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data science\Probability\project - 1 prob\"/>
    </mc:Choice>
  </mc:AlternateContent>
  <xr:revisionPtr revIDLastSave="0" documentId="8_{13C79494-C534-42AE-96E0-655C720F9638}" xr6:coauthVersionLast="47" xr6:coauthVersionMax="47" xr10:uidLastSave="{00000000-0000-0000-0000-000000000000}"/>
  <bookViews>
    <workbookView xWindow="-110" yWindow="-110" windowWidth="19420" windowHeight="10560" tabRatio="793" firstSheet="1" activeTab="1" xr2:uid="{00000000-000D-0000-FFFF-FFFF00000000}"/>
  </bookViews>
  <sheets>
    <sheet name="insurance orig" sheetId="1" state="hidden" r:id="rId1"/>
    <sheet name="insurance olah" sheetId="2" r:id="rId2"/>
    <sheet name="Langkah #1" sheetId="3" r:id="rId3"/>
    <sheet name="Langkah #2 (2)" sheetId="33" state="hidden" r:id="rId4"/>
    <sheet name="Langkah #2" sheetId="25" r:id="rId5"/>
    <sheet name="all" sheetId="22" state="hidden" r:id="rId6"/>
    <sheet name="Langkah #3" sheetId="20" r:id="rId7"/>
    <sheet name="Langkah #4" sheetId="28" r:id="rId8"/>
    <sheet name="Langkah #5" sheetId="31" r:id="rId9"/>
    <sheet name="5.1" sheetId="32" r:id="rId10"/>
    <sheet name="5.2" sheetId="35" r:id="rId11"/>
    <sheet name="5.3" sheetId="36" r:id="rId12"/>
    <sheet name="param" sheetId="14" r:id="rId13"/>
    <sheet name="insurance olah help" sheetId="30" r:id="rId14"/>
    <sheet name="dataset" sheetId="21" r:id="rId15"/>
    <sheet name="Sheet5" sheetId="27" state="hidden" r:id="rId16"/>
    <sheet name="pustaka" sheetId="11" r:id="rId17"/>
    <sheet name="vis1" sheetId="23" r:id="rId18"/>
    <sheet name="vis2" sheetId="24" r:id="rId19"/>
    <sheet name="menentukan bin" sheetId="13" r:id="rId20"/>
  </sheets>
  <definedNames>
    <definedName name="_xlchart.v1.0" hidden="1">'Langkah #2'!$BA$6</definedName>
    <definedName name="_xlchart.v1.1" hidden="1">'Langkah #2'!$BA$7:$BA$370</definedName>
    <definedName name="_xlchart.v1.10" hidden="1">'Langkah #2'!$BI$6</definedName>
    <definedName name="_xlchart.v1.11" hidden="1">'Langkah #2'!$BI$7:$BI$370</definedName>
    <definedName name="_xlchart.v1.12" hidden="1">'Langkah #2'!$BJ$6</definedName>
    <definedName name="_xlchart.v1.13" hidden="1">'Langkah #2'!$BJ$7:$BJ$370</definedName>
    <definedName name="_xlchart.v1.14" hidden="1">'Langkah #2'!$BK$6</definedName>
    <definedName name="_xlchart.v1.15" hidden="1">'Langkah #2'!$BK$7:$BK$370</definedName>
    <definedName name="_xlchart.v1.16" hidden="1">'Langkah #2'!$BB$6</definedName>
    <definedName name="_xlchart.v1.17" hidden="1">'Langkah #2'!$BB$7:$BB$370</definedName>
    <definedName name="_xlchart.v1.18" hidden="1">'Langkah #2'!$BC$6</definedName>
    <definedName name="_xlchart.v1.19" hidden="1">'Langkah #2'!$BC$7:$BC$370</definedName>
    <definedName name="_xlchart.v1.2" hidden="1">'Langkah #2'!$BB$6</definedName>
    <definedName name="_xlchart.v1.20" hidden="1">'Langkah #2'!$BD$6</definedName>
    <definedName name="_xlchart.v1.21" hidden="1">'Langkah #2'!$BD$7:$BD$370</definedName>
    <definedName name="_xlchart.v1.22" hidden="1">'Langkah #2'!$BE$6</definedName>
    <definedName name="_xlchart.v1.23" hidden="1">'Langkah #2'!$BE$7:$BE$370</definedName>
    <definedName name="_xlchart.v1.24" hidden="1">'insurance olah help'!$P$2:$P$1339</definedName>
    <definedName name="_xlchart.v1.25" hidden="1">'insurance olah help'!$Q$1</definedName>
    <definedName name="_xlchart.v1.26" hidden="1">'insurance olah help'!$Q$2:$Q$1339</definedName>
    <definedName name="_xlchart.v1.27" hidden="1">'insurance olah help'!$R$2:$R$1339</definedName>
    <definedName name="_xlchart.v1.28" hidden="1">'insurance olah help'!$S$1</definedName>
    <definedName name="_xlchart.v1.29" hidden="1">'insurance olah help'!$S$2:$S$1339</definedName>
    <definedName name="_xlchart.v1.3" hidden="1">'Langkah #2'!$BB$7:$BB$370</definedName>
    <definedName name="_xlchart.v1.30" hidden="1">'insurance olah help'!$N$2:$N$1339</definedName>
    <definedName name="_xlchart.v1.31" hidden="1">'insurance olah help'!$O$1</definedName>
    <definedName name="_xlchart.v1.32" hidden="1">'insurance olah help'!$O$2:$O$1339</definedName>
    <definedName name="_xlchart.v1.4" hidden="1">'Langkah #2'!$BC$6</definedName>
    <definedName name="_xlchart.v1.5" hidden="1">'Langkah #2'!$BC$7:$BC$370</definedName>
    <definedName name="_xlchart.v1.6" hidden="1">'Langkah #2'!$BD$6</definedName>
    <definedName name="_xlchart.v1.7" hidden="1">'Langkah #2'!$BD$7:$BD$370</definedName>
    <definedName name="_xlchart.v1.8" hidden="1">'Langkah #2'!$BH$6</definedName>
    <definedName name="_xlchart.v1.9" hidden="1">'Langkah #2'!$BH$7:$BH$370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5" l="1"/>
  <c r="CK13" i="25"/>
  <c r="CI13" i="25"/>
  <c r="CH11" i="25"/>
  <c r="CJ13" i="25"/>
  <c r="CH13" i="25"/>
  <c r="CK12" i="25"/>
  <c r="CK11" i="25"/>
  <c r="CJ12" i="25"/>
  <c r="CJ11" i="25"/>
  <c r="CI12" i="25"/>
  <c r="CI11" i="25"/>
  <c r="CH12" i="25"/>
  <c r="CD12" i="25"/>
  <c r="CD11" i="25"/>
  <c r="CB12" i="25"/>
  <c r="CB11" i="25"/>
  <c r="CC11" i="25"/>
  <c r="CC12" i="25"/>
  <c r="CA12" i="25"/>
  <c r="CA11" i="25"/>
  <c r="L117" i="31"/>
  <c r="N109" i="31"/>
  <c r="N108" i="31"/>
  <c r="M109" i="31" a="1"/>
  <c r="M109" i="31" s="1"/>
  <c r="L109" i="31" a="1"/>
  <c r="L109" i="31" s="1"/>
  <c r="M108" i="31"/>
  <c r="L108" i="31"/>
  <c r="M101" i="31"/>
  <c r="M102" i="31" s="1"/>
  <c r="M104" i="31" s="1"/>
  <c r="L101" i="31"/>
  <c r="L110" i="31" s="1"/>
  <c r="M103" i="31"/>
  <c r="L103" i="31"/>
  <c r="L78" i="31"/>
  <c r="N70" i="31"/>
  <c r="N69" i="31"/>
  <c r="M70" i="31" a="1"/>
  <c r="M70" i="31" s="1"/>
  <c r="L70" i="31" a="1"/>
  <c r="L70" i="31" s="1"/>
  <c r="M69" i="31"/>
  <c r="L69" i="31"/>
  <c r="M62" i="31"/>
  <c r="M63" i="31" s="1"/>
  <c r="L62" i="31"/>
  <c r="L71" i="31" s="1"/>
  <c r="M64" i="31"/>
  <c r="L64" i="31"/>
  <c r="N30" i="31"/>
  <c r="N29" i="31"/>
  <c r="L39" i="31"/>
  <c r="D24" i="33"/>
  <c r="AH19" i="33"/>
  <c r="AI19" i="33" s="1"/>
  <c r="AJ19" i="33" s="1"/>
  <c r="AG19" i="33"/>
  <c r="AF15" i="33"/>
  <c r="AF14" i="33"/>
  <c r="AF13" i="33"/>
  <c r="AF12" i="33"/>
  <c r="AF11" i="33"/>
  <c r="N11" i="33"/>
  <c r="M11" i="33"/>
  <c r="L11" i="33"/>
  <c r="K11" i="33"/>
  <c r="J11" i="33"/>
  <c r="AF10" i="33"/>
  <c r="N10" i="33"/>
  <c r="M10" i="33"/>
  <c r="L10" i="33"/>
  <c r="K10" i="33"/>
  <c r="J10" i="33"/>
  <c r="AF9" i="33"/>
  <c r="AF8" i="33"/>
  <c r="AF7" i="33"/>
  <c r="N7" i="33"/>
  <c r="M7" i="33"/>
  <c r="M8" i="33" s="1"/>
  <c r="L7" i="33"/>
  <c r="K7" i="33"/>
  <c r="K8" i="33" s="1"/>
  <c r="J7" i="33"/>
  <c r="AF6" i="33"/>
  <c r="AF5" i="33"/>
  <c r="M5" i="33"/>
  <c r="L5" i="33"/>
  <c r="K5" i="33"/>
  <c r="J5" i="33"/>
  <c r="AP4" i="33"/>
  <c r="AP5" i="33" s="1"/>
  <c r="AO4" i="33"/>
  <c r="AO5" i="33" s="1"/>
  <c r="AN4" i="33"/>
  <c r="AN5" i="33" s="1"/>
  <c r="AM4" i="33"/>
  <c r="AM5" i="33" s="1"/>
  <c r="M30" i="31" a="1"/>
  <c r="M30" i="31" s="1"/>
  <c r="L30" i="31" a="1"/>
  <c r="L30" i="31" s="1"/>
  <c r="J14" i="33" l="1"/>
  <c r="L111" i="31"/>
  <c r="M110" i="31"/>
  <c r="N110" i="31" s="1"/>
  <c r="N111" i="31" s="1"/>
  <c r="L102" i="31"/>
  <c r="L104" i="31" s="1"/>
  <c r="L13" i="33"/>
  <c r="N5" i="33"/>
  <c r="N13" i="33"/>
  <c r="M65" i="31"/>
  <c r="L72" i="31"/>
  <c r="L14" i="33"/>
  <c r="K14" i="33"/>
  <c r="K13" i="33"/>
  <c r="M14" i="33"/>
  <c r="M13" i="33"/>
  <c r="L8" i="33"/>
  <c r="M71" i="31"/>
  <c r="L63" i="31"/>
  <c r="L65" i="31" s="1"/>
  <c r="N8" i="33"/>
  <c r="N14" i="33"/>
  <c r="J8" i="33"/>
  <c r="J13" i="33"/>
  <c r="M111" i="31" l="1"/>
  <c r="M114" i="31" s="1"/>
  <c r="M72" i="31"/>
  <c r="N71" i="31"/>
  <c r="N72" i="31" s="1"/>
  <c r="M75" i="31" l="1"/>
  <c r="M74" i="31"/>
  <c r="M113" i="31"/>
  <c r="M29" i="31"/>
  <c r="L29" i="31"/>
  <c r="M23" i="31"/>
  <c r="L23" i="31"/>
  <c r="M21" i="31"/>
  <c r="L21" i="31"/>
  <c r="T2" i="30"/>
  <c r="T3" i="30"/>
  <c r="T4" i="30"/>
  <c r="T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27" i="30"/>
  <c r="T28" i="30"/>
  <c r="T29" i="30"/>
  <c r="T30" i="30"/>
  <c r="T31" i="30"/>
  <c r="T32" i="30"/>
  <c r="T33" i="30"/>
  <c r="T34" i="30"/>
  <c r="T35" i="30"/>
  <c r="T36" i="30"/>
  <c r="T37" i="30"/>
  <c r="T38" i="30"/>
  <c r="T39" i="30"/>
  <c r="T40" i="30"/>
  <c r="T41" i="30"/>
  <c r="T42" i="30"/>
  <c r="T43" i="30"/>
  <c r="T44" i="30"/>
  <c r="T45" i="30"/>
  <c r="T46" i="30"/>
  <c r="T47" i="30"/>
  <c r="T48" i="30"/>
  <c r="T49" i="30"/>
  <c r="T50" i="30"/>
  <c r="T51" i="30"/>
  <c r="T52" i="30"/>
  <c r="T53" i="30"/>
  <c r="T54" i="30"/>
  <c r="T55" i="30"/>
  <c r="T56" i="30"/>
  <c r="T57" i="30"/>
  <c r="T58" i="30"/>
  <c r="T59" i="30"/>
  <c r="T60" i="30"/>
  <c r="T61" i="30"/>
  <c r="T62" i="30"/>
  <c r="T63" i="30"/>
  <c r="T64" i="30"/>
  <c r="T65" i="30"/>
  <c r="T66" i="30"/>
  <c r="T67" i="30"/>
  <c r="T68" i="30"/>
  <c r="T69" i="30"/>
  <c r="T70" i="30"/>
  <c r="T71" i="30"/>
  <c r="T72" i="30"/>
  <c r="T73" i="30"/>
  <c r="T74" i="30"/>
  <c r="T75" i="30"/>
  <c r="T76" i="30"/>
  <c r="T77" i="30"/>
  <c r="T78" i="30"/>
  <c r="T79" i="30"/>
  <c r="T80" i="30"/>
  <c r="T81" i="30"/>
  <c r="T82" i="30"/>
  <c r="T83" i="30"/>
  <c r="T84" i="30"/>
  <c r="T85" i="30"/>
  <c r="T86" i="30"/>
  <c r="T87" i="30"/>
  <c r="T88" i="30"/>
  <c r="T89" i="30"/>
  <c r="T90" i="30"/>
  <c r="T91" i="30"/>
  <c r="T92" i="30"/>
  <c r="T93" i="30"/>
  <c r="T94" i="30"/>
  <c r="T95" i="30"/>
  <c r="T96" i="30"/>
  <c r="T97" i="30"/>
  <c r="T98" i="30"/>
  <c r="T99" i="30"/>
  <c r="T100" i="30"/>
  <c r="T101" i="30"/>
  <c r="T102" i="30"/>
  <c r="T103" i="30"/>
  <c r="T104" i="30"/>
  <c r="T105" i="30"/>
  <c r="T106" i="30"/>
  <c r="T107" i="30"/>
  <c r="T108" i="30"/>
  <c r="T109" i="30"/>
  <c r="T110" i="30"/>
  <c r="T111" i="30"/>
  <c r="T112" i="30"/>
  <c r="T113" i="30"/>
  <c r="T114" i="30"/>
  <c r="T115" i="30"/>
  <c r="T116" i="30"/>
  <c r="T117" i="30"/>
  <c r="T118" i="30"/>
  <c r="T119" i="30"/>
  <c r="T120" i="30"/>
  <c r="T121" i="30"/>
  <c r="T122" i="30"/>
  <c r="T123" i="30"/>
  <c r="T124" i="30"/>
  <c r="T125" i="30"/>
  <c r="T126" i="30"/>
  <c r="T127" i="30"/>
  <c r="T128" i="30"/>
  <c r="T129" i="30"/>
  <c r="T130" i="30"/>
  <c r="T131" i="30"/>
  <c r="T132" i="30"/>
  <c r="T133" i="30"/>
  <c r="T134" i="30"/>
  <c r="T135" i="30"/>
  <c r="T136" i="30"/>
  <c r="T137" i="30"/>
  <c r="T138" i="30"/>
  <c r="T139" i="30"/>
  <c r="T140" i="30"/>
  <c r="T141" i="30"/>
  <c r="T142" i="30"/>
  <c r="T143" i="30"/>
  <c r="T144" i="30"/>
  <c r="T145" i="30"/>
  <c r="T146" i="30"/>
  <c r="T147" i="30"/>
  <c r="T148" i="30"/>
  <c r="T149" i="30"/>
  <c r="T150" i="30"/>
  <c r="T151" i="30"/>
  <c r="T152" i="30"/>
  <c r="T153" i="30"/>
  <c r="T154" i="30"/>
  <c r="T155" i="30"/>
  <c r="T156" i="30"/>
  <c r="T157" i="30"/>
  <c r="T158" i="30"/>
  <c r="T159" i="30"/>
  <c r="T160" i="30"/>
  <c r="T161" i="30"/>
  <c r="T162" i="30"/>
  <c r="T163" i="30"/>
  <c r="T164" i="30"/>
  <c r="T165" i="30"/>
  <c r="T166" i="30"/>
  <c r="T167" i="30"/>
  <c r="T168" i="30"/>
  <c r="T169" i="30"/>
  <c r="T170" i="30"/>
  <c r="T171" i="30"/>
  <c r="T172" i="30"/>
  <c r="T173" i="30"/>
  <c r="T174" i="30"/>
  <c r="T175" i="30"/>
  <c r="T176" i="30"/>
  <c r="T177" i="30"/>
  <c r="T178" i="30"/>
  <c r="T179" i="30"/>
  <c r="T180" i="30"/>
  <c r="T181" i="30"/>
  <c r="T182" i="30"/>
  <c r="T183" i="30"/>
  <c r="T184" i="30"/>
  <c r="T185" i="30"/>
  <c r="T186" i="30"/>
  <c r="T187" i="30"/>
  <c r="T188" i="30"/>
  <c r="T189" i="30"/>
  <c r="T190" i="30"/>
  <c r="T191" i="30"/>
  <c r="T192" i="30"/>
  <c r="T193" i="30"/>
  <c r="T194" i="30"/>
  <c r="T195" i="30"/>
  <c r="T196" i="30"/>
  <c r="T197" i="30"/>
  <c r="T198" i="30"/>
  <c r="T199" i="30"/>
  <c r="T200" i="30"/>
  <c r="T201" i="30"/>
  <c r="T202" i="30"/>
  <c r="T203" i="30"/>
  <c r="T204" i="30"/>
  <c r="T205" i="30"/>
  <c r="T206" i="30"/>
  <c r="T207" i="30"/>
  <c r="T208" i="30"/>
  <c r="T209" i="30"/>
  <c r="T210" i="30"/>
  <c r="T211" i="30"/>
  <c r="T212" i="30"/>
  <c r="T213" i="30"/>
  <c r="T214" i="30"/>
  <c r="T215" i="30"/>
  <c r="T216" i="30"/>
  <c r="T217" i="30"/>
  <c r="T218" i="30"/>
  <c r="T219" i="30"/>
  <c r="T220" i="30"/>
  <c r="T221" i="30"/>
  <c r="T222" i="30"/>
  <c r="T223" i="30"/>
  <c r="T224" i="30"/>
  <c r="T225" i="30"/>
  <c r="T226" i="30"/>
  <c r="T227" i="30"/>
  <c r="T228" i="30"/>
  <c r="T229" i="30"/>
  <c r="T230" i="30"/>
  <c r="T231" i="30"/>
  <c r="T232" i="30"/>
  <c r="T233" i="30"/>
  <c r="T234" i="30"/>
  <c r="T235" i="30"/>
  <c r="T236" i="30"/>
  <c r="T237" i="30"/>
  <c r="T238" i="30"/>
  <c r="T239" i="30"/>
  <c r="T240" i="30"/>
  <c r="T241" i="30"/>
  <c r="T242" i="30"/>
  <c r="T243" i="30"/>
  <c r="T244" i="30"/>
  <c r="T245" i="30"/>
  <c r="T246" i="30"/>
  <c r="T247" i="30"/>
  <c r="T248" i="30"/>
  <c r="T249" i="30"/>
  <c r="T250" i="30"/>
  <c r="T251" i="30"/>
  <c r="T252" i="30"/>
  <c r="T253" i="30"/>
  <c r="T254" i="30"/>
  <c r="T255" i="30"/>
  <c r="T256" i="30"/>
  <c r="T257" i="30"/>
  <c r="T258" i="30"/>
  <c r="T259" i="30"/>
  <c r="T260" i="30"/>
  <c r="T261" i="30"/>
  <c r="T262" i="30"/>
  <c r="T263" i="30"/>
  <c r="T264" i="30"/>
  <c r="T265" i="30"/>
  <c r="T266" i="30"/>
  <c r="T267" i="30"/>
  <c r="T268" i="30"/>
  <c r="T269" i="30"/>
  <c r="T270" i="30"/>
  <c r="T271" i="30"/>
  <c r="T272" i="30"/>
  <c r="T273" i="30"/>
  <c r="T274" i="30"/>
  <c r="T275" i="30"/>
  <c r="T276" i="30"/>
  <c r="T277" i="30"/>
  <c r="T278" i="30"/>
  <c r="T279" i="30"/>
  <c r="T280" i="30"/>
  <c r="T281" i="30"/>
  <c r="T282" i="30"/>
  <c r="T283" i="30"/>
  <c r="T284" i="30"/>
  <c r="T285" i="30"/>
  <c r="T286" i="30"/>
  <c r="T287" i="30"/>
  <c r="T288" i="30"/>
  <c r="T289" i="30"/>
  <c r="T290" i="30"/>
  <c r="T291" i="30"/>
  <c r="T292" i="30"/>
  <c r="T293" i="30"/>
  <c r="T294" i="30"/>
  <c r="T295" i="30"/>
  <c r="T296" i="30"/>
  <c r="T297" i="30"/>
  <c r="T298" i="30"/>
  <c r="T299" i="30"/>
  <c r="T300" i="30"/>
  <c r="T301" i="30"/>
  <c r="T302" i="30"/>
  <c r="T303" i="30"/>
  <c r="T304" i="30"/>
  <c r="T305" i="30"/>
  <c r="T306" i="30"/>
  <c r="T307" i="30"/>
  <c r="T308" i="30"/>
  <c r="T309" i="30"/>
  <c r="T310" i="30"/>
  <c r="T311" i="30"/>
  <c r="T312" i="30"/>
  <c r="T313" i="30"/>
  <c r="T314" i="30"/>
  <c r="T315" i="30"/>
  <c r="T316" i="30"/>
  <c r="T317" i="30"/>
  <c r="T318" i="30"/>
  <c r="T319" i="30"/>
  <c r="T320" i="30"/>
  <c r="T321" i="30"/>
  <c r="T322" i="30"/>
  <c r="T323" i="30"/>
  <c r="T324" i="30"/>
  <c r="T325" i="30"/>
  <c r="T326" i="30"/>
  <c r="T327" i="30"/>
  <c r="T328" i="30"/>
  <c r="T329" i="30"/>
  <c r="T330" i="30"/>
  <c r="T331" i="30"/>
  <c r="T332" i="30"/>
  <c r="T333" i="30"/>
  <c r="T334" i="30"/>
  <c r="T335" i="30"/>
  <c r="T336" i="30"/>
  <c r="T337" i="30"/>
  <c r="T338" i="30"/>
  <c r="T339" i="30"/>
  <c r="T340" i="30"/>
  <c r="T341" i="30"/>
  <c r="T342" i="30"/>
  <c r="T343" i="30"/>
  <c r="T344" i="30"/>
  <c r="T345" i="30"/>
  <c r="T346" i="30"/>
  <c r="T347" i="30"/>
  <c r="T348" i="30"/>
  <c r="T349" i="30"/>
  <c r="T350" i="30"/>
  <c r="T351" i="30"/>
  <c r="T352" i="30"/>
  <c r="T353" i="30"/>
  <c r="T354" i="30"/>
  <c r="T355" i="30"/>
  <c r="T356" i="30"/>
  <c r="T357" i="30"/>
  <c r="T358" i="30"/>
  <c r="T359" i="30"/>
  <c r="T360" i="30"/>
  <c r="T361" i="30"/>
  <c r="T362" i="30"/>
  <c r="T363" i="30"/>
  <c r="T364" i="30"/>
  <c r="T365" i="30"/>
  <c r="T366" i="30"/>
  <c r="T367" i="30"/>
  <c r="T368" i="30"/>
  <c r="T369" i="30"/>
  <c r="T370" i="30"/>
  <c r="T371" i="30"/>
  <c r="T372" i="30"/>
  <c r="T373" i="30"/>
  <c r="T374" i="30"/>
  <c r="T375" i="30"/>
  <c r="T376" i="30"/>
  <c r="T377" i="30"/>
  <c r="T378" i="30"/>
  <c r="T379" i="30"/>
  <c r="T380" i="30"/>
  <c r="T381" i="30"/>
  <c r="T382" i="30"/>
  <c r="T383" i="30"/>
  <c r="T384" i="30"/>
  <c r="T385" i="30"/>
  <c r="T386" i="30"/>
  <c r="T387" i="30"/>
  <c r="T388" i="30"/>
  <c r="T389" i="30"/>
  <c r="T390" i="30"/>
  <c r="T391" i="30"/>
  <c r="T392" i="30"/>
  <c r="T393" i="30"/>
  <c r="T394" i="30"/>
  <c r="T395" i="30"/>
  <c r="T396" i="30"/>
  <c r="T397" i="30"/>
  <c r="T398" i="30"/>
  <c r="T399" i="30"/>
  <c r="T400" i="30"/>
  <c r="T401" i="30"/>
  <c r="T402" i="30"/>
  <c r="T403" i="30"/>
  <c r="T404" i="30"/>
  <c r="T405" i="30"/>
  <c r="T406" i="30"/>
  <c r="T407" i="30"/>
  <c r="T408" i="30"/>
  <c r="T409" i="30"/>
  <c r="T410" i="30"/>
  <c r="T411" i="30"/>
  <c r="T412" i="30"/>
  <c r="T413" i="30"/>
  <c r="T414" i="30"/>
  <c r="T415" i="30"/>
  <c r="T416" i="30"/>
  <c r="T417" i="30"/>
  <c r="T418" i="30"/>
  <c r="T419" i="30"/>
  <c r="T420" i="30"/>
  <c r="T421" i="30"/>
  <c r="T422" i="30"/>
  <c r="T423" i="30"/>
  <c r="T424" i="30"/>
  <c r="T425" i="30"/>
  <c r="T426" i="30"/>
  <c r="T427" i="30"/>
  <c r="T428" i="30"/>
  <c r="T429" i="30"/>
  <c r="T430" i="30"/>
  <c r="T431" i="30"/>
  <c r="T432" i="30"/>
  <c r="T433" i="30"/>
  <c r="T434" i="30"/>
  <c r="T435" i="30"/>
  <c r="T436" i="30"/>
  <c r="T437" i="30"/>
  <c r="T438" i="30"/>
  <c r="T439" i="30"/>
  <c r="T440" i="30"/>
  <c r="T441" i="30"/>
  <c r="T442" i="30"/>
  <c r="T443" i="30"/>
  <c r="T444" i="30"/>
  <c r="T445" i="30"/>
  <c r="T446" i="30"/>
  <c r="T447" i="30"/>
  <c r="T448" i="30"/>
  <c r="T449" i="30"/>
  <c r="T450" i="30"/>
  <c r="T451" i="30"/>
  <c r="T452" i="30"/>
  <c r="T453" i="30"/>
  <c r="T454" i="30"/>
  <c r="T455" i="30"/>
  <c r="T456" i="30"/>
  <c r="T457" i="30"/>
  <c r="T458" i="30"/>
  <c r="T459" i="30"/>
  <c r="T460" i="30"/>
  <c r="T461" i="30"/>
  <c r="T462" i="30"/>
  <c r="T463" i="30"/>
  <c r="T464" i="30"/>
  <c r="T465" i="30"/>
  <c r="T466" i="30"/>
  <c r="T467" i="30"/>
  <c r="T468" i="30"/>
  <c r="T469" i="30"/>
  <c r="T470" i="30"/>
  <c r="T471" i="30"/>
  <c r="T472" i="30"/>
  <c r="T473" i="30"/>
  <c r="T474" i="30"/>
  <c r="T475" i="30"/>
  <c r="T476" i="30"/>
  <c r="T477" i="30"/>
  <c r="T478" i="30"/>
  <c r="T479" i="30"/>
  <c r="T480" i="30"/>
  <c r="T481" i="30"/>
  <c r="T482" i="30"/>
  <c r="T483" i="30"/>
  <c r="T484" i="30"/>
  <c r="T485" i="30"/>
  <c r="T486" i="30"/>
  <c r="T487" i="30"/>
  <c r="T488" i="30"/>
  <c r="T489" i="30"/>
  <c r="T490" i="30"/>
  <c r="T491" i="30"/>
  <c r="T492" i="30"/>
  <c r="T493" i="30"/>
  <c r="T494" i="30"/>
  <c r="T495" i="30"/>
  <c r="T496" i="30"/>
  <c r="T497" i="30"/>
  <c r="T498" i="30"/>
  <c r="T499" i="30"/>
  <c r="T500" i="30"/>
  <c r="T501" i="30"/>
  <c r="T502" i="30"/>
  <c r="T503" i="30"/>
  <c r="T504" i="30"/>
  <c r="T505" i="30"/>
  <c r="T506" i="30"/>
  <c r="T507" i="30"/>
  <c r="T508" i="30"/>
  <c r="T509" i="30"/>
  <c r="T510" i="30"/>
  <c r="T511" i="30"/>
  <c r="T512" i="30"/>
  <c r="T513" i="30"/>
  <c r="T514" i="30"/>
  <c r="T515" i="30"/>
  <c r="T516" i="30"/>
  <c r="T517" i="30"/>
  <c r="T518" i="30"/>
  <c r="T519" i="30"/>
  <c r="T520" i="30"/>
  <c r="T521" i="30"/>
  <c r="T522" i="30"/>
  <c r="T523" i="30"/>
  <c r="T524" i="30"/>
  <c r="T525" i="30"/>
  <c r="T526" i="30"/>
  <c r="T527" i="30"/>
  <c r="T528" i="30"/>
  <c r="T529" i="30"/>
  <c r="T530" i="30"/>
  <c r="T531" i="30"/>
  <c r="T532" i="30"/>
  <c r="T533" i="30"/>
  <c r="T534" i="30"/>
  <c r="T535" i="30"/>
  <c r="T536" i="30"/>
  <c r="T537" i="30"/>
  <c r="T538" i="30"/>
  <c r="T539" i="30"/>
  <c r="T540" i="30"/>
  <c r="T541" i="30"/>
  <c r="T542" i="30"/>
  <c r="T543" i="30"/>
  <c r="T544" i="30"/>
  <c r="T545" i="30"/>
  <c r="T546" i="30"/>
  <c r="T547" i="30"/>
  <c r="T548" i="30"/>
  <c r="T549" i="30"/>
  <c r="T550" i="30"/>
  <c r="T551" i="30"/>
  <c r="T552" i="30"/>
  <c r="T553" i="30"/>
  <c r="T554" i="30"/>
  <c r="T555" i="30"/>
  <c r="T556" i="30"/>
  <c r="T557" i="30"/>
  <c r="T558" i="30"/>
  <c r="T559" i="30"/>
  <c r="T560" i="30"/>
  <c r="T561" i="30"/>
  <c r="T562" i="30"/>
  <c r="T563" i="30"/>
  <c r="T564" i="30"/>
  <c r="T565" i="30"/>
  <c r="T566" i="30"/>
  <c r="T567" i="30"/>
  <c r="T568" i="30"/>
  <c r="T569" i="30"/>
  <c r="T570" i="30"/>
  <c r="T571" i="30"/>
  <c r="T572" i="30"/>
  <c r="T573" i="30"/>
  <c r="T574" i="30"/>
  <c r="T575" i="30"/>
  <c r="T576" i="30"/>
  <c r="T577" i="30"/>
  <c r="T578" i="30"/>
  <c r="T579" i="30"/>
  <c r="T580" i="30"/>
  <c r="T581" i="30"/>
  <c r="T582" i="30"/>
  <c r="T583" i="30"/>
  <c r="T584" i="30"/>
  <c r="T585" i="30"/>
  <c r="T586" i="30"/>
  <c r="T587" i="30"/>
  <c r="T588" i="30"/>
  <c r="T589" i="30"/>
  <c r="T590" i="30"/>
  <c r="T591" i="30"/>
  <c r="T592" i="30"/>
  <c r="T593" i="30"/>
  <c r="T594" i="30"/>
  <c r="T595" i="30"/>
  <c r="T596" i="30"/>
  <c r="T597" i="30"/>
  <c r="T598" i="30"/>
  <c r="T599" i="30"/>
  <c r="T600" i="30"/>
  <c r="T601" i="30"/>
  <c r="T602" i="30"/>
  <c r="T603" i="30"/>
  <c r="T604" i="30"/>
  <c r="T605" i="30"/>
  <c r="T606" i="30"/>
  <c r="T607" i="30"/>
  <c r="T608" i="30"/>
  <c r="T609" i="30"/>
  <c r="T610" i="30"/>
  <c r="T611" i="30"/>
  <c r="T612" i="30"/>
  <c r="T613" i="30"/>
  <c r="T614" i="30"/>
  <c r="T615" i="30"/>
  <c r="T616" i="30"/>
  <c r="T617" i="30"/>
  <c r="T618" i="30"/>
  <c r="T619" i="30"/>
  <c r="T620" i="30"/>
  <c r="T621" i="30"/>
  <c r="T622" i="30"/>
  <c r="T623" i="30"/>
  <c r="T624" i="30"/>
  <c r="T625" i="30"/>
  <c r="T626" i="30"/>
  <c r="T627" i="30"/>
  <c r="T628" i="30"/>
  <c r="T629" i="30"/>
  <c r="T630" i="30"/>
  <c r="T631" i="30"/>
  <c r="T632" i="30"/>
  <c r="T633" i="30"/>
  <c r="T634" i="30"/>
  <c r="T635" i="30"/>
  <c r="T636" i="30"/>
  <c r="T637" i="30"/>
  <c r="T638" i="30"/>
  <c r="T639" i="30"/>
  <c r="T640" i="30"/>
  <c r="T641" i="30"/>
  <c r="T642" i="30"/>
  <c r="T643" i="30"/>
  <c r="T644" i="30"/>
  <c r="T645" i="30"/>
  <c r="T646" i="30"/>
  <c r="T647" i="30"/>
  <c r="T648" i="30"/>
  <c r="T649" i="30"/>
  <c r="T650" i="30"/>
  <c r="T651" i="30"/>
  <c r="T652" i="30"/>
  <c r="T653" i="30"/>
  <c r="T654" i="30"/>
  <c r="T655" i="30"/>
  <c r="T656" i="30"/>
  <c r="T657" i="30"/>
  <c r="T658" i="30"/>
  <c r="T659" i="30"/>
  <c r="T660" i="30"/>
  <c r="T661" i="30"/>
  <c r="T662" i="30"/>
  <c r="T663" i="30"/>
  <c r="T664" i="30"/>
  <c r="T665" i="30"/>
  <c r="T666" i="30"/>
  <c r="T667" i="30"/>
  <c r="T668" i="30"/>
  <c r="T669" i="30"/>
  <c r="T670" i="30"/>
  <c r="T671" i="30"/>
  <c r="T672" i="30"/>
  <c r="T673" i="30"/>
  <c r="T674" i="30"/>
  <c r="T675" i="30"/>
  <c r="T676" i="30"/>
  <c r="T677" i="30"/>
  <c r="T678" i="30"/>
  <c r="T679" i="30"/>
  <c r="T680" i="30"/>
  <c r="T681" i="30"/>
  <c r="T682" i="30"/>
  <c r="T683" i="30"/>
  <c r="T684" i="30"/>
  <c r="T685" i="30"/>
  <c r="T686" i="30"/>
  <c r="T687" i="30"/>
  <c r="T688" i="30"/>
  <c r="T689" i="30"/>
  <c r="T690" i="30"/>
  <c r="T691" i="30"/>
  <c r="T692" i="30"/>
  <c r="T693" i="30"/>
  <c r="T694" i="30"/>
  <c r="T695" i="30"/>
  <c r="T696" i="30"/>
  <c r="T697" i="30"/>
  <c r="T698" i="30"/>
  <c r="T699" i="30"/>
  <c r="T700" i="30"/>
  <c r="T701" i="30"/>
  <c r="T702" i="30"/>
  <c r="T703" i="30"/>
  <c r="T704" i="30"/>
  <c r="T705" i="30"/>
  <c r="T706" i="30"/>
  <c r="T707" i="30"/>
  <c r="T708" i="30"/>
  <c r="T709" i="30"/>
  <c r="T710" i="30"/>
  <c r="T711" i="30"/>
  <c r="T712" i="30"/>
  <c r="T713" i="30"/>
  <c r="T714" i="30"/>
  <c r="T715" i="30"/>
  <c r="T716" i="30"/>
  <c r="T717" i="30"/>
  <c r="T718" i="30"/>
  <c r="T719" i="30"/>
  <c r="T720" i="30"/>
  <c r="T721" i="30"/>
  <c r="T722" i="30"/>
  <c r="T723" i="30"/>
  <c r="T724" i="30"/>
  <c r="T725" i="30"/>
  <c r="T726" i="30"/>
  <c r="T727" i="30"/>
  <c r="T728" i="30"/>
  <c r="T729" i="30"/>
  <c r="T730" i="30"/>
  <c r="T731" i="30"/>
  <c r="T732" i="30"/>
  <c r="T733" i="30"/>
  <c r="T734" i="30"/>
  <c r="T735" i="30"/>
  <c r="T736" i="30"/>
  <c r="T737" i="30"/>
  <c r="T738" i="30"/>
  <c r="T739" i="30"/>
  <c r="T740" i="30"/>
  <c r="T741" i="30"/>
  <c r="T742" i="30"/>
  <c r="T743" i="30"/>
  <c r="T744" i="30"/>
  <c r="T745" i="30"/>
  <c r="T746" i="30"/>
  <c r="T747" i="30"/>
  <c r="T748" i="30"/>
  <c r="T749" i="30"/>
  <c r="T750" i="30"/>
  <c r="T751" i="30"/>
  <c r="T752" i="30"/>
  <c r="T753" i="30"/>
  <c r="T754" i="30"/>
  <c r="T755" i="30"/>
  <c r="T756" i="30"/>
  <c r="T757" i="30"/>
  <c r="T758" i="30"/>
  <c r="T759" i="30"/>
  <c r="T760" i="30"/>
  <c r="T761" i="30"/>
  <c r="T762" i="30"/>
  <c r="T763" i="30"/>
  <c r="T764" i="30"/>
  <c r="T765" i="30"/>
  <c r="T766" i="30"/>
  <c r="T767" i="30"/>
  <c r="T768" i="30"/>
  <c r="T769" i="30"/>
  <c r="T770" i="30"/>
  <c r="T771" i="30"/>
  <c r="T772" i="30"/>
  <c r="T773" i="30"/>
  <c r="T774" i="30"/>
  <c r="T775" i="30"/>
  <c r="T776" i="30"/>
  <c r="T777" i="30"/>
  <c r="T778" i="30"/>
  <c r="T779" i="30"/>
  <c r="T780" i="30"/>
  <c r="T781" i="30"/>
  <c r="T782" i="30"/>
  <c r="T783" i="30"/>
  <c r="T784" i="30"/>
  <c r="T785" i="30"/>
  <c r="T786" i="30"/>
  <c r="T787" i="30"/>
  <c r="T788" i="30"/>
  <c r="T789" i="30"/>
  <c r="T790" i="30"/>
  <c r="T791" i="30"/>
  <c r="T792" i="30"/>
  <c r="T793" i="30"/>
  <c r="T794" i="30"/>
  <c r="T795" i="30"/>
  <c r="T796" i="30"/>
  <c r="T797" i="30"/>
  <c r="T798" i="30"/>
  <c r="T799" i="30"/>
  <c r="T800" i="30"/>
  <c r="T801" i="30"/>
  <c r="T802" i="30"/>
  <c r="T803" i="30"/>
  <c r="T804" i="30"/>
  <c r="T805" i="30"/>
  <c r="T806" i="30"/>
  <c r="T807" i="30"/>
  <c r="T808" i="30"/>
  <c r="T809" i="30"/>
  <c r="T810" i="30"/>
  <c r="T811" i="30"/>
  <c r="T812" i="30"/>
  <c r="T813" i="30"/>
  <c r="T814" i="30"/>
  <c r="T815" i="30"/>
  <c r="T816" i="30"/>
  <c r="T817" i="30"/>
  <c r="T818" i="30"/>
  <c r="T819" i="30"/>
  <c r="T820" i="30"/>
  <c r="T821" i="30"/>
  <c r="T822" i="30"/>
  <c r="T823" i="30"/>
  <c r="T824" i="30"/>
  <c r="T825" i="30"/>
  <c r="T826" i="30"/>
  <c r="T827" i="30"/>
  <c r="T828" i="30"/>
  <c r="T829" i="30"/>
  <c r="T830" i="30"/>
  <c r="T831" i="30"/>
  <c r="T832" i="30"/>
  <c r="T833" i="30"/>
  <c r="T834" i="30"/>
  <c r="T835" i="30"/>
  <c r="T836" i="30"/>
  <c r="T837" i="30"/>
  <c r="T838" i="30"/>
  <c r="T839" i="30"/>
  <c r="T840" i="30"/>
  <c r="T841" i="30"/>
  <c r="T842" i="30"/>
  <c r="T843" i="30"/>
  <c r="T844" i="30"/>
  <c r="T845" i="30"/>
  <c r="T846" i="30"/>
  <c r="T847" i="30"/>
  <c r="T848" i="30"/>
  <c r="T849" i="30"/>
  <c r="T850" i="30"/>
  <c r="T851" i="30"/>
  <c r="T852" i="30"/>
  <c r="T853" i="30"/>
  <c r="T854" i="30"/>
  <c r="T855" i="30"/>
  <c r="T856" i="30"/>
  <c r="T857" i="30"/>
  <c r="T858" i="30"/>
  <c r="T859" i="30"/>
  <c r="T860" i="30"/>
  <c r="T861" i="30"/>
  <c r="T862" i="30"/>
  <c r="T863" i="30"/>
  <c r="T864" i="30"/>
  <c r="T865" i="30"/>
  <c r="T866" i="30"/>
  <c r="T867" i="30"/>
  <c r="T868" i="30"/>
  <c r="T869" i="30"/>
  <c r="T870" i="30"/>
  <c r="T871" i="30"/>
  <c r="T872" i="30"/>
  <c r="T873" i="30"/>
  <c r="T874" i="30"/>
  <c r="T875" i="30"/>
  <c r="T876" i="30"/>
  <c r="T877" i="30"/>
  <c r="T878" i="30"/>
  <c r="T879" i="30"/>
  <c r="T880" i="30"/>
  <c r="T881" i="30"/>
  <c r="T882" i="30"/>
  <c r="T883" i="30"/>
  <c r="T884" i="30"/>
  <c r="T885" i="30"/>
  <c r="T886" i="30"/>
  <c r="T887" i="30"/>
  <c r="T888" i="30"/>
  <c r="T889" i="30"/>
  <c r="T890" i="30"/>
  <c r="T891" i="30"/>
  <c r="T892" i="30"/>
  <c r="T893" i="30"/>
  <c r="T894" i="30"/>
  <c r="T895" i="30"/>
  <c r="T896" i="30"/>
  <c r="T897" i="30"/>
  <c r="T898" i="30"/>
  <c r="T899" i="30"/>
  <c r="T900" i="30"/>
  <c r="T901" i="30"/>
  <c r="T902" i="30"/>
  <c r="T903" i="30"/>
  <c r="T904" i="30"/>
  <c r="T905" i="30"/>
  <c r="T906" i="30"/>
  <c r="T907" i="30"/>
  <c r="T908" i="30"/>
  <c r="T909" i="30"/>
  <c r="T910" i="30"/>
  <c r="T911" i="30"/>
  <c r="T912" i="30"/>
  <c r="T913" i="30"/>
  <c r="T914" i="30"/>
  <c r="T915" i="30"/>
  <c r="T916" i="30"/>
  <c r="T917" i="30"/>
  <c r="T918" i="30"/>
  <c r="T919" i="30"/>
  <c r="T920" i="30"/>
  <c r="T921" i="30"/>
  <c r="T922" i="30"/>
  <c r="T923" i="30"/>
  <c r="T924" i="30"/>
  <c r="T925" i="30"/>
  <c r="T926" i="30"/>
  <c r="T927" i="30"/>
  <c r="T928" i="30"/>
  <c r="T929" i="30"/>
  <c r="T930" i="30"/>
  <c r="T931" i="30"/>
  <c r="T932" i="30"/>
  <c r="T933" i="30"/>
  <c r="T934" i="30"/>
  <c r="T935" i="30"/>
  <c r="T936" i="30"/>
  <c r="T937" i="30"/>
  <c r="T938" i="30"/>
  <c r="T939" i="30"/>
  <c r="T940" i="30"/>
  <c r="T941" i="30"/>
  <c r="T942" i="30"/>
  <c r="T943" i="30"/>
  <c r="T944" i="30"/>
  <c r="T945" i="30"/>
  <c r="T946" i="30"/>
  <c r="T947" i="30"/>
  <c r="T948" i="30"/>
  <c r="T949" i="30"/>
  <c r="T950" i="30"/>
  <c r="T951" i="30"/>
  <c r="T952" i="30"/>
  <c r="T953" i="30"/>
  <c r="T954" i="30"/>
  <c r="T955" i="30"/>
  <c r="T956" i="30"/>
  <c r="T957" i="30"/>
  <c r="T958" i="30"/>
  <c r="T959" i="30"/>
  <c r="T960" i="30"/>
  <c r="T961" i="30"/>
  <c r="T962" i="30"/>
  <c r="T963" i="30"/>
  <c r="T964" i="30"/>
  <c r="T965" i="30"/>
  <c r="T966" i="30"/>
  <c r="T967" i="30"/>
  <c r="T968" i="30"/>
  <c r="T969" i="30"/>
  <c r="T970" i="30"/>
  <c r="T971" i="30"/>
  <c r="T972" i="30"/>
  <c r="T973" i="30"/>
  <c r="T974" i="30"/>
  <c r="T975" i="30"/>
  <c r="T976" i="30"/>
  <c r="T977" i="30"/>
  <c r="T978" i="30"/>
  <c r="T979" i="30"/>
  <c r="T980" i="30"/>
  <c r="T981" i="30"/>
  <c r="T982" i="30"/>
  <c r="T983" i="30"/>
  <c r="T984" i="30"/>
  <c r="T985" i="30"/>
  <c r="T986" i="30"/>
  <c r="T987" i="30"/>
  <c r="T988" i="30"/>
  <c r="T989" i="30"/>
  <c r="T990" i="30"/>
  <c r="T991" i="30"/>
  <c r="T992" i="30"/>
  <c r="T993" i="30"/>
  <c r="T994" i="30"/>
  <c r="T995" i="30"/>
  <c r="T996" i="30"/>
  <c r="T997" i="30"/>
  <c r="T998" i="30"/>
  <c r="T999" i="30"/>
  <c r="T1000" i="30"/>
  <c r="T1001" i="30"/>
  <c r="T1002" i="30"/>
  <c r="T1003" i="30"/>
  <c r="T1004" i="30"/>
  <c r="T1005" i="30"/>
  <c r="T1006" i="30"/>
  <c r="T1007" i="30"/>
  <c r="T1008" i="30"/>
  <c r="T1009" i="30"/>
  <c r="T1010" i="30"/>
  <c r="T1011" i="30"/>
  <c r="T1012" i="30"/>
  <c r="T1013" i="30"/>
  <c r="T1014" i="30"/>
  <c r="T1015" i="30"/>
  <c r="T1016" i="30"/>
  <c r="T1017" i="30"/>
  <c r="T1018" i="30"/>
  <c r="T1019" i="30"/>
  <c r="T1020" i="30"/>
  <c r="T1021" i="30"/>
  <c r="T1022" i="30"/>
  <c r="T1023" i="30"/>
  <c r="T1024" i="30"/>
  <c r="T1025" i="30"/>
  <c r="T1026" i="30"/>
  <c r="T1027" i="30"/>
  <c r="T1028" i="30"/>
  <c r="T1029" i="30"/>
  <c r="T1030" i="30"/>
  <c r="T1031" i="30"/>
  <c r="T1032" i="30"/>
  <c r="T1033" i="30"/>
  <c r="T1034" i="30"/>
  <c r="T1035" i="30"/>
  <c r="T1036" i="30"/>
  <c r="T1037" i="30"/>
  <c r="T1038" i="30"/>
  <c r="T1039" i="30"/>
  <c r="T1040" i="30"/>
  <c r="T1041" i="30"/>
  <c r="T1042" i="30"/>
  <c r="T1043" i="30"/>
  <c r="T1044" i="30"/>
  <c r="T1045" i="30"/>
  <c r="T1046" i="30"/>
  <c r="T1047" i="30"/>
  <c r="T1048" i="30"/>
  <c r="T1049" i="30"/>
  <c r="T1050" i="30"/>
  <c r="T1051" i="30"/>
  <c r="T1052" i="30"/>
  <c r="T1053" i="30"/>
  <c r="T1054" i="30"/>
  <c r="T1055" i="30"/>
  <c r="T1056" i="30"/>
  <c r="T1057" i="30"/>
  <c r="T1058" i="30"/>
  <c r="T1059" i="30"/>
  <c r="T1060" i="30"/>
  <c r="T1061" i="30"/>
  <c r="T1062" i="30"/>
  <c r="T1063" i="30"/>
  <c r="T1064" i="30"/>
  <c r="T1065" i="30"/>
  <c r="T1066" i="30"/>
  <c r="T1067" i="30"/>
  <c r="T1068" i="30"/>
  <c r="T1069" i="30"/>
  <c r="T1070" i="30"/>
  <c r="T1071" i="30"/>
  <c r="T1072" i="30"/>
  <c r="T1073" i="30"/>
  <c r="T1074" i="30"/>
  <c r="T1075" i="30"/>
  <c r="T1076" i="30"/>
  <c r="T1077" i="30"/>
  <c r="T1078" i="30"/>
  <c r="T1079" i="30"/>
  <c r="T1080" i="30"/>
  <c r="T1081" i="30"/>
  <c r="T1082" i="30"/>
  <c r="T1083" i="30"/>
  <c r="T1084" i="30"/>
  <c r="T1085" i="30"/>
  <c r="T1086" i="30"/>
  <c r="T1087" i="30"/>
  <c r="T1088" i="30"/>
  <c r="T1089" i="30"/>
  <c r="T1090" i="30"/>
  <c r="T1091" i="30"/>
  <c r="T1092" i="30"/>
  <c r="T1093" i="30"/>
  <c r="T1094" i="30"/>
  <c r="T1095" i="30"/>
  <c r="T1096" i="30"/>
  <c r="T1097" i="30"/>
  <c r="T1098" i="30"/>
  <c r="T1099" i="30"/>
  <c r="T1100" i="30"/>
  <c r="T1101" i="30"/>
  <c r="T1102" i="30"/>
  <c r="T1103" i="30"/>
  <c r="T1104" i="30"/>
  <c r="T1105" i="30"/>
  <c r="T1106" i="30"/>
  <c r="T1107" i="30"/>
  <c r="T1108" i="30"/>
  <c r="T1109" i="30"/>
  <c r="T1110" i="30"/>
  <c r="T1111" i="30"/>
  <c r="T1112" i="30"/>
  <c r="T1113" i="30"/>
  <c r="T1114" i="30"/>
  <c r="T1115" i="30"/>
  <c r="T1116" i="30"/>
  <c r="T1117" i="30"/>
  <c r="T1118" i="30"/>
  <c r="T1119" i="30"/>
  <c r="T1120" i="30"/>
  <c r="T1121" i="30"/>
  <c r="T1122" i="30"/>
  <c r="T1123" i="30"/>
  <c r="T1124" i="30"/>
  <c r="T1125" i="30"/>
  <c r="T1126" i="30"/>
  <c r="T1127" i="30"/>
  <c r="T1128" i="30"/>
  <c r="T1129" i="30"/>
  <c r="T1130" i="30"/>
  <c r="T1131" i="30"/>
  <c r="T1132" i="30"/>
  <c r="T1133" i="30"/>
  <c r="T1134" i="30"/>
  <c r="T1135" i="30"/>
  <c r="T1136" i="30"/>
  <c r="T1137" i="30"/>
  <c r="T1138" i="30"/>
  <c r="T1139" i="30"/>
  <c r="T1140" i="30"/>
  <c r="T1141" i="30"/>
  <c r="T1142" i="30"/>
  <c r="T1143" i="30"/>
  <c r="T1144" i="30"/>
  <c r="T1145" i="30"/>
  <c r="T1146" i="30"/>
  <c r="T1147" i="30"/>
  <c r="T1148" i="30"/>
  <c r="T1149" i="30"/>
  <c r="T1150" i="30"/>
  <c r="T1151" i="30"/>
  <c r="T1152" i="30"/>
  <c r="T1153" i="30"/>
  <c r="T1154" i="30"/>
  <c r="T1155" i="30"/>
  <c r="T1156" i="30"/>
  <c r="T1157" i="30"/>
  <c r="T1158" i="30"/>
  <c r="T1159" i="30"/>
  <c r="T1160" i="30"/>
  <c r="T1161" i="30"/>
  <c r="T1162" i="30"/>
  <c r="T1163" i="30"/>
  <c r="T1164" i="30"/>
  <c r="T1165" i="30"/>
  <c r="T1166" i="30"/>
  <c r="T1167" i="30"/>
  <c r="T1168" i="30"/>
  <c r="T1169" i="30"/>
  <c r="T1170" i="30"/>
  <c r="T1171" i="30"/>
  <c r="T1172" i="30"/>
  <c r="T1173" i="30"/>
  <c r="T1174" i="30"/>
  <c r="T1175" i="30"/>
  <c r="T1176" i="30"/>
  <c r="T1177" i="30"/>
  <c r="T1178" i="30"/>
  <c r="T1179" i="30"/>
  <c r="T1180" i="30"/>
  <c r="T1181" i="30"/>
  <c r="T1182" i="30"/>
  <c r="T1183" i="30"/>
  <c r="T1184" i="30"/>
  <c r="T1185" i="30"/>
  <c r="T1186" i="30"/>
  <c r="T1187" i="30"/>
  <c r="T1188" i="30"/>
  <c r="T1189" i="30"/>
  <c r="T1190" i="30"/>
  <c r="T1191" i="30"/>
  <c r="T1192" i="30"/>
  <c r="T1193" i="30"/>
  <c r="T1194" i="30"/>
  <c r="T1195" i="30"/>
  <c r="T1196" i="30"/>
  <c r="T1197" i="30"/>
  <c r="T1198" i="30"/>
  <c r="T1199" i="30"/>
  <c r="T1200" i="30"/>
  <c r="T1201" i="30"/>
  <c r="T1202" i="30"/>
  <c r="T1203" i="30"/>
  <c r="T1204" i="30"/>
  <c r="T1205" i="30"/>
  <c r="T1206" i="30"/>
  <c r="T1207" i="30"/>
  <c r="T1208" i="30"/>
  <c r="T1209" i="30"/>
  <c r="T1210" i="30"/>
  <c r="T1211" i="30"/>
  <c r="T1212" i="30"/>
  <c r="T1213" i="30"/>
  <c r="T1214" i="30"/>
  <c r="T1215" i="30"/>
  <c r="T1216" i="30"/>
  <c r="T1217" i="30"/>
  <c r="T1218" i="30"/>
  <c r="T1219" i="30"/>
  <c r="T1220" i="30"/>
  <c r="T1221" i="30"/>
  <c r="T1222" i="30"/>
  <c r="T1223" i="30"/>
  <c r="T1224" i="30"/>
  <c r="T1225" i="30"/>
  <c r="T1226" i="30"/>
  <c r="T1227" i="30"/>
  <c r="T1228" i="30"/>
  <c r="T1229" i="30"/>
  <c r="T1230" i="30"/>
  <c r="T1231" i="30"/>
  <c r="T1232" i="30"/>
  <c r="T1233" i="30"/>
  <c r="T1234" i="30"/>
  <c r="T1235" i="30"/>
  <c r="T1236" i="30"/>
  <c r="T1237" i="30"/>
  <c r="T1238" i="30"/>
  <c r="T1239" i="30"/>
  <c r="T1240" i="30"/>
  <c r="T1241" i="30"/>
  <c r="T1242" i="30"/>
  <c r="T1243" i="30"/>
  <c r="T1244" i="30"/>
  <c r="T1245" i="30"/>
  <c r="T1246" i="30"/>
  <c r="T1247" i="30"/>
  <c r="T1248" i="30"/>
  <c r="T1249" i="30"/>
  <c r="T1250" i="30"/>
  <c r="T1251" i="30"/>
  <c r="T1252" i="30"/>
  <c r="T1253" i="30"/>
  <c r="T1254" i="30"/>
  <c r="T1255" i="30"/>
  <c r="T1256" i="30"/>
  <c r="T1257" i="30"/>
  <c r="T1258" i="30"/>
  <c r="T1259" i="30"/>
  <c r="T1260" i="30"/>
  <c r="T1261" i="30"/>
  <c r="T1262" i="30"/>
  <c r="T1263" i="30"/>
  <c r="T1264" i="30"/>
  <c r="T1265" i="30"/>
  <c r="T1266" i="30"/>
  <c r="T1267" i="30"/>
  <c r="T1268" i="30"/>
  <c r="T1269" i="30"/>
  <c r="T1270" i="30"/>
  <c r="T1271" i="30"/>
  <c r="T1272" i="30"/>
  <c r="T1273" i="30"/>
  <c r="T1274" i="30"/>
  <c r="T1275" i="30"/>
  <c r="T1276" i="30"/>
  <c r="T1277" i="30"/>
  <c r="T1278" i="30"/>
  <c r="T1279" i="30"/>
  <c r="T1280" i="30"/>
  <c r="T1281" i="30"/>
  <c r="T1282" i="30"/>
  <c r="T1283" i="30"/>
  <c r="T1284" i="30"/>
  <c r="T1285" i="30"/>
  <c r="T1286" i="30"/>
  <c r="T1287" i="30"/>
  <c r="T1288" i="30"/>
  <c r="T1289" i="30"/>
  <c r="T1290" i="30"/>
  <c r="T1291" i="30"/>
  <c r="T1292" i="30"/>
  <c r="T1293" i="30"/>
  <c r="T1294" i="30"/>
  <c r="T1295" i="30"/>
  <c r="T1296" i="30"/>
  <c r="T1297" i="30"/>
  <c r="T1298" i="30"/>
  <c r="T1299" i="30"/>
  <c r="T1300" i="30"/>
  <c r="T1301" i="30"/>
  <c r="T1302" i="30"/>
  <c r="T1303" i="30"/>
  <c r="T1304" i="30"/>
  <c r="T1305" i="30"/>
  <c r="T1306" i="30"/>
  <c r="T1307" i="30"/>
  <c r="T1308" i="30"/>
  <c r="T1309" i="30"/>
  <c r="T1310" i="30"/>
  <c r="T1311" i="30"/>
  <c r="T1312" i="30"/>
  <c r="T1313" i="30"/>
  <c r="T1314" i="30"/>
  <c r="T1315" i="30"/>
  <c r="T1316" i="30"/>
  <c r="T1317" i="30"/>
  <c r="T1318" i="30"/>
  <c r="T1319" i="30"/>
  <c r="T1320" i="30"/>
  <c r="T1321" i="30"/>
  <c r="T1322" i="30"/>
  <c r="T1323" i="30"/>
  <c r="T1324" i="30"/>
  <c r="T1325" i="30"/>
  <c r="T1326" i="30"/>
  <c r="T1327" i="30"/>
  <c r="T1328" i="30"/>
  <c r="T1329" i="30"/>
  <c r="T1330" i="30"/>
  <c r="T1331" i="30"/>
  <c r="T1332" i="30"/>
  <c r="T1333" i="30"/>
  <c r="T1334" i="30"/>
  <c r="T1335" i="30"/>
  <c r="T1336" i="30"/>
  <c r="T1337" i="30"/>
  <c r="T1338" i="30"/>
  <c r="T1339" i="30"/>
  <c r="U2" i="30"/>
  <c r="U3" i="30"/>
  <c r="U4" i="30"/>
  <c r="U5" i="30"/>
  <c r="U6" i="30"/>
  <c r="U7" i="30"/>
  <c r="U8" i="30"/>
  <c r="U9" i="30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U33" i="30"/>
  <c r="U34" i="30"/>
  <c r="U35" i="30"/>
  <c r="U36" i="30"/>
  <c r="U37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U67" i="30"/>
  <c r="U68" i="30"/>
  <c r="U69" i="30"/>
  <c r="U70" i="30"/>
  <c r="U71" i="30"/>
  <c r="U72" i="30"/>
  <c r="U73" i="30"/>
  <c r="U74" i="30"/>
  <c r="U75" i="30"/>
  <c r="U76" i="30"/>
  <c r="U77" i="30"/>
  <c r="U78" i="30"/>
  <c r="U79" i="30"/>
  <c r="U80" i="30"/>
  <c r="U81" i="30"/>
  <c r="U82" i="30"/>
  <c r="U83" i="30"/>
  <c r="U84" i="30"/>
  <c r="U85" i="30"/>
  <c r="U86" i="30"/>
  <c r="U87" i="30"/>
  <c r="U88" i="30"/>
  <c r="U89" i="30"/>
  <c r="U90" i="30"/>
  <c r="U91" i="30"/>
  <c r="U92" i="30"/>
  <c r="U93" i="30"/>
  <c r="U94" i="30"/>
  <c r="U95" i="30"/>
  <c r="U96" i="30"/>
  <c r="U97" i="30"/>
  <c r="U98" i="30"/>
  <c r="U99" i="30"/>
  <c r="U100" i="30"/>
  <c r="U101" i="30"/>
  <c r="U102" i="30"/>
  <c r="U103" i="30"/>
  <c r="U104" i="30"/>
  <c r="U105" i="30"/>
  <c r="U106" i="30"/>
  <c r="U107" i="30"/>
  <c r="U108" i="30"/>
  <c r="U109" i="30"/>
  <c r="U110" i="30"/>
  <c r="U111" i="30"/>
  <c r="U112" i="30"/>
  <c r="U113" i="30"/>
  <c r="U114" i="30"/>
  <c r="U115" i="30"/>
  <c r="U116" i="30"/>
  <c r="U117" i="30"/>
  <c r="U118" i="30"/>
  <c r="U119" i="30"/>
  <c r="U120" i="30"/>
  <c r="U121" i="30"/>
  <c r="U122" i="30"/>
  <c r="U123" i="30"/>
  <c r="U124" i="30"/>
  <c r="U125" i="30"/>
  <c r="U126" i="30"/>
  <c r="U127" i="30"/>
  <c r="U128" i="30"/>
  <c r="U129" i="30"/>
  <c r="U130" i="30"/>
  <c r="U131" i="30"/>
  <c r="U132" i="30"/>
  <c r="U133" i="30"/>
  <c r="U134" i="30"/>
  <c r="U135" i="30"/>
  <c r="U136" i="30"/>
  <c r="U137" i="30"/>
  <c r="U138" i="30"/>
  <c r="U139" i="30"/>
  <c r="U140" i="30"/>
  <c r="U141" i="30"/>
  <c r="U142" i="30"/>
  <c r="U143" i="30"/>
  <c r="U144" i="30"/>
  <c r="U145" i="30"/>
  <c r="U146" i="30"/>
  <c r="U147" i="30"/>
  <c r="U148" i="30"/>
  <c r="U149" i="30"/>
  <c r="U150" i="30"/>
  <c r="U151" i="30"/>
  <c r="U152" i="30"/>
  <c r="U153" i="30"/>
  <c r="U154" i="30"/>
  <c r="U155" i="30"/>
  <c r="U156" i="30"/>
  <c r="U157" i="30"/>
  <c r="U158" i="30"/>
  <c r="U159" i="30"/>
  <c r="U160" i="30"/>
  <c r="U161" i="30"/>
  <c r="U162" i="30"/>
  <c r="U163" i="30"/>
  <c r="U164" i="30"/>
  <c r="U165" i="30"/>
  <c r="U166" i="30"/>
  <c r="U167" i="30"/>
  <c r="U168" i="30"/>
  <c r="U169" i="30"/>
  <c r="U170" i="30"/>
  <c r="U171" i="30"/>
  <c r="U172" i="30"/>
  <c r="U173" i="30"/>
  <c r="U174" i="30"/>
  <c r="U175" i="30"/>
  <c r="U176" i="30"/>
  <c r="U177" i="30"/>
  <c r="U178" i="30"/>
  <c r="U179" i="30"/>
  <c r="U180" i="30"/>
  <c r="U181" i="30"/>
  <c r="U182" i="30"/>
  <c r="U183" i="30"/>
  <c r="U184" i="30"/>
  <c r="U185" i="30"/>
  <c r="U186" i="30"/>
  <c r="U187" i="30"/>
  <c r="U188" i="30"/>
  <c r="U189" i="30"/>
  <c r="U190" i="30"/>
  <c r="U191" i="30"/>
  <c r="U192" i="30"/>
  <c r="U193" i="30"/>
  <c r="U194" i="30"/>
  <c r="U195" i="30"/>
  <c r="U196" i="30"/>
  <c r="U197" i="30"/>
  <c r="U198" i="30"/>
  <c r="U199" i="30"/>
  <c r="U200" i="30"/>
  <c r="U201" i="30"/>
  <c r="U202" i="30"/>
  <c r="U203" i="30"/>
  <c r="U204" i="30"/>
  <c r="U205" i="30"/>
  <c r="U206" i="30"/>
  <c r="U207" i="30"/>
  <c r="U208" i="30"/>
  <c r="U209" i="30"/>
  <c r="U210" i="30"/>
  <c r="U211" i="30"/>
  <c r="U212" i="30"/>
  <c r="U213" i="30"/>
  <c r="U214" i="30"/>
  <c r="U215" i="30"/>
  <c r="U216" i="30"/>
  <c r="U217" i="30"/>
  <c r="U218" i="30"/>
  <c r="U219" i="30"/>
  <c r="U220" i="30"/>
  <c r="U221" i="30"/>
  <c r="U222" i="30"/>
  <c r="U223" i="30"/>
  <c r="U224" i="30"/>
  <c r="U225" i="30"/>
  <c r="U226" i="30"/>
  <c r="U227" i="30"/>
  <c r="U228" i="30"/>
  <c r="U229" i="30"/>
  <c r="U230" i="30"/>
  <c r="U231" i="30"/>
  <c r="U232" i="30"/>
  <c r="U233" i="30"/>
  <c r="U234" i="30"/>
  <c r="U235" i="30"/>
  <c r="U236" i="30"/>
  <c r="U237" i="30"/>
  <c r="U238" i="30"/>
  <c r="U239" i="30"/>
  <c r="U240" i="30"/>
  <c r="U241" i="30"/>
  <c r="U242" i="30"/>
  <c r="U243" i="30"/>
  <c r="U244" i="30"/>
  <c r="U245" i="30"/>
  <c r="U246" i="30"/>
  <c r="U247" i="30"/>
  <c r="U248" i="30"/>
  <c r="U249" i="30"/>
  <c r="U250" i="30"/>
  <c r="U251" i="30"/>
  <c r="U252" i="30"/>
  <c r="U253" i="30"/>
  <c r="U254" i="30"/>
  <c r="U255" i="30"/>
  <c r="U256" i="30"/>
  <c r="U257" i="30"/>
  <c r="U258" i="30"/>
  <c r="U259" i="30"/>
  <c r="U260" i="30"/>
  <c r="U261" i="30"/>
  <c r="U262" i="30"/>
  <c r="U263" i="30"/>
  <c r="U264" i="30"/>
  <c r="U265" i="30"/>
  <c r="U266" i="30"/>
  <c r="U267" i="30"/>
  <c r="U268" i="30"/>
  <c r="U269" i="30"/>
  <c r="U270" i="30"/>
  <c r="U271" i="30"/>
  <c r="U272" i="30"/>
  <c r="U273" i="30"/>
  <c r="U274" i="30"/>
  <c r="U275" i="30"/>
  <c r="U276" i="30"/>
  <c r="U277" i="30"/>
  <c r="U278" i="30"/>
  <c r="U279" i="30"/>
  <c r="U280" i="30"/>
  <c r="U281" i="30"/>
  <c r="U282" i="30"/>
  <c r="U283" i="30"/>
  <c r="U284" i="30"/>
  <c r="U285" i="30"/>
  <c r="U286" i="30"/>
  <c r="U287" i="30"/>
  <c r="U288" i="30"/>
  <c r="U289" i="30"/>
  <c r="U290" i="30"/>
  <c r="U291" i="30"/>
  <c r="U292" i="30"/>
  <c r="U293" i="30"/>
  <c r="U294" i="30"/>
  <c r="U295" i="30"/>
  <c r="U296" i="30"/>
  <c r="U297" i="30"/>
  <c r="U298" i="30"/>
  <c r="U299" i="30"/>
  <c r="U300" i="30"/>
  <c r="U301" i="30"/>
  <c r="U302" i="30"/>
  <c r="U303" i="30"/>
  <c r="U304" i="30"/>
  <c r="U305" i="30"/>
  <c r="U306" i="30"/>
  <c r="U307" i="30"/>
  <c r="U308" i="30"/>
  <c r="U309" i="30"/>
  <c r="U310" i="30"/>
  <c r="U311" i="30"/>
  <c r="U312" i="30"/>
  <c r="U313" i="30"/>
  <c r="U314" i="30"/>
  <c r="U315" i="30"/>
  <c r="U316" i="30"/>
  <c r="U317" i="30"/>
  <c r="U318" i="30"/>
  <c r="U319" i="30"/>
  <c r="U320" i="30"/>
  <c r="U321" i="30"/>
  <c r="U322" i="30"/>
  <c r="U323" i="30"/>
  <c r="U324" i="30"/>
  <c r="U325" i="30"/>
  <c r="U326" i="30"/>
  <c r="U327" i="30"/>
  <c r="U328" i="30"/>
  <c r="U329" i="30"/>
  <c r="U330" i="30"/>
  <c r="U331" i="30"/>
  <c r="U332" i="30"/>
  <c r="U333" i="30"/>
  <c r="U334" i="30"/>
  <c r="U335" i="30"/>
  <c r="U336" i="30"/>
  <c r="U337" i="30"/>
  <c r="U338" i="30"/>
  <c r="U339" i="30"/>
  <c r="U340" i="30"/>
  <c r="U341" i="30"/>
  <c r="U342" i="30"/>
  <c r="U343" i="30"/>
  <c r="U344" i="30"/>
  <c r="U345" i="30"/>
  <c r="U346" i="30"/>
  <c r="U347" i="30"/>
  <c r="U348" i="30"/>
  <c r="U349" i="30"/>
  <c r="U350" i="30"/>
  <c r="U351" i="30"/>
  <c r="U352" i="30"/>
  <c r="U353" i="30"/>
  <c r="U354" i="30"/>
  <c r="U355" i="30"/>
  <c r="U356" i="30"/>
  <c r="U357" i="30"/>
  <c r="U358" i="30"/>
  <c r="U359" i="30"/>
  <c r="U360" i="30"/>
  <c r="U361" i="30"/>
  <c r="U362" i="30"/>
  <c r="U363" i="30"/>
  <c r="U364" i="30"/>
  <c r="U365" i="30"/>
  <c r="U366" i="30"/>
  <c r="U367" i="30"/>
  <c r="U368" i="30"/>
  <c r="U369" i="30"/>
  <c r="U370" i="30"/>
  <c r="U371" i="30"/>
  <c r="U372" i="30"/>
  <c r="U373" i="30"/>
  <c r="U374" i="30"/>
  <c r="U375" i="30"/>
  <c r="U376" i="30"/>
  <c r="U377" i="30"/>
  <c r="U378" i="30"/>
  <c r="U379" i="30"/>
  <c r="U380" i="30"/>
  <c r="U381" i="30"/>
  <c r="U382" i="30"/>
  <c r="U383" i="30"/>
  <c r="U384" i="30"/>
  <c r="U385" i="30"/>
  <c r="U386" i="30"/>
  <c r="U387" i="30"/>
  <c r="U388" i="30"/>
  <c r="U389" i="30"/>
  <c r="U390" i="30"/>
  <c r="U391" i="30"/>
  <c r="U392" i="30"/>
  <c r="U393" i="30"/>
  <c r="U394" i="30"/>
  <c r="U395" i="30"/>
  <c r="U396" i="30"/>
  <c r="U397" i="30"/>
  <c r="U398" i="30"/>
  <c r="U399" i="30"/>
  <c r="U400" i="30"/>
  <c r="U401" i="30"/>
  <c r="U402" i="30"/>
  <c r="U403" i="30"/>
  <c r="U404" i="30"/>
  <c r="U405" i="30"/>
  <c r="U406" i="30"/>
  <c r="U407" i="30"/>
  <c r="U408" i="30"/>
  <c r="U409" i="30"/>
  <c r="U410" i="30"/>
  <c r="U411" i="30"/>
  <c r="U412" i="30"/>
  <c r="U413" i="30"/>
  <c r="U414" i="30"/>
  <c r="U415" i="30"/>
  <c r="U416" i="30"/>
  <c r="U417" i="30"/>
  <c r="U418" i="30"/>
  <c r="U419" i="30"/>
  <c r="U420" i="30"/>
  <c r="U421" i="30"/>
  <c r="U422" i="30"/>
  <c r="U423" i="30"/>
  <c r="U424" i="30"/>
  <c r="U425" i="30"/>
  <c r="U426" i="30"/>
  <c r="U427" i="30"/>
  <c r="U428" i="30"/>
  <c r="U429" i="30"/>
  <c r="U430" i="30"/>
  <c r="U431" i="30"/>
  <c r="U432" i="30"/>
  <c r="U433" i="30"/>
  <c r="U434" i="30"/>
  <c r="U435" i="30"/>
  <c r="U436" i="30"/>
  <c r="U437" i="30"/>
  <c r="U438" i="30"/>
  <c r="U439" i="30"/>
  <c r="U440" i="30"/>
  <c r="U441" i="30"/>
  <c r="U442" i="30"/>
  <c r="U443" i="30"/>
  <c r="U444" i="30"/>
  <c r="U445" i="30"/>
  <c r="U446" i="30"/>
  <c r="U447" i="30"/>
  <c r="U448" i="30"/>
  <c r="U449" i="30"/>
  <c r="U450" i="30"/>
  <c r="U451" i="30"/>
  <c r="U452" i="30"/>
  <c r="U453" i="30"/>
  <c r="U454" i="30"/>
  <c r="U455" i="30"/>
  <c r="U456" i="30"/>
  <c r="U457" i="30"/>
  <c r="U458" i="30"/>
  <c r="U459" i="30"/>
  <c r="U460" i="30"/>
  <c r="U461" i="30"/>
  <c r="U462" i="30"/>
  <c r="U463" i="30"/>
  <c r="U464" i="30"/>
  <c r="U465" i="30"/>
  <c r="U466" i="30"/>
  <c r="U467" i="30"/>
  <c r="U468" i="30"/>
  <c r="U469" i="30"/>
  <c r="U470" i="30"/>
  <c r="U471" i="30"/>
  <c r="U472" i="30"/>
  <c r="U473" i="30"/>
  <c r="U474" i="30"/>
  <c r="U475" i="30"/>
  <c r="U476" i="30"/>
  <c r="U477" i="30"/>
  <c r="U478" i="30"/>
  <c r="U479" i="30"/>
  <c r="U480" i="30"/>
  <c r="U481" i="30"/>
  <c r="U482" i="30"/>
  <c r="U483" i="30"/>
  <c r="U484" i="30"/>
  <c r="U485" i="30"/>
  <c r="U486" i="30"/>
  <c r="U487" i="30"/>
  <c r="U488" i="30"/>
  <c r="U489" i="30"/>
  <c r="U490" i="30"/>
  <c r="U491" i="30"/>
  <c r="U492" i="30"/>
  <c r="U493" i="30"/>
  <c r="U494" i="30"/>
  <c r="U495" i="30"/>
  <c r="U496" i="30"/>
  <c r="U497" i="30"/>
  <c r="U498" i="30"/>
  <c r="U499" i="30"/>
  <c r="U500" i="30"/>
  <c r="U501" i="30"/>
  <c r="U502" i="30"/>
  <c r="U503" i="30"/>
  <c r="U504" i="30"/>
  <c r="U505" i="30"/>
  <c r="U506" i="30"/>
  <c r="U507" i="30"/>
  <c r="U508" i="30"/>
  <c r="U509" i="30"/>
  <c r="U510" i="30"/>
  <c r="U511" i="30"/>
  <c r="U512" i="30"/>
  <c r="U513" i="30"/>
  <c r="U514" i="30"/>
  <c r="U515" i="30"/>
  <c r="U516" i="30"/>
  <c r="U517" i="30"/>
  <c r="U518" i="30"/>
  <c r="U519" i="30"/>
  <c r="U520" i="30"/>
  <c r="U521" i="30"/>
  <c r="U522" i="30"/>
  <c r="U523" i="30"/>
  <c r="U524" i="30"/>
  <c r="U525" i="30"/>
  <c r="U526" i="30"/>
  <c r="U527" i="30"/>
  <c r="U528" i="30"/>
  <c r="U529" i="30"/>
  <c r="U530" i="30"/>
  <c r="U531" i="30"/>
  <c r="U532" i="30"/>
  <c r="U533" i="30"/>
  <c r="U534" i="30"/>
  <c r="U535" i="30"/>
  <c r="U536" i="30"/>
  <c r="U537" i="30"/>
  <c r="U538" i="30"/>
  <c r="U539" i="30"/>
  <c r="U540" i="30"/>
  <c r="U541" i="30"/>
  <c r="U542" i="30"/>
  <c r="U543" i="30"/>
  <c r="U544" i="30"/>
  <c r="U545" i="30"/>
  <c r="U546" i="30"/>
  <c r="U547" i="30"/>
  <c r="U548" i="30"/>
  <c r="U549" i="30"/>
  <c r="U550" i="30"/>
  <c r="U551" i="30"/>
  <c r="U552" i="30"/>
  <c r="U553" i="30"/>
  <c r="U554" i="30"/>
  <c r="U555" i="30"/>
  <c r="U556" i="30"/>
  <c r="U557" i="30"/>
  <c r="U558" i="30"/>
  <c r="U559" i="30"/>
  <c r="U560" i="30"/>
  <c r="U561" i="30"/>
  <c r="U562" i="30"/>
  <c r="U563" i="30"/>
  <c r="U564" i="30"/>
  <c r="U565" i="30"/>
  <c r="U566" i="30"/>
  <c r="U567" i="30"/>
  <c r="U568" i="30"/>
  <c r="U569" i="30"/>
  <c r="U570" i="30"/>
  <c r="U571" i="30"/>
  <c r="U572" i="30"/>
  <c r="U573" i="30"/>
  <c r="U574" i="30"/>
  <c r="U575" i="30"/>
  <c r="U576" i="30"/>
  <c r="U577" i="30"/>
  <c r="U578" i="30"/>
  <c r="U579" i="30"/>
  <c r="U580" i="30"/>
  <c r="U581" i="30"/>
  <c r="U582" i="30"/>
  <c r="U583" i="30"/>
  <c r="U584" i="30"/>
  <c r="U585" i="30"/>
  <c r="U586" i="30"/>
  <c r="U587" i="30"/>
  <c r="U588" i="30"/>
  <c r="U589" i="30"/>
  <c r="U590" i="30"/>
  <c r="U591" i="30"/>
  <c r="U592" i="30"/>
  <c r="U593" i="30"/>
  <c r="U594" i="30"/>
  <c r="U595" i="30"/>
  <c r="U596" i="30"/>
  <c r="U597" i="30"/>
  <c r="U598" i="30"/>
  <c r="U599" i="30"/>
  <c r="U600" i="30"/>
  <c r="U601" i="30"/>
  <c r="U602" i="30"/>
  <c r="U603" i="30"/>
  <c r="U604" i="30"/>
  <c r="U605" i="30"/>
  <c r="U606" i="30"/>
  <c r="U607" i="30"/>
  <c r="U608" i="30"/>
  <c r="U609" i="30"/>
  <c r="U610" i="30"/>
  <c r="U611" i="30"/>
  <c r="U612" i="30"/>
  <c r="U613" i="30"/>
  <c r="U614" i="30"/>
  <c r="U615" i="30"/>
  <c r="U616" i="30"/>
  <c r="U617" i="30"/>
  <c r="U618" i="30"/>
  <c r="U619" i="30"/>
  <c r="U620" i="30"/>
  <c r="U621" i="30"/>
  <c r="U622" i="30"/>
  <c r="U623" i="30"/>
  <c r="U624" i="30"/>
  <c r="U625" i="30"/>
  <c r="U626" i="30"/>
  <c r="U627" i="30"/>
  <c r="U628" i="30"/>
  <c r="U629" i="30"/>
  <c r="U630" i="30"/>
  <c r="U631" i="30"/>
  <c r="U632" i="30"/>
  <c r="U633" i="30"/>
  <c r="U634" i="30"/>
  <c r="U635" i="30"/>
  <c r="U636" i="30"/>
  <c r="U637" i="30"/>
  <c r="U638" i="30"/>
  <c r="U639" i="30"/>
  <c r="U640" i="30"/>
  <c r="U641" i="30"/>
  <c r="U642" i="30"/>
  <c r="U643" i="30"/>
  <c r="U644" i="30"/>
  <c r="U645" i="30"/>
  <c r="U646" i="30"/>
  <c r="U647" i="30"/>
  <c r="U648" i="30"/>
  <c r="U649" i="30"/>
  <c r="U650" i="30"/>
  <c r="U651" i="30"/>
  <c r="U652" i="30"/>
  <c r="U653" i="30"/>
  <c r="U654" i="30"/>
  <c r="U655" i="30"/>
  <c r="U656" i="30"/>
  <c r="U657" i="30"/>
  <c r="U658" i="30"/>
  <c r="U659" i="30"/>
  <c r="U660" i="30"/>
  <c r="U661" i="30"/>
  <c r="U662" i="30"/>
  <c r="U663" i="30"/>
  <c r="U664" i="30"/>
  <c r="U665" i="30"/>
  <c r="U666" i="30"/>
  <c r="U667" i="30"/>
  <c r="U668" i="30"/>
  <c r="U669" i="30"/>
  <c r="U670" i="30"/>
  <c r="U671" i="30"/>
  <c r="U672" i="30"/>
  <c r="U673" i="30"/>
  <c r="U674" i="30"/>
  <c r="U675" i="30"/>
  <c r="U676" i="30"/>
  <c r="U677" i="30"/>
  <c r="U678" i="30"/>
  <c r="U679" i="30"/>
  <c r="U680" i="30"/>
  <c r="U681" i="30"/>
  <c r="U682" i="30"/>
  <c r="U683" i="30"/>
  <c r="U684" i="30"/>
  <c r="U685" i="30"/>
  <c r="U686" i="30"/>
  <c r="U687" i="30"/>
  <c r="U688" i="30"/>
  <c r="U689" i="30"/>
  <c r="U690" i="30"/>
  <c r="U691" i="30"/>
  <c r="U692" i="30"/>
  <c r="U693" i="30"/>
  <c r="U694" i="30"/>
  <c r="U695" i="30"/>
  <c r="U696" i="30"/>
  <c r="U697" i="30"/>
  <c r="U698" i="30"/>
  <c r="U699" i="30"/>
  <c r="U700" i="30"/>
  <c r="U701" i="30"/>
  <c r="U702" i="30"/>
  <c r="U703" i="30"/>
  <c r="U704" i="30"/>
  <c r="U705" i="30"/>
  <c r="U706" i="30"/>
  <c r="U707" i="30"/>
  <c r="U708" i="30"/>
  <c r="U709" i="30"/>
  <c r="U710" i="30"/>
  <c r="U711" i="30"/>
  <c r="U712" i="30"/>
  <c r="U713" i="30"/>
  <c r="U714" i="30"/>
  <c r="U715" i="30"/>
  <c r="U716" i="30"/>
  <c r="U717" i="30"/>
  <c r="U718" i="30"/>
  <c r="U719" i="30"/>
  <c r="U720" i="30"/>
  <c r="U721" i="30"/>
  <c r="U722" i="30"/>
  <c r="U723" i="30"/>
  <c r="U724" i="30"/>
  <c r="U725" i="30"/>
  <c r="U726" i="30"/>
  <c r="U727" i="30"/>
  <c r="U728" i="30"/>
  <c r="U729" i="30"/>
  <c r="U730" i="30"/>
  <c r="U731" i="30"/>
  <c r="U732" i="30"/>
  <c r="U733" i="30"/>
  <c r="U734" i="30"/>
  <c r="U735" i="30"/>
  <c r="U736" i="30"/>
  <c r="U737" i="30"/>
  <c r="U738" i="30"/>
  <c r="U739" i="30"/>
  <c r="U740" i="30"/>
  <c r="U741" i="30"/>
  <c r="U742" i="30"/>
  <c r="U743" i="30"/>
  <c r="U744" i="30"/>
  <c r="U745" i="30"/>
  <c r="U746" i="30"/>
  <c r="U747" i="30"/>
  <c r="U748" i="30"/>
  <c r="U749" i="30"/>
  <c r="U750" i="30"/>
  <c r="U751" i="30"/>
  <c r="U752" i="30"/>
  <c r="U753" i="30"/>
  <c r="U754" i="30"/>
  <c r="U755" i="30"/>
  <c r="U756" i="30"/>
  <c r="U757" i="30"/>
  <c r="U758" i="30"/>
  <c r="U759" i="30"/>
  <c r="U760" i="30"/>
  <c r="U761" i="30"/>
  <c r="U762" i="30"/>
  <c r="U763" i="30"/>
  <c r="U764" i="30"/>
  <c r="U765" i="30"/>
  <c r="U766" i="30"/>
  <c r="U767" i="30"/>
  <c r="U768" i="30"/>
  <c r="U769" i="30"/>
  <c r="U770" i="30"/>
  <c r="U771" i="30"/>
  <c r="U772" i="30"/>
  <c r="U773" i="30"/>
  <c r="U774" i="30"/>
  <c r="U775" i="30"/>
  <c r="U776" i="30"/>
  <c r="U777" i="30"/>
  <c r="U778" i="30"/>
  <c r="U779" i="30"/>
  <c r="U780" i="30"/>
  <c r="U781" i="30"/>
  <c r="U782" i="30"/>
  <c r="U783" i="30"/>
  <c r="U784" i="30"/>
  <c r="U785" i="30"/>
  <c r="U786" i="30"/>
  <c r="U787" i="30"/>
  <c r="U788" i="30"/>
  <c r="U789" i="30"/>
  <c r="U790" i="30"/>
  <c r="U791" i="30"/>
  <c r="U792" i="30"/>
  <c r="U793" i="30"/>
  <c r="U794" i="30"/>
  <c r="U795" i="30"/>
  <c r="U796" i="30"/>
  <c r="U797" i="30"/>
  <c r="U798" i="30"/>
  <c r="U799" i="30"/>
  <c r="U800" i="30"/>
  <c r="U801" i="30"/>
  <c r="U802" i="30"/>
  <c r="U803" i="30"/>
  <c r="U804" i="30"/>
  <c r="U805" i="30"/>
  <c r="U806" i="30"/>
  <c r="U807" i="30"/>
  <c r="U808" i="30"/>
  <c r="U809" i="30"/>
  <c r="U810" i="30"/>
  <c r="U811" i="30"/>
  <c r="U812" i="30"/>
  <c r="U813" i="30"/>
  <c r="U814" i="30"/>
  <c r="U815" i="30"/>
  <c r="U816" i="30"/>
  <c r="U817" i="30"/>
  <c r="U818" i="30"/>
  <c r="U819" i="30"/>
  <c r="U820" i="30"/>
  <c r="U821" i="30"/>
  <c r="U822" i="30"/>
  <c r="U823" i="30"/>
  <c r="U824" i="30"/>
  <c r="U825" i="30"/>
  <c r="U826" i="30"/>
  <c r="U827" i="30"/>
  <c r="U828" i="30"/>
  <c r="U829" i="30"/>
  <c r="U830" i="30"/>
  <c r="U831" i="30"/>
  <c r="U832" i="30"/>
  <c r="U833" i="30"/>
  <c r="U834" i="30"/>
  <c r="U835" i="30"/>
  <c r="U836" i="30"/>
  <c r="U837" i="30"/>
  <c r="U838" i="30"/>
  <c r="U839" i="30"/>
  <c r="U840" i="30"/>
  <c r="U841" i="30"/>
  <c r="U842" i="30"/>
  <c r="U843" i="30"/>
  <c r="U844" i="30"/>
  <c r="U845" i="30"/>
  <c r="U846" i="30"/>
  <c r="U847" i="30"/>
  <c r="U848" i="30"/>
  <c r="U849" i="30"/>
  <c r="U850" i="30"/>
  <c r="U851" i="30"/>
  <c r="U852" i="30"/>
  <c r="U853" i="30"/>
  <c r="U854" i="30"/>
  <c r="U855" i="30"/>
  <c r="U856" i="30"/>
  <c r="U857" i="30"/>
  <c r="U858" i="30"/>
  <c r="U859" i="30"/>
  <c r="U860" i="30"/>
  <c r="U861" i="30"/>
  <c r="U862" i="30"/>
  <c r="U863" i="30"/>
  <c r="U864" i="30"/>
  <c r="U865" i="30"/>
  <c r="U866" i="30"/>
  <c r="U867" i="30"/>
  <c r="U868" i="30"/>
  <c r="U869" i="30"/>
  <c r="U870" i="30"/>
  <c r="U871" i="30"/>
  <c r="U872" i="30"/>
  <c r="U873" i="30"/>
  <c r="U874" i="30"/>
  <c r="U875" i="30"/>
  <c r="U876" i="30"/>
  <c r="U877" i="30"/>
  <c r="U878" i="30"/>
  <c r="U879" i="30"/>
  <c r="U880" i="30"/>
  <c r="U881" i="30"/>
  <c r="U882" i="30"/>
  <c r="U883" i="30"/>
  <c r="U884" i="30"/>
  <c r="U885" i="30"/>
  <c r="U886" i="30"/>
  <c r="U887" i="30"/>
  <c r="U888" i="30"/>
  <c r="U889" i="30"/>
  <c r="U890" i="30"/>
  <c r="U891" i="30"/>
  <c r="U892" i="30"/>
  <c r="U893" i="30"/>
  <c r="U894" i="30"/>
  <c r="U895" i="30"/>
  <c r="U896" i="30"/>
  <c r="U897" i="30"/>
  <c r="U898" i="30"/>
  <c r="U899" i="30"/>
  <c r="U900" i="30"/>
  <c r="U901" i="30"/>
  <c r="U902" i="30"/>
  <c r="U903" i="30"/>
  <c r="U904" i="30"/>
  <c r="U905" i="30"/>
  <c r="U906" i="30"/>
  <c r="U907" i="30"/>
  <c r="U908" i="30"/>
  <c r="U909" i="30"/>
  <c r="U910" i="30"/>
  <c r="U911" i="30"/>
  <c r="U912" i="30"/>
  <c r="U913" i="30"/>
  <c r="U914" i="30"/>
  <c r="U915" i="30"/>
  <c r="U916" i="30"/>
  <c r="U917" i="30"/>
  <c r="U918" i="30"/>
  <c r="U919" i="30"/>
  <c r="U920" i="30"/>
  <c r="U921" i="30"/>
  <c r="U922" i="30"/>
  <c r="U923" i="30"/>
  <c r="U924" i="30"/>
  <c r="U925" i="30"/>
  <c r="U926" i="30"/>
  <c r="U927" i="30"/>
  <c r="U928" i="30"/>
  <c r="U929" i="30"/>
  <c r="U930" i="30"/>
  <c r="U931" i="30"/>
  <c r="U932" i="30"/>
  <c r="U933" i="30"/>
  <c r="U934" i="30"/>
  <c r="U935" i="30"/>
  <c r="U936" i="30"/>
  <c r="U937" i="30"/>
  <c r="U938" i="30"/>
  <c r="U939" i="30"/>
  <c r="U940" i="30"/>
  <c r="U941" i="30"/>
  <c r="U942" i="30"/>
  <c r="U943" i="30"/>
  <c r="U944" i="30"/>
  <c r="U945" i="30"/>
  <c r="U946" i="30"/>
  <c r="U947" i="30"/>
  <c r="U948" i="30"/>
  <c r="U949" i="30"/>
  <c r="U950" i="30"/>
  <c r="U951" i="30"/>
  <c r="U952" i="30"/>
  <c r="U953" i="30"/>
  <c r="U954" i="30"/>
  <c r="U955" i="30"/>
  <c r="U956" i="30"/>
  <c r="U957" i="30"/>
  <c r="U958" i="30"/>
  <c r="U959" i="30"/>
  <c r="U960" i="30"/>
  <c r="U961" i="30"/>
  <c r="U962" i="30"/>
  <c r="U963" i="30"/>
  <c r="U964" i="30"/>
  <c r="U965" i="30"/>
  <c r="U966" i="30"/>
  <c r="U967" i="30"/>
  <c r="U968" i="30"/>
  <c r="U969" i="30"/>
  <c r="U970" i="30"/>
  <c r="U971" i="30"/>
  <c r="U972" i="30"/>
  <c r="U973" i="30"/>
  <c r="U974" i="30"/>
  <c r="U975" i="30"/>
  <c r="U976" i="30"/>
  <c r="U977" i="30"/>
  <c r="U978" i="30"/>
  <c r="U979" i="30"/>
  <c r="U980" i="30"/>
  <c r="U981" i="30"/>
  <c r="U982" i="30"/>
  <c r="U983" i="30"/>
  <c r="U984" i="30"/>
  <c r="U985" i="30"/>
  <c r="U986" i="30"/>
  <c r="U987" i="30"/>
  <c r="U988" i="30"/>
  <c r="U989" i="30"/>
  <c r="U990" i="30"/>
  <c r="U991" i="30"/>
  <c r="U992" i="30"/>
  <c r="U993" i="30"/>
  <c r="U994" i="30"/>
  <c r="U995" i="30"/>
  <c r="U996" i="30"/>
  <c r="U997" i="30"/>
  <c r="U998" i="30"/>
  <c r="U999" i="30"/>
  <c r="U1000" i="30"/>
  <c r="U1001" i="30"/>
  <c r="U1002" i="30"/>
  <c r="U1003" i="30"/>
  <c r="U1004" i="30"/>
  <c r="U1005" i="30"/>
  <c r="U1006" i="30"/>
  <c r="U1007" i="30"/>
  <c r="U1008" i="30"/>
  <c r="U1009" i="30"/>
  <c r="U1010" i="30"/>
  <c r="U1011" i="30"/>
  <c r="U1012" i="30"/>
  <c r="U1013" i="30"/>
  <c r="U1014" i="30"/>
  <c r="U1015" i="30"/>
  <c r="U1016" i="30"/>
  <c r="U1017" i="30"/>
  <c r="U1018" i="30"/>
  <c r="U1019" i="30"/>
  <c r="U1020" i="30"/>
  <c r="U1021" i="30"/>
  <c r="U1022" i="30"/>
  <c r="U1023" i="30"/>
  <c r="U1024" i="30"/>
  <c r="U1025" i="30"/>
  <c r="U1026" i="30"/>
  <c r="U1027" i="30"/>
  <c r="U1028" i="30"/>
  <c r="U1029" i="30"/>
  <c r="U1030" i="30"/>
  <c r="U1031" i="30"/>
  <c r="U1032" i="30"/>
  <c r="U1033" i="30"/>
  <c r="U1034" i="30"/>
  <c r="U1035" i="30"/>
  <c r="U1036" i="30"/>
  <c r="U1037" i="30"/>
  <c r="U1038" i="30"/>
  <c r="U1039" i="30"/>
  <c r="U1040" i="30"/>
  <c r="U1041" i="30"/>
  <c r="U1042" i="30"/>
  <c r="U1043" i="30"/>
  <c r="U1044" i="30"/>
  <c r="U1045" i="30"/>
  <c r="U1046" i="30"/>
  <c r="U1047" i="30"/>
  <c r="U1048" i="30"/>
  <c r="U1049" i="30"/>
  <c r="U1050" i="30"/>
  <c r="U1051" i="30"/>
  <c r="U1052" i="30"/>
  <c r="U1053" i="30"/>
  <c r="U1054" i="30"/>
  <c r="U1055" i="30"/>
  <c r="U1056" i="30"/>
  <c r="U1057" i="30"/>
  <c r="U1058" i="30"/>
  <c r="U1059" i="30"/>
  <c r="U1060" i="30"/>
  <c r="U1061" i="30"/>
  <c r="U1062" i="30"/>
  <c r="U1063" i="30"/>
  <c r="U1064" i="30"/>
  <c r="U1065" i="30"/>
  <c r="U1066" i="30"/>
  <c r="U1067" i="30"/>
  <c r="U1068" i="30"/>
  <c r="U1069" i="30"/>
  <c r="U1070" i="30"/>
  <c r="U1071" i="30"/>
  <c r="U1072" i="30"/>
  <c r="U1073" i="30"/>
  <c r="U1074" i="30"/>
  <c r="U1075" i="30"/>
  <c r="U1076" i="30"/>
  <c r="U1077" i="30"/>
  <c r="U1078" i="30"/>
  <c r="U1079" i="30"/>
  <c r="U1080" i="30"/>
  <c r="U1081" i="30"/>
  <c r="U1082" i="30"/>
  <c r="U1083" i="30"/>
  <c r="U1084" i="30"/>
  <c r="U1085" i="30"/>
  <c r="U1086" i="30"/>
  <c r="U1087" i="30"/>
  <c r="U1088" i="30"/>
  <c r="U1089" i="30"/>
  <c r="U1090" i="30"/>
  <c r="U1091" i="30"/>
  <c r="U1092" i="30"/>
  <c r="U1093" i="30"/>
  <c r="U1094" i="30"/>
  <c r="U1095" i="30"/>
  <c r="U1096" i="30"/>
  <c r="U1097" i="30"/>
  <c r="U1098" i="30"/>
  <c r="U1099" i="30"/>
  <c r="U1100" i="30"/>
  <c r="U1101" i="30"/>
  <c r="U1102" i="30"/>
  <c r="U1103" i="30"/>
  <c r="U1104" i="30"/>
  <c r="U1105" i="30"/>
  <c r="U1106" i="30"/>
  <c r="U1107" i="30"/>
  <c r="U1108" i="30"/>
  <c r="U1109" i="30"/>
  <c r="U1110" i="30"/>
  <c r="U1111" i="30"/>
  <c r="U1112" i="30"/>
  <c r="U1113" i="30"/>
  <c r="U1114" i="30"/>
  <c r="U1115" i="30"/>
  <c r="U1116" i="30"/>
  <c r="U1117" i="30"/>
  <c r="U1118" i="30"/>
  <c r="U1119" i="30"/>
  <c r="U1120" i="30"/>
  <c r="U1121" i="30"/>
  <c r="U1122" i="30"/>
  <c r="U1123" i="30"/>
  <c r="U1124" i="30"/>
  <c r="U1125" i="30"/>
  <c r="U1126" i="30"/>
  <c r="U1127" i="30"/>
  <c r="U1128" i="30"/>
  <c r="U1129" i="30"/>
  <c r="U1130" i="30"/>
  <c r="U1131" i="30"/>
  <c r="U1132" i="30"/>
  <c r="U1133" i="30"/>
  <c r="U1134" i="30"/>
  <c r="U1135" i="30"/>
  <c r="U1136" i="30"/>
  <c r="U1137" i="30"/>
  <c r="U1138" i="30"/>
  <c r="U1139" i="30"/>
  <c r="U1140" i="30"/>
  <c r="U1141" i="30"/>
  <c r="U1142" i="30"/>
  <c r="U1143" i="30"/>
  <c r="U1144" i="30"/>
  <c r="U1145" i="30"/>
  <c r="U1146" i="30"/>
  <c r="U1147" i="30"/>
  <c r="U1148" i="30"/>
  <c r="U1149" i="30"/>
  <c r="U1150" i="30"/>
  <c r="U1151" i="30"/>
  <c r="U1152" i="30"/>
  <c r="U1153" i="30"/>
  <c r="U1154" i="30"/>
  <c r="U1155" i="30"/>
  <c r="U1156" i="30"/>
  <c r="U1157" i="30"/>
  <c r="U1158" i="30"/>
  <c r="U1159" i="30"/>
  <c r="U1160" i="30"/>
  <c r="U1161" i="30"/>
  <c r="U1162" i="30"/>
  <c r="U1163" i="30"/>
  <c r="U1164" i="30"/>
  <c r="U1165" i="30"/>
  <c r="U1166" i="30"/>
  <c r="U1167" i="30"/>
  <c r="U1168" i="30"/>
  <c r="U1169" i="30"/>
  <c r="U1170" i="30"/>
  <c r="U1171" i="30"/>
  <c r="U1172" i="30"/>
  <c r="U1173" i="30"/>
  <c r="U1174" i="30"/>
  <c r="U1175" i="30"/>
  <c r="U1176" i="30"/>
  <c r="U1177" i="30"/>
  <c r="U1178" i="30"/>
  <c r="U1179" i="30"/>
  <c r="U1180" i="30"/>
  <c r="U1181" i="30"/>
  <c r="U1182" i="30"/>
  <c r="U1183" i="30"/>
  <c r="U1184" i="30"/>
  <c r="U1185" i="30"/>
  <c r="U1186" i="30"/>
  <c r="U1187" i="30"/>
  <c r="U1188" i="30"/>
  <c r="U1189" i="30"/>
  <c r="U1190" i="30"/>
  <c r="U1191" i="30"/>
  <c r="U1192" i="30"/>
  <c r="U1193" i="30"/>
  <c r="U1194" i="30"/>
  <c r="U1195" i="30"/>
  <c r="U1196" i="30"/>
  <c r="U1197" i="30"/>
  <c r="U1198" i="30"/>
  <c r="U1199" i="30"/>
  <c r="U1200" i="30"/>
  <c r="U1201" i="30"/>
  <c r="U1202" i="30"/>
  <c r="U1203" i="30"/>
  <c r="U1204" i="30"/>
  <c r="U1205" i="30"/>
  <c r="U1206" i="30"/>
  <c r="U1207" i="30"/>
  <c r="U1208" i="30"/>
  <c r="U1209" i="30"/>
  <c r="U1210" i="30"/>
  <c r="U1211" i="30"/>
  <c r="U1212" i="30"/>
  <c r="U1213" i="30"/>
  <c r="U1214" i="30"/>
  <c r="U1215" i="30"/>
  <c r="U1216" i="30"/>
  <c r="U1217" i="30"/>
  <c r="U1218" i="30"/>
  <c r="U1219" i="30"/>
  <c r="U1220" i="30"/>
  <c r="U1221" i="30"/>
  <c r="U1222" i="30"/>
  <c r="U1223" i="30"/>
  <c r="U1224" i="30"/>
  <c r="U1225" i="30"/>
  <c r="U1226" i="30"/>
  <c r="U1227" i="30"/>
  <c r="U1228" i="30"/>
  <c r="U1229" i="30"/>
  <c r="U1230" i="30"/>
  <c r="U1231" i="30"/>
  <c r="U1232" i="30"/>
  <c r="U1233" i="30"/>
  <c r="U1234" i="30"/>
  <c r="U1235" i="30"/>
  <c r="U1236" i="30"/>
  <c r="U1237" i="30"/>
  <c r="U1238" i="30"/>
  <c r="U1239" i="30"/>
  <c r="U1240" i="30"/>
  <c r="U1241" i="30"/>
  <c r="U1242" i="30"/>
  <c r="U1243" i="30"/>
  <c r="U1244" i="30"/>
  <c r="U1245" i="30"/>
  <c r="U1246" i="30"/>
  <c r="U1247" i="30"/>
  <c r="U1248" i="30"/>
  <c r="U1249" i="30"/>
  <c r="U1250" i="30"/>
  <c r="U1251" i="30"/>
  <c r="U1252" i="30"/>
  <c r="U1253" i="30"/>
  <c r="U1254" i="30"/>
  <c r="U1255" i="30"/>
  <c r="U1256" i="30"/>
  <c r="U1257" i="30"/>
  <c r="U1258" i="30"/>
  <c r="U1259" i="30"/>
  <c r="U1260" i="30"/>
  <c r="U1261" i="30"/>
  <c r="U1262" i="30"/>
  <c r="U1263" i="30"/>
  <c r="U1264" i="30"/>
  <c r="U1265" i="30"/>
  <c r="U1266" i="30"/>
  <c r="U1267" i="30"/>
  <c r="U1268" i="30"/>
  <c r="U1269" i="30"/>
  <c r="U1270" i="30"/>
  <c r="U1271" i="30"/>
  <c r="U1272" i="30"/>
  <c r="U1273" i="30"/>
  <c r="U1274" i="30"/>
  <c r="U1275" i="30"/>
  <c r="U1276" i="30"/>
  <c r="U1277" i="30"/>
  <c r="U1278" i="30"/>
  <c r="U1279" i="30"/>
  <c r="U1280" i="30"/>
  <c r="U1281" i="30"/>
  <c r="U1282" i="30"/>
  <c r="U1283" i="30"/>
  <c r="U1284" i="30"/>
  <c r="U1285" i="30"/>
  <c r="U1286" i="30"/>
  <c r="U1287" i="30"/>
  <c r="U1288" i="30"/>
  <c r="U1289" i="30"/>
  <c r="U1290" i="30"/>
  <c r="U1291" i="30"/>
  <c r="U1292" i="30"/>
  <c r="U1293" i="30"/>
  <c r="U1294" i="30"/>
  <c r="U1295" i="30"/>
  <c r="U1296" i="30"/>
  <c r="U1297" i="30"/>
  <c r="U1298" i="30"/>
  <c r="U1299" i="30"/>
  <c r="U1300" i="30"/>
  <c r="U1301" i="30"/>
  <c r="U1302" i="30"/>
  <c r="U1303" i="30"/>
  <c r="U1304" i="30"/>
  <c r="U1305" i="30"/>
  <c r="U1306" i="30"/>
  <c r="U1307" i="30"/>
  <c r="U1308" i="30"/>
  <c r="U1309" i="30"/>
  <c r="U1310" i="30"/>
  <c r="U1311" i="30"/>
  <c r="U1312" i="30"/>
  <c r="U1313" i="30"/>
  <c r="U1314" i="30"/>
  <c r="U1315" i="30"/>
  <c r="U1316" i="30"/>
  <c r="U1317" i="30"/>
  <c r="U1318" i="30"/>
  <c r="U1319" i="30"/>
  <c r="U1320" i="30"/>
  <c r="U1321" i="30"/>
  <c r="U1322" i="30"/>
  <c r="U1323" i="30"/>
  <c r="U1324" i="30"/>
  <c r="U1325" i="30"/>
  <c r="U1326" i="30"/>
  <c r="U1327" i="30"/>
  <c r="U1328" i="30"/>
  <c r="U1329" i="30"/>
  <c r="U1330" i="30"/>
  <c r="U1331" i="30"/>
  <c r="U1332" i="30"/>
  <c r="U1333" i="30"/>
  <c r="U1334" i="30"/>
  <c r="U1335" i="30"/>
  <c r="U1336" i="30"/>
  <c r="U1337" i="30"/>
  <c r="U1338" i="30"/>
  <c r="U1339" i="30"/>
  <c r="S3" i="30"/>
  <c r="S4" i="30"/>
  <c r="S5" i="30"/>
  <c r="S6" i="30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65" i="30"/>
  <c r="S66" i="30"/>
  <c r="S67" i="30"/>
  <c r="S68" i="30"/>
  <c r="S69" i="30"/>
  <c r="S70" i="30"/>
  <c r="S71" i="30"/>
  <c r="S72" i="30"/>
  <c r="S73" i="30"/>
  <c r="S74" i="30"/>
  <c r="S75" i="30"/>
  <c r="S76" i="30"/>
  <c r="S77" i="30"/>
  <c r="S78" i="30"/>
  <c r="S79" i="30"/>
  <c r="S80" i="30"/>
  <c r="S81" i="30"/>
  <c r="S82" i="30"/>
  <c r="S83" i="30"/>
  <c r="S84" i="30"/>
  <c r="S85" i="30"/>
  <c r="S86" i="30"/>
  <c r="S87" i="30"/>
  <c r="S88" i="30"/>
  <c r="S89" i="30"/>
  <c r="S90" i="30"/>
  <c r="S91" i="30"/>
  <c r="S92" i="30"/>
  <c r="S93" i="30"/>
  <c r="S94" i="30"/>
  <c r="S95" i="30"/>
  <c r="S96" i="30"/>
  <c r="S97" i="30"/>
  <c r="S98" i="30"/>
  <c r="S99" i="30"/>
  <c r="S100" i="30"/>
  <c r="S101" i="30"/>
  <c r="S102" i="30"/>
  <c r="S103" i="30"/>
  <c r="S104" i="30"/>
  <c r="S105" i="30"/>
  <c r="S106" i="30"/>
  <c r="S107" i="30"/>
  <c r="S108" i="30"/>
  <c r="S109" i="30"/>
  <c r="S110" i="30"/>
  <c r="S111" i="30"/>
  <c r="S112" i="30"/>
  <c r="S113" i="30"/>
  <c r="S114" i="30"/>
  <c r="S115" i="30"/>
  <c r="S116" i="30"/>
  <c r="S117" i="30"/>
  <c r="S118" i="30"/>
  <c r="S119" i="30"/>
  <c r="S120" i="30"/>
  <c r="S121" i="30"/>
  <c r="S122" i="30"/>
  <c r="S123" i="30"/>
  <c r="S124" i="30"/>
  <c r="S125" i="30"/>
  <c r="S126" i="30"/>
  <c r="S127" i="30"/>
  <c r="S128" i="30"/>
  <c r="S129" i="30"/>
  <c r="S130" i="30"/>
  <c r="S131" i="30"/>
  <c r="S132" i="30"/>
  <c r="S133" i="30"/>
  <c r="S134" i="30"/>
  <c r="S135" i="30"/>
  <c r="S136" i="30"/>
  <c r="S137" i="30"/>
  <c r="S138" i="30"/>
  <c r="S139" i="30"/>
  <c r="S140" i="30"/>
  <c r="S141" i="30"/>
  <c r="S142" i="30"/>
  <c r="S143" i="30"/>
  <c r="S144" i="30"/>
  <c r="S145" i="30"/>
  <c r="S146" i="30"/>
  <c r="S147" i="30"/>
  <c r="S148" i="30"/>
  <c r="S149" i="30"/>
  <c r="S150" i="30"/>
  <c r="S151" i="30"/>
  <c r="S152" i="30"/>
  <c r="S153" i="30"/>
  <c r="S154" i="30"/>
  <c r="S155" i="30"/>
  <c r="S156" i="30"/>
  <c r="S157" i="30"/>
  <c r="S158" i="30"/>
  <c r="S159" i="30"/>
  <c r="S160" i="30"/>
  <c r="S161" i="30"/>
  <c r="S162" i="30"/>
  <c r="S163" i="30"/>
  <c r="S164" i="30"/>
  <c r="S165" i="30"/>
  <c r="S166" i="30"/>
  <c r="S167" i="30"/>
  <c r="S168" i="30"/>
  <c r="S169" i="30"/>
  <c r="S170" i="30"/>
  <c r="S171" i="30"/>
  <c r="S172" i="30"/>
  <c r="S173" i="30"/>
  <c r="S174" i="30"/>
  <c r="S175" i="30"/>
  <c r="S176" i="30"/>
  <c r="S177" i="30"/>
  <c r="S178" i="30"/>
  <c r="S179" i="30"/>
  <c r="S180" i="30"/>
  <c r="S181" i="30"/>
  <c r="S182" i="30"/>
  <c r="S183" i="30"/>
  <c r="S184" i="30"/>
  <c r="S185" i="30"/>
  <c r="S186" i="30"/>
  <c r="S187" i="30"/>
  <c r="S188" i="30"/>
  <c r="S189" i="30"/>
  <c r="S190" i="30"/>
  <c r="S191" i="30"/>
  <c r="S192" i="30"/>
  <c r="S193" i="30"/>
  <c r="S194" i="30"/>
  <c r="S195" i="30"/>
  <c r="S196" i="30"/>
  <c r="S197" i="30"/>
  <c r="S198" i="30"/>
  <c r="S199" i="30"/>
  <c r="S200" i="30"/>
  <c r="S201" i="30"/>
  <c r="S202" i="30"/>
  <c r="S203" i="30"/>
  <c r="S204" i="30"/>
  <c r="S205" i="30"/>
  <c r="S206" i="30"/>
  <c r="S207" i="30"/>
  <c r="S208" i="30"/>
  <c r="S209" i="30"/>
  <c r="S210" i="30"/>
  <c r="S211" i="30"/>
  <c r="S212" i="30"/>
  <c r="S213" i="30"/>
  <c r="S214" i="30"/>
  <c r="S215" i="30"/>
  <c r="S216" i="30"/>
  <c r="S217" i="30"/>
  <c r="S218" i="30"/>
  <c r="S219" i="30"/>
  <c r="S220" i="30"/>
  <c r="S221" i="30"/>
  <c r="S222" i="30"/>
  <c r="S223" i="30"/>
  <c r="S224" i="30"/>
  <c r="S225" i="30"/>
  <c r="S226" i="30"/>
  <c r="S227" i="30"/>
  <c r="S228" i="30"/>
  <c r="S229" i="30"/>
  <c r="S230" i="30"/>
  <c r="S231" i="30"/>
  <c r="S232" i="30"/>
  <c r="S233" i="30"/>
  <c r="S234" i="30"/>
  <c r="S235" i="30"/>
  <c r="S236" i="30"/>
  <c r="S237" i="30"/>
  <c r="S238" i="30"/>
  <c r="S239" i="30"/>
  <c r="S240" i="30"/>
  <c r="S241" i="30"/>
  <c r="S242" i="30"/>
  <c r="S243" i="30"/>
  <c r="S244" i="30"/>
  <c r="S245" i="30"/>
  <c r="S246" i="30"/>
  <c r="S247" i="30"/>
  <c r="S248" i="30"/>
  <c r="S249" i="30"/>
  <c r="S250" i="30"/>
  <c r="S251" i="30"/>
  <c r="S252" i="30"/>
  <c r="S253" i="30"/>
  <c r="S254" i="30"/>
  <c r="S255" i="30"/>
  <c r="S256" i="30"/>
  <c r="S257" i="30"/>
  <c r="S258" i="30"/>
  <c r="S259" i="30"/>
  <c r="S260" i="30"/>
  <c r="S261" i="30"/>
  <c r="S262" i="30"/>
  <c r="S263" i="30"/>
  <c r="S264" i="30"/>
  <c r="S265" i="30"/>
  <c r="S266" i="30"/>
  <c r="S267" i="30"/>
  <c r="S268" i="30"/>
  <c r="S269" i="30"/>
  <c r="S270" i="30"/>
  <c r="S271" i="30"/>
  <c r="S272" i="30"/>
  <c r="S273" i="30"/>
  <c r="S274" i="30"/>
  <c r="S275" i="30"/>
  <c r="S276" i="30"/>
  <c r="S277" i="30"/>
  <c r="S278" i="30"/>
  <c r="S279" i="30"/>
  <c r="S280" i="30"/>
  <c r="S281" i="30"/>
  <c r="S282" i="30"/>
  <c r="S283" i="30"/>
  <c r="S284" i="30"/>
  <c r="S285" i="30"/>
  <c r="S286" i="30"/>
  <c r="S287" i="30"/>
  <c r="S288" i="30"/>
  <c r="S289" i="30"/>
  <c r="S290" i="30"/>
  <c r="S291" i="30"/>
  <c r="S292" i="30"/>
  <c r="S293" i="30"/>
  <c r="S294" i="30"/>
  <c r="S295" i="30"/>
  <c r="S296" i="30"/>
  <c r="S297" i="30"/>
  <c r="S298" i="30"/>
  <c r="S299" i="30"/>
  <c r="S300" i="30"/>
  <c r="S301" i="30"/>
  <c r="S302" i="30"/>
  <c r="S303" i="30"/>
  <c r="S304" i="30"/>
  <c r="S305" i="30"/>
  <c r="S306" i="30"/>
  <c r="S307" i="30"/>
  <c r="S308" i="30"/>
  <c r="S309" i="30"/>
  <c r="S310" i="30"/>
  <c r="S311" i="30"/>
  <c r="S312" i="30"/>
  <c r="S313" i="30"/>
  <c r="S314" i="30"/>
  <c r="S315" i="30"/>
  <c r="S316" i="30"/>
  <c r="S317" i="30"/>
  <c r="S318" i="30"/>
  <c r="S319" i="30"/>
  <c r="S320" i="30"/>
  <c r="S321" i="30"/>
  <c r="S322" i="30"/>
  <c r="S323" i="30"/>
  <c r="S324" i="30"/>
  <c r="S325" i="30"/>
  <c r="S326" i="30"/>
  <c r="S327" i="30"/>
  <c r="S328" i="30"/>
  <c r="S329" i="30"/>
  <c r="S330" i="30"/>
  <c r="S331" i="30"/>
  <c r="S332" i="30"/>
  <c r="S333" i="30"/>
  <c r="S334" i="30"/>
  <c r="S335" i="30"/>
  <c r="S336" i="30"/>
  <c r="S337" i="30"/>
  <c r="S338" i="30"/>
  <c r="S339" i="30"/>
  <c r="S340" i="30"/>
  <c r="S341" i="30"/>
  <c r="S342" i="30"/>
  <c r="S343" i="30"/>
  <c r="S344" i="30"/>
  <c r="S345" i="30"/>
  <c r="S346" i="30"/>
  <c r="S347" i="30"/>
  <c r="S348" i="30"/>
  <c r="S349" i="30"/>
  <c r="S350" i="30"/>
  <c r="S351" i="30"/>
  <c r="S352" i="30"/>
  <c r="S353" i="30"/>
  <c r="S354" i="30"/>
  <c r="S355" i="30"/>
  <c r="S356" i="30"/>
  <c r="S357" i="30"/>
  <c r="S358" i="30"/>
  <c r="S359" i="30"/>
  <c r="S360" i="30"/>
  <c r="S361" i="30"/>
  <c r="S362" i="30"/>
  <c r="S363" i="30"/>
  <c r="S364" i="30"/>
  <c r="S365" i="30"/>
  <c r="S366" i="30"/>
  <c r="S367" i="30"/>
  <c r="S368" i="30"/>
  <c r="S369" i="30"/>
  <c r="S370" i="30"/>
  <c r="S371" i="30"/>
  <c r="S372" i="30"/>
  <c r="S373" i="30"/>
  <c r="S374" i="30"/>
  <c r="S375" i="30"/>
  <c r="S376" i="30"/>
  <c r="S377" i="30"/>
  <c r="S378" i="30"/>
  <c r="S379" i="30"/>
  <c r="S380" i="30"/>
  <c r="S381" i="30"/>
  <c r="S382" i="30"/>
  <c r="S383" i="30"/>
  <c r="S384" i="30"/>
  <c r="S385" i="30"/>
  <c r="S386" i="30"/>
  <c r="S387" i="30"/>
  <c r="S388" i="30"/>
  <c r="S389" i="30"/>
  <c r="S390" i="30"/>
  <c r="S391" i="30"/>
  <c r="S392" i="30"/>
  <c r="S393" i="30"/>
  <c r="S394" i="30"/>
  <c r="S395" i="30"/>
  <c r="S396" i="30"/>
  <c r="S397" i="30"/>
  <c r="S398" i="30"/>
  <c r="S399" i="30"/>
  <c r="S400" i="30"/>
  <c r="S401" i="30"/>
  <c r="S402" i="30"/>
  <c r="S403" i="30"/>
  <c r="S404" i="30"/>
  <c r="S405" i="30"/>
  <c r="S406" i="30"/>
  <c r="S407" i="30"/>
  <c r="S408" i="30"/>
  <c r="S409" i="30"/>
  <c r="S410" i="30"/>
  <c r="S411" i="30"/>
  <c r="S412" i="30"/>
  <c r="S413" i="30"/>
  <c r="S414" i="30"/>
  <c r="S415" i="30"/>
  <c r="S416" i="30"/>
  <c r="S417" i="30"/>
  <c r="S418" i="30"/>
  <c r="S419" i="30"/>
  <c r="S420" i="30"/>
  <c r="S421" i="30"/>
  <c r="S422" i="30"/>
  <c r="S423" i="30"/>
  <c r="S424" i="30"/>
  <c r="S425" i="30"/>
  <c r="S426" i="30"/>
  <c r="S427" i="30"/>
  <c r="S428" i="30"/>
  <c r="S429" i="30"/>
  <c r="S430" i="30"/>
  <c r="S431" i="30"/>
  <c r="S432" i="30"/>
  <c r="S433" i="30"/>
  <c r="S434" i="30"/>
  <c r="S435" i="30"/>
  <c r="S436" i="30"/>
  <c r="S437" i="30"/>
  <c r="S438" i="30"/>
  <c r="S439" i="30"/>
  <c r="S440" i="30"/>
  <c r="S441" i="30"/>
  <c r="S442" i="30"/>
  <c r="S443" i="30"/>
  <c r="S444" i="30"/>
  <c r="S445" i="30"/>
  <c r="S446" i="30"/>
  <c r="S447" i="30"/>
  <c r="S448" i="30"/>
  <c r="S449" i="30"/>
  <c r="S450" i="30"/>
  <c r="S451" i="30"/>
  <c r="S452" i="30"/>
  <c r="S453" i="30"/>
  <c r="S454" i="30"/>
  <c r="S455" i="30"/>
  <c r="S456" i="30"/>
  <c r="S457" i="30"/>
  <c r="S458" i="30"/>
  <c r="S459" i="30"/>
  <c r="S460" i="30"/>
  <c r="S461" i="30"/>
  <c r="S462" i="30"/>
  <c r="S463" i="30"/>
  <c r="S464" i="30"/>
  <c r="S465" i="30"/>
  <c r="S466" i="30"/>
  <c r="S467" i="30"/>
  <c r="S468" i="30"/>
  <c r="S469" i="30"/>
  <c r="S470" i="30"/>
  <c r="S471" i="30"/>
  <c r="S472" i="30"/>
  <c r="S473" i="30"/>
  <c r="S474" i="30"/>
  <c r="S475" i="30"/>
  <c r="S476" i="30"/>
  <c r="S477" i="30"/>
  <c r="S478" i="30"/>
  <c r="S479" i="30"/>
  <c r="S480" i="30"/>
  <c r="S481" i="30"/>
  <c r="S482" i="30"/>
  <c r="S483" i="30"/>
  <c r="S484" i="30"/>
  <c r="S485" i="30"/>
  <c r="S486" i="30"/>
  <c r="S487" i="30"/>
  <c r="S488" i="30"/>
  <c r="S489" i="30"/>
  <c r="S490" i="30"/>
  <c r="S491" i="30"/>
  <c r="S492" i="30"/>
  <c r="S493" i="30"/>
  <c r="S494" i="30"/>
  <c r="S495" i="30"/>
  <c r="S496" i="30"/>
  <c r="S497" i="30"/>
  <c r="S498" i="30"/>
  <c r="S499" i="30"/>
  <c r="S500" i="30"/>
  <c r="S501" i="30"/>
  <c r="S502" i="30"/>
  <c r="S503" i="30"/>
  <c r="S504" i="30"/>
  <c r="S505" i="30"/>
  <c r="S506" i="30"/>
  <c r="S507" i="30"/>
  <c r="S508" i="30"/>
  <c r="S509" i="30"/>
  <c r="S510" i="30"/>
  <c r="S511" i="30"/>
  <c r="S512" i="30"/>
  <c r="S513" i="30"/>
  <c r="S514" i="30"/>
  <c r="S515" i="30"/>
  <c r="S516" i="30"/>
  <c r="S517" i="30"/>
  <c r="S518" i="30"/>
  <c r="S519" i="30"/>
  <c r="S520" i="30"/>
  <c r="S521" i="30"/>
  <c r="S522" i="30"/>
  <c r="S523" i="30"/>
  <c r="S524" i="30"/>
  <c r="S525" i="30"/>
  <c r="S526" i="30"/>
  <c r="S527" i="30"/>
  <c r="S528" i="30"/>
  <c r="S529" i="30"/>
  <c r="S530" i="30"/>
  <c r="S531" i="30"/>
  <c r="S532" i="30"/>
  <c r="S533" i="30"/>
  <c r="S534" i="30"/>
  <c r="S535" i="30"/>
  <c r="S536" i="30"/>
  <c r="S537" i="30"/>
  <c r="S538" i="30"/>
  <c r="S539" i="30"/>
  <c r="S540" i="30"/>
  <c r="S541" i="30"/>
  <c r="S542" i="30"/>
  <c r="S543" i="30"/>
  <c r="S544" i="30"/>
  <c r="S545" i="30"/>
  <c r="S546" i="30"/>
  <c r="S547" i="30"/>
  <c r="S548" i="30"/>
  <c r="S549" i="30"/>
  <c r="S550" i="30"/>
  <c r="S551" i="30"/>
  <c r="S552" i="30"/>
  <c r="S553" i="30"/>
  <c r="S554" i="30"/>
  <c r="S555" i="30"/>
  <c r="S556" i="30"/>
  <c r="S557" i="30"/>
  <c r="S558" i="30"/>
  <c r="S559" i="30"/>
  <c r="S560" i="30"/>
  <c r="S561" i="30"/>
  <c r="S562" i="30"/>
  <c r="S563" i="30"/>
  <c r="S564" i="30"/>
  <c r="S565" i="30"/>
  <c r="S566" i="30"/>
  <c r="S567" i="30"/>
  <c r="S568" i="30"/>
  <c r="S569" i="30"/>
  <c r="S570" i="30"/>
  <c r="S571" i="30"/>
  <c r="S572" i="30"/>
  <c r="S573" i="30"/>
  <c r="S574" i="30"/>
  <c r="S575" i="30"/>
  <c r="S576" i="30"/>
  <c r="S577" i="30"/>
  <c r="S578" i="30"/>
  <c r="S579" i="30"/>
  <c r="S580" i="30"/>
  <c r="S581" i="30"/>
  <c r="S582" i="30"/>
  <c r="S583" i="30"/>
  <c r="S584" i="30"/>
  <c r="S585" i="30"/>
  <c r="S586" i="30"/>
  <c r="S587" i="30"/>
  <c r="S588" i="30"/>
  <c r="S589" i="30"/>
  <c r="S590" i="30"/>
  <c r="S591" i="30"/>
  <c r="S592" i="30"/>
  <c r="S593" i="30"/>
  <c r="S594" i="30"/>
  <c r="S595" i="30"/>
  <c r="S596" i="30"/>
  <c r="S597" i="30"/>
  <c r="S598" i="30"/>
  <c r="S599" i="30"/>
  <c r="S600" i="30"/>
  <c r="S601" i="30"/>
  <c r="S602" i="30"/>
  <c r="S603" i="30"/>
  <c r="S604" i="30"/>
  <c r="S605" i="30"/>
  <c r="S606" i="30"/>
  <c r="S607" i="30"/>
  <c r="S608" i="30"/>
  <c r="S609" i="30"/>
  <c r="S610" i="30"/>
  <c r="S611" i="30"/>
  <c r="S612" i="30"/>
  <c r="S613" i="30"/>
  <c r="S614" i="30"/>
  <c r="S615" i="30"/>
  <c r="S616" i="30"/>
  <c r="S617" i="30"/>
  <c r="S618" i="30"/>
  <c r="S619" i="30"/>
  <c r="S620" i="30"/>
  <c r="S621" i="30"/>
  <c r="S622" i="30"/>
  <c r="S623" i="30"/>
  <c r="S624" i="30"/>
  <c r="S625" i="30"/>
  <c r="S626" i="30"/>
  <c r="S627" i="30"/>
  <c r="S628" i="30"/>
  <c r="S629" i="30"/>
  <c r="S630" i="30"/>
  <c r="S631" i="30"/>
  <c r="S632" i="30"/>
  <c r="S633" i="30"/>
  <c r="S634" i="30"/>
  <c r="S635" i="30"/>
  <c r="S636" i="30"/>
  <c r="S637" i="30"/>
  <c r="S638" i="30"/>
  <c r="S639" i="30"/>
  <c r="S640" i="30"/>
  <c r="S641" i="30"/>
  <c r="S642" i="30"/>
  <c r="S643" i="30"/>
  <c r="S644" i="30"/>
  <c r="S645" i="30"/>
  <c r="S646" i="30"/>
  <c r="S647" i="30"/>
  <c r="S648" i="30"/>
  <c r="S649" i="30"/>
  <c r="S650" i="30"/>
  <c r="S651" i="30"/>
  <c r="S652" i="30"/>
  <c r="S653" i="30"/>
  <c r="S654" i="30"/>
  <c r="S655" i="30"/>
  <c r="S656" i="30"/>
  <c r="S657" i="30"/>
  <c r="S658" i="30"/>
  <c r="S659" i="30"/>
  <c r="S660" i="30"/>
  <c r="S661" i="30"/>
  <c r="S662" i="30"/>
  <c r="S663" i="30"/>
  <c r="S664" i="30"/>
  <c r="S665" i="30"/>
  <c r="S666" i="30"/>
  <c r="S667" i="30"/>
  <c r="S668" i="30"/>
  <c r="S669" i="30"/>
  <c r="S670" i="30"/>
  <c r="S671" i="30"/>
  <c r="S672" i="30"/>
  <c r="S673" i="30"/>
  <c r="S674" i="30"/>
  <c r="S675" i="30"/>
  <c r="S676" i="30"/>
  <c r="S677" i="30"/>
  <c r="S678" i="30"/>
  <c r="S679" i="30"/>
  <c r="S680" i="30"/>
  <c r="S681" i="30"/>
  <c r="S682" i="30"/>
  <c r="S683" i="30"/>
  <c r="S684" i="30"/>
  <c r="S685" i="30"/>
  <c r="S686" i="30"/>
  <c r="S687" i="30"/>
  <c r="S688" i="30"/>
  <c r="S689" i="30"/>
  <c r="S690" i="30"/>
  <c r="S691" i="30"/>
  <c r="S692" i="30"/>
  <c r="S693" i="30"/>
  <c r="S694" i="30"/>
  <c r="S695" i="30"/>
  <c r="S696" i="30"/>
  <c r="S697" i="30"/>
  <c r="S698" i="30"/>
  <c r="S699" i="30"/>
  <c r="S700" i="30"/>
  <c r="S701" i="30"/>
  <c r="S702" i="30"/>
  <c r="S703" i="30"/>
  <c r="S704" i="30"/>
  <c r="S705" i="30"/>
  <c r="S706" i="30"/>
  <c r="S707" i="30"/>
  <c r="S708" i="30"/>
  <c r="S709" i="30"/>
  <c r="S710" i="30"/>
  <c r="S711" i="30"/>
  <c r="S712" i="30"/>
  <c r="S713" i="30"/>
  <c r="S714" i="30"/>
  <c r="S715" i="30"/>
  <c r="S716" i="30"/>
  <c r="S717" i="30"/>
  <c r="S718" i="30"/>
  <c r="S719" i="30"/>
  <c r="S720" i="30"/>
  <c r="S721" i="30"/>
  <c r="S722" i="30"/>
  <c r="S723" i="30"/>
  <c r="S724" i="30"/>
  <c r="S725" i="30"/>
  <c r="S726" i="30"/>
  <c r="S727" i="30"/>
  <c r="S728" i="30"/>
  <c r="S729" i="30"/>
  <c r="S730" i="30"/>
  <c r="S731" i="30"/>
  <c r="S732" i="30"/>
  <c r="S733" i="30"/>
  <c r="S734" i="30"/>
  <c r="S735" i="30"/>
  <c r="S736" i="30"/>
  <c r="S737" i="30"/>
  <c r="S738" i="30"/>
  <c r="S739" i="30"/>
  <c r="S740" i="30"/>
  <c r="S741" i="30"/>
  <c r="S742" i="30"/>
  <c r="S743" i="30"/>
  <c r="S744" i="30"/>
  <c r="S745" i="30"/>
  <c r="S746" i="30"/>
  <c r="S747" i="30"/>
  <c r="S748" i="30"/>
  <c r="S749" i="30"/>
  <c r="S750" i="30"/>
  <c r="S751" i="30"/>
  <c r="S752" i="30"/>
  <c r="S753" i="30"/>
  <c r="S754" i="30"/>
  <c r="S755" i="30"/>
  <c r="S756" i="30"/>
  <c r="S757" i="30"/>
  <c r="S758" i="30"/>
  <c r="S759" i="30"/>
  <c r="S760" i="30"/>
  <c r="S761" i="30"/>
  <c r="S762" i="30"/>
  <c r="S763" i="30"/>
  <c r="S764" i="30"/>
  <c r="S765" i="30"/>
  <c r="S766" i="30"/>
  <c r="S767" i="30"/>
  <c r="S768" i="30"/>
  <c r="S769" i="30"/>
  <c r="S770" i="30"/>
  <c r="S771" i="30"/>
  <c r="S772" i="30"/>
  <c r="S773" i="30"/>
  <c r="S774" i="30"/>
  <c r="S775" i="30"/>
  <c r="S776" i="30"/>
  <c r="S777" i="30"/>
  <c r="S778" i="30"/>
  <c r="S779" i="30"/>
  <c r="S780" i="30"/>
  <c r="S781" i="30"/>
  <c r="S782" i="30"/>
  <c r="S783" i="30"/>
  <c r="S784" i="30"/>
  <c r="S785" i="30"/>
  <c r="S786" i="30"/>
  <c r="S787" i="30"/>
  <c r="S788" i="30"/>
  <c r="S789" i="30"/>
  <c r="S790" i="30"/>
  <c r="S791" i="30"/>
  <c r="S792" i="30"/>
  <c r="S793" i="30"/>
  <c r="S794" i="30"/>
  <c r="S795" i="30"/>
  <c r="S796" i="30"/>
  <c r="S797" i="30"/>
  <c r="S798" i="30"/>
  <c r="S799" i="30"/>
  <c r="S800" i="30"/>
  <c r="S801" i="30"/>
  <c r="S802" i="30"/>
  <c r="S803" i="30"/>
  <c r="S804" i="30"/>
  <c r="S805" i="30"/>
  <c r="S806" i="30"/>
  <c r="S807" i="30"/>
  <c r="S808" i="30"/>
  <c r="S809" i="30"/>
  <c r="S810" i="30"/>
  <c r="S811" i="30"/>
  <c r="S812" i="30"/>
  <c r="S813" i="30"/>
  <c r="S814" i="30"/>
  <c r="S815" i="30"/>
  <c r="S816" i="30"/>
  <c r="S817" i="30"/>
  <c r="S818" i="30"/>
  <c r="S819" i="30"/>
  <c r="S820" i="30"/>
  <c r="S821" i="30"/>
  <c r="S822" i="30"/>
  <c r="S823" i="30"/>
  <c r="S824" i="30"/>
  <c r="S825" i="30"/>
  <c r="S826" i="30"/>
  <c r="S827" i="30"/>
  <c r="S828" i="30"/>
  <c r="S829" i="30"/>
  <c r="S830" i="30"/>
  <c r="S831" i="30"/>
  <c r="S832" i="30"/>
  <c r="S833" i="30"/>
  <c r="S834" i="30"/>
  <c r="S835" i="30"/>
  <c r="S836" i="30"/>
  <c r="S837" i="30"/>
  <c r="S838" i="30"/>
  <c r="S839" i="30"/>
  <c r="S840" i="30"/>
  <c r="S841" i="30"/>
  <c r="S842" i="30"/>
  <c r="S843" i="30"/>
  <c r="S844" i="30"/>
  <c r="S845" i="30"/>
  <c r="S846" i="30"/>
  <c r="S847" i="30"/>
  <c r="S848" i="30"/>
  <c r="S849" i="30"/>
  <c r="S850" i="30"/>
  <c r="S851" i="30"/>
  <c r="S852" i="30"/>
  <c r="S853" i="30"/>
  <c r="S854" i="30"/>
  <c r="S855" i="30"/>
  <c r="S856" i="30"/>
  <c r="S857" i="30"/>
  <c r="S858" i="30"/>
  <c r="S859" i="30"/>
  <c r="S860" i="30"/>
  <c r="S861" i="30"/>
  <c r="S862" i="30"/>
  <c r="S863" i="30"/>
  <c r="S864" i="30"/>
  <c r="S865" i="30"/>
  <c r="S866" i="30"/>
  <c r="S867" i="30"/>
  <c r="S868" i="30"/>
  <c r="S869" i="30"/>
  <c r="S870" i="30"/>
  <c r="S871" i="30"/>
  <c r="S872" i="30"/>
  <c r="S873" i="30"/>
  <c r="S874" i="30"/>
  <c r="S875" i="30"/>
  <c r="S876" i="30"/>
  <c r="S877" i="30"/>
  <c r="S878" i="30"/>
  <c r="S879" i="30"/>
  <c r="S880" i="30"/>
  <c r="S881" i="30"/>
  <c r="S882" i="30"/>
  <c r="S883" i="30"/>
  <c r="S884" i="30"/>
  <c r="S885" i="30"/>
  <c r="S886" i="30"/>
  <c r="S887" i="30"/>
  <c r="S888" i="30"/>
  <c r="S889" i="30"/>
  <c r="S890" i="30"/>
  <c r="S891" i="30"/>
  <c r="S892" i="30"/>
  <c r="S893" i="30"/>
  <c r="S894" i="30"/>
  <c r="S895" i="30"/>
  <c r="S896" i="30"/>
  <c r="S897" i="30"/>
  <c r="S898" i="30"/>
  <c r="S899" i="30"/>
  <c r="S900" i="30"/>
  <c r="S901" i="30"/>
  <c r="S902" i="30"/>
  <c r="S903" i="30"/>
  <c r="S904" i="30"/>
  <c r="S905" i="30"/>
  <c r="S906" i="30"/>
  <c r="S907" i="30"/>
  <c r="S908" i="30"/>
  <c r="S909" i="30"/>
  <c r="S910" i="30"/>
  <c r="S911" i="30"/>
  <c r="S912" i="30"/>
  <c r="S913" i="30"/>
  <c r="S914" i="30"/>
  <c r="S915" i="30"/>
  <c r="S916" i="30"/>
  <c r="S917" i="30"/>
  <c r="S918" i="30"/>
  <c r="S919" i="30"/>
  <c r="S920" i="30"/>
  <c r="S921" i="30"/>
  <c r="S922" i="30"/>
  <c r="S923" i="30"/>
  <c r="S924" i="30"/>
  <c r="S925" i="30"/>
  <c r="S926" i="30"/>
  <c r="S927" i="30"/>
  <c r="S928" i="30"/>
  <c r="S929" i="30"/>
  <c r="S930" i="30"/>
  <c r="S931" i="30"/>
  <c r="S932" i="30"/>
  <c r="S933" i="30"/>
  <c r="S934" i="30"/>
  <c r="S935" i="30"/>
  <c r="S936" i="30"/>
  <c r="S937" i="30"/>
  <c r="S938" i="30"/>
  <c r="S939" i="30"/>
  <c r="S940" i="30"/>
  <c r="S941" i="30"/>
  <c r="S942" i="30"/>
  <c r="S943" i="30"/>
  <c r="S944" i="30"/>
  <c r="S945" i="30"/>
  <c r="S946" i="30"/>
  <c r="S947" i="30"/>
  <c r="S948" i="30"/>
  <c r="S949" i="30"/>
  <c r="S950" i="30"/>
  <c r="S951" i="30"/>
  <c r="S952" i="30"/>
  <c r="S953" i="30"/>
  <c r="S954" i="30"/>
  <c r="S955" i="30"/>
  <c r="S956" i="30"/>
  <c r="S957" i="30"/>
  <c r="S958" i="30"/>
  <c r="S959" i="30"/>
  <c r="S960" i="30"/>
  <c r="S961" i="30"/>
  <c r="S962" i="30"/>
  <c r="S963" i="30"/>
  <c r="S964" i="30"/>
  <c r="S965" i="30"/>
  <c r="S966" i="30"/>
  <c r="S967" i="30"/>
  <c r="S968" i="30"/>
  <c r="S969" i="30"/>
  <c r="S970" i="30"/>
  <c r="S971" i="30"/>
  <c r="S972" i="30"/>
  <c r="S973" i="30"/>
  <c r="S974" i="30"/>
  <c r="S975" i="30"/>
  <c r="S976" i="30"/>
  <c r="S977" i="30"/>
  <c r="S978" i="30"/>
  <c r="S979" i="30"/>
  <c r="S980" i="30"/>
  <c r="S981" i="30"/>
  <c r="S982" i="30"/>
  <c r="S983" i="30"/>
  <c r="S984" i="30"/>
  <c r="S985" i="30"/>
  <c r="S986" i="30"/>
  <c r="S987" i="30"/>
  <c r="S988" i="30"/>
  <c r="S989" i="30"/>
  <c r="S990" i="30"/>
  <c r="S991" i="30"/>
  <c r="S992" i="30"/>
  <c r="S993" i="30"/>
  <c r="S994" i="30"/>
  <c r="S995" i="30"/>
  <c r="S996" i="30"/>
  <c r="S997" i="30"/>
  <c r="S998" i="30"/>
  <c r="S999" i="30"/>
  <c r="S1000" i="30"/>
  <c r="S1001" i="30"/>
  <c r="S1002" i="30"/>
  <c r="S1003" i="30"/>
  <c r="S1004" i="30"/>
  <c r="S1005" i="30"/>
  <c r="S1006" i="30"/>
  <c r="S1007" i="30"/>
  <c r="S1008" i="30"/>
  <c r="S1009" i="30"/>
  <c r="S1010" i="30"/>
  <c r="S1011" i="30"/>
  <c r="S1012" i="30"/>
  <c r="S1013" i="30"/>
  <c r="S1014" i="30"/>
  <c r="S1015" i="30"/>
  <c r="S1016" i="30"/>
  <c r="S1017" i="30"/>
  <c r="S1018" i="30"/>
  <c r="S1019" i="30"/>
  <c r="S1020" i="30"/>
  <c r="S1021" i="30"/>
  <c r="S1022" i="30"/>
  <c r="S1023" i="30"/>
  <c r="S1024" i="30"/>
  <c r="S1025" i="30"/>
  <c r="S1026" i="30"/>
  <c r="S1027" i="30"/>
  <c r="S1028" i="30"/>
  <c r="S1029" i="30"/>
  <c r="S1030" i="30"/>
  <c r="S1031" i="30"/>
  <c r="S1032" i="30"/>
  <c r="S1033" i="30"/>
  <c r="S1034" i="30"/>
  <c r="S1035" i="30"/>
  <c r="S1036" i="30"/>
  <c r="S1037" i="30"/>
  <c r="S1038" i="30"/>
  <c r="S1039" i="30"/>
  <c r="S1040" i="30"/>
  <c r="S1041" i="30"/>
  <c r="S1042" i="30"/>
  <c r="S1043" i="30"/>
  <c r="S1044" i="30"/>
  <c r="S1045" i="30"/>
  <c r="S1046" i="30"/>
  <c r="S1047" i="30"/>
  <c r="S1048" i="30"/>
  <c r="S1049" i="30"/>
  <c r="S1050" i="30"/>
  <c r="S1051" i="30"/>
  <c r="S1052" i="30"/>
  <c r="S1053" i="30"/>
  <c r="S1054" i="30"/>
  <c r="S1055" i="30"/>
  <c r="S1056" i="30"/>
  <c r="S1057" i="30"/>
  <c r="S1058" i="30"/>
  <c r="S1059" i="30"/>
  <c r="S1060" i="30"/>
  <c r="S1061" i="30"/>
  <c r="S1062" i="30"/>
  <c r="S1063" i="30"/>
  <c r="S1064" i="30"/>
  <c r="S1065" i="30"/>
  <c r="S1066" i="30"/>
  <c r="S1067" i="30"/>
  <c r="S1068" i="30"/>
  <c r="S1069" i="30"/>
  <c r="S1070" i="30"/>
  <c r="S1071" i="30"/>
  <c r="S1072" i="30"/>
  <c r="S1073" i="30"/>
  <c r="S1074" i="30"/>
  <c r="S1075" i="30"/>
  <c r="S1076" i="30"/>
  <c r="S1077" i="30"/>
  <c r="S1078" i="30"/>
  <c r="S1079" i="30"/>
  <c r="S1080" i="30"/>
  <c r="S1081" i="30"/>
  <c r="S1082" i="30"/>
  <c r="S1083" i="30"/>
  <c r="S1084" i="30"/>
  <c r="S1085" i="30"/>
  <c r="S1086" i="30"/>
  <c r="S1087" i="30"/>
  <c r="S1088" i="30"/>
  <c r="S1089" i="30"/>
  <c r="S1090" i="30"/>
  <c r="S1091" i="30"/>
  <c r="S1092" i="30"/>
  <c r="S1093" i="30"/>
  <c r="S1094" i="30"/>
  <c r="S1095" i="30"/>
  <c r="S1096" i="30"/>
  <c r="S1097" i="30"/>
  <c r="S1098" i="30"/>
  <c r="S1099" i="30"/>
  <c r="S1100" i="30"/>
  <c r="S1101" i="30"/>
  <c r="S1102" i="30"/>
  <c r="S1103" i="30"/>
  <c r="S1104" i="30"/>
  <c r="S1105" i="30"/>
  <c r="S1106" i="30"/>
  <c r="S1107" i="30"/>
  <c r="S1108" i="30"/>
  <c r="S1109" i="30"/>
  <c r="S1110" i="30"/>
  <c r="S1111" i="30"/>
  <c r="S1112" i="30"/>
  <c r="S1113" i="30"/>
  <c r="S1114" i="30"/>
  <c r="S1115" i="30"/>
  <c r="S1116" i="30"/>
  <c r="S1117" i="30"/>
  <c r="S1118" i="30"/>
  <c r="S1119" i="30"/>
  <c r="S1120" i="30"/>
  <c r="S1121" i="30"/>
  <c r="S1122" i="30"/>
  <c r="S1123" i="30"/>
  <c r="S1124" i="30"/>
  <c r="S1125" i="30"/>
  <c r="S1126" i="30"/>
  <c r="S1127" i="30"/>
  <c r="S1128" i="30"/>
  <c r="S1129" i="30"/>
  <c r="S1130" i="30"/>
  <c r="S1131" i="30"/>
  <c r="S1132" i="30"/>
  <c r="S1133" i="30"/>
  <c r="S1134" i="30"/>
  <c r="S1135" i="30"/>
  <c r="S1136" i="30"/>
  <c r="S1137" i="30"/>
  <c r="S1138" i="30"/>
  <c r="S1139" i="30"/>
  <c r="S1140" i="30"/>
  <c r="S1141" i="30"/>
  <c r="S1142" i="30"/>
  <c r="S1143" i="30"/>
  <c r="S1144" i="30"/>
  <c r="S1145" i="30"/>
  <c r="S1146" i="30"/>
  <c r="S1147" i="30"/>
  <c r="S1148" i="30"/>
  <c r="S1149" i="30"/>
  <c r="S1150" i="30"/>
  <c r="S1151" i="30"/>
  <c r="S1152" i="30"/>
  <c r="S1153" i="30"/>
  <c r="S1154" i="30"/>
  <c r="S1155" i="30"/>
  <c r="S1156" i="30"/>
  <c r="S1157" i="30"/>
  <c r="S1158" i="30"/>
  <c r="S1159" i="30"/>
  <c r="S1160" i="30"/>
  <c r="S1161" i="30"/>
  <c r="S1162" i="30"/>
  <c r="S1163" i="30"/>
  <c r="S1164" i="30"/>
  <c r="S1165" i="30"/>
  <c r="S1166" i="30"/>
  <c r="S1167" i="30"/>
  <c r="S1168" i="30"/>
  <c r="S1169" i="30"/>
  <c r="S1170" i="30"/>
  <c r="S1171" i="30"/>
  <c r="S1172" i="30"/>
  <c r="S1173" i="30"/>
  <c r="S1174" i="30"/>
  <c r="S1175" i="30"/>
  <c r="S1176" i="30"/>
  <c r="S1177" i="30"/>
  <c r="S1178" i="30"/>
  <c r="S1179" i="30"/>
  <c r="S1180" i="30"/>
  <c r="S1181" i="30"/>
  <c r="S1182" i="30"/>
  <c r="S1183" i="30"/>
  <c r="S1184" i="30"/>
  <c r="S1185" i="30"/>
  <c r="S1186" i="30"/>
  <c r="S1187" i="30"/>
  <c r="S1188" i="30"/>
  <c r="S1189" i="30"/>
  <c r="S1190" i="30"/>
  <c r="S1191" i="30"/>
  <c r="S1192" i="30"/>
  <c r="S1193" i="30"/>
  <c r="S1194" i="30"/>
  <c r="S1195" i="30"/>
  <c r="S1196" i="30"/>
  <c r="S1197" i="30"/>
  <c r="S1198" i="30"/>
  <c r="S1199" i="30"/>
  <c r="S1200" i="30"/>
  <c r="S1201" i="30"/>
  <c r="S1202" i="30"/>
  <c r="S1203" i="30"/>
  <c r="S1204" i="30"/>
  <c r="S1205" i="30"/>
  <c r="S1206" i="30"/>
  <c r="S1207" i="30"/>
  <c r="S1208" i="30"/>
  <c r="S1209" i="30"/>
  <c r="S1210" i="30"/>
  <c r="S1211" i="30"/>
  <c r="S1212" i="30"/>
  <c r="S1213" i="30"/>
  <c r="S1214" i="30"/>
  <c r="S1215" i="30"/>
  <c r="S1216" i="30"/>
  <c r="S1217" i="30"/>
  <c r="S1218" i="30"/>
  <c r="S1219" i="30"/>
  <c r="S1220" i="30"/>
  <c r="S1221" i="30"/>
  <c r="S1222" i="30"/>
  <c r="S1223" i="30"/>
  <c r="S1224" i="30"/>
  <c r="S1225" i="30"/>
  <c r="S1226" i="30"/>
  <c r="S1227" i="30"/>
  <c r="S1228" i="30"/>
  <c r="S1229" i="30"/>
  <c r="S1230" i="30"/>
  <c r="S1231" i="30"/>
  <c r="S1232" i="30"/>
  <c r="S1233" i="30"/>
  <c r="S1234" i="30"/>
  <c r="S1235" i="30"/>
  <c r="S1236" i="30"/>
  <c r="S1237" i="30"/>
  <c r="S1238" i="30"/>
  <c r="S1239" i="30"/>
  <c r="S1240" i="30"/>
  <c r="S1241" i="30"/>
  <c r="S1242" i="30"/>
  <c r="S1243" i="30"/>
  <c r="S1244" i="30"/>
  <c r="S1245" i="30"/>
  <c r="S1246" i="30"/>
  <c r="S1247" i="30"/>
  <c r="S1248" i="30"/>
  <c r="S1249" i="30"/>
  <c r="S1250" i="30"/>
  <c r="S1251" i="30"/>
  <c r="S1252" i="30"/>
  <c r="S1253" i="30"/>
  <c r="S1254" i="30"/>
  <c r="S1255" i="30"/>
  <c r="S1256" i="30"/>
  <c r="S1257" i="30"/>
  <c r="S1258" i="30"/>
  <c r="S1259" i="30"/>
  <c r="S1260" i="30"/>
  <c r="S1261" i="30"/>
  <c r="S1262" i="30"/>
  <c r="S1263" i="30"/>
  <c r="S1264" i="30"/>
  <c r="S1265" i="30"/>
  <c r="S1266" i="30"/>
  <c r="S1267" i="30"/>
  <c r="S1268" i="30"/>
  <c r="S1269" i="30"/>
  <c r="S1270" i="30"/>
  <c r="S1271" i="30"/>
  <c r="S1272" i="30"/>
  <c r="S1273" i="30"/>
  <c r="S1274" i="30"/>
  <c r="S1275" i="30"/>
  <c r="S1276" i="30"/>
  <c r="S1277" i="30"/>
  <c r="S1278" i="30"/>
  <c r="S1279" i="30"/>
  <c r="S1280" i="30"/>
  <c r="S1281" i="30"/>
  <c r="S1282" i="30"/>
  <c r="S1283" i="30"/>
  <c r="S1284" i="30"/>
  <c r="S1285" i="30"/>
  <c r="S1286" i="30"/>
  <c r="S1287" i="30"/>
  <c r="S1288" i="30"/>
  <c r="S1289" i="30"/>
  <c r="S1290" i="30"/>
  <c r="S1291" i="30"/>
  <c r="S1292" i="30"/>
  <c r="S1293" i="30"/>
  <c r="S1294" i="30"/>
  <c r="S1295" i="30"/>
  <c r="S1296" i="30"/>
  <c r="S1297" i="30"/>
  <c r="S1298" i="30"/>
  <c r="S1299" i="30"/>
  <c r="S1300" i="30"/>
  <c r="S1301" i="30"/>
  <c r="S1302" i="30"/>
  <c r="S1303" i="30"/>
  <c r="S1304" i="30"/>
  <c r="S1305" i="30"/>
  <c r="S1306" i="30"/>
  <c r="S1307" i="30"/>
  <c r="S1308" i="30"/>
  <c r="S1309" i="30"/>
  <c r="S1310" i="30"/>
  <c r="S1311" i="30"/>
  <c r="S1312" i="30"/>
  <c r="S1313" i="30"/>
  <c r="S1314" i="30"/>
  <c r="S1315" i="30"/>
  <c r="S1316" i="30"/>
  <c r="S1317" i="30"/>
  <c r="S1318" i="30"/>
  <c r="S1319" i="30"/>
  <c r="S1320" i="30"/>
  <c r="S1321" i="30"/>
  <c r="S1322" i="30"/>
  <c r="S1323" i="30"/>
  <c r="S1324" i="30"/>
  <c r="S1325" i="30"/>
  <c r="S1326" i="30"/>
  <c r="S1327" i="30"/>
  <c r="S1328" i="30"/>
  <c r="S1329" i="30"/>
  <c r="S1330" i="30"/>
  <c r="S1331" i="30"/>
  <c r="S1332" i="30"/>
  <c r="S1333" i="30"/>
  <c r="S1334" i="30"/>
  <c r="S1335" i="30"/>
  <c r="S1336" i="30"/>
  <c r="S1337" i="30"/>
  <c r="S1338" i="30"/>
  <c r="S1339" i="30"/>
  <c r="S2" i="30"/>
  <c r="R1323" i="30"/>
  <c r="R1331" i="30"/>
  <c r="N2" i="30"/>
  <c r="R2" i="30" s="1"/>
  <c r="N3" i="30"/>
  <c r="R3" i="30" s="1"/>
  <c r="N4" i="30"/>
  <c r="R4" i="30" s="1"/>
  <c r="N5" i="30"/>
  <c r="R5" i="30" s="1"/>
  <c r="N6" i="30"/>
  <c r="R6" i="30" s="1"/>
  <c r="N7" i="30"/>
  <c r="R7" i="30" s="1"/>
  <c r="N8" i="30"/>
  <c r="R8" i="30" s="1"/>
  <c r="N9" i="30"/>
  <c r="R9" i="30" s="1"/>
  <c r="N10" i="30"/>
  <c r="R10" i="30" s="1"/>
  <c r="N11" i="30"/>
  <c r="R11" i="30" s="1"/>
  <c r="N12" i="30"/>
  <c r="R12" i="30" s="1"/>
  <c r="N13" i="30"/>
  <c r="R13" i="30" s="1"/>
  <c r="N14" i="30"/>
  <c r="R14" i="30" s="1"/>
  <c r="N15" i="30"/>
  <c r="R15" i="30" s="1"/>
  <c r="N16" i="30"/>
  <c r="R16" i="30" s="1"/>
  <c r="N17" i="30"/>
  <c r="R17" i="30" s="1"/>
  <c r="N18" i="30"/>
  <c r="R18" i="30" s="1"/>
  <c r="N19" i="30"/>
  <c r="R19" i="30" s="1"/>
  <c r="N20" i="30"/>
  <c r="R20" i="30" s="1"/>
  <c r="N21" i="30"/>
  <c r="R21" i="30" s="1"/>
  <c r="N22" i="30"/>
  <c r="R22" i="30" s="1"/>
  <c r="N23" i="30"/>
  <c r="R23" i="30" s="1"/>
  <c r="N24" i="30"/>
  <c r="R24" i="30" s="1"/>
  <c r="N25" i="30"/>
  <c r="R25" i="30" s="1"/>
  <c r="N26" i="30"/>
  <c r="R26" i="30" s="1"/>
  <c r="N27" i="30"/>
  <c r="R27" i="30" s="1"/>
  <c r="N28" i="30"/>
  <c r="R28" i="30" s="1"/>
  <c r="N29" i="30"/>
  <c r="R29" i="30" s="1"/>
  <c r="N30" i="30"/>
  <c r="R30" i="30" s="1"/>
  <c r="N31" i="30"/>
  <c r="R31" i="30" s="1"/>
  <c r="N32" i="30"/>
  <c r="R32" i="30" s="1"/>
  <c r="N33" i="30"/>
  <c r="R33" i="30" s="1"/>
  <c r="N34" i="30"/>
  <c r="R34" i="30" s="1"/>
  <c r="N35" i="30"/>
  <c r="R35" i="30" s="1"/>
  <c r="N36" i="30"/>
  <c r="R36" i="30" s="1"/>
  <c r="N37" i="30"/>
  <c r="R37" i="30" s="1"/>
  <c r="N38" i="30"/>
  <c r="R38" i="30" s="1"/>
  <c r="N39" i="30"/>
  <c r="R39" i="30" s="1"/>
  <c r="N40" i="30"/>
  <c r="R40" i="30" s="1"/>
  <c r="N41" i="30"/>
  <c r="R41" i="30" s="1"/>
  <c r="N42" i="30"/>
  <c r="R42" i="30" s="1"/>
  <c r="N43" i="30"/>
  <c r="R43" i="30" s="1"/>
  <c r="N44" i="30"/>
  <c r="R44" i="30" s="1"/>
  <c r="N45" i="30"/>
  <c r="R45" i="30" s="1"/>
  <c r="N46" i="30"/>
  <c r="R46" i="30" s="1"/>
  <c r="N47" i="30"/>
  <c r="R47" i="30" s="1"/>
  <c r="N48" i="30"/>
  <c r="R48" i="30" s="1"/>
  <c r="N49" i="30"/>
  <c r="R49" i="30" s="1"/>
  <c r="N50" i="30"/>
  <c r="R50" i="30" s="1"/>
  <c r="N51" i="30"/>
  <c r="R51" i="30" s="1"/>
  <c r="N52" i="30"/>
  <c r="R52" i="30" s="1"/>
  <c r="N53" i="30"/>
  <c r="R53" i="30" s="1"/>
  <c r="N54" i="30"/>
  <c r="R54" i="30" s="1"/>
  <c r="N55" i="30"/>
  <c r="R55" i="30" s="1"/>
  <c r="N56" i="30"/>
  <c r="R56" i="30" s="1"/>
  <c r="N57" i="30"/>
  <c r="R57" i="30" s="1"/>
  <c r="N58" i="30"/>
  <c r="R58" i="30" s="1"/>
  <c r="N59" i="30"/>
  <c r="R59" i="30" s="1"/>
  <c r="N60" i="30"/>
  <c r="R60" i="30" s="1"/>
  <c r="N61" i="30"/>
  <c r="R61" i="30" s="1"/>
  <c r="N62" i="30"/>
  <c r="R62" i="30" s="1"/>
  <c r="N63" i="30"/>
  <c r="R63" i="30" s="1"/>
  <c r="N64" i="30"/>
  <c r="R64" i="30" s="1"/>
  <c r="N65" i="30"/>
  <c r="R65" i="30" s="1"/>
  <c r="N66" i="30"/>
  <c r="R66" i="30" s="1"/>
  <c r="N67" i="30"/>
  <c r="R67" i="30" s="1"/>
  <c r="N68" i="30"/>
  <c r="R68" i="30" s="1"/>
  <c r="N69" i="30"/>
  <c r="R69" i="30" s="1"/>
  <c r="N70" i="30"/>
  <c r="R70" i="30" s="1"/>
  <c r="N71" i="30"/>
  <c r="R71" i="30" s="1"/>
  <c r="N72" i="30"/>
  <c r="R72" i="30" s="1"/>
  <c r="N73" i="30"/>
  <c r="R73" i="30" s="1"/>
  <c r="N74" i="30"/>
  <c r="R74" i="30" s="1"/>
  <c r="N75" i="30"/>
  <c r="R75" i="30" s="1"/>
  <c r="N76" i="30"/>
  <c r="R76" i="30" s="1"/>
  <c r="N77" i="30"/>
  <c r="R77" i="30" s="1"/>
  <c r="N78" i="30"/>
  <c r="R78" i="30" s="1"/>
  <c r="N79" i="30"/>
  <c r="R79" i="30" s="1"/>
  <c r="N80" i="30"/>
  <c r="R80" i="30" s="1"/>
  <c r="N81" i="30"/>
  <c r="R81" i="30" s="1"/>
  <c r="N82" i="30"/>
  <c r="R82" i="30" s="1"/>
  <c r="N83" i="30"/>
  <c r="R83" i="30" s="1"/>
  <c r="N84" i="30"/>
  <c r="R84" i="30" s="1"/>
  <c r="N85" i="30"/>
  <c r="R85" i="30" s="1"/>
  <c r="N86" i="30"/>
  <c r="R86" i="30" s="1"/>
  <c r="N87" i="30"/>
  <c r="R87" i="30" s="1"/>
  <c r="N88" i="30"/>
  <c r="R88" i="30" s="1"/>
  <c r="N89" i="30"/>
  <c r="R89" i="30" s="1"/>
  <c r="N90" i="30"/>
  <c r="R90" i="30" s="1"/>
  <c r="N91" i="30"/>
  <c r="R91" i="30" s="1"/>
  <c r="N92" i="30"/>
  <c r="R92" i="30" s="1"/>
  <c r="N93" i="30"/>
  <c r="R93" i="30" s="1"/>
  <c r="N94" i="30"/>
  <c r="R94" i="30" s="1"/>
  <c r="N95" i="30"/>
  <c r="R95" i="30" s="1"/>
  <c r="N96" i="30"/>
  <c r="R96" i="30" s="1"/>
  <c r="N97" i="30"/>
  <c r="R97" i="30" s="1"/>
  <c r="N98" i="30"/>
  <c r="R98" i="30" s="1"/>
  <c r="N99" i="30"/>
  <c r="R99" i="30" s="1"/>
  <c r="N100" i="30"/>
  <c r="R100" i="30" s="1"/>
  <c r="N101" i="30"/>
  <c r="R101" i="30" s="1"/>
  <c r="N102" i="30"/>
  <c r="R102" i="30" s="1"/>
  <c r="N103" i="30"/>
  <c r="R103" i="30" s="1"/>
  <c r="N104" i="30"/>
  <c r="R104" i="30" s="1"/>
  <c r="N105" i="30"/>
  <c r="R105" i="30" s="1"/>
  <c r="N106" i="30"/>
  <c r="R106" i="30" s="1"/>
  <c r="N107" i="30"/>
  <c r="R107" i="30" s="1"/>
  <c r="N108" i="30"/>
  <c r="R108" i="30" s="1"/>
  <c r="N109" i="30"/>
  <c r="R109" i="30" s="1"/>
  <c r="N110" i="30"/>
  <c r="R110" i="30" s="1"/>
  <c r="N111" i="30"/>
  <c r="R111" i="30" s="1"/>
  <c r="N112" i="30"/>
  <c r="R112" i="30" s="1"/>
  <c r="N113" i="30"/>
  <c r="R113" i="30" s="1"/>
  <c r="N114" i="30"/>
  <c r="R114" i="30" s="1"/>
  <c r="N115" i="30"/>
  <c r="R115" i="30" s="1"/>
  <c r="N116" i="30"/>
  <c r="R116" i="30" s="1"/>
  <c r="N117" i="30"/>
  <c r="R117" i="30" s="1"/>
  <c r="N118" i="30"/>
  <c r="R118" i="30" s="1"/>
  <c r="N119" i="30"/>
  <c r="R119" i="30" s="1"/>
  <c r="N120" i="30"/>
  <c r="R120" i="30" s="1"/>
  <c r="N121" i="30"/>
  <c r="R121" i="30" s="1"/>
  <c r="N122" i="30"/>
  <c r="R122" i="30" s="1"/>
  <c r="N123" i="30"/>
  <c r="R123" i="30" s="1"/>
  <c r="N124" i="30"/>
  <c r="R124" i="30" s="1"/>
  <c r="N125" i="30"/>
  <c r="R125" i="30" s="1"/>
  <c r="N126" i="30"/>
  <c r="R126" i="30" s="1"/>
  <c r="N127" i="30"/>
  <c r="R127" i="30" s="1"/>
  <c r="N128" i="30"/>
  <c r="R128" i="30" s="1"/>
  <c r="N129" i="30"/>
  <c r="R129" i="30" s="1"/>
  <c r="N130" i="30"/>
  <c r="R130" i="30" s="1"/>
  <c r="N131" i="30"/>
  <c r="R131" i="30" s="1"/>
  <c r="N132" i="30"/>
  <c r="R132" i="30" s="1"/>
  <c r="N133" i="30"/>
  <c r="R133" i="30" s="1"/>
  <c r="N134" i="30"/>
  <c r="R134" i="30" s="1"/>
  <c r="N135" i="30"/>
  <c r="R135" i="30" s="1"/>
  <c r="N136" i="30"/>
  <c r="R136" i="30" s="1"/>
  <c r="N137" i="30"/>
  <c r="R137" i="30" s="1"/>
  <c r="N138" i="30"/>
  <c r="R138" i="30" s="1"/>
  <c r="N139" i="30"/>
  <c r="R139" i="30" s="1"/>
  <c r="N140" i="30"/>
  <c r="R140" i="30" s="1"/>
  <c r="N141" i="30"/>
  <c r="R141" i="30" s="1"/>
  <c r="N142" i="30"/>
  <c r="R142" i="30" s="1"/>
  <c r="N143" i="30"/>
  <c r="R143" i="30" s="1"/>
  <c r="N144" i="30"/>
  <c r="R144" i="30" s="1"/>
  <c r="N145" i="30"/>
  <c r="R145" i="30" s="1"/>
  <c r="N146" i="30"/>
  <c r="R146" i="30" s="1"/>
  <c r="N147" i="30"/>
  <c r="R147" i="30" s="1"/>
  <c r="N148" i="30"/>
  <c r="R148" i="30" s="1"/>
  <c r="N149" i="30"/>
  <c r="R149" i="30" s="1"/>
  <c r="N150" i="30"/>
  <c r="R150" i="30" s="1"/>
  <c r="N151" i="30"/>
  <c r="R151" i="30" s="1"/>
  <c r="N152" i="30"/>
  <c r="R152" i="30" s="1"/>
  <c r="N153" i="30"/>
  <c r="R153" i="30" s="1"/>
  <c r="N154" i="30"/>
  <c r="R154" i="30" s="1"/>
  <c r="N155" i="30"/>
  <c r="R155" i="30" s="1"/>
  <c r="N156" i="30"/>
  <c r="R156" i="30" s="1"/>
  <c r="N157" i="30"/>
  <c r="R157" i="30" s="1"/>
  <c r="N158" i="30"/>
  <c r="R158" i="30" s="1"/>
  <c r="N159" i="30"/>
  <c r="R159" i="30" s="1"/>
  <c r="N160" i="30"/>
  <c r="R160" i="30" s="1"/>
  <c r="N161" i="30"/>
  <c r="R161" i="30" s="1"/>
  <c r="N162" i="30"/>
  <c r="R162" i="30" s="1"/>
  <c r="N163" i="30"/>
  <c r="R163" i="30" s="1"/>
  <c r="N164" i="30"/>
  <c r="R164" i="30" s="1"/>
  <c r="N165" i="30"/>
  <c r="R165" i="30" s="1"/>
  <c r="N166" i="30"/>
  <c r="R166" i="30" s="1"/>
  <c r="N167" i="30"/>
  <c r="R167" i="30" s="1"/>
  <c r="N168" i="30"/>
  <c r="R168" i="30" s="1"/>
  <c r="N169" i="30"/>
  <c r="R169" i="30" s="1"/>
  <c r="N170" i="30"/>
  <c r="R170" i="30" s="1"/>
  <c r="N171" i="30"/>
  <c r="R171" i="30" s="1"/>
  <c r="N172" i="30"/>
  <c r="R172" i="30" s="1"/>
  <c r="N173" i="30"/>
  <c r="R173" i="30" s="1"/>
  <c r="N174" i="30"/>
  <c r="R174" i="30" s="1"/>
  <c r="N175" i="30"/>
  <c r="R175" i="30" s="1"/>
  <c r="N176" i="30"/>
  <c r="R176" i="30" s="1"/>
  <c r="N177" i="30"/>
  <c r="R177" i="30" s="1"/>
  <c r="N178" i="30"/>
  <c r="R178" i="30" s="1"/>
  <c r="N179" i="30"/>
  <c r="R179" i="30" s="1"/>
  <c r="N180" i="30"/>
  <c r="R180" i="30" s="1"/>
  <c r="N181" i="30"/>
  <c r="R181" i="30" s="1"/>
  <c r="N182" i="30"/>
  <c r="R182" i="30" s="1"/>
  <c r="N183" i="30"/>
  <c r="R183" i="30" s="1"/>
  <c r="N184" i="30"/>
  <c r="R184" i="30" s="1"/>
  <c r="N185" i="30"/>
  <c r="R185" i="30" s="1"/>
  <c r="N186" i="30"/>
  <c r="R186" i="30" s="1"/>
  <c r="N187" i="30"/>
  <c r="R187" i="30" s="1"/>
  <c r="N188" i="30"/>
  <c r="R188" i="30" s="1"/>
  <c r="N189" i="30"/>
  <c r="R189" i="30" s="1"/>
  <c r="N190" i="30"/>
  <c r="R190" i="30" s="1"/>
  <c r="N191" i="30"/>
  <c r="R191" i="30" s="1"/>
  <c r="N192" i="30"/>
  <c r="R192" i="30" s="1"/>
  <c r="N193" i="30"/>
  <c r="R193" i="30" s="1"/>
  <c r="N194" i="30"/>
  <c r="R194" i="30" s="1"/>
  <c r="N195" i="30"/>
  <c r="R195" i="30" s="1"/>
  <c r="N196" i="30"/>
  <c r="R196" i="30" s="1"/>
  <c r="N197" i="30"/>
  <c r="R197" i="30" s="1"/>
  <c r="N198" i="30"/>
  <c r="R198" i="30" s="1"/>
  <c r="N199" i="30"/>
  <c r="R199" i="30" s="1"/>
  <c r="N200" i="30"/>
  <c r="R200" i="30" s="1"/>
  <c r="N201" i="30"/>
  <c r="R201" i="30" s="1"/>
  <c r="N202" i="30"/>
  <c r="R202" i="30" s="1"/>
  <c r="N203" i="30"/>
  <c r="R203" i="30" s="1"/>
  <c r="N204" i="30"/>
  <c r="R204" i="30" s="1"/>
  <c r="N205" i="30"/>
  <c r="R205" i="30" s="1"/>
  <c r="N206" i="30"/>
  <c r="R206" i="30" s="1"/>
  <c r="N207" i="30"/>
  <c r="R207" i="30" s="1"/>
  <c r="N208" i="30"/>
  <c r="R208" i="30" s="1"/>
  <c r="N209" i="30"/>
  <c r="R209" i="30" s="1"/>
  <c r="N210" i="30"/>
  <c r="R210" i="30" s="1"/>
  <c r="N211" i="30"/>
  <c r="R211" i="30" s="1"/>
  <c r="N212" i="30"/>
  <c r="R212" i="30" s="1"/>
  <c r="N213" i="30"/>
  <c r="R213" i="30" s="1"/>
  <c r="N214" i="30"/>
  <c r="R214" i="30" s="1"/>
  <c r="N215" i="30"/>
  <c r="R215" i="30" s="1"/>
  <c r="N216" i="30"/>
  <c r="R216" i="30" s="1"/>
  <c r="N217" i="30"/>
  <c r="R217" i="30" s="1"/>
  <c r="N218" i="30"/>
  <c r="R218" i="30" s="1"/>
  <c r="N219" i="30"/>
  <c r="R219" i="30" s="1"/>
  <c r="N220" i="30"/>
  <c r="R220" i="30" s="1"/>
  <c r="N221" i="30"/>
  <c r="R221" i="30" s="1"/>
  <c r="N222" i="30"/>
  <c r="R222" i="30" s="1"/>
  <c r="N223" i="30"/>
  <c r="R223" i="30" s="1"/>
  <c r="N224" i="30"/>
  <c r="R224" i="30" s="1"/>
  <c r="N225" i="30"/>
  <c r="R225" i="30" s="1"/>
  <c r="N226" i="30"/>
  <c r="R226" i="30" s="1"/>
  <c r="N227" i="30"/>
  <c r="R227" i="30" s="1"/>
  <c r="N228" i="30"/>
  <c r="R228" i="30" s="1"/>
  <c r="N229" i="30"/>
  <c r="R229" i="30" s="1"/>
  <c r="N230" i="30"/>
  <c r="R230" i="30" s="1"/>
  <c r="N231" i="30"/>
  <c r="R231" i="30" s="1"/>
  <c r="N232" i="30"/>
  <c r="R232" i="30" s="1"/>
  <c r="N233" i="30"/>
  <c r="R233" i="30" s="1"/>
  <c r="N234" i="30"/>
  <c r="R234" i="30" s="1"/>
  <c r="N235" i="30"/>
  <c r="R235" i="30" s="1"/>
  <c r="N236" i="30"/>
  <c r="R236" i="30" s="1"/>
  <c r="N237" i="30"/>
  <c r="R237" i="30" s="1"/>
  <c r="N238" i="30"/>
  <c r="R238" i="30" s="1"/>
  <c r="N239" i="30"/>
  <c r="R239" i="30" s="1"/>
  <c r="N240" i="30"/>
  <c r="R240" i="30" s="1"/>
  <c r="N241" i="30"/>
  <c r="R241" i="30" s="1"/>
  <c r="N242" i="30"/>
  <c r="R242" i="30" s="1"/>
  <c r="N243" i="30"/>
  <c r="R243" i="30" s="1"/>
  <c r="N244" i="30"/>
  <c r="R244" i="30" s="1"/>
  <c r="N245" i="30"/>
  <c r="R245" i="30" s="1"/>
  <c r="N246" i="30"/>
  <c r="R246" i="30" s="1"/>
  <c r="N247" i="30"/>
  <c r="R247" i="30" s="1"/>
  <c r="N248" i="30"/>
  <c r="R248" i="30" s="1"/>
  <c r="N249" i="30"/>
  <c r="R249" i="30" s="1"/>
  <c r="N250" i="30"/>
  <c r="R250" i="30" s="1"/>
  <c r="N251" i="30"/>
  <c r="R251" i="30" s="1"/>
  <c r="N252" i="30"/>
  <c r="R252" i="30" s="1"/>
  <c r="N253" i="30"/>
  <c r="R253" i="30" s="1"/>
  <c r="N254" i="30"/>
  <c r="R254" i="30" s="1"/>
  <c r="N255" i="30"/>
  <c r="R255" i="30" s="1"/>
  <c r="N256" i="30"/>
  <c r="R256" i="30" s="1"/>
  <c r="N257" i="30"/>
  <c r="R257" i="30" s="1"/>
  <c r="N258" i="30"/>
  <c r="R258" i="30" s="1"/>
  <c r="N259" i="30"/>
  <c r="R259" i="30" s="1"/>
  <c r="N260" i="30"/>
  <c r="R260" i="30" s="1"/>
  <c r="N261" i="30"/>
  <c r="R261" i="30" s="1"/>
  <c r="N262" i="30"/>
  <c r="R262" i="30" s="1"/>
  <c r="N263" i="30"/>
  <c r="R263" i="30" s="1"/>
  <c r="N264" i="30"/>
  <c r="R264" i="30" s="1"/>
  <c r="N265" i="30"/>
  <c r="R265" i="30" s="1"/>
  <c r="N266" i="30"/>
  <c r="R266" i="30" s="1"/>
  <c r="N267" i="30"/>
  <c r="R267" i="30" s="1"/>
  <c r="N268" i="30"/>
  <c r="R268" i="30" s="1"/>
  <c r="N269" i="30"/>
  <c r="R269" i="30" s="1"/>
  <c r="N270" i="30"/>
  <c r="R270" i="30" s="1"/>
  <c r="N271" i="30"/>
  <c r="R271" i="30" s="1"/>
  <c r="N272" i="30"/>
  <c r="R272" i="30" s="1"/>
  <c r="N273" i="30"/>
  <c r="R273" i="30" s="1"/>
  <c r="N274" i="30"/>
  <c r="R274" i="30" s="1"/>
  <c r="N275" i="30"/>
  <c r="R275" i="30" s="1"/>
  <c r="N276" i="30"/>
  <c r="R276" i="30" s="1"/>
  <c r="N277" i="30"/>
  <c r="R277" i="30" s="1"/>
  <c r="N278" i="30"/>
  <c r="R278" i="30" s="1"/>
  <c r="N279" i="30"/>
  <c r="R279" i="30" s="1"/>
  <c r="N280" i="30"/>
  <c r="R280" i="30" s="1"/>
  <c r="N281" i="30"/>
  <c r="R281" i="30" s="1"/>
  <c r="N282" i="30"/>
  <c r="R282" i="30" s="1"/>
  <c r="N283" i="30"/>
  <c r="R283" i="30" s="1"/>
  <c r="N284" i="30"/>
  <c r="R284" i="30" s="1"/>
  <c r="N285" i="30"/>
  <c r="R285" i="30" s="1"/>
  <c r="N286" i="30"/>
  <c r="R286" i="30" s="1"/>
  <c r="N287" i="30"/>
  <c r="R287" i="30" s="1"/>
  <c r="N288" i="30"/>
  <c r="R288" i="30" s="1"/>
  <c r="N289" i="30"/>
  <c r="R289" i="30" s="1"/>
  <c r="N290" i="30"/>
  <c r="R290" i="30" s="1"/>
  <c r="N291" i="30"/>
  <c r="R291" i="30" s="1"/>
  <c r="N292" i="30"/>
  <c r="R292" i="30" s="1"/>
  <c r="N293" i="30"/>
  <c r="R293" i="30" s="1"/>
  <c r="N294" i="30"/>
  <c r="R294" i="30" s="1"/>
  <c r="N295" i="30"/>
  <c r="R295" i="30" s="1"/>
  <c r="N296" i="30"/>
  <c r="R296" i="30" s="1"/>
  <c r="N297" i="30"/>
  <c r="R297" i="30" s="1"/>
  <c r="N298" i="30"/>
  <c r="R298" i="30" s="1"/>
  <c r="N299" i="30"/>
  <c r="R299" i="30" s="1"/>
  <c r="N300" i="30"/>
  <c r="R300" i="30" s="1"/>
  <c r="N301" i="30"/>
  <c r="R301" i="30" s="1"/>
  <c r="N302" i="30"/>
  <c r="R302" i="30" s="1"/>
  <c r="N303" i="30"/>
  <c r="R303" i="30" s="1"/>
  <c r="N304" i="30"/>
  <c r="R304" i="30" s="1"/>
  <c r="N305" i="30"/>
  <c r="R305" i="30" s="1"/>
  <c r="N306" i="30"/>
  <c r="R306" i="30" s="1"/>
  <c r="N307" i="30"/>
  <c r="R307" i="30" s="1"/>
  <c r="N308" i="30"/>
  <c r="R308" i="30" s="1"/>
  <c r="N309" i="30"/>
  <c r="R309" i="30" s="1"/>
  <c r="N310" i="30"/>
  <c r="R310" i="30" s="1"/>
  <c r="N311" i="30"/>
  <c r="R311" i="30" s="1"/>
  <c r="N312" i="30"/>
  <c r="R312" i="30" s="1"/>
  <c r="N313" i="30"/>
  <c r="R313" i="30" s="1"/>
  <c r="N314" i="30"/>
  <c r="R314" i="30" s="1"/>
  <c r="N315" i="30"/>
  <c r="R315" i="30" s="1"/>
  <c r="N316" i="30"/>
  <c r="R316" i="30" s="1"/>
  <c r="N317" i="30"/>
  <c r="R317" i="30" s="1"/>
  <c r="N318" i="30"/>
  <c r="R318" i="30" s="1"/>
  <c r="N319" i="30"/>
  <c r="R319" i="30" s="1"/>
  <c r="N320" i="30"/>
  <c r="R320" i="30" s="1"/>
  <c r="N321" i="30"/>
  <c r="R321" i="30" s="1"/>
  <c r="N322" i="30"/>
  <c r="R322" i="30" s="1"/>
  <c r="N323" i="30"/>
  <c r="R323" i="30" s="1"/>
  <c r="N324" i="30"/>
  <c r="R324" i="30" s="1"/>
  <c r="N325" i="30"/>
  <c r="R325" i="30" s="1"/>
  <c r="N326" i="30"/>
  <c r="R326" i="30" s="1"/>
  <c r="N327" i="30"/>
  <c r="R327" i="30" s="1"/>
  <c r="N328" i="30"/>
  <c r="R328" i="30" s="1"/>
  <c r="N329" i="30"/>
  <c r="R329" i="30" s="1"/>
  <c r="N330" i="30"/>
  <c r="R330" i="30" s="1"/>
  <c r="N331" i="30"/>
  <c r="R331" i="30" s="1"/>
  <c r="N332" i="30"/>
  <c r="R332" i="30" s="1"/>
  <c r="N333" i="30"/>
  <c r="R333" i="30" s="1"/>
  <c r="N334" i="30"/>
  <c r="R334" i="30" s="1"/>
  <c r="N335" i="30"/>
  <c r="R335" i="30" s="1"/>
  <c r="N336" i="30"/>
  <c r="R336" i="30" s="1"/>
  <c r="N337" i="30"/>
  <c r="R337" i="30" s="1"/>
  <c r="N338" i="30"/>
  <c r="R338" i="30" s="1"/>
  <c r="N339" i="30"/>
  <c r="R339" i="30" s="1"/>
  <c r="N340" i="30"/>
  <c r="R340" i="30" s="1"/>
  <c r="N341" i="30"/>
  <c r="R341" i="30" s="1"/>
  <c r="N342" i="30"/>
  <c r="R342" i="30" s="1"/>
  <c r="N343" i="30"/>
  <c r="R343" i="30" s="1"/>
  <c r="N344" i="30"/>
  <c r="R344" i="30" s="1"/>
  <c r="N345" i="30"/>
  <c r="R345" i="30" s="1"/>
  <c r="N346" i="30"/>
  <c r="R346" i="30" s="1"/>
  <c r="N347" i="30"/>
  <c r="R347" i="30" s="1"/>
  <c r="N348" i="30"/>
  <c r="R348" i="30" s="1"/>
  <c r="N349" i="30"/>
  <c r="R349" i="30" s="1"/>
  <c r="N350" i="30"/>
  <c r="R350" i="30" s="1"/>
  <c r="N351" i="30"/>
  <c r="R351" i="30" s="1"/>
  <c r="N352" i="30"/>
  <c r="R352" i="30" s="1"/>
  <c r="N353" i="30"/>
  <c r="R353" i="30" s="1"/>
  <c r="N354" i="30"/>
  <c r="R354" i="30" s="1"/>
  <c r="N355" i="30"/>
  <c r="R355" i="30" s="1"/>
  <c r="N356" i="30"/>
  <c r="R356" i="30" s="1"/>
  <c r="N357" i="30"/>
  <c r="R357" i="30" s="1"/>
  <c r="N358" i="30"/>
  <c r="R358" i="30" s="1"/>
  <c r="N359" i="30"/>
  <c r="R359" i="30" s="1"/>
  <c r="N360" i="30"/>
  <c r="R360" i="30" s="1"/>
  <c r="N361" i="30"/>
  <c r="R361" i="30" s="1"/>
  <c r="N362" i="30"/>
  <c r="R362" i="30" s="1"/>
  <c r="N363" i="30"/>
  <c r="R363" i="30" s="1"/>
  <c r="N364" i="30"/>
  <c r="R364" i="30" s="1"/>
  <c r="N365" i="30"/>
  <c r="R365" i="30" s="1"/>
  <c r="N366" i="30"/>
  <c r="R366" i="30" s="1"/>
  <c r="N367" i="30"/>
  <c r="R367" i="30" s="1"/>
  <c r="N368" i="30"/>
  <c r="R368" i="30" s="1"/>
  <c r="N369" i="30"/>
  <c r="R369" i="30" s="1"/>
  <c r="N370" i="30"/>
  <c r="R370" i="30" s="1"/>
  <c r="N371" i="30"/>
  <c r="R371" i="30" s="1"/>
  <c r="N372" i="30"/>
  <c r="R372" i="30" s="1"/>
  <c r="N373" i="30"/>
  <c r="R373" i="30" s="1"/>
  <c r="N374" i="30"/>
  <c r="R374" i="30" s="1"/>
  <c r="N375" i="30"/>
  <c r="R375" i="30" s="1"/>
  <c r="N376" i="30"/>
  <c r="R376" i="30" s="1"/>
  <c r="N377" i="30"/>
  <c r="R377" i="30" s="1"/>
  <c r="N378" i="30"/>
  <c r="R378" i="30" s="1"/>
  <c r="N379" i="30"/>
  <c r="R379" i="30" s="1"/>
  <c r="N380" i="30"/>
  <c r="R380" i="30" s="1"/>
  <c r="N381" i="30"/>
  <c r="R381" i="30" s="1"/>
  <c r="N382" i="30"/>
  <c r="R382" i="30" s="1"/>
  <c r="N383" i="30"/>
  <c r="R383" i="30" s="1"/>
  <c r="N384" i="30"/>
  <c r="R384" i="30" s="1"/>
  <c r="N385" i="30"/>
  <c r="R385" i="30" s="1"/>
  <c r="N386" i="30"/>
  <c r="R386" i="30" s="1"/>
  <c r="N387" i="30"/>
  <c r="R387" i="30" s="1"/>
  <c r="N388" i="30"/>
  <c r="R388" i="30" s="1"/>
  <c r="N389" i="30"/>
  <c r="R389" i="30" s="1"/>
  <c r="N390" i="30"/>
  <c r="R390" i="30" s="1"/>
  <c r="N391" i="30"/>
  <c r="R391" i="30" s="1"/>
  <c r="N392" i="30"/>
  <c r="R392" i="30" s="1"/>
  <c r="N393" i="30"/>
  <c r="R393" i="30" s="1"/>
  <c r="N394" i="30"/>
  <c r="R394" i="30" s="1"/>
  <c r="N395" i="30"/>
  <c r="R395" i="30" s="1"/>
  <c r="N396" i="30"/>
  <c r="R396" i="30" s="1"/>
  <c r="N397" i="30"/>
  <c r="R397" i="30" s="1"/>
  <c r="N398" i="30"/>
  <c r="R398" i="30" s="1"/>
  <c r="N399" i="30"/>
  <c r="R399" i="30" s="1"/>
  <c r="N400" i="30"/>
  <c r="R400" i="30" s="1"/>
  <c r="N401" i="30"/>
  <c r="R401" i="30" s="1"/>
  <c r="N402" i="30"/>
  <c r="R402" i="30" s="1"/>
  <c r="N403" i="30"/>
  <c r="R403" i="30" s="1"/>
  <c r="N404" i="30"/>
  <c r="R404" i="30" s="1"/>
  <c r="N405" i="30"/>
  <c r="R405" i="30" s="1"/>
  <c r="N406" i="30"/>
  <c r="R406" i="30" s="1"/>
  <c r="N407" i="30"/>
  <c r="R407" i="30" s="1"/>
  <c r="N408" i="30"/>
  <c r="R408" i="30" s="1"/>
  <c r="N409" i="30"/>
  <c r="R409" i="30" s="1"/>
  <c r="N410" i="30"/>
  <c r="R410" i="30" s="1"/>
  <c r="N411" i="30"/>
  <c r="R411" i="30" s="1"/>
  <c r="N412" i="30"/>
  <c r="R412" i="30" s="1"/>
  <c r="N413" i="30"/>
  <c r="R413" i="30" s="1"/>
  <c r="N414" i="30"/>
  <c r="R414" i="30" s="1"/>
  <c r="N415" i="30"/>
  <c r="R415" i="30" s="1"/>
  <c r="N416" i="30"/>
  <c r="R416" i="30" s="1"/>
  <c r="N417" i="30"/>
  <c r="R417" i="30" s="1"/>
  <c r="N418" i="30"/>
  <c r="R418" i="30" s="1"/>
  <c r="N419" i="30"/>
  <c r="R419" i="30" s="1"/>
  <c r="N420" i="30"/>
  <c r="R420" i="30" s="1"/>
  <c r="N421" i="30"/>
  <c r="R421" i="30" s="1"/>
  <c r="N422" i="30"/>
  <c r="R422" i="30" s="1"/>
  <c r="N423" i="30"/>
  <c r="R423" i="30" s="1"/>
  <c r="N424" i="30"/>
  <c r="R424" i="30" s="1"/>
  <c r="N425" i="30"/>
  <c r="R425" i="30" s="1"/>
  <c r="N426" i="30"/>
  <c r="R426" i="30" s="1"/>
  <c r="N427" i="30"/>
  <c r="R427" i="30" s="1"/>
  <c r="N428" i="30"/>
  <c r="R428" i="30" s="1"/>
  <c r="N429" i="30"/>
  <c r="R429" i="30" s="1"/>
  <c r="N430" i="30"/>
  <c r="R430" i="30" s="1"/>
  <c r="N431" i="30"/>
  <c r="R431" i="30" s="1"/>
  <c r="N432" i="30"/>
  <c r="R432" i="30" s="1"/>
  <c r="N433" i="30"/>
  <c r="R433" i="30" s="1"/>
  <c r="N434" i="30"/>
  <c r="R434" i="30" s="1"/>
  <c r="N435" i="30"/>
  <c r="R435" i="30" s="1"/>
  <c r="N436" i="30"/>
  <c r="R436" i="30" s="1"/>
  <c r="N437" i="30"/>
  <c r="R437" i="30" s="1"/>
  <c r="N438" i="30"/>
  <c r="R438" i="30" s="1"/>
  <c r="N439" i="30"/>
  <c r="R439" i="30" s="1"/>
  <c r="N440" i="30"/>
  <c r="R440" i="30" s="1"/>
  <c r="N441" i="30"/>
  <c r="R441" i="30" s="1"/>
  <c r="N442" i="30"/>
  <c r="R442" i="30" s="1"/>
  <c r="N443" i="30"/>
  <c r="R443" i="30" s="1"/>
  <c r="N444" i="30"/>
  <c r="R444" i="30" s="1"/>
  <c r="N445" i="30"/>
  <c r="R445" i="30" s="1"/>
  <c r="N446" i="30"/>
  <c r="R446" i="30" s="1"/>
  <c r="N447" i="30"/>
  <c r="R447" i="30" s="1"/>
  <c r="N448" i="30"/>
  <c r="R448" i="30" s="1"/>
  <c r="N449" i="30"/>
  <c r="R449" i="30" s="1"/>
  <c r="N450" i="30"/>
  <c r="R450" i="30" s="1"/>
  <c r="N451" i="30"/>
  <c r="R451" i="30" s="1"/>
  <c r="N452" i="30"/>
  <c r="R452" i="30" s="1"/>
  <c r="N453" i="30"/>
  <c r="R453" i="30" s="1"/>
  <c r="N454" i="30"/>
  <c r="R454" i="30" s="1"/>
  <c r="N455" i="30"/>
  <c r="R455" i="30" s="1"/>
  <c r="N456" i="30"/>
  <c r="R456" i="30" s="1"/>
  <c r="N457" i="30"/>
  <c r="R457" i="30" s="1"/>
  <c r="N458" i="30"/>
  <c r="R458" i="30" s="1"/>
  <c r="N459" i="30"/>
  <c r="R459" i="30" s="1"/>
  <c r="N460" i="30"/>
  <c r="R460" i="30" s="1"/>
  <c r="N461" i="30"/>
  <c r="R461" i="30" s="1"/>
  <c r="N462" i="30"/>
  <c r="R462" i="30" s="1"/>
  <c r="N463" i="30"/>
  <c r="R463" i="30" s="1"/>
  <c r="N464" i="30"/>
  <c r="R464" i="30" s="1"/>
  <c r="N465" i="30"/>
  <c r="R465" i="30" s="1"/>
  <c r="N466" i="30"/>
  <c r="R466" i="30" s="1"/>
  <c r="N467" i="30"/>
  <c r="R467" i="30" s="1"/>
  <c r="N468" i="30"/>
  <c r="R468" i="30" s="1"/>
  <c r="N469" i="30"/>
  <c r="R469" i="30" s="1"/>
  <c r="N470" i="30"/>
  <c r="R470" i="30" s="1"/>
  <c r="N471" i="30"/>
  <c r="R471" i="30" s="1"/>
  <c r="N472" i="30"/>
  <c r="R472" i="30" s="1"/>
  <c r="N473" i="30"/>
  <c r="R473" i="30" s="1"/>
  <c r="N474" i="30"/>
  <c r="R474" i="30" s="1"/>
  <c r="N475" i="30"/>
  <c r="R475" i="30" s="1"/>
  <c r="N476" i="30"/>
  <c r="R476" i="30" s="1"/>
  <c r="N477" i="30"/>
  <c r="R477" i="30" s="1"/>
  <c r="N478" i="30"/>
  <c r="R478" i="30" s="1"/>
  <c r="N479" i="30"/>
  <c r="R479" i="30" s="1"/>
  <c r="N480" i="30"/>
  <c r="R480" i="30" s="1"/>
  <c r="N481" i="30"/>
  <c r="R481" i="30" s="1"/>
  <c r="N482" i="30"/>
  <c r="R482" i="30" s="1"/>
  <c r="N483" i="30"/>
  <c r="R483" i="30" s="1"/>
  <c r="N484" i="30"/>
  <c r="R484" i="30" s="1"/>
  <c r="N485" i="30"/>
  <c r="R485" i="30" s="1"/>
  <c r="N486" i="30"/>
  <c r="R486" i="30" s="1"/>
  <c r="N487" i="30"/>
  <c r="R487" i="30" s="1"/>
  <c r="N488" i="30"/>
  <c r="R488" i="30" s="1"/>
  <c r="N489" i="30"/>
  <c r="R489" i="30" s="1"/>
  <c r="N490" i="30"/>
  <c r="R490" i="30" s="1"/>
  <c r="N491" i="30"/>
  <c r="R491" i="30" s="1"/>
  <c r="N492" i="30"/>
  <c r="R492" i="30" s="1"/>
  <c r="N493" i="30"/>
  <c r="R493" i="30" s="1"/>
  <c r="N494" i="30"/>
  <c r="R494" i="30" s="1"/>
  <c r="N495" i="30"/>
  <c r="R495" i="30" s="1"/>
  <c r="N496" i="30"/>
  <c r="R496" i="30" s="1"/>
  <c r="N497" i="30"/>
  <c r="R497" i="30" s="1"/>
  <c r="N498" i="30"/>
  <c r="R498" i="30" s="1"/>
  <c r="N499" i="30"/>
  <c r="R499" i="30" s="1"/>
  <c r="N500" i="30"/>
  <c r="R500" i="30" s="1"/>
  <c r="N501" i="30"/>
  <c r="R501" i="30" s="1"/>
  <c r="N502" i="30"/>
  <c r="R502" i="30" s="1"/>
  <c r="N503" i="30"/>
  <c r="R503" i="30" s="1"/>
  <c r="N504" i="30"/>
  <c r="R504" i="30" s="1"/>
  <c r="N505" i="30"/>
  <c r="R505" i="30" s="1"/>
  <c r="N506" i="30"/>
  <c r="R506" i="30" s="1"/>
  <c r="N507" i="30"/>
  <c r="R507" i="30" s="1"/>
  <c r="N508" i="30"/>
  <c r="R508" i="30" s="1"/>
  <c r="N509" i="30"/>
  <c r="R509" i="30" s="1"/>
  <c r="N510" i="30"/>
  <c r="R510" i="30" s="1"/>
  <c r="N511" i="30"/>
  <c r="R511" i="30" s="1"/>
  <c r="N512" i="30"/>
  <c r="R512" i="30" s="1"/>
  <c r="N513" i="30"/>
  <c r="R513" i="30" s="1"/>
  <c r="N514" i="30"/>
  <c r="R514" i="30" s="1"/>
  <c r="N515" i="30"/>
  <c r="R515" i="30" s="1"/>
  <c r="N516" i="30"/>
  <c r="R516" i="30" s="1"/>
  <c r="N517" i="30"/>
  <c r="R517" i="30" s="1"/>
  <c r="N518" i="30"/>
  <c r="R518" i="30" s="1"/>
  <c r="N519" i="30"/>
  <c r="R519" i="30" s="1"/>
  <c r="N520" i="30"/>
  <c r="R520" i="30" s="1"/>
  <c r="N521" i="30"/>
  <c r="R521" i="30" s="1"/>
  <c r="N522" i="30"/>
  <c r="R522" i="30" s="1"/>
  <c r="N523" i="30"/>
  <c r="R523" i="30" s="1"/>
  <c r="N524" i="30"/>
  <c r="R524" i="30" s="1"/>
  <c r="N525" i="30"/>
  <c r="R525" i="30" s="1"/>
  <c r="N526" i="30"/>
  <c r="R526" i="30" s="1"/>
  <c r="N527" i="30"/>
  <c r="R527" i="30" s="1"/>
  <c r="N528" i="30"/>
  <c r="R528" i="30" s="1"/>
  <c r="N529" i="30"/>
  <c r="R529" i="30" s="1"/>
  <c r="N530" i="30"/>
  <c r="R530" i="30" s="1"/>
  <c r="N531" i="30"/>
  <c r="R531" i="30" s="1"/>
  <c r="N532" i="30"/>
  <c r="R532" i="30" s="1"/>
  <c r="N533" i="30"/>
  <c r="R533" i="30" s="1"/>
  <c r="N534" i="30"/>
  <c r="R534" i="30" s="1"/>
  <c r="N535" i="30"/>
  <c r="R535" i="30" s="1"/>
  <c r="N536" i="30"/>
  <c r="R536" i="30" s="1"/>
  <c r="N537" i="30"/>
  <c r="R537" i="30" s="1"/>
  <c r="N538" i="30"/>
  <c r="R538" i="30" s="1"/>
  <c r="N539" i="30"/>
  <c r="R539" i="30" s="1"/>
  <c r="N540" i="30"/>
  <c r="R540" i="30" s="1"/>
  <c r="N541" i="30"/>
  <c r="R541" i="30" s="1"/>
  <c r="N542" i="30"/>
  <c r="R542" i="30" s="1"/>
  <c r="N543" i="30"/>
  <c r="R543" i="30" s="1"/>
  <c r="N544" i="30"/>
  <c r="R544" i="30" s="1"/>
  <c r="N545" i="30"/>
  <c r="R545" i="30" s="1"/>
  <c r="N546" i="30"/>
  <c r="R546" i="30" s="1"/>
  <c r="N547" i="30"/>
  <c r="R547" i="30" s="1"/>
  <c r="N548" i="30"/>
  <c r="R548" i="30" s="1"/>
  <c r="N549" i="30"/>
  <c r="R549" i="30" s="1"/>
  <c r="N550" i="30"/>
  <c r="R550" i="30" s="1"/>
  <c r="N551" i="30"/>
  <c r="R551" i="30" s="1"/>
  <c r="N552" i="30"/>
  <c r="R552" i="30" s="1"/>
  <c r="N553" i="30"/>
  <c r="R553" i="30" s="1"/>
  <c r="N554" i="30"/>
  <c r="R554" i="30" s="1"/>
  <c r="N555" i="30"/>
  <c r="R555" i="30" s="1"/>
  <c r="N556" i="30"/>
  <c r="R556" i="30" s="1"/>
  <c r="N557" i="30"/>
  <c r="R557" i="30" s="1"/>
  <c r="N558" i="30"/>
  <c r="R558" i="30" s="1"/>
  <c r="N559" i="30"/>
  <c r="R559" i="30" s="1"/>
  <c r="N560" i="30"/>
  <c r="R560" i="30" s="1"/>
  <c r="N561" i="30"/>
  <c r="R561" i="30" s="1"/>
  <c r="N562" i="30"/>
  <c r="R562" i="30" s="1"/>
  <c r="N563" i="30"/>
  <c r="R563" i="30" s="1"/>
  <c r="N564" i="30"/>
  <c r="R564" i="30" s="1"/>
  <c r="N565" i="30"/>
  <c r="R565" i="30" s="1"/>
  <c r="N566" i="30"/>
  <c r="R566" i="30" s="1"/>
  <c r="N567" i="30"/>
  <c r="R567" i="30" s="1"/>
  <c r="N568" i="30"/>
  <c r="R568" i="30" s="1"/>
  <c r="N569" i="30"/>
  <c r="R569" i="30" s="1"/>
  <c r="N570" i="30"/>
  <c r="R570" i="30" s="1"/>
  <c r="N571" i="30"/>
  <c r="R571" i="30" s="1"/>
  <c r="N572" i="30"/>
  <c r="R572" i="30" s="1"/>
  <c r="N573" i="30"/>
  <c r="R573" i="30" s="1"/>
  <c r="N574" i="30"/>
  <c r="R574" i="30" s="1"/>
  <c r="N575" i="30"/>
  <c r="R575" i="30" s="1"/>
  <c r="N576" i="30"/>
  <c r="R576" i="30" s="1"/>
  <c r="N577" i="30"/>
  <c r="R577" i="30" s="1"/>
  <c r="N578" i="30"/>
  <c r="R578" i="30" s="1"/>
  <c r="N579" i="30"/>
  <c r="R579" i="30" s="1"/>
  <c r="N580" i="30"/>
  <c r="R580" i="30" s="1"/>
  <c r="N581" i="30"/>
  <c r="R581" i="30" s="1"/>
  <c r="N582" i="30"/>
  <c r="R582" i="30" s="1"/>
  <c r="N583" i="30"/>
  <c r="R583" i="30" s="1"/>
  <c r="N584" i="30"/>
  <c r="R584" i="30" s="1"/>
  <c r="N585" i="30"/>
  <c r="R585" i="30" s="1"/>
  <c r="N586" i="30"/>
  <c r="R586" i="30" s="1"/>
  <c r="N587" i="30"/>
  <c r="R587" i="30" s="1"/>
  <c r="N588" i="30"/>
  <c r="R588" i="30" s="1"/>
  <c r="N589" i="30"/>
  <c r="R589" i="30" s="1"/>
  <c r="N590" i="30"/>
  <c r="R590" i="30" s="1"/>
  <c r="N591" i="30"/>
  <c r="R591" i="30" s="1"/>
  <c r="N592" i="30"/>
  <c r="R592" i="30" s="1"/>
  <c r="N593" i="30"/>
  <c r="R593" i="30" s="1"/>
  <c r="N594" i="30"/>
  <c r="R594" i="30" s="1"/>
  <c r="N595" i="30"/>
  <c r="R595" i="30" s="1"/>
  <c r="N596" i="30"/>
  <c r="R596" i="30" s="1"/>
  <c r="N597" i="30"/>
  <c r="R597" i="30" s="1"/>
  <c r="N598" i="30"/>
  <c r="R598" i="30" s="1"/>
  <c r="N599" i="30"/>
  <c r="R599" i="30" s="1"/>
  <c r="N600" i="30"/>
  <c r="R600" i="30" s="1"/>
  <c r="N601" i="30"/>
  <c r="R601" i="30" s="1"/>
  <c r="N602" i="30"/>
  <c r="R602" i="30" s="1"/>
  <c r="N603" i="30"/>
  <c r="R603" i="30" s="1"/>
  <c r="N604" i="30"/>
  <c r="R604" i="30" s="1"/>
  <c r="N605" i="30"/>
  <c r="R605" i="30" s="1"/>
  <c r="N606" i="30"/>
  <c r="R606" i="30" s="1"/>
  <c r="N607" i="30"/>
  <c r="R607" i="30" s="1"/>
  <c r="N608" i="30"/>
  <c r="R608" i="30" s="1"/>
  <c r="N609" i="30"/>
  <c r="R609" i="30" s="1"/>
  <c r="N610" i="30"/>
  <c r="R610" i="30" s="1"/>
  <c r="N611" i="30"/>
  <c r="R611" i="30" s="1"/>
  <c r="N612" i="30"/>
  <c r="R612" i="30" s="1"/>
  <c r="N613" i="30"/>
  <c r="R613" i="30" s="1"/>
  <c r="N614" i="30"/>
  <c r="R614" i="30" s="1"/>
  <c r="N615" i="30"/>
  <c r="R615" i="30" s="1"/>
  <c r="N616" i="30"/>
  <c r="R616" i="30" s="1"/>
  <c r="N617" i="30"/>
  <c r="R617" i="30" s="1"/>
  <c r="N618" i="30"/>
  <c r="R618" i="30" s="1"/>
  <c r="N619" i="30"/>
  <c r="R619" i="30" s="1"/>
  <c r="N620" i="30"/>
  <c r="R620" i="30" s="1"/>
  <c r="N621" i="30"/>
  <c r="R621" i="30" s="1"/>
  <c r="N622" i="30"/>
  <c r="R622" i="30" s="1"/>
  <c r="N623" i="30"/>
  <c r="R623" i="30" s="1"/>
  <c r="N624" i="30"/>
  <c r="R624" i="30" s="1"/>
  <c r="N625" i="30"/>
  <c r="R625" i="30" s="1"/>
  <c r="N626" i="30"/>
  <c r="R626" i="30" s="1"/>
  <c r="N627" i="30"/>
  <c r="R627" i="30" s="1"/>
  <c r="N628" i="30"/>
  <c r="R628" i="30" s="1"/>
  <c r="N629" i="30"/>
  <c r="R629" i="30" s="1"/>
  <c r="N630" i="30"/>
  <c r="R630" i="30" s="1"/>
  <c r="N631" i="30"/>
  <c r="R631" i="30" s="1"/>
  <c r="N632" i="30"/>
  <c r="R632" i="30" s="1"/>
  <c r="N633" i="30"/>
  <c r="R633" i="30" s="1"/>
  <c r="N634" i="30"/>
  <c r="R634" i="30" s="1"/>
  <c r="N635" i="30"/>
  <c r="R635" i="30" s="1"/>
  <c r="N636" i="30"/>
  <c r="R636" i="30" s="1"/>
  <c r="N637" i="30"/>
  <c r="R637" i="30" s="1"/>
  <c r="N638" i="30"/>
  <c r="R638" i="30" s="1"/>
  <c r="N639" i="30"/>
  <c r="R639" i="30" s="1"/>
  <c r="N640" i="30"/>
  <c r="R640" i="30" s="1"/>
  <c r="N641" i="30"/>
  <c r="R641" i="30" s="1"/>
  <c r="N642" i="30"/>
  <c r="R642" i="30" s="1"/>
  <c r="N643" i="30"/>
  <c r="R643" i="30" s="1"/>
  <c r="N644" i="30"/>
  <c r="R644" i="30" s="1"/>
  <c r="N645" i="30"/>
  <c r="R645" i="30" s="1"/>
  <c r="N646" i="30"/>
  <c r="R646" i="30" s="1"/>
  <c r="N647" i="30"/>
  <c r="R647" i="30" s="1"/>
  <c r="N648" i="30"/>
  <c r="R648" i="30" s="1"/>
  <c r="N649" i="30"/>
  <c r="R649" i="30" s="1"/>
  <c r="N650" i="30"/>
  <c r="R650" i="30" s="1"/>
  <c r="N651" i="30"/>
  <c r="R651" i="30" s="1"/>
  <c r="N652" i="30"/>
  <c r="R652" i="30" s="1"/>
  <c r="N653" i="30"/>
  <c r="R653" i="30" s="1"/>
  <c r="N654" i="30"/>
  <c r="R654" i="30" s="1"/>
  <c r="N655" i="30"/>
  <c r="R655" i="30" s="1"/>
  <c r="N656" i="30"/>
  <c r="R656" i="30" s="1"/>
  <c r="N657" i="30"/>
  <c r="R657" i="30" s="1"/>
  <c r="N658" i="30"/>
  <c r="R658" i="30" s="1"/>
  <c r="N659" i="30"/>
  <c r="R659" i="30" s="1"/>
  <c r="N660" i="30"/>
  <c r="R660" i="30" s="1"/>
  <c r="N661" i="30"/>
  <c r="R661" i="30" s="1"/>
  <c r="N662" i="30"/>
  <c r="R662" i="30" s="1"/>
  <c r="N663" i="30"/>
  <c r="R663" i="30" s="1"/>
  <c r="N664" i="30"/>
  <c r="R664" i="30" s="1"/>
  <c r="N665" i="30"/>
  <c r="R665" i="30" s="1"/>
  <c r="N666" i="30"/>
  <c r="R666" i="30" s="1"/>
  <c r="N667" i="30"/>
  <c r="R667" i="30" s="1"/>
  <c r="N668" i="30"/>
  <c r="R668" i="30" s="1"/>
  <c r="N669" i="30"/>
  <c r="R669" i="30" s="1"/>
  <c r="N670" i="30"/>
  <c r="R670" i="30" s="1"/>
  <c r="N671" i="30"/>
  <c r="R671" i="30" s="1"/>
  <c r="N672" i="30"/>
  <c r="R672" i="30" s="1"/>
  <c r="N673" i="30"/>
  <c r="R673" i="30" s="1"/>
  <c r="N674" i="30"/>
  <c r="R674" i="30" s="1"/>
  <c r="N675" i="30"/>
  <c r="R675" i="30" s="1"/>
  <c r="N676" i="30"/>
  <c r="R676" i="30" s="1"/>
  <c r="N677" i="30"/>
  <c r="R677" i="30" s="1"/>
  <c r="N678" i="30"/>
  <c r="R678" i="30" s="1"/>
  <c r="N679" i="30"/>
  <c r="R679" i="30" s="1"/>
  <c r="N680" i="30"/>
  <c r="R680" i="30" s="1"/>
  <c r="N681" i="30"/>
  <c r="R681" i="30" s="1"/>
  <c r="N682" i="30"/>
  <c r="R682" i="30" s="1"/>
  <c r="N683" i="30"/>
  <c r="R683" i="30" s="1"/>
  <c r="N684" i="30"/>
  <c r="R684" i="30" s="1"/>
  <c r="N685" i="30"/>
  <c r="R685" i="30" s="1"/>
  <c r="N686" i="30"/>
  <c r="R686" i="30" s="1"/>
  <c r="N687" i="30"/>
  <c r="R687" i="30" s="1"/>
  <c r="N688" i="30"/>
  <c r="R688" i="30" s="1"/>
  <c r="N689" i="30"/>
  <c r="R689" i="30" s="1"/>
  <c r="N690" i="30"/>
  <c r="R690" i="30" s="1"/>
  <c r="N691" i="30"/>
  <c r="R691" i="30" s="1"/>
  <c r="N692" i="30"/>
  <c r="R692" i="30" s="1"/>
  <c r="N693" i="30"/>
  <c r="R693" i="30" s="1"/>
  <c r="N694" i="30"/>
  <c r="R694" i="30" s="1"/>
  <c r="N695" i="30"/>
  <c r="R695" i="30" s="1"/>
  <c r="N696" i="30"/>
  <c r="R696" i="30" s="1"/>
  <c r="N697" i="30"/>
  <c r="R697" i="30" s="1"/>
  <c r="N698" i="30"/>
  <c r="R698" i="30" s="1"/>
  <c r="N699" i="30"/>
  <c r="R699" i="30" s="1"/>
  <c r="N700" i="30"/>
  <c r="R700" i="30" s="1"/>
  <c r="N701" i="30"/>
  <c r="R701" i="30" s="1"/>
  <c r="N702" i="30"/>
  <c r="R702" i="30" s="1"/>
  <c r="N703" i="30"/>
  <c r="R703" i="30" s="1"/>
  <c r="N704" i="30"/>
  <c r="R704" i="30" s="1"/>
  <c r="N705" i="30"/>
  <c r="R705" i="30" s="1"/>
  <c r="N706" i="30"/>
  <c r="R706" i="30" s="1"/>
  <c r="N707" i="30"/>
  <c r="R707" i="30" s="1"/>
  <c r="N708" i="30"/>
  <c r="R708" i="30" s="1"/>
  <c r="N709" i="30"/>
  <c r="R709" i="30" s="1"/>
  <c r="N710" i="30"/>
  <c r="R710" i="30" s="1"/>
  <c r="N711" i="30"/>
  <c r="R711" i="30" s="1"/>
  <c r="N712" i="30"/>
  <c r="R712" i="30" s="1"/>
  <c r="N713" i="30"/>
  <c r="R713" i="30" s="1"/>
  <c r="N714" i="30"/>
  <c r="R714" i="30" s="1"/>
  <c r="N715" i="30"/>
  <c r="R715" i="30" s="1"/>
  <c r="N716" i="30"/>
  <c r="R716" i="30" s="1"/>
  <c r="N717" i="30"/>
  <c r="R717" i="30" s="1"/>
  <c r="N718" i="30"/>
  <c r="R718" i="30" s="1"/>
  <c r="N719" i="30"/>
  <c r="R719" i="30" s="1"/>
  <c r="N720" i="30"/>
  <c r="R720" i="30" s="1"/>
  <c r="N721" i="30"/>
  <c r="R721" i="30" s="1"/>
  <c r="N722" i="30"/>
  <c r="R722" i="30" s="1"/>
  <c r="N723" i="30"/>
  <c r="R723" i="30" s="1"/>
  <c r="N724" i="30"/>
  <c r="R724" i="30" s="1"/>
  <c r="N725" i="30"/>
  <c r="R725" i="30" s="1"/>
  <c r="N726" i="30"/>
  <c r="R726" i="30" s="1"/>
  <c r="N727" i="30"/>
  <c r="R727" i="30" s="1"/>
  <c r="N728" i="30"/>
  <c r="R728" i="30" s="1"/>
  <c r="N729" i="30"/>
  <c r="R729" i="30" s="1"/>
  <c r="N730" i="30"/>
  <c r="R730" i="30" s="1"/>
  <c r="N731" i="30"/>
  <c r="R731" i="30" s="1"/>
  <c r="N732" i="30"/>
  <c r="R732" i="30" s="1"/>
  <c r="N733" i="30"/>
  <c r="R733" i="30" s="1"/>
  <c r="N734" i="30"/>
  <c r="R734" i="30" s="1"/>
  <c r="N735" i="30"/>
  <c r="R735" i="30" s="1"/>
  <c r="N736" i="30"/>
  <c r="R736" i="30" s="1"/>
  <c r="N737" i="30"/>
  <c r="R737" i="30" s="1"/>
  <c r="N738" i="30"/>
  <c r="R738" i="30" s="1"/>
  <c r="N739" i="30"/>
  <c r="R739" i="30" s="1"/>
  <c r="N740" i="30"/>
  <c r="R740" i="30" s="1"/>
  <c r="N741" i="30"/>
  <c r="R741" i="30" s="1"/>
  <c r="N742" i="30"/>
  <c r="R742" i="30" s="1"/>
  <c r="N743" i="30"/>
  <c r="R743" i="30" s="1"/>
  <c r="N744" i="30"/>
  <c r="R744" i="30" s="1"/>
  <c r="N745" i="30"/>
  <c r="R745" i="30" s="1"/>
  <c r="N746" i="30"/>
  <c r="R746" i="30" s="1"/>
  <c r="N747" i="30"/>
  <c r="R747" i="30" s="1"/>
  <c r="N748" i="30"/>
  <c r="R748" i="30" s="1"/>
  <c r="N749" i="30"/>
  <c r="R749" i="30" s="1"/>
  <c r="N750" i="30"/>
  <c r="R750" i="30" s="1"/>
  <c r="N751" i="30"/>
  <c r="R751" i="30" s="1"/>
  <c r="N752" i="30"/>
  <c r="R752" i="30" s="1"/>
  <c r="N753" i="30"/>
  <c r="R753" i="30" s="1"/>
  <c r="N754" i="30"/>
  <c r="R754" i="30" s="1"/>
  <c r="N755" i="30"/>
  <c r="R755" i="30" s="1"/>
  <c r="N756" i="30"/>
  <c r="R756" i="30" s="1"/>
  <c r="N757" i="30"/>
  <c r="R757" i="30" s="1"/>
  <c r="N758" i="30"/>
  <c r="R758" i="30" s="1"/>
  <c r="N759" i="30"/>
  <c r="R759" i="30" s="1"/>
  <c r="N760" i="30"/>
  <c r="R760" i="30" s="1"/>
  <c r="N761" i="30"/>
  <c r="R761" i="30" s="1"/>
  <c r="N762" i="30"/>
  <c r="R762" i="30" s="1"/>
  <c r="N763" i="30"/>
  <c r="R763" i="30" s="1"/>
  <c r="N764" i="30"/>
  <c r="R764" i="30" s="1"/>
  <c r="N765" i="30"/>
  <c r="R765" i="30" s="1"/>
  <c r="N766" i="30"/>
  <c r="R766" i="30" s="1"/>
  <c r="N767" i="30"/>
  <c r="R767" i="30" s="1"/>
  <c r="N768" i="30"/>
  <c r="R768" i="30" s="1"/>
  <c r="N769" i="30"/>
  <c r="R769" i="30" s="1"/>
  <c r="N770" i="30"/>
  <c r="R770" i="30" s="1"/>
  <c r="N771" i="30"/>
  <c r="R771" i="30" s="1"/>
  <c r="N772" i="30"/>
  <c r="R772" i="30" s="1"/>
  <c r="N773" i="30"/>
  <c r="R773" i="30" s="1"/>
  <c r="N774" i="30"/>
  <c r="R774" i="30" s="1"/>
  <c r="N775" i="30"/>
  <c r="R775" i="30" s="1"/>
  <c r="N776" i="30"/>
  <c r="R776" i="30" s="1"/>
  <c r="N777" i="30"/>
  <c r="R777" i="30" s="1"/>
  <c r="N778" i="30"/>
  <c r="R778" i="30" s="1"/>
  <c r="N779" i="30"/>
  <c r="R779" i="30" s="1"/>
  <c r="N780" i="30"/>
  <c r="R780" i="30" s="1"/>
  <c r="N781" i="30"/>
  <c r="R781" i="30" s="1"/>
  <c r="N782" i="30"/>
  <c r="R782" i="30" s="1"/>
  <c r="N783" i="30"/>
  <c r="R783" i="30" s="1"/>
  <c r="N784" i="30"/>
  <c r="R784" i="30" s="1"/>
  <c r="N785" i="30"/>
  <c r="R785" i="30" s="1"/>
  <c r="N786" i="30"/>
  <c r="R786" i="30" s="1"/>
  <c r="N787" i="30"/>
  <c r="R787" i="30" s="1"/>
  <c r="N788" i="30"/>
  <c r="R788" i="30" s="1"/>
  <c r="N789" i="30"/>
  <c r="R789" i="30" s="1"/>
  <c r="N790" i="30"/>
  <c r="R790" i="30" s="1"/>
  <c r="N791" i="30"/>
  <c r="R791" i="30" s="1"/>
  <c r="N792" i="30"/>
  <c r="R792" i="30" s="1"/>
  <c r="N793" i="30"/>
  <c r="R793" i="30" s="1"/>
  <c r="N794" i="30"/>
  <c r="R794" i="30" s="1"/>
  <c r="N795" i="30"/>
  <c r="R795" i="30" s="1"/>
  <c r="N796" i="30"/>
  <c r="R796" i="30" s="1"/>
  <c r="N797" i="30"/>
  <c r="R797" i="30" s="1"/>
  <c r="N798" i="30"/>
  <c r="R798" i="30" s="1"/>
  <c r="N799" i="30"/>
  <c r="R799" i="30" s="1"/>
  <c r="N800" i="30"/>
  <c r="R800" i="30" s="1"/>
  <c r="N801" i="30"/>
  <c r="R801" i="30" s="1"/>
  <c r="N802" i="30"/>
  <c r="R802" i="30" s="1"/>
  <c r="N803" i="30"/>
  <c r="R803" i="30" s="1"/>
  <c r="N804" i="30"/>
  <c r="R804" i="30" s="1"/>
  <c r="N805" i="30"/>
  <c r="R805" i="30" s="1"/>
  <c r="N806" i="30"/>
  <c r="R806" i="30" s="1"/>
  <c r="N807" i="30"/>
  <c r="R807" i="30" s="1"/>
  <c r="N808" i="30"/>
  <c r="R808" i="30" s="1"/>
  <c r="N809" i="30"/>
  <c r="R809" i="30" s="1"/>
  <c r="N810" i="30"/>
  <c r="R810" i="30" s="1"/>
  <c r="N811" i="30"/>
  <c r="R811" i="30" s="1"/>
  <c r="N812" i="30"/>
  <c r="R812" i="30" s="1"/>
  <c r="N813" i="30"/>
  <c r="R813" i="30" s="1"/>
  <c r="N814" i="30"/>
  <c r="R814" i="30" s="1"/>
  <c r="N815" i="30"/>
  <c r="R815" i="30" s="1"/>
  <c r="N816" i="30"/>
  <c r="R816" i="30" s="1"/>
  <c r="N817" i="30"/>
  <c r="R817" i="30" s="1"/>
  <c r="N818" i="30"/>
  <c r="R818" i="30" s="1"/>
  <c r="N819" i="30"/>
  <c r="R819" i="30" s="1"/>
  <c r="N820" i="30"/>
  <c r="R820" i="30" s="1"/>
  <c r="N821" i="30"/>
  <c r="R821" i="30" s="1"/>
  <c r="N822" i="30"/>
  <c r="R822" i="30" s="1"/>
  <c r="N823" i="30"/>
  <c r="R823" i="30" s="1"/>
  <c r="N824" i="30"/>
  <c r="R824" i="30" s="1"/>
  <c r="N825" i="30"/>
  <c r="R825" i="30" s="1"/>
  <c r="N826" i="30"/>
  <c r="R826" i="30" s="1"/>
  <c r="N827" i="30"/>
  <c r="R827" i="30" s="1"/>
  <c r="N828" i="30"/>
  <c r="R828" i="30" s="1"/>
  <c r="N829" i="30"/>
  <c r="R829" i="30" s="1"/>
  <c r="N830" i="30"/>
  <c r="R830" i="30" s="1"/>
  <c r="N831" i="30"/>
  <c r="R831" i="30" s="1"/>
  <c r="N832" i="30"/>
  <c r="R832" i="30" s="1"/>
  <c r="N833" i="30"/>
  <c r="R833" i="30" s="1"/>
  <c r="N834" i="30"/>
  <c r="R834" i="30" s="1"/>
  <c r="N835" i="30"/>
  <c r="R835" i="30" s="1"/>
  <c r="N836" i="30"/>
  <c r="R836" i="30" s="1"/>
  <c r="N837" i="30"/>
  <c r="R837" i="30" s="1"/>
  <c r="N838" i="30"/>
  <c r="R838" i="30" s="1"/>
  <c r="N839" i="30"/>
  <c r="R839" i="30" s="1"/>
  <c r="N840" i="30"/>
  <c r="R840" i="30" s="1"/>
  <c r="N841" i="30"/>
  <c r="R841" i="30" s="1"/>
  <c r="N842" i="30"/>
  <c r="R842" i="30" s="1"/>
  <c r="N843" i="30"/>
  <c r="R843" i="30" s="1"/>
  <c r="N844" i="30"/>
  <c r="R844" i="30" s="1"/>
  <c r="N845" i="30"/>
  <c r="R845" i="30" s="1"/>
  <c r="N846" i="30"/>
  <c r="R846" i="30" s="1"/>
  <c r="N847" i="30"/>
  <c r="R847" i="30" s="1"/>
  <c r="N848" i="30"/>
  <c r="R848" i="30" s="1"/>
  <c r="N849" i="30"/>
  <c r="R849" i="30" s="1"/>
  <c r="N850" i="30"/>
  <c r="R850" i="30" s="1"/>
  <c r="N851" i="30"/>
  <c r="R851" i="30" s="1"/>
  <c r="N852" i="30"/>
  <c r="R852" i="30" s="1"/>
  <c r="N853" i="30"/>
  <c r="R853" i="30" s="1"/>
  <c r="N854" i="30"/>
  <c r="R854" i="30" s="1"/>
  <c r="N855" i="30"/>
  <c r="R855" i="30" s="1"/>
  <c r="N856" i="30"/>
  <c r="R856" i="30" s="1"/>
  <c r="N857" i="30"/>
  <c r="R857" i="30" s="1"/>
  <c r="N858" i="30"/>
  <c r="R858" i="30" s="1"/>
  <c r="N859" i="30"/>
  <c r="R859" i="30" s="1"/>
  <c r="N860" i="30"/>
  <c r="R860" i="30" s="1"/>
  <c r="N861" i="30"/>
  <c r="R861" i="30" s="1"/>
  <c r="N862" i="30"/>
  <c r="R862" i="30" s="1"/>
  <c r="N863" i="30"/>
  <c r="R863" i="30" s="1"/>
  <c r="N864" i="30"/>
  <c r="R864" i="30" s="1"/>
  <c r="N865" i="30"/>
  <c r="R865" i="30" s="1"/>
  <c r="N866" i="30"/>
  <c r="R866" i="30" s="1"/>
  <c r="N867" i="30"/>
  <c r="R867" i="30" s="1"/>
  <c r="N868" i="30"/>
  <c r="R868" i="30" s="1"/>
  <c r="N869" i="30"/>
  <c r="R869" i="30" s="1"/>
  <c r="N870" i="30"/>
  <c r="R870" i="30" s="1"/>
  <c r="N871" i="30"/>
  <c r="R871" i="30" s="1"/>
  <c r="N872" i="30"/>
  <c r="R872" i="30" s="1"/>
  <c r="N873" i="30"/>
  <c r="R873" i="30" s="1"/>
  <c r="N874" i="30"/>
  <c r="R874" i="30" s="1"/>
  <c r="N875" i="30"/>
  <c r="R875" i="30" s="1"/>
  <c r="N876" i="30"/>
  <c r="R876" i="30" s="1"/>
  <c r="N877" i="30"/>
  <c r="R877" i="30" s="1"/>
  <c r="N878" i="30"/>
  <c r="R878" i="30" s="1"/>
  <c r="N879" i="30"/>
  <c r="R879" i="30" s="1"/>
  <c r="N880" i="30"/>
  <c r="R880" i="30" s="1"/>
  <c r="N881" i="30"/>
  <c r="R881" i="30" s="1"/>
  <c r="N882" i="30"/>
  <c r="R882" i="30" s="1"/>
  <c r="N883" i="30"/>
  <c r="R883" i="30" s="1"/>
  <c r="N884" i="30"/>
  <c r="R884" i="30" s="1"/>
  <c r="N885" i="30"/>
  <c r="R885" i="30" s="1"/>
  <c r="N886" i="30"/>
  <c r="R886" i="30" s="1"/>
  <c r="N887" i="30"/>
  <c r="R887" i="30" s="1"/>
  <c r="N888" i="30"/>
  <c r="R888" i="30" s="1"/>
  <c r="N889" i="30"/>
  <c r="R889" i="30" s="1"/>
  <c r="N890" i="30"/>
  <c r="R890" i="30" s="1"/>
  <c r="N891" i="30"/>
  <c r="R891" i="30" s="1"/>
  <c r="N892" i="30"/>
  <c r="R892" i="30" s="1"/>
  <c r="N893" i="30"/>
  <c r="R893" i="30" s="1"/>
  <c r="N894" i="30"/>
  <c r="R894" i="30" s="1"/>
  <c r="N895" i="30"/>
  <c r="R895" i="30" s="1"/>
  <c r="N896" i="30"/>
  <c r="R896" i="30" s="1"/>
  <c r="N897" i="30"/>
  <c r="R897" i="30" s="1"/>
  <c r="N898" i="30"/>
  <c r="R898" i="30" s="1"/>
  <c r="N899" i="30"/>
  <c r="R899" i="30" s="1"/>
  <c r="N900" i="30"/>
  <c r="R900" i="30" s="1"/>
  <c r="N901" i="30"/>
  <c r="R901" i="30" s="1"/>
  <c r="N902" i="30"/>
  <c r="R902" i="30" s="1"/>
  <c r="N903" i="30"/>
  <c r="R903" i="30" s="1"/>
  <c r="N904" i="30"/>
  <c r="R904" i="30" s="1"/>
  <c r="N905" i="30"/>
  <c r="R905" i="30" s="1"/>
  <c r="N906" i="30"/>
  <c r="R906" i="30" s="1"/>
  <c r="N907" i="30"/>
  <c r="R907" i="30" s="1"/>
  <c r="N908" i="30"/>
  <c r="R908" i="30" s="1"/>
  <c r="N909" i="30"/>
  <c r="R909" i="30" s="1"/>
  <c r="N910" i="30"/>
  <c r="R910" i="30" s="1"/>
  <c r="N911" i="30"/>
  <c r="R911" i="30" s="1"/>
  <c r="N912" i="30"/>
  <c r="R912" i="30" s="1"/>
  <c r="N913" i="30"/>
  <c r="R913" i="30" s="1"/>
  <c r="N914" i="30"/>
  <c r="R914" i="30" s="1"/>
  <c r="N915" i="30"/>
  <c r="R915" i="30" s="1"/>
  <c r="N916" i="30"/>
  <c r="R916" i="30" s="1"/>
  <c r="N917" i="30"/>
  <c r="R917" i="30" s="1"/>
  <c r="N918" i="30"/>
  <c r="R918" i="30" s="1"/>
  <c r="N919" i="30"/>
  <c r="R919" i="30" s="1"/>
  <c r="N920" i="30"/>
  <c r="R920" i="30" s="1"/>
  <c r="N921" i="30"/>
  <c r="R921" i="30" s="1"/>
  <c r="N922" i="30"/>
  <c r="R922" i="30" s="1"/>
  <c r="N923" i="30"/>
  <c r="R923" i="30" s="1"/>
  <c r="N924" i="30"/>
  <c r="R924" i="30" s="1"/>
  <c r="N925" i="30"/>
  <c r="R925" i="30" s="1"/>
  <c r="N926" i="30"/>
  <c r="R926" i="30" s="1"/>
  <c r="N927" i="30"/>
  <c r="R927" i="30" s="1"/>
  <c r="N928" i="30"/>
  <c r="R928" i="30" s="1"/>
  <c r="N929" i="30"/>
  <c r="R929" i="30" s="1"/>
  <c r="N930" i="30"/>
  <c r="R930" i="30" s="1"/>
  <c r="N931" i="30"/>
  <c r="R931" i="30" s="1"/>
  <c r="N932" i="30"/>
  <c r="R932" i="30" s="1"/>
  <c r="N933" i="30"/>
  <c r="R933" i="30" s="1"/>
  <c r="N934" i="30"/>
  <c r="R934" i="30" s="1"/>
  <c r="N935" i="30"/>
  <c r="R935" i="30" s="1"/>
  <c r="N936" i="30"/>
  <c r="R936" i="30" s="1"/>
  <c r="N937" i="30"/>
  <c r="R937" i="30" s="1"/>
  <c r="N938" i="30"/>
  <c r="R938" i="30" s="1"/>
  <c r="N939" i="30"/>
  <c r="R939" i="30" s="1"/>
  <c r="N940" i="30"/>
  <c r="R940" i="30" s="1"/>
  <c r="N941" i="30"/>
  <c r="R941" i="30" s="1"/>
  <c r="N942" i="30"/>
  <c r="R942" i="30" s="1"/>
  <c r="N943" i="30"/>
  <c r="R943" i="30" s="1"/>
  <c r="N944" i="30"/>
  <c r="R944" i="30" s="1"/>
  <c r="N945" i="30"/>
  <c r="R945" i="30" s="1"/>
  <c r="N946" i="30"/>
  <c r="R946" i="30" s="1"/>
  <c r="N947" i="30"/>
  <c r="R947" i="30" s="1"/>
  <c r="N948" i="30"/>
  <c r="R948" i="30" s="1"/>
  <c r="N949" i="30"/>
  <c r="R949" i="30" s="1"/>
  <c r="N950" i="30"/>
  <c r="R950" i="30" s="1"/>
  <c r="N951" i="30"/>
  <c r="R951" i="30" s="1"/>
  <c r="N952" i="30"/>
  <c r="R952" i="30" s="1"/>
  <c r="N953" i="30"/>
  <c r="R953" i="30" s="1"/>
  <c r="N954" i="30"/>
  <c r="R954" i="30" s="1"/>
  <c r="N955" i="30"/>
  <c r="R955" i="30" s="1"/>
  <c r="N956" i="30"/>
  <c r="R956" i="30" s="1"/>
  <c r="N957" i="30"/>
  <c r="R957" i="30" s="1"/>
  <c r="N958" i="30"/>
  <c r="R958" i="30" s="1"/>
  <c r="N959" i="30"/>
  <c r="R959" i="30" s="1"/>
  <c r="N960" i="30"/>
  <c r="R960" i="30" s="1"/>
  <c r="N961" i="30"/>
  <c r="R961" i="30" s="1"/>
  <c r="N962" i="30"/>
  <c r="R962" i="30" s="1"/>
  <c r="N963" i="30"/>
  <c r="R963" i="30" s="1"/>
  <c r="N964" i="30"/>
  <c r="R964" i="30" s="1"/>
  <c r="N965" i="30"/>
  <c r="R965" i="30" s="1"/>
  <c r="N966" i="30"/>
  <c r="R966" i="30" s="1"/>
  <c r="N967" i="30"/>
  <c r="R967" i="30" s="1"/>
  <c r="N968" i="30"/>
  <c r="R968" i="30" s="1"/>
  <c r="N969" i="30"/>
  <c r="R969" i="30" s="1"/>
  <c r="N970" i="30"/>
  <c r="R970" i="30" s="1"/>
  <c r="N971" i="30"/>
  <c r="R971" i="30" s="1"/>
  <c r="N972" i="30"/>
  <c r="R972" i="30" s="1"/>
  <c r="N973" i="30"/>
  <c r="R973" i="30" s="1"/>
  <c r="N974" i="30"/>
  <c r="R974" i="30" s="1"/>
  <c r="N975" i="30"/>
  <c r="R975" i="30" s="1"/>
  <c r="N976" i="30"/>
  <c r="R976" i="30" s="1"/>
  <c r="N977" i="30"/>
  <c r="R977" i="30" s="1"/>
  <c r="N978" i="30"/>
  <c r="R978" i="30" s="1"/>
  <c r="N979" i="30"/>
  <c r="R979" i="30" s="1"/>
  <c r="N980" i="30"/>
  <c r="R980" i="30" s="1"/>
  <c r="N981" i="30"/>
  <c r="R981" i="30" s="1"/>
  <c r="N982" i="30"/>
  <c r="R982" i="30" s="1"/>
  <c r="N983" i="30"/>
  <c r="R983" i="30" s="1"/>
  <c r="N984" i="30"/>
  <c r="R984" i="30" s="1"/>
  <c r="N985" i="30"/>
  <c r="R985" i="30" s="1"/>
  <c r="N986" i="30"/>
  <c r="R986" i="30" s="1"/>
  <c r="N987" i="30"/>
  <c r="R987" i="30" s="1"/>
  <c r="N988" i="30"/>
  <c r="R988" i="30" s="1"/>
  <c r="N989" i="30"/>
  <c r="R989" i="30" s="1"/>
  <c r="N990" i="30"/>
  <c r="R990" i="30" s="1"/>
  <c r="N991" i="30"/>
  <c r="R991" i="30" s="1"/>
  <c r="N992" i="30"/>
  <c r="R992" i="30" s="1"/>
  <c r="N993" i="30"/>
  <c r="R993" i="30" s="1"/>
  <c r="N994" i="30"/>
  <c r="R994" i="30" s="1"/>
  <c r="N995" i="30"/>
  <c r="R995" i="30" s="1"/>
  <c r="N996" i="30"/>
  <c r="R996" i="30" s="1"/>
  <c r="N997" i="30"/>
  <c r="R997" i="30" s="1"/>
  <c r="N998" i="30"/>
  <c r="R998" i="30" s="1"/>
  <c r="N999" i="30"/>
  <c r="R999" i="30" s="1"/>
  <c r="N1000" i="30"/>
  <c r="R1000" i="30" s="1"/>
  <c r="N1001" i="30"/>
  <c r="R1001" i="30" s="1"/>
  <c r="N1002" i="30"/>
  <c r="R1002" i="30" s="1"/>
  <c r="N1003" i="30"/>
  <c r="R1003" i="30" s="1"/>
  <c r="N1004" i="30"/>
  <c r="R1004" i="30" s="1"/>
  <c r="N1005" i="30"/>
  <c r="R1005" i="30" s="1"/>
  <c r="N1006" i="30"/>
  <c r="R1006" i="30" s="1"/>
  <c r="N1007" i="30"/>
  <c r="R1007" i="30" s="1"/>
  <c r="N1008" i="30"/>
  <c r="R1008" i="30" s="1"/>
  <c r="N1009" i="30"/>
  <c r="R1009" i="30" s="1"/>
  <c r="N1010" i="30"/>
  <c r="R1010" i="30" s="1"/>
  <c r="N1011" i="30"/>
  <c r="R1011" i="30" s="1"/>
  <c r="N1012" i="30"/>
  <c r="R1012" i="30" s="1"/>
  <c r="N1013" i="30"/>
  <c r="R1013" i="30" s="1"/>
  <c r="N1014" i="30"/>
  <c r="R1014" i="30" s="1"/>
  <c r="N1015" i="30"/>
  <c r="R1015" i="30" s="1"/>
  <c r="N1016" i="30"/>
  <c r="R1016" i="30" s="1"/>
  <c r="N1017" i="30"/>
  <c r="R1017" i="30" s="1"/>
  <c r="N1018" i="30"/>
  <c r="R1018" i="30" s="1"/>
  <c r="N1019" i="30"/>
  <c r="R1019" i="30" s="1"/>
  <c r="N1020" i="30"/>
  <c r="R1020" i="30" s="1"/>
  <c r="N1021" i="30"/>
  <c r="R1021" i="30" s="1"/>
  <c r="N1022" i="30"/>
  <c r="R1022" i="30" s="1"/>
  <c r="N1023" i="30"/>
  <c r="R1023" i="30" s="1"/>
  <c r="N1024" i="30"/>
  <c r="R1024" i="30" s="1"/>
  <c r="N1025" i="30"/>
  <c r="R1025" i="30" s="1"/>
  <c r="N1026" i="30"/>
  <c r="R1026" i="30" s="1"/>
  <c r="N1027" i="30"/>
  <c r="R1027" i="30" s="1"/>
  <c r="N1028" i="30"/>
  <c r="R1028" i="30" s="1"/>
  <c r="N1029" i="30"/>
  <c r="R1029" i="30" s="1"/>
  <c r="N1030" i="30"/>
  <c r="R1030" i="30" s="1"/>
  <c r="N1031" i="30"/>
  <c r="R1031" i="30" s="1"/>
  <c r="N1032" i="30"/>
  <c r="R1032" i="30" s="1"/>
  <c r="N1033" i="30"/>
  <c r="R1033" i="30" s="1"/>
  <c r="N1034" i="30"/>
  <c r="R1034" i="30" s="1"/>
  <c r="N1035" i="30"/>
  <c r="R1035" i="30" s="1"/>
  <c r="N1036" i="30"/>
  <c r="R1036" i="30" s="1"/>
  <c r="N1037" i="30"/>
  <c r="R1037" i="30" s="1"/>
  <c r="N1038" i="30"/>
  <c r="R1038" i="30" s="1"/>
  <c r="N1039" i="30"/>
  <c r="R1039" i="30" s="1"/>
  <c r="N1040" i="30"/>
  <c r="R1040" i="30" s="1"/>
  <c r="N1041" i="30"/>
  <c r="R1041" i="30" s="1"/>
  <c r="N1042" i="30"/>
  <c r="R1042" i="30" s="1"/>
  <c r="N1043" i="30"/>
  <c r="R1043" i="30" s="1"/>
  <c r="N1044" i="30"/>
  <c r="R1044" i="30" s="1"/>
  <c r="N1045" i="30"/>
  <c r="R1045" i="30" s="1"/>
  <c r="N1046" i="30"/>
  <c r="R1046" i="30" s="1"/>
  <c r="N1047" i="30"/>
  <c r="R1047" i="30" s="1"/>
  <c r="N1048" i="30"/>
  <c r="R1048" i="30" s="1"/>
  <c r="N1049" i="30"/>
  <c r="R1049" i="30" s="1"/>
  <c r="N1050" i="30"/>
  <c r="R1050" i="30" s="1"/>
  <c r="N1051" i="30"/>
  <c r="R1051" i="30" s="1"/>
  <c r="N1052" i="30"/>
  <c r="R1052" i="30" s="1"/>
  <c r="N1053" i="30"/>
  <c r="R1053" i="30" s="1"/>
  <c r="N1054" i="30"/>
  <c r="R1054" i="30" s="1"/>
  <c r="N1055" i="30"/>
  <c r="R1055" i="30" s="1"/>
  <c r="N1056" i="30"/>
  <c r="R1056" i="30" s="1"/>
  <c r="N1057" i="30"/>
  <c r="R1057" i="30" s="1"/>
  <c r="N1058" i="30"/>
  <c r="R1058" i="30" s="1"/>
  <c r="N1059" i="30"/>
  <c r="R1059" i="30" s="1"/>
  <c r="N1060" i="30"/>
  <c r="R1060" i="30" s="1"/>
  <c r="N1061" i="30"/>
  <c r="R1061" i="30" s="1"/>
  <c r="N1062" i="30"/>
  <c r="R1062" i="30" s="1"/>
  <c r="N1063" i="30"/>
  <c r="R1063" i="30" s="1"/>
  <c r="N1064" i="30"/>
  <c r="R1064" i="30" s="1"/>
  <c r="N1065" i="30"/>
  <c r="R1065" i="30" s="1"/>
  <c r="N1066" i="30"/>
  <c r="R1066" i="30" s="1"/>
  <c r="N1067" i="30"/>
  <c r="R1067" i="30" s="1"/>
  <c r="N1068" i="30"/>
  <c r="R1068" i="30" s="1"/>
  <c r="N1069" i="30"/>
  <c r="R1069" i="30" s="1"/>
  <c r="N1070" i="30"/>
  <c r="R1070" i="30" s="1"/>
  <c r="N1071" i="30"/>
  <c r="R1071" i="30" s="1"/>
  <c r="N1072" i="30"/>
  <c r="R1072" i="30" s="1"/>
  <c r="N1073" i="30"/>
  <c r="R1073" i="30" s="1"/>
  <c r="N1074" i="30"/>
  <c r="R1074" i="30" s="1"/>
  <c r="N1075" i="30"/>
  <c r="R1075" i="30" s="1"/>
  <c r="N1076" i="30"/>
  <c r="R1076" i="30" s="1"/>
  <c r="N1077" i="30"/>
  <c r="R1077" i="30" s="1"/>
  <c r="N1078" i="30"/>
  <c r="R1078" i="30" s="1"/>
  <c r="N1079" i="30"/>
  <c r="R1079" i="30" s="1"/>
  <c r="N1080" i="30"/>
  <c r="R1080" i="30" s="1"/>
  <c r="N1081" i="30"/>
  <c r="R1081" i="30" s="1"/>
  <c r="N1082" i="30"/>
  <c r="R1082" i="30" s="1"/>
  <c r="N1083" i="30"/>
  <c r="R1083" i="30" s="1"/>
  <c r="N1084" i="30"/>
  <c r="R1084" i="30" s="1"/>
  <c r="N1085" i="30"/>
  <c r="R1085" i="30" s="1"/>
  <c r="N1086" i="30"/>
  <c r="R1086" i="30" s="1"/>
  <c r="N1087" i="30"/>
  <c r="R1087" i="30" s="1"/>
  <c r="N1088" i="30"/>
  <c r="R1088" i="30" s="1"/>
  <c r="N1089" i="30"/>
  <c r="R1089" i="30" s="1"/>
  <c r="N1090" i="30"/>
  <c r="R1090" i="30" s="1"/>
  <c r="N1091" i="30"/>
  <c r="R1091" i="30" s="1"/>
  <c r="N1092" i="30"/>
  <c r="R1092" i="30" s="1"/>
  <c r="N1093" i="30"/>
  <c r="R1093" i="30" s="1"/>
  <c r="N1094" i="30"/>
  <c r="R1094" i="30" s="1"/>
  <c r="N1095" i="30"/>
  <c r="R1095" i="30" s="1"/>
  <c r="N1096" i="30"/>
  <c r="R1096" i="30" s="1"/>
  <c r="N1097" i="30"/>
  <c r="R1097" i="30" s="1"/>
  <c r="N1098" i="30"/>
  <c r="R1098" i="30" s="1"/>
  <c r="N1099" i="30"/>
  <c r="R1099" i="30" s="1"/>
  <c r="N1100" i="30"/>
  <c r="R1100" i="30" s="1"/>
  <c r="N1101" i="30"/>
  <c r="R1101" i="30" s="1"/>
  <c r="N1102" i="30"/>
  <c r="R1102" i="30" s="1"/>
  <c r="N1103" i="30"/>
  <c r="R1103" i="30" s="1"/>
  <c r="N1104" i="30"/>
  <c r="R1104" i="30" s="1"/>
  <c r="N1105" i="30"/>
  <c r="R1105" i="30" s="1"/>
  <c r="N1106" i="30"/>
  <c r="R1106" i="30" s="1"/>
  <c r="N1107" i="30"/>
  <c r="R1107" i="30" s="1"/>
  <c r="N1108" i="30"/>
  <c r="R1108" i="30" s="1"/>
  <c r="N1109" i="30"/>
  <c r="R1109" i="30" s="1"/>
  <c r="N1110" i="30"/>
  <c r="R1110" i="30" s="1"/>
  <c r="N1111" i="30"/>
  <c r="R1111" i="30" s="1"/>
  <c r="N1112" i="30"/>
  <c r="R1112" i="30" s="1"/>
  <c r="N1113" i="30"/>
  <c r="R1113" i="30" s="1"/>
  <c r="N1114" i="30"/>
  <c r="R1114" i="30" s="1"/>
  <c r="N1115" i="30"/>
  <c r="R1115" i="30" s="1"/>
  <c r="N1116" i="30"/>
  <c r="R1116" i="30" s="1"/>
  <c r="N1117" i="30"/>
  <c r="R1117" i="30" s="1"/>
  <c r="N1118" i="30"/>
  <c r="R1118" i="30" s="1"/>
  <c r="N1119" i="30"/>
  <c r="R1119" i="30" s="1"/>
  <c r="N1120" i="30"/>
  <c r="R1120" i="30" s="1"/>
  <c r="N1121" i="30"/>
  <c r="R1121" i="30" s="1"/>
  <c r="N1122" i="30"/>
  <c r="R1122" i="30" s="1"/>
  <c r="N1123" i="30"/>
  <c r="R1123" i="30" s="1"/>
  <c r="N1124" i="30"/>
  <c r="R1124" i="30" s="1"/>
  <c r="N1125" i="30"/>
  <c r="R1125" i="30" s="1"/>
  <c r="N1126" i="30"/>
  <c r="R1126" i="30" s="1"/>
  <c r="N1127" i="30"/>
  <c r="R1127" i="30" s="1"/>
  <c r="N1128" i="30"/>
  <c r="R1128" i="30" s="1"/>
  <c r="N1129" i="30"/>
  <c r="R1129" i="30" s="1"/>
  <c r="N1130" i="30"/>
  <c r="R1130" i="30" s="1"/>
  <c r="N1131" i="30"/>
  <c r="R1131" i="30" s="1"/>
  <c r="N1132" i="30"/>
  <c r="R1132" i="30" s="1"/>
  <c r="N1133" i="30"/>
  <c r="R1133" i="30" s="1"/>
  <c r="N1134" i="30"/>
  <c r="R1134" i="30" s="1"/>
  <c r="N1135" i="30"/>
  <c r="R1135" i="30" s="1"/>
  <c r="N1136" i="30"/>
  <c r="R1136" i="30" s="1"/>
  <c r="N1137" i="30"/>
  <c r="R1137" i="30" s="1"/>
  <c r="N1138" i="30"/>
  <c r="R1138" i="30" s="1"/>
  <c r="N1139" i="30"/>
  <c r="R1139" i="30" s="1"/>
  <c r="N1140" i="30"/>
  <c r="R1140" i="30" s="1"/>
  <c r="N1141" i="30"/>
  <c r="R1141" i="30" s="1"/>
  <c r="N1142" i="30"/>
  <c r="R1142" i="30" s="1"/>
  <c r="N1143" i="30"/>
  <c r="R1143" i="30" s="1"/>
  <c r="N1144" i="30"/>
  <c r="R1144" i="30" s="1"/>
  <c r="N1145" i="30"/>
  <c r="R1145" i="30" s="1"/>
  <c r="N1146" i="30"/>
  <c r="R1146" i="30" s="1"/>
  <c r="N1147" i="30"/>
  <c r="R1147" i="30" s="1"/>
  <c r="N1148" i="30"/>
  <c r="R1148" i="30" s="1"/>
  <c r="N1149" i="30"/>
  <c r="R1149" i="30" s="1"/>
  <c r="N1150" i="30"/>
  <c r="R1150" i="30" s="1"/>
  <c r="N1151" i="30"/>
  <c r="R1151" i="30" s="1"/>
  <c r="N1152" i="30"/>
  <c r="R1152" i="30" s="1"/>
  <c r="N1153" i="30"/>
  <c r="R1153" i="30" s="1"/>
  <c r="N1154" i="30"/>
  <c r="R1154" i="30" s="1"/>
  <c r="N1155" i="30"/>
  <c r="R1155" i="30" s="1"/>
  <c r="N1156" i="30"/>
  <c r="R1156" i="30" s="1"/>
  <c r="N1157" i="30"/>
  <c r="R1157" i="30" s="1"/>
  <c r="N1158" i="30"/>
  <c r="R1158" i="30" s="1"/>
  <c r="N1159" i="30"/>
  <c r="R1159" i="30" s="1"/>
  <c r="N1160" i="30"/>
  <c r="R1160" i="30" s="1"/>
  <c r="N1161" i="30"/>
  <c r="R1161" i="30" s="1"/>
  <c r="N1162" i="30"/>
  <c r="R1162" i="30" s="1"/>
  <c r="N1163" i="30"/>
  <c r="R1163" i="30" s="1"/>
  <c r="N1164" i="30"/>
  <c r="R1164" i="30" s="1"/>
  <c r="N1165" i="30"/>
  <c r="R1165" i="30" s="1"/>
  <c r="N1166" i="30"/>
  <c r="R1166" i="30" s="1"/>
  <c r="N1167" i="30"/>
  <c r="R1167" i="30" s="1"/>
  <c r="N1168" i="30"/>
  <c r="R1168" i="30" s="1"/>
  <c r="N1169" i="30"/>
  <c r="R1169" i="30" s="1"/>
  <c r="N1170" i="30"/>
  <c r="R1170" i="30" s="1"/>
  <c r="N1171" i="30"/>
  <c r="R1171" i="30" s="1"/>
  <c r="N1172" i="30"/>
  <c r="R1172" i="30" s="1"/>
  <c r="N1173" i="30"/>
  <c r="R1173" i="30" s="1"/>
  <c r="N1174" i="30"/>
  <c r="R1174" i="30" s="1"/>
  <c r="N1175" i="30"/>
  <c r="R1175" i="30" s="1"/>
  <c r="N1176" i="30"/>
  <c r="R1176" i="30" s="1"/>
  <c r="N1177" i="30"/>
  <c r="R1177" i="30" s="1"/>
  <c r="N1178" i="30"/>
  <c r="R1178" i="30" s="1"/>
  <c r="N1179" i="30"/>
  <c r="R1179" i="30" s="1"/>
  <c r="N1180" i="30"/>
  <c r="R1180" i="30" s="1"/>
  <c r="N1181" i="30"/>
  <c r="R1181" i="30" s="1"/>
  <c r="N1182" i="30"/>
  <c r="R1182" i="30" s="1"/>
  <c r="N1183" i="30"/>
  <c r="R1183" i="30" s="1"/>
  <c r="N1184" i="30"/>
  <c r="R1184" i="30" s="1"/>
  <c r="N1185" i="30"/>
  <c r="R1185" i="30" s="1"/>
  <c r="N1186" i="30"/>
  <c r="R1186" i="30" s="1"/>
  <c r="N1187" i="30"/>
  <c r="R1187" i="30" s="1"/>
  <c r="N1188" i="30"/>
  <c r="R1188" i="30" s="1"/>
  <c r="N1189" i="30"/>
  <c r="R1189" i="30" s="1"/>
  <c r="N1190" i="30"/>
  <c r="R1190" i="30" s="1"/>
  <c r="N1191" i="30"/>
  <c r="R1191" i="30" s="1"/>
  <c r="N1192" i="30"/>
  <c r="R1192" i="30" s="1"/>
  <c r="N1193" i="30"/>
  <c r="R1193" i="30" s="1"/>
  <c r="N1194" i="30"/>
  <c r="R1194" i="30" s="1"/>
  <c r="N1195" i="30"/>
  <c r="R1195" i="30" s="1"/>
  <c r="N1196" i="30"/>
  <c r="R1196" i="30" s="1"/>
  <c r="N1197" i="30"/>
  <c r="R1197" i="30" s="1"/>
  <c r="N1198" i="30"/>
  <c r="R1198" i="30" s="1"/>
  <c r="N1199" i="30"/>
  <c r="R1199" i="30" s="1"/>
  <c r="N1200" i="30"/>
  <c r="R1200" i="30" s="1"/>
  <c r="N1201" i="30"/>
  <c r="R1201" i="30" s="1"/>
  <c r="N1202" i="30"/>
  <c r="R1202" i="30" s="1"/>
  <c r="N1203" i="30"/>
  <c r="R1203" i="30" s="1"/>
  <c r="N1204" i="30"/>
  <c r="R1204" i="30" s="1"/>
  <c r="N1205" i="30"/>
  <c r="R1205" i="30" s="1"/>
  <c r="N1206" i="30"/>
  <c r="R1206" i="30" s="1"/>
  <c r="N1207" i="30"/>
  <c r="R1207" i="30" s="1"/>
  <c r="N1208" i="30"/>
  <c r="R1208" i="30" s="1"/>
  <c r="N1209" i="30"/>
  <c r="R1209" i="30" s="1"/>
  <c r="N1210" i="30"/>
  <c r="R1210" i="30" s="1"/>
  <c r="N1211" i="30"/>
  <c r="R1211" i="30" s="1"/>
  <c r="N1212" i="30"/>
  <c r="R1212" i="30" s="1"/>
  <c r="N1213" i="30"/>
  <c r="R1213" i="30" s="1"/>
  <c r="N1214" i="30"/>
  <c r="R1214" i="30" s="1"/>
  <c r="N1215" i="30"/>
  <c r="R1215" i="30" s="1"/>
  <c r="N1216" i="30"/>
  <c r="R1216" i="30" s="1"/>
  <c r="N1217" i="30"/>
  <c r="R1217" i="30" s="1"/>
  <c r="N1218" i="30"/>
  <c r="R1218" i="30" s="1"/>
  <c r="N1219" i="30"/>
  <c r="R1219" i="30" s="1"/>
  <c r="N1220" i="30"/>
  <c r="R1220" i="30" s="1"/>
  <c r="N1221" i="30"/>
  <c r="R1221" i="30" s="1"/>
  <c r="N1222" i="30"/>
  <c r="R1222" i="30" s="1"/>
  <c r="N1223" i="30"/>
  <c r="R1223" i="30" s="1"/>
  <c r="N1224" i="30"/>
  <c r="R1224" i="30" s="1"/>
  <c r="N1225" i="30"/>
  <c r="R1225" i="30" s="1"/>
  <c r="N1226" i="30"/>
  <c r="R1226" i="30" s="1"/>
  <c r="N1227" i="30"/>
  <c r="R1227" i="30" s="1"/>
  <c r="N1228" i="30"/>
  <c r="R1228" i="30" s="1"/>
  <c r="N1229" i="30"/>
  <c r="R1229" i="30" s="1"/>
  <c r="N1230" i="30"/>
  <c r="R1230" i="30" s="1"/>
  <c r="N1231" i="30"/>
  <c r="R1231" i="30" s="1"/>
  <c r="N1232" i="30"/>
  <c r="R1232" i="30" s="1"/>
  <c r="N1233" i="30"/>
  <c r="R1233" i="30" s="1"/>
  <c r="N1234" i="30"/>
  <c r="R1234" i="30" s="1"/>
  <c r="N1235" i="30"/>
  <c r="R1235" i="30" s="1"/>
  <c r="N1236" i="30"/>
  <c r="R1236" i="30" s="1"/>
  <c r="N1237" i="30"/>
  <c r="R1237" i="30" s="1"/>
  <c r="N1238" i="30"/>
  <c r="R1238" i="30" s="1"/>
  <c r="N1239" i="30"/>
  <c r="R1239" i="30" s="1"/>
  <c r="N1240" i="30"/>
  <c r="R1240" i="30" s="1"/>
  <c r="N1241" i="30"/>
  <c r="R1241" i="30" s="1"/>
  <c r="N1242" i="30"/>
  <c r="R1242" i="30" s="1"/>
  <c r="N1243" i="30"/>
  <c r="R1243" i="30" s="1"/>
  <c r="N1244" i="30"/>
  <c r="R1244" i="30" s="1"/>
  <c r="N1245" i="30"/>
  <c r="R1245" i="30" s="1"/>
  <c r="N1246" i="30"/>
  <c r="R1246" i="30" s="1"/>
  <c r="N1247" i="30"/>
  <c r="R1247" i="30" s="1"/>
  <c r="N1248" i="30"/>
  <c r="R1248" i="30" s="1"/>
  <c r="N1249" i="30"/>
  <c r="R1249" i="30" s="1"/>
  <c r="N1250" i="30"/>
  <c r="R1250" i="30" s="1"/>
  <c r="N1251" i="30"/>
  <c r="R1251" i="30" s="1"/>
  <c r="N1252" i="30"/>
  <c r="R1252" i="30" s="1"/>
  <c r="N1253" i="30"/>
  <c r="R1253" i="30" s="1"/>
  <c r="N1254" i="30"/>
  <c r="R1254" i="30" s="1"/>
  <c r="N1255" i="30"/>
  <c r="R1255" i="30" s="1"/>
  <c r="N1256" i="30"/>
  <c r="R1256" i="30" s="1"/>
  <c r="N1257" i="30"/>
  <c r="R1257" i="30" s="1"/>
  <c r="N1258" i="30"/>
  <c r="R1258" i="30" s="1"/>
  <c r="N1259" i="30"/>
  <c r="R1259" i="30" s="1"/>
  <c r="N1260" i="30"/>
  <c r="R1260" i="30" s="1"/>
  <c r="N1261" i="30"/>
  <c r="R1261" i="30" s="1"/>
  <c r="N1262" i="30"/>
  <c r="R1262" i="30" s="1"/>
  <c r="N1263" i="30"/>
  <c r="R1263" i="30" s="1"/>
  <c r="N1264" i="30"/>
  <c r="R1264" i="30" s="1"/>
  <c r="N1265" i="30"/>
  <c r="R1265" i="30" s="1"/>
  <c r="N1266" i="30"/>
  <c r="R1266" i="30" s="1"/>
  <c r="N1267" i="30"/>
  <c r="R1267" i="30" s="1"/>
  <c r="N1268" i="30"/>
  <c r="R1268" i="30" s="1"/>
  <c r="N1269" i="30"/>
  <c r="R1269" i="30" s="1"/>
  <c r="N1270" i="30"/>
  <c r="R1270" i="30" s="1"/>
  <c r="N1271" i="30"/>
  <c r="R1271" i="30" s="1"/>
  <c r="N1272" i="30"/>
  <c r="R1272" i="30" s="1"/>
  <c r="N1273" i="30"/>
  <c r="R1273" i="30" s="1"/>
  <c r="N1274" i="30"/>
  <c r="R1274" i="30" s="1"/>
  <c r="N1275" i="30"/>
  <c r="R1275" i="30" s="1"/>
  <c r="N1276" i="30"/>
  <c r="R1276" i="30" s="1"/>
  <c r="N1277" i="30"/>
  <c r="R1277" i="30" s="1"/>
  <c r="N1278" i="30"/>
  <c r="R1278" i="30" s="1"/>
  <c r="N1279" i="30"/>
  <c r="R1279" i="30" s="1"/>
  <c r="N1280" i="30"/>
  <c r="R1280" i="30" s="1"/>
  <c r="N1281" i="30"/>
  <c r="R1281" i="30" s="1"/>
  <c r="N1282" i="30"/>
  <c r="R1282" i="30" s="1"/>
  <c r="N1283" i="30"/>
  <c r="R1283" i="30" s="1"/>
  <c r="N1284" i="30"/>
  <c r="R1284" i="30" s="1"/>
  <c r="N1285" i="30"/>
  <c r="R1285" i="30" s="1"/>
  <c r="N1286" i="30"/>
  <c r="R1286" i="30" s="1"/>
  <c r="N1287" i="30"/>
  <c r="R1287" i="30" s="1"/>
  <c r="N1288" i="30"/>
  <c r="R1288" i="30" s="1"/>
  <c r="N1289" i="30"/>
  <c r="R1289" i="30" s="1"/>
  <c r="N1290" i="30"/>
  <c r="R1290" i="30" s="1"/>
  <c r="N1291" i="30"/>
  <c r="R1291" i="30" s="1"/>
  <c r="N1292" i="30"/>
  <c r="R1292" i="30" s="1"/>
  <c r="N1293" i="30"/>
  <c r="R1293" i="30" s="1"/>
  <c r="N1294" i="30"/>
  <c r="R1294" i="30" s="1"/>
  <c r="N1295" i="30"/>
  <c r="R1295" i="30" s="1"/>
  <c r="N1296" i="30"/>
  <c r="R1296" i="30" s="1"/>
  <c r="N1297" i="30"/>
  <c r="R1297" i="30" s="1"/>
  <c r="N1298" i="30"/>
  <c r="R1298" i="30" s="1"/>
  <c r="N1299" i="30"/>
  <c r="R1299" i="30" s="1"/>
  <c r="N1300" i="30"/>
  <c r="R1300" i="30" s="1"/>
  <c r="N1301" i="30"/>
  <c r="R1301" i="30" s="1"/>
  <c r="N1302" i="30"/>
  <c r="R1302" i="30" s="1"/>
  <c r="N1303" i="30"/>
  <c r="R1303" i="30" s="1"/>
  <c r="N1304" i="30"/>
  <c r="R1304" i="30" s="1"/>
  <c r="N1305" i="30"/>
  <c r="R1305" i="30" s="1"/>
  <c r="N1306" i="30"/>
  <c r="R1306" i="30" s="1"/>
  <c r="N1307" i="30"/>
  <c r="R1307" i="30" s="1"/>
  <c r="N1308" i="30"/>
  <c r="R1308" i="30" s="1"/>
  <c r="N1309" i="30"/>
  <c r="R1309" i="30" s="1"/>
  <c r="N1310" i="30"/>
  <c r="R1310" i="30" s="1"/>
  <c r="N1311" i="30"/>
  <c r="R1311" i="30" s="1"/>
  <c r="N1312" i="30"/>
  <c r="R1312" i="30" s="1"/>
  <c r="N1313" i="30"/>
  <c r="R1313" i="30" s="1"/>
  <c r="N1314" i="30"/>
  <c r="R1314" i="30" s="1"/>
  <c r="N1315" i="30"/>
  <c r="R1315" i="30" s="1"/>
  <c r="N1316" i="30"/>
  <c r="R1316" i="30" s="1"/>
  <c r="N1317" i="30"/>
  <c r="R1317" i="30" s="1"/>
  <c r="N1318" i="30"/>
  <c r="R1318" i="30" s="1"/>
  <c r="N1319" i="30"/>
  <c r="R1319" i="30" s="1"/>
  <c r="N1320" i="30"/>
  <c r="R1320" i="30" s="1"/>
  <c r="N1321" i="30"/>
  <c r="R1321" i="30" s="1"/>
  <c r="N1322" i="30"/>
  <c r="R1322" i="30" s="1"/>
  <c r="N1323" i="30"/>
  <c r="N1324" i="30"/>
  <c r="R1324" i="30" s="1"/>
  <c r="N1325" i="30"/>
  <c r="R1325" i="30" s="1"/>
  <c r="N1326" i="30"/>
  <c r="R1326" i="30" s="1"/>
  <c r="N1327" i="30"/>
  <c r="R1327" i="30" s="1"/>
  <c r="N1328" i="30"/>
  <c r="R1328" i="30" s="1"/>
  <c r="N1329" i="30"/>
  <c r="R1329" i="30" s="1"/>
  <c r="N1330" i="30"/>
  <c r="R1330" i="30" s="1"/>
  <c r="N1331" i="30"/>
  <c r="N1332" i="30"/>
  <c r="R1332" i="30" s="1"/>
  <c r="N1333" i="30"/>
  <c r="R1333" i="30" s="1"/>
  <c r="N1334" i="30"/>
  <c r="R1334" i="30" s="1"/>
  <c r="N1335" i="30"/>
  <c r="R1335" i="30" s="1"/>
  <c r="N1336" i="30"/>
  <c r="R1336" i="30" s="1"/>
  <c r="N1337" i="30"/>
  <c r="R1337" i="30" s="1"/>
  <c r="N1338" i="30"/>
  <c r="R1338" i="30" s="1"/>
  <c r="N1339" i="30"/>
  <c r="R1339" i="30" s="1"/>
  <c r="P2" i="30" a="1"/>
  <c r="P2" i="30" s="1"/>
  <c r="P3" i="30" a="1"/>
  <c r="P3" i="30" s="1"/>
  <c r="P4" i="30" a="1"/>
  <c r="P4" i="30" s="1"/>
  <c r="P5" i="30" a="1"/>
  <c r="P5" i="30" s="1"/>
  <c r="P6" i="30" a="1"/>
  <c r="P6" i="30" s="1"/>
  <c r="P7" i="30" a="1"/>
  <c r="P7" i="30" s="1"/>
  <c r="P8" i="30" a="1"/>
  <c r="P8" i="30" s="1"/>
  <c r="P9" i="30" a="1"/>
  <c r="P9" i="30" s="1"/>
  <c r="P10" i="30" a="1"/>
  <c r="P10" i="30" s="1"/>
  <c r="P11" i="30" a="1"/>
  <c r="P11" i="30" s="1"/>
  <c r="P12" i="30" a="1"/>
  <c r="P12" i="30" s="1"/>
  <c r="P13" i="30" a="1"/>
  <c r="P13" i="30" s="1"/>
  <c r="P14" i="30" a="1"/>
  <c r="P14" i="30" s="1"/>
  <c r="P15" i="30" a="1"/>
  <c r="P15" i="30" s="1"/>
  <c r="P16" i="30" a="1"/>
  <c r="P16" i="30" s="1"/>
  <c r="P17" i="30" a="1"/>
  <c r="P17" i="30" s="1"/>
  <c r="P18" i="30" a="1"/>
  <c r="P18" i="30" s="1"/>
  <c r="P19" i="30" a="1"/>
  <c r="P19" i="30" s="1"/>
  <c r="P20" i="30" a="1"/>
  <c r="P20" i="30" s="1"/>
  <c r="P21" i="30" a="1"/>
  <c r="P21" i="30" s="1"/>
  <c r="P22" i="30" a="1"/>
  <c r="P22" i="30" s="1"/>
  <c r="P23" i="30" a="1"/>
  <c r="P23" i="30" s="1"/>
  <c r="P24" i="30" a="1"/>
  <c r="P24" i="30" s="1"/>
  <c r="P25" i="30" a="1"/>
  <c r="P25" i="30" s="1"/>
  <c r="P26" i="30" a="1"/>
  <c r="P26" i="30" s="1"/>
  <c r="P27" i="30" a="1"/>
  <c r="P27" i="30" s="1"/>
  <c r="P28" i="30" a="1"/>
  <c r="P28" i="30" s="1"/>
  <c r="P29" i="30" a="1"/>
  <c r="P29" i="30" s="1"/>
  <c r="P30" i="30" a="1"/>
  <c r="P30" i="30" s="1"/>
  <c r="P31" i="30" a="1"/>
  <c r="P31" i="30" s="1"/>
  <c r="P32" i="30" a="1"/>
  <c r="P32" i="30" s="1"/>
  <c r="P33" i="30" a="1"/>
  <c r="P33" i="30" s="1"/>
  <c r="P34" i="30" a="1"/>
  <c r="P34" i="30" s="1"/>
  <c r="P35" i="30" a="1"/>
  <c r="P35" i="30" s="1"/>
  <c r="P36" i="30" a="1"/>
  <c r="P36" i="30" s="1"/>
  <c r="P37" i="30" a="1"/>
  <c r="P37" i="30" s="1"/>
  <c r="P38" i="30" a="1"/>
  <c r="P38" i="30" s="1"/>
  <c r="P39" i="30" a="1"/>
  <c r="P39" i="30" s="1"/>
  <c r="P40" i="30" a="1"/>
  <c r="P40" i="30" s="1"/>
  <c r="P41" i="30" a="1"/>
  <c r="P41" i="30" s="1"/>
  <c r="P42" i="30" a="1"/>
  <c r="P42" i="30" s="1"/>
  <c r="P43" i="30" a="1"/>
  <c r="P43" i="30" s="1"/>
  <c r="P44" i="30" a="1"/>
  <c r="P44" i="30" s="1"/>
  <c r="P45" i="30" a="1"/>
  <c r="P45" i="30" s="1"/>
  <c r="P46" i="30" a="1"/>
  <c r="P46" i="30" s="1"/>
  <c r="P47" i="30" a="1"/>
  <c r="P47" i="30" s="1"/>
  <c r="P48" i="30" a="1"/>
  <c r="P48" i="30" s="1"/>
  <c r="P49" i="30" a="1"/>
  <c r="P49" i="30" s="1"/>
  <c r="P50" i="30" a="1"/>
  <c r="P50" i="30" s="1"/>
  <c r="P51" i="30" a="1"/>
  <c r="P51" i="30" s="1"/>
  <c r="P52" i="30" a="1"/>
  <c r="P52" i="30" s="1"/>
  <c r="P53" i="30" a="1"/>
  <c r="P53" i="30" s="1"/>
  <c r="P54" i="30" a="1"/>
  <c r="P54" i="30" s="1"/>
  <c r="P55" i="30" a="1"/>
  <c r="P55" i="30" s="1"/>
  <c r="P56" i="30" a="1"/>
  <c r="P56" i="30" s="1"/>
  <c r="P57" i="30" a="1"/>
  <c r="P57" i="30" s="1"/>
  <c r="P58" i="30" a="1"/>
  <c r="P58" i="30" s="1"/>
  <c r="P59" i="30" a="1"/>
  <c r="P59" i="30" s="1"/>
  <c r="P60" i="30" a="1"/>
  <c r="P60" i="30" s="1"/>
  <c r="P61" i="30" a="1"/>
  <c r="P61" i="30" s="1"/>
  <c r="P62" i="30" a="1"/>
  <c r="P62" i="30" s="1"/>
  <c r="P63" i="30" a="1"/>
  <c r="P63" i="30" s="1"/>
  <c r="P64" i="30" a="1"/>
  <c r="P64" i="30" s="1"/>
  <c r="P65" i="30" a="1"/>
  <c r="P65" i="30" s="1"/>
  <c r="P66" i="30" a="1"/>
  <c r="P66" i="30" s="1"/>
  <c r="P67" i="30" a="1"/>
  <c r="P67" i="30" s="1"/>
  <c r="P68" i="30" a="1"/>
  <c r="P68" i="30" s="1"/>
  <c r="P69" i="30" a="1"/>
  <c r="P69" i="30" s="1"/>
  <c r="P70" i="30" a="1"/>
  <c r="P70" i="30" s="1"/>
  <c r="P71" i="30" a="1"/>
  <c r="P71" i="30" s="1"/>
  <c r="P72" i="30" a="1"/>
  <c r="P72" i="30" s="1"/>
  <c r="P73" i="30" a="1"/>
  <c r="P73" i="30" s="1"/>
  <c r="P74" i="30" a="1"/>
  <c r="P74" i="30" s="1"/>
  <c r="P75" i="30" a="1"/>
  <c r="P75" i="30" s="1"/>
  <c r="P76" i="30" a="1"/>
  <c r="P76" i="30" s="1"/>
  <c r="P77" i="30" a="1"/>
  <c r="P77" i="30" s="1"/>
  <c r="P78" i="30" a="1"/>
  <c r="P78" i="30" s="1"/>
  <c r="P79" i="30" a="1"/>
  <c r="P79" i="30" s="1"/>
  <c r="P80" i="30" a="1"/>
  <c r="P80" i="30" s="1"/>
  <c r="P81" i="30" a="1"/>
  <c r="P81" i="30" s="1"/>
  <c r="P82" i="30" a="1"/>
  <c r="P82" i="30" s="1"/>
  <c r="P83" i="30" a="1"/>
  <c r="P83" i="30" s="1"/>
  <c r="P84" i="30" a="1"/>
  <c r="P84" i="30" s="1"/>
  <c r="P85" i="30" a="1"/>
  <c r="P85" i="30" s="1"/>
  <c r="P86" i="30" a="1"/>
  <c r="P86" i="30" s="1"/>
  <c r="P87" i="30" a="1"/>
  <c r="P87" i="30" s="1"/>
  <c r="P88" i="30" a="1"/>
  <c r="P88" i="30" s="1"/>
  <c r="P89" i="30" a="1"/>
  <c r="P89" i="30" s="1"/>
  <c r="P90" i="30" a="1"/>
  <c r="P90" i="30" s="1"/>
  <c r="P91" i="30" a="1"/>
  <c r="P91" i="30" s="1"/>
  <c r="P92" i="30" a="1"/>
  <c r="P92" i="30" s="1"/>
  <c r="P93" i="30" a="1"/>
  <c r="P93" i="30" s="1"/>
  <c r="P94" i="30" a="1"/>
  <c r="P94" i="30" s="1"/>
  <c r="P95" i="30" a="1"/>
  <c r="P95" i="30" s="1"/>
  <c r="P96" i="30" a="1"/>
  <c r="P96" i="30" s="1"/>
  <c r="P97" i="30" a="1"/>
  <c r="P97" i="30" s="1"/>
  <c r="P98" i="30" a="1"/>
  <c r="P98" i="30" s="1"/>
  <c r="P99" i="30" a="1"/>
  <c r="P99" i="30" s="1"/>
  <c r="P100" i="30" a="1"/>
  <c r="P100" i="30" s="1"/>
  <c r="P101" i="30" a="1"/>
  <c r="P101" i="30" s="1"/>
  <c r="P102" i="30" a="1"/>
  <c r="P102" i="30" s="1"/>
  <c r="P103" i="30" a="1"/>
  <c r="P103" i="30" s="1"/>
  <c r="P104" i="30" a="1"/>
  <c r="P104" i="30" s="1"/>
  <c r="P105" i="30" a="1"/>
  <c r="P105" i="30" s="1"/>
  <c r="P106" i="30" a="1"/>
  <c r="P106" i="30" s="1"/>
  <c r="P107" i="30" a="1"/>
  <c r="P107" i="30" s="1"/>
  <c r="P108" i="30" a="1"/>
  <c r="P108" i="30" s="1"/>
  <c r="P109" i="30" a="1"/>
  <c r="P109" i="30" s="1"/>
  <c r="P110" i="30" a="1"/>
  <c r="P110" i="30" s="1"/>
  <c r="P111" i="30" a="1"/>
  <c r="P111" i="30" s="1"/>
  <c r="P112" i="30" a="1"/>
  <c r="P112" i="30" s="1"/>
  <c r="P113" i="30" a="1"/>
  <c r="P113" i="30" s="1"/>
  <c r="P114" i="30" a="1"/>
  <c r="P114" i="30" s="1"/>
  <c r="P115" i="30" a="1"/>
  <c r="P115" i="30" s="1"/>
  <c r="P116" i="30" a="1"/>
  <c r="P116" i="30" s="1"/>
  <c r="P117" i="30" a="1"/>
  <c r="P117" i="30" s="1"/>
  <c r="P118" i="30" a="1"/>
  <c r="P118" i="30" s="1"/>
  <c r="P119" i="30" a="1"/>
  <c r="P119" i="30" s="1"/>
  <c r="P120" i="30" a="1"/>
  <c r="P120" i="30" s="1"/>
  <c r="P121" i="30" a="1"/>
  <c r="P121" i="30" s="1"/>
  <c r="P122" i="30" a="1"/>
  <c r="P122" i="30" s="1"/>
  <c r="P123" i="30" a="1"/>
  <c r="P123" i="30" s="1"/>
  <c r="P124" i="30" a="1"/>
  <c r="P124" i="30" s="1"/>
  <c r="P125" i="30" a="1"/>
  <c r="P125" i="30" s="1"/>
  <c r="P126" i="30" a="1"/>
  <c r="P126" i="30" s="1"/>
  <c r="P127" i="30" a="1"/>
  <c r="P127" i="30" s="1"/>
  <c r="P128" i="30" a="1"/>
  <c r="P128" i="30" s="1"/>
  <c r="P129" i="30" a="1"/>
  <c r="P129" i="30" s="1"/>
  <c r="P130" i="30" a="1"/>
  <c r="P130" i="30" s="1"/>
  <c r="P131" i="30" a="1"/>
  <c r="P131" i="30" s="1"/>
  <c r="P132" i="30" a="1"/>
  <c r="P132" i="30" s="1"/>
  <c r="P133" i="30" a="1"/>
  <c r="P133" i="30" s="1"/>
  <c r="P134" i="30" a="1"/>
  <c r="P134" i="30" s="1"/>
  <c r="P135" i="30" a="1"/>
  <c r="P135" i="30" s="1"/>
  <c r="P136" i="30" a="1"/>
  <c r="P136" i="30" s="1"/>
  <c r="P137" i="30" a="1"/>
  <c r="P137" i="30" s="1"/>
  <c r="P138" i="30" a="1"/>
  <c r="P138" i="30" s="1"/>
  <c r="P139" i="30" a="1"/>
  <c r="P139" i="30" s="1"/>
  <c r="P140" i="30" a="1"/>
  <c r="P140" i="30" s="1"/>
  <c r="P141" i="30" a="1"/>
  <c r="P141" i="30" s="1"/>
  <c r="P142" i="30" a="1"/>
  <c r="P142" i="30" s="1"/>
  <c r="P143" i="30" a="1"/>
  <c r="P143" i="30" s="1"/>
  <c r="P144" i="30" a="1"/>
  <c r="P144" i="30" s="1"/>
  <c r="P145" i="30" a="1"/>
  <c r="P145" i="30" s="1"/>
  <c r="P146" i="30" a="1"/>
  <c r="P146" i="30" s="1"/>
  <c r="P147" i="30" a="1"/>
  <c r="P147" i="30" s="1"/>
  <c r="P148" i="30" a="1"/>
  <c r="P148" i="30" s="1"/>
  <c r="P149" i="30" a="1"/>
  <c r="P149" i="30" s="1"/>
  <c r="P150" i="30" a="1"/>
  <c r="P150" i="30" s="1"/>
  <c r="P151" i="30" a="1"/>
  <c r="P151" i="30" s="1"/>
  <c r="P152" i="30" a="1"/>
  <c r="P152" i="30" s="1"/>
  <c r="P153" i="30" a="1"/>
  <c r="P153" i="30" s="1"/>
  <c r="P154" i="30" a="1"/>
  <c r="P154" i="30" s="1"/>
  <c r="P155" i="30" a="1"/>
  <c r="P155" i="30" s="1"/>
  <c r="P156" i="30" a="1"/>
  <c r="P156" i="30" s="1"/>
  <c r="P157" i="30" a="1"/>
  <c r="P157" i="30" s="1"/>
  <c r="P158" i="30" a="1"/>
  <c r="P158" i="30" s="1"/>
  <c r="P159" i="30" a="1"/>
  <c r="P159" i="30" s="1"/>
  <c r="P160" i="30" a="1"/>
  <c r="P160" i="30" s="1"/>
  <c r="P161" i="30" a="1"/>
  <c r="P161" i="30" s="1"/>
  <c r="P162" i="30" a="1"/>
  <c r="P162" i="30" s="1"/>
  <c r="P163" i="30" a="1"/>
  <c r="P163" i="30" s="1"/>
  <c r="P164" i="30" a="1"/>
  <c r="P164" i="30" s="1"/>
  <c r="P165" i="30" a="1"/>
  <c r="P165" i="30" s="1"/>
  <c r="P166" i="30" a="1"/>
  <c r="P166" i="30" s="1"/>
  <c r="P167" i="30" a="1"/>
  <c r="P167" i="30" s="1"/>
  <c r="P168" i="30" a="1"/>
  <c r="P168" i="30" s="1"/>
  <c r="P169" i="30" a="1"/>
  <c r="P169" i="30" s="1"/>
  <c r="P170" i="30" a="1"/>
  <c r="P170" i="30" s="1"/>
  <c r="P171" i="30" a="1"/>
  <c r="P171" i="30" s="1"/>
  <c r="P172" i="30" a="1"/>
  <c r="P172" i="30" s="1"/>
  <c r="P173" i="30" a="1"/>
  <c r="P173" i="30" s="1"/>
  <c r="P174" i="30" a="1"/>
  <c r="P174" i="30" s="1"/>
  <c r="P175" i="30" a="1"/>
  <c r="P175" i="30" s="1"/>
  <c r="P176" i="30" a="1"/>
  <c r="P176" i="30" s="1"/>
  <c r="P177" i="30" a="1"/>
  <c r="P177" i="30" s="1"/>
  <c r="P178" i="30" a="1"/>
  <c r="P178" i="30" s="1"/>
  <c r="P179" i="30" a="1"/>
  <c r="P179" i="30" s="1"/>
  <c r="P180" i="30" a="1"/>
  <c r="P180" i="30" s="1"/>
  <c r="P181" i="30" a="1"/>
  <c r="P181" i="30" s="1"/>
  <c r="P182" i="30" a="1"/>
  <c r="P182" i="30" s="1"/>
  <c r="P183" i="30" a="1"/>
  <c r="P183" i="30" s="1"/>
  <c r="P184" i="30" a="1"/>
  <c r="P184" i="30" s="1"/>
  <c r="P185" i="30" a="1"/>
  <c r="P185" i="30" s="1"/>
  <c r="P186" i="30" a="1"/>
  <c r="P186" i="30" s="1"/>
  <c r="P187" i="30" a="1"/>
  <c r="P187" i="30" s="1"/>
  <c r="P188" i="30" a="1"/>
  <c r="P188" i="30" s="1"/>
  <c r="P189" i="30" a="1"/>
  <c r="P189" i="30" s="1"/>
  <c r="P190" i="30" a="1"/>
  <c r="P190" i="30" s="1"/>
  <c r="P191" i="30" a="1"/>
  <c r="P191" i="30" s="1"/>
  <c r="P192" i="30" a="1"/>
  <c r="P192" i="30" s="1"/>
  <c r="P193" i="30" a="1"/>
  <c r="P193" i="30" s="1"/>
  <c r="P194" i="30" a="1"/>
  <c r="P194" i="30" s="1"/>
  <c r="P195" i="30" a="1"/>
  <c r="P195" i="30" s="1"/>
  <c r="P196" i="30" a="1"/>
  <c r="P196" i="30" s="1"/>
  <c r="P197" i="30" a="1"/>
  <c r="P197" i="30" s="1"/>
  <c r="P198" i="30" a="1"/>
  <c r="P198" i="30" s="1"/>
  <c r="P199" i="30" a="1"/>
  <c r="P199" i="30" s="1"/>
  <c r="P200" i="30" a="1"/>
  <c r="P200" i="30" s="1"/>
  <c r="P201" i="30" a="1"/>
  <c r="P201" i="30" s="1"/>
  <c r="P202" i="30" a="1"/>
  <c r="P202" i="30" s="1"/>
  <c r="P203" i="30" a="1"/>
  <c r="P203" i="30" s="1"/>
  <c r="P204" i="30" a="1"/>
  <c r="P204" i="30" s="1"/>
  <c r="P205" i="30" a="1"/>
  <c r="P205" i="30" s="1"/>
  <c r="P206" i="30" a="1"/>
  <c r="P206" i="30" s="1"/>
  <c r="P207" i="30" a="1"/>
  <c r="P207" i="30" s="1"/>
  <c r="P208" i="30" a="1"/>
  <c r="P208" i="30" s="1"/>
  <c r="P209" i="30" a="1"/>
  <c r="P209" i="30" s="1"/>
  <c r="P210" i="30" a="1"/>
  <c r="P210" i="30" s="1"/>
  <c r="P211" i="30" a="1"/>
  <c r="P211" i="30" s="1"/>
  <c r="P212" i="30" a="1"/>
  <c r="P212" i="30" s="1"/>
  <c r="P213" i="30" a="1"/>
  <c r="P213" i="30" s="1"/>
  <c r="P214" i="30" a="1"/>
  <c r="P214" i="30" s="1"/>
  <c r="P215" i="30" a="1"/>
  <c r="P215" i="30" s="1"/>
  <c r="P216" i="30" a="1"/>
  <c r="P216" i="30" s="1"/>
  <c r="P217" i="30" a="1"/>
  <c r="P217" i="30" s="1"/>
  <c r="P218" i="30" a="1"/>
  <c r="P218" i="30" s="1"/>
  <c r="P219" i="30" a="1"/>
  <c r="P219" i="30" s="1"/>
  <c r="P220" i="30" a="1"/>
  <c r="P220" i="30" s="1"/>
  <c r="P221" i="30" a="1"/>
  <c r="P221" i="30" s="1"/>
  <c r="P222" i="30" a="1"/>
  <c r="P222" i="30" s="1"/>
  <c r="P223" i="30" a="1"/>
  <c r="P223" i="30" s="1"/>
  <c r="P224" i="30" a="1"/>
  <c r="P224" i="30" s="1"/>
  <c r="P225" i="30" a="1"/>
  <c r="P225" i="30" s="1"/>
  <c r="P226" i="30" a="1"/>
  <c r="P226" i="30" s="1"/>
  <c r="P227" i="30" a="1"/>
  <c r="P227" i="30" s="1"/>
  <c r="P228" i="30" a="1"/>
  <c r="P228" i="30" s="1"/>
  <c r="P229" i="30" a="1"/>
  <c r="P229" i="30" s="1"/>
  <c r="P230" i="30" a="1"/>
  <c r="P230" i="30" s="1"/>
  <c r="P231" i="30" a="1"/>
  <c r="P231" i="30" s="1"/>
  <c r="P232" i="30" a="1"/>
  <c r="P232" i="30" s="1"/>
  <c r="P233" i="30" a="1"/>
  <c r="P233" i="30" s="1"/>
  <c r="P234" i="30" a="1"/>
  <c r="P234" i="30" s="1"/>
  <c r="P235" i="30" a="1"/>
  <c r="P235" i="30" s="1"/>
  <c r="P236" i="30" a="1"/>
  <c r="P236" i="30" s="1"/>
  <c r="P237" i="30" a="1"/>
  <c r="P237" i="30" s="1"/>
  <c r="P238" i="30" a="1"/>
  <c r="P238" i="30" s="1"/>
  <c r="P239" i="30" a="1"/>
  <c r="P239" i="30" s="1"/>
  <c r="P240" i="30" a="1"/>
  <c r="P240" i="30" s="1"/>
  <c r="P241" i="30" a="1"/>
  <c r="P241" i="30" s="1"/>
  <c r="P242" i="30" a="1"/>
  <c r="P242" i="30" s="1"/>
  <c r="P243" i="30" a="1"/>
  <c r="P243" i="30" s="1"/>
  <c r="P244" i="30" a="1"/>
  <c r="P244" i="30" s="1"/>
  <c r="P245" i="30" a="1"/>
  <c r="P245" i="30" s="1"/>
  <c r="P246" i="30" a="1"/>
  <c r="P246" i="30" s="1"/>
  <c r="P247" i="30" a="1"/>
  <c r="P247" i="30" s="1"/>
  <c r="P248" i="30" a="1"/>
  <c r="P248" i="30" s="1"/>
  <c r="P249" i="30" a="1"/>
  <c r="P249" i="30" s="1"/>
  <c r="P250" i="30" a="1"/>
  <c r="P250" i="30" s="1"/>
  <c r="P251" i="30" a="1"/>
  <c r="P251" i="30" s="1"/>
  <c r="P252" i="30" a="1"/>
  <c r="P252" i="30" s="1"/>
  <c r="P253" i="30" a="1"/>
  <c r="P253" i="30" s="1"/>
  <c r="P254" i="30" a="1"/>
  <c r="P254" i="30" s="1"/>
  <c r="P255" i="30" a="1"/>
  <c r="P255" i="30" s="1"/>
  <c r="P256" i="30" a="1"/>
  <c r="P256" i="30" s="1"/>
  <c r="P257" i="30" a="1"/>
  <c r="P257" i="30" s="1"/>
  <c r="P258" i="30" a="1"/>
  <c r="P258" i="30" s="1"/>
  <c r="P259" i="30" a="1"/>
  <c r="P259" i="30" s="1"/>
  <c r="P260" i="30" a="1"/>
  <c r="P260" i="30" s="1"/>
  <c r="P261" i="30" a="1"/>
  <c r="P261" i="30" s="1"/>
  <c r="P262" i="30" a="1"/>
  <c r="P262" i="30" s="1"/>
  <c r="P263" i="30" a="1"/>
  <c r="P263" i="30" s="1"/>
  <c r="P264" i="30" a="1"/>
  <c r="P264" i="30" s="1"/>
  <c r="P265" i="30" a="1"/>
  <c r="P265" i="30" s="1"/>
  <c r="P266" i="30" a="1"/>
  <c r="P266" i="30" s="1"/>
  <c r="P267" i="30" a="1"/>
  <c r="P267" i="30" s="1"/>
  <c r="P268" i="30" a="1"/>
  <c r="P268" i="30" s="1"/>
  <c r="P269" i="30" a="1"/>
  <c r="P269" i="30" s="1"/>
  <c r="P270" i="30" a="1"/>
  <c r="P270" i="30" s="1"/>
  <c r="P271" i="30" a="1"/>
  <c r="P271" i="30" s="1"/>
  <c r="P272" i="30" a="1"/>
  <c r="P272" i="30" s="1"/>
  <c r="P273" i="30" a="1"/>
  <c r="P273" i="30" s="1"/>
  <c r="P274" i="30" a="1"/>
  <c r="P274" i="30" s="1"/>
  <c r="P275" i="30" a="1"/>
  <c r="P275" i="30" s="1"/>
  <c r="P276" i="30" a="1"/>
  <c r="P276" i="30" s="1"/>
  <c r="P277" i="30" a="1"/>
  <c r="P277" i="30" s="1"/>
  <c r="P278" i="30" a="1"/>
  <c r="P278" i="30" s="1"/>
  <c r="P279" i="30" a="1"/>
  <c r="P279" i="30" s="1"/>
  <c r="P280" i="30" a="1"/>
  <c r="P280" i="30" s="1"/>
  <c r="P281" i="30" a="1"/>
  <c r="P281" i="30" s="1"/>
  <c r="P282" i="30" a="1"/>
  <c r="P282" i="30" s="1"/>
  <c r="P283" i="30" a="1"/>
  <c r="P283" i="30" s="1"/>
  <c r="P284" i="30" a="1"/>
  <c r="P284" i="30" s="1"/>
  <c r="P285" i="30" a="1"/>
  <c r="P285" i="30" s="1"/>
  <c r="P286" i="30" a="1"/>
  <c r="P286" i="30" s="1"/>
  <c r="P287" i="30" a="1"/>
  <c r="P287" i="30" s="1"/>
  <c r="P288" i="30" a="1"/>
  <c r="P288" i="30" s="1"/>
  <c r="P289" i="30" a="1"/>
  <c r="P289" i="30" s="1"/>
  <c r="P290" i="30" a="1"/>
  <c r="P290" i="30" s="1"/>
  <c r="P291" i="30" a="1"/>
  <c r="P291" i="30" s="1"/>
  <c r="P292" i="30" a="1"/>
  <c r="P292" i="30" s="1"/>
  <c r="P293" i="30" a="1"/>
  <c r="P293" i="30" s="1"/>
  <c r="P294" i="30" a="1"/>
  <c r="P294" i="30" s="1"/>
  <c r="P295" i="30" a="1"/>
  <c r="P295" i="30" s="1"/>
  <c r="P296" i="30" a="1"/>
  <c r="P296" i="30" s="1"/>
  <c r="P297" i="30" a="1"/>
  <c r="P297" i="30" s="1"/>
  <c r="P298" i="30" a="1"/>
  <c r="P298" i="30" s="1"/>
  <c r="P299" i="30" a="1"/>
  <c r="P299" i="30" s="1"/>
  <c r="P300" i="30" a="1"/>
  <c r="P300" i="30" s="1"/>
  <c r="P301" i="30" a="1"/>
  <c r="P301" i="30" s="1"/>
  <c r="P302" i="30" a="1"/>
  <c r="P302" i="30" s="1"/>
  <c r="P303" i="30" a="1"/>
  <c r="P303" i="30" s="1"/>
  <c r="P304" i="30" a="1"/>
  <c r="P304" i="30" s="1"/>
  <c r="P305" i="30" a="1"/>
  <c r="P305" i="30" s="1"/>
  <c r="P306" i="30" a="1"/>
  <c r="P306" i="30" s="1"/>
  <c r="P307" i="30" a="1"/>
  <c r="P307" i="30" s="1"/>
  <c r="P308" i="30" a="1"/>
  <c r="P308" i="30" s="1"/>
  <c r="P309" i="30" a="1"/>
  <c r="P309" i="30" s="1"/>
  <c r="P310" i="30" a="1"/>
  <c r="P310" i="30" s="1"/>
  <c r="P311" i="30" a="1"/>
  <c r="P311" i="30" s="1"/>
  <c r="P312" i="30" a="1"/>
  <c r="P312" i="30" s="1"/>
  <c r="P313" i="30" a="1"/>
  <c r="P313" i="30" s="1"/>
  <c r="P314" i="30" a="1"/>
  <c r="P314" i="30" s="1"/>
  <c r="P315" i="30" a="1"/>
  <c r="P315" i="30" s="1"/>
  <c r="P316" i="30" a="1"/>
  <c r="P316" i="30" s="1"/>
  <c r="P317" i="30" a="1"/>
  <c r="P317" i="30" s="1"/>
  <c r="P318" i="30" a="1"/>
  <c r="P318" i="30" s="1"/>
  <c r="P319" i="30" a="1"/>
  <c r="P319" i="30" s="1"/>
  <c r="P320" i="30" a="1"/>
  <c r="P320" i="30" s="1"/>
  <c r="P321" i="30" a="1"/>
  <c r="P321" i="30" s="1"/>
  <c r="P322" i="30" a="1"/>
  <c r="P322" i="30" s="1"/>
  <c r="P323" i="30" a="1"/>
  <c r="P323" i="30" s="1"/>
  <c r="P324" i="30" a="1"/>
  <c r="P324" i="30" s="1"/>
  <c r="P325" i="30" a="1"/>
  <c r="P325" i="30" s="1"/>
  <c r="P326" i="30" a="1"/>
  <c r="P326" i="30" s="1"/>
  <c r="P327" i="30" a="1"/>
  <c r="P327" i="30" s="1"/>
  <c r="P328" i="30" a="1"/>
  <c r="P328" i="30" s="1"/>
  <c r="P329" i="30" a="1"/>
  <c r="P329" i="30" s="1"/>
  <c r="P330" i="30" a="1"/>
  <c r="P330" i="30" s="1"/>
  <c r="P331" i="30" a="1"/>
  <c r="P331" i="30" s="1"/>
  <c r="P332" i="30" a="1"/>
  <c r="P332" i="30" s="1"/>
  <c r="P333" i="30" a="1"/>
  <c r="P333" i="30" s="1"/>
  <c r="P334" i="30" a="1"/>
  <c r="P334" i="30" s="1"/>
  <c r="P335" i="30" a="1"/>
  <c r="P335" i="30" s="1"/>
  <c r="P336" i="30" a="1"/>
  <c r="P336" i="30" s="1"/>
  <c r="P337" i="30" a="1"/>
  <c r="P337" i="30" s="1"/>
  <c r="P338" i="30" a="1"/>
  <c r="P338" i="30" s="1"/>
  <c r="P339" i="30" a="1"/>
  <c r="P339" i="30" s="1"/>
  <c r="P340" i="30" a="1"/>
  <c r="P340" i="30" s="1"/>
  <c r="P341" i="30" a="1"/>
  <c r="P341" i="30" s="1"/>
  <c r="P342" i="30" a="1"/>
  <c r="P342" i="30" s="1"/>
  <c r="P343" i="30" a="1"/>
  <c r="P343" i="30" s="1"/>
  <c r="P344" i="30" a="1"/>
  <c r="P344" i="30" s="1"/>
  <c r="P345" i="30" a="1"/>
  <c r="P345" i="30" s="1"/>
  <c r="P346" i="30" a="1"/>
  <c r="P346" i="30" s="1"/>
  <c r="P347" i="30" a="1"/>
  <c r="P347" i="30" s="1"/>
  <c r="P348" i="30" a="1"/>
  <c r="P348" i="30" s="1"/>
  <c r="P349" i="30" a="1"/>
  <c r="P349" i="30" s="1"/>
  <c r="P350" i="30" a="1"/>
  <c r="P350" i="30" s="1"/>
  <c r="P351" i="30" a="1"/>
  <c r="P351" i="30" s="1"/>
  <c r="P352" i="30" a="1"/>
  <c r="P352" i="30" s="1"/>
  <c r="P353" i="30" a="1"/>
  <c r="P353" i="30" s="1"/>
  <c r="P354" i="30" a="1"/>
  <c r="P354" i="30" s="1"/>
  <c r="P355" i="30" a="1"/>
  <c r="P355" i="30" s="1"/>
  <c r="P356" i="30" a="1"/>
  <c r="P356" i="30" s="1"/>
  <c r="P357" i="30" a="1"/>
  <c r="P357" i="30" s="1"/>
  <c r="P358" i="30" a="1"/>
  <c r="P358" i="30" s="1"/>
  <c r="P359" i="30" a="1"/>
  <c r="P359" i="30" s="1"/>
  <c r="P360" i="30" a="1"/>
  <c r="P360" i="30" s="1"/>
  <c r="P361" i="30" a="1"/>
  <c r="P361" i="30" s="1"/>
  <c r="P362" i="30" a="1"/>
  <c r="P362" i="30" s="1"/>
  <c r="P363" i="30" a="1"/>
  <c r="P363" i="30" s="1"/>
  <c r="P364" i="30" a="1"/>
  <c r="P364" i="30" s="1"/>
  <c r="P365" i="30" a="1"/>
  <c r="P365" i="30" s="1"/>
  <c r="P366" i="30" a="1"/>
  <c r="P366" i="30" s="1"/>
  <c r="P367" i="30" a="1"/>
  <c r="P367" i="30" s="1"/>
  <c r="P368" i="30" a="1"/>
  <c r="P368" i="30" s="1"/>
  <c r="P369" i="30" a="1"/>
  <c r="P369" i="30" s="1"/>
  <c r="P370" i="30" a="1"/>
  <c r="P370" i="30" s="1"/>
  <c r="P371" i="30" a="1"/>
  <c r="P371" i="30" s="1"/>
  <c r="P372" i="30" a="1"/>
  <c r="P372" i="30" s="1"/>
  <c r="P373" i="30" a="1"/>
  <c r="P373" i="30" s="1"/>
  <c r="P374" i="30" a="1"/>
  <c r="P374" i="30" s="1"/>
  <c r="P375" i="30" a="1"/>
  <c r="P375" i="30" s="1"/>
  <c r="P376" i="30" a="1"/>
  <c r="P376" i="30" s="1"/>
  <c r="P377" i="30" a="1"/>
  <c r="P377" i="30" s="1"/>
  <c r="P378" i="30" a="1"/>
  <c r="P378" i="30" s="1"/>
  <c r="P379" i="30" a="1"/>
  <c r="P379" i="30" s="1"/>
  <c r="P380" i="30" a="1"/>
  <c r="P380" i="30" s="1"/>
  <c r="P381" i="30" a="1"/>
  <c r="P381" i="30" s="1"/>
  <c r="P382" i="30" a="1"/>
  <c r="P382" i="30" s="1"/>
  <c r="P383" i="30" a="1"/>
  <c r="P383" i="30" s="1"/>
  <c r="P384" i="30" a="1"/>
  <c r="P384" i="30" s="1"/>
  <c r="P385" i="30" a="1"/>
  <c r="P385" i="30" s="1"/>
  <c r="P386" i="30" a="1"/>
  <c r="P386" i="30" s="1"/>
  <c r="P387" i="30" a="1"/>
  <c r="P387" i="30" s="1"/>
  <c r="P388" i="30" a="1"/>
  <c r="P388" i="30" s="1"/>
  <c r="P389" i="30" a="1"/>
  <c r="P389" i="30" s="1"/>
  <c r="P390" i="30" a="1"/>
  <c r="P390" i="30" s="1"/>
  <c r="P391" i="30" a="1"/>
  <c r="P391" i="30" s="1"/>
  <c r="P392" i="30" a="1"/>
  <c r="P392" i="30" s="1"/>
  <c r="P393" i="30" a="1"/>
  <c r="P393" i="30" s="1"/>
  <c r="P394" i="30" a="1"/>
  <c r="P394" i="30" s="1"/>
  <c r="P395" i="30" a="1"/>
  <c r="P395" i="30" s="1"/>
  <c r="P396" i="30" a="1"/>
  <c r="P396" i="30" s="1"/>
  <c r="P397" i="30" a="1"/>
  <c r="P397" i="30" s="1"/>
  <c r="P398" i="30" a="1"/>
  <c r="P398" i="30" s="1"/>
  <c r="P399" i="30" a="1"/>
  <c r="P399" i="30" s="1"/>
  <c r="P400" i="30" a="1"/>
  <c r="P400" i="30" s="1"/>
  <c r="P401" i="30" a="1"/>
  <c r="P401" i="30" s="1"/>
  <c r="P402" i="30" a="1"/>
  <c r="P402" i="30" s="1"/>
  <c r="P403" i="30" a="1"/>
  <c r="P403" i="30" s="1"/>
  <c r="P404" i="30" a="1"/>
  <c r="P404" i="30" s="1"/>
  <c r="P405" i="30" a="1"/>
  <c r="P405" i="30" s="1"/>
  <c r="P406" i="30" a="1"/>
  <c r="P406" i="30" s="1"/>
  <c r="P407" i="30" a="1"/>
  <c r="P407" i="30" s="1"/>
  <c r="P408" i="30" a="1"/>
  <c r="P408" i="30" s="1"/>
  <c r="P409" i="30" a="1"/>
  <c r="P409" i="30" s="1"/>
  <c r="P410" i="30" a="1"/>
  <c r="P410" i="30" s="1"/>
  <c r="P411" i="30" a="1"/>
  <c r="P411" i="30" s="1"/>
  <c r="P412" i="30" a="1"/>
  <c r="P412" i="30" s="1"/>
  <c r="P413" i="30" a="1"/>
  <c r="P413" i="30" s="1"/>
  <c r="P414" i="30" a="1"/>
  <c r="P414" i="30" s="1"/>
  <c r="P415" i="30" a="1"/>
  <c r="P415" i="30" s="1"/>
  <c r="P416" i="30" a="1"/>
  <c r="P416" i="30" s="1"/>
  <c r="P417" i="30" a="1"/>
  <c r="P417" i="30" s="1"/>
  <c r="P418" i="30" a="1"/>
  <c r="P418" i="30" s="1"/>
  <c r="P419" i="30" a="1"/>
  <c r="P419" i="30" s="1"/>
  <c r="P420" i="30" a="1"/>
  <c r="P420" i="30" s="1"/>
  <c r="P421" i="30" a="1"/>
  <c r="P421" i="30" s="1"/>
  <c r="P422" i="30" a="1"/>
  <c r="P422" i="30" s="1"/>
  <c r="P423" i="30" a="1"/>
  <c r="P423" i="30" s="1"/>
  <c r="P424" i="30" a="1"/>
  <c r="P424" i="30" s="1"/>
  <c r="P425" i="30" a="1"/>
  <c r="P425" i="30" s="1"/>
  <c r="P426" i="30" a="1"/>
  <c r="P426" i="30" s="1"/>
  <c r="P427" i="30" a="1"/>
  <c r="P427" i="30" s="1"/>
  <c r="P428" i="30" a="1"/>
  <c r="P428" i="30" s="1"/>
  <c r="P429" i="30" a="1"/>
  <c r="P429" i="30" s="1"/>
  <c r="P430" i="30" a="1"/>
  <c r="P430" i="30" s="1"/>
  <c r="P431" i="30" a="1"/>
  <c r="P431" i="30" s="1"/>
  <c r="P432" i="30" a="1"/>
  <c r="P432" i="30" s="1"/>
  <c r="P433" i="30" a="1"/>
  <c r="P433" i="30" s="1"/>
  <c r="P434" i="30" a="1"/>
  <c r="P434" i="30" s="1"/>
  <c r="P435" i="30" a="1"/>
  <c r="P435" i="30" s="1"/>
  <c r="P436" i="30" a="1"/>
  <c r="P436" i="30" s="1"/>
  <c r="P437" i="30" a="1"/>
  <c r="P437" i="30" s="1"/>
  <c r="P438" i="30" a="1"/>
  <c r="P438" i="30" s="1"/>
  <c r="P439" i="30" a="1"/>
  <c r="P439" i="30" s="1"/>
  <c r="P440" i="30" a="1"/>
  <c r="P440" i="30" s="1"/>
  <c r="P441" i="30" a="1"/>
  <c r="P441" i="30" s="1"/>
  <c r="P442" i="30" a="1"/>
  <c r="P442" i="30" s="1"/>
  <c r="P443" i="30" a="1"/>
  <c r="P443" i="30" s="1"/>
  <c r="P444" i="30" a="1"/>
  <c r="P444" i="30" s="1"/>
  <c r="P445" i="30" a="1"/>
  <c r="P445" i="30" s="1"/>
  <c r="P446" i="30" a="1"/>
  <c r="P446" i="30" s="1"/>
  <c r="P447" i="30" a="1"/>
  <c r="P447" i="30" s="1"/>
  <c r="P448" i="30" a="1"/>
  <c r="P448" i="30" s="1"/>
  <c r="P449" i="30" a="1"/>
  <c r="P449" i="30" s="1"/>
  <c r="P450" i="30" a="1"/>
  <c r="P450" i="30" s="1"/>
  <c r="P451" i="30" a="1"/>
  <c r="P451" i="30" s="1"/>
  <c r="P452" i="30" a="1"/>
  <c r="P452" i="30" s="1"/>
  <c r="P453" i="30" a="1"/>
  <c r="P453" i="30" s="1"/>
  <c r="P454" i="30" a="1"/>
  <c r="P454" i="30" s="1"/>
  <c r="P455" i="30" a="1"/>
  <c r="P455" i="30" s="1"/>
  <c r="P456" i="30" a="1"/>
  <c r="P456" i="30" s="1"/>
  <c r="P457" i="30" a="1"/>
  <c r="P457" i="30" s="1"/>
  <c r="P458" i="30" a="1"/>
  <c r="P458" i="30" s="1"/>
  <c r="P459" i="30" a="1"/>
  <c r="P459" i="30" s="1"/>
  <c r="P460" i="30" a="1"/>
  <c r="P460" i="30" s="1"/>
  <c r="P461" i="30" a="1"/>
  <c r="P461" i="30" s="1"/>
  <c r="P462" i="30" a="1"/>
  <c r="P462" i="30" s="1"/>
  <c r="P463" i="30" a="1"/>
  <c r="P463" i="30" s="1"/>
  <c r="P464" i="30" a="1"/>
  <c r="P464" i="30" s="1"/>
  <c r="P465" i="30" a="1"/>
  <c r="P465" i="30" s="1"/>
  <c r="P466" i="30" a="1"/>
  <c r="P466" i="30" s="1"/>
  <c r="P467" i="30" a="1"/>
  <c r="P467" i="30" s="1"/>
  <c r="P468" i="30" a="1"/>
  <c r="P468" i="30" s="1"/>
  <c r="P469" i="30" a="1"/>
  <c r="P469" i="30" s="1"/>
  <c r="P470" i="30" a="1"/>
  <c r="P470" i="30" s="1"/>
  <c r="P471" i="30" a="1"/>
  <c r="P471" i="30" s="1"/>
  <c r="P472" i="30" a="1"/>
  <c r="P472" i="30" s="1"/>
  <c r="P473" i="30" a="1"/>
  <c r="P473" i="30" s="1"/>
  <c r="P474" i="30" a="1"/>
  <c r="P474" i="30" s="1"/>
  <c r="P475" i="30" a="1"/>
  <c r="P475" i="30" s="1"/>
  <c r="P476" i="30" a="1"/>
  <c r="P476" i="30" s="1"/>
  <c r="P477" i="30" a="1"/>
  <c r="P477" i="30" s="1"/>
  <c r="P478" i="30" a="1"/>
  <c r="P478" i="30" s="1"/>
  <c r="P479" i="30" a="1"/>
  <c r="P479" i="30" s="1"/>
  <c r="P480" i="30" a="1"/>
  <c r="P480" i="30" s="1"/>
  <c r="P481" i="30" a="1"/>
  <c r="P481" i="30" s="1"/>
  <c r="P482" i="30" a="1"/>
  <c r="P482" i="30" s="1"/>
  <c r="P483" i="30" a="1"/>
  <c r="P483" i="30" s="1"/>
  <c r="P484" i="30" a="1"/>
  <c r="P484" i="30" s="1"/>
  <c r="P485" i="30" a="1"/>
  <c r="P485" i="30" s="1"/>
  <c r="P486" i="30" a="1"/>
  <c r="P486" i="30" s="1"/>
  <c r="P487" i="30" a="1"/>
  <c r="P487" i="30" s="1"/>
  <c r="P488" i="30" a="1"/>
  <c r="P488" i="30" s="1"/>
  <c r="P489" i="30" a="1"/>
  <c r="P489" i="30" s="1"/>
  <c r="P490" i="30" a="1"/>
  <c r="P490" i="30" s="1"/>
  <c r="P491" i="30" a="1"/>
  <c r="P491" i="30" s="1"/>
  <c r="P492" i="30" a="1"/>
  <c r="P492" i="30" s="1"/>
  <c r="P493" i="30" a="1"/>
  <c r="P493" i="30" s="1"/>
  <c r="P494" i="30" a="1"/>
  <c r="P494" i="30" s="1"/>
  <c r="P495" i="30" a="1"/>
  <c r="P495" i="30" s="1"/>
  <c r="P496" i="30" a="1"/>
  <c r="P496" i="30" s="1"/>
  <c r="P497" i="30" a="1"/>
  <c r="P497" i="30" s="1"/>
  <c r="P498" i="30" a="1"/>
  <c r="P498" i="30" s="1"/>
  <c r="P499" i="30" a="1"/>
  <c r="P499" i="30" s="1"/>
  <c r="P500" i="30" a="1"/>
  <c r="P500" i="30" s="1"/>
  <c r="P501" i="30" a="1"/>
  <c r="P501" i="30" s="1"/>
  <c r="P502" i="30" a="1"/>
  <c r="P502" i="30" s="1"/>
  <c r="P503" i="30" a="1"/>
  <c r="P503" i="30" s="1"/>
  <c r="P504" i="30" a="1"/>
  <c r="P504" i="30" s="1"/>
  <c r="P505" i="30" a="1"/>
  <c r="P505" i="30" s="1"/>
  <c r="P506" i="30" a="1"/>
  <c r="P506" i="30" s="1"/>
  <c r="P507" i="30" a="1"/>
  <c r="P507" i="30" s="1"/>
  <c r="P508" i="30" a="1"/>
  <c r="P508" i="30" s="1"/>
  <c r="P509" i="30" a="1"/>
  <c r="P509" i="30" s="1"/>
  <c r="P510" i="30" a="1"/>
  <c r="P510" i="30" s="1"/>
  <c r="P511" i="30" a="1"/>
  <c r="P511" i="30" s="1"/>
  <c r="P512" i="30" a="1"/>
  <c r="P512" i="30" s="1"/>
  <c r="P513" i="30" a="1"/>
  <c r="P513" i="30" s="1"/>
  <c r="P514" i="30" a="1"/>
  <c r="P514" i="30" s="1"/>
  <c r="P515" i="30" a="1"/>
  <c r="P515" i="30" s="1"/>
  <c r="P516" i="30" a="1"/>
  <c r="P516" i="30" s="1"/>
  <c r="P517" i="30" a="1"/>
  <c r="P517" i="30" s="1"/>
  <c r="P518" i="30" a="1"/>
  <c r="P518" i="30" s="1"/>
  <c r="P519" i="30" a="1"/>
  <c r="P519" i="30" s="1"/>
  <c r="P520" i="30" a="1"/>
  <c r="P520" i="30" s="1"/>
  <c r="P521" i="30" a="1"/>
  <c r="P521" i="30" s="1"/>
  <c r="P522" i="30" a="1"/>
  <c r="P522" i="30" s="1"/>
  <c r="P523" i="30" a="1"/>
  <c r="P523" i="30" s="1"/>
  <c r="P524" i="30" a="1"/>
  <c r="P524" i="30" s="1"/>
  <c r="P525" i="30" a="1"/>
  <c r="P525" i="30" s="1"/>
  <c r="P526" i="30" a="1"/>
  <c r="P526" i="30" s="1"/>
  <c r="P527" i="30" a="1"/>
  <c r="P527" i="30" s="1"/>
  <c r="P528" i="30" a="1"/>
  <c r="P528" i="30" s="1"/>
  <c r="P529" i="30" a="1"/>
  <c r="P529" i="30" s="1"/>
  <c r="P530" i="30" a="1"/>
  <c r="P530" i="30" s="1"/>
  <c r="P531" i="30" a="1"/>
  <c r="P531" i="30" s="1"/>
  <c r="P532" i="30" a="1"/>
  <c r="P532" i="30" s="1"/>
  <c r="P533" i="30" a="1"/>
  <c r="P533" i="30" s="1"/>
  <c r="P534" i="30" a="1"/>
  <c r="P534" i="30" s="1"/>
  <c r="P535" i="30" a="1"/>
  <c r="P535" i="30" s="1"/>
  <c r="P536" i="30" a="1"/>
  <c r="P536" i="30" s="1"/>
  <c r="P537" i="30" a="1"/>
  <c r="P537" i="30" s="1"/>
  <c r="P538" i="30" a="1"/>
  <c r="P538" i="30" s="1"/>
  <c r="P539" i="30" a="1"/>
  <c r="P539" i="30" s="1"/>
  <c r="P540" i="30" a="1"/>
  <c r="P540" i="30" s="1"/>
  <c r="P541" i="30" a="1"/>
  <c r="P541" i="30" s="1"/>
  <c r="P542" i="30" a="1"/>
  <c r="P542" i="30" s="1"/>
  <c r="P543" i="30" a="1"/>
  <c r="P543" i="30" s="1"/>
  <c r="P544" i="30" a="1"/>
  <c r="P544" i="30" s="1"/>
  <c r="P545" i="30" a="1"/>
  <c r="P545" i="30" s="1"/>
  <c r="P546" i="30" a="1"/>
  <c r="P546" i="30" s="1"/>
  <c r="P547" i="30" a="1"/>
  <c r="P547" i="30" s="1"/>
  <c r="P548" i="30" a="1"/>
  <c r="P548" i="30" s="1"/>
  <c r="P549" i="30" a="1"/>
  <c r="P549" i="30" s="1"/>
  <c r="P550" i="30" a="1"/>
  <c r="P550" i="30" s="1"/>
  <c r="P551" i="30" a="1"/>
  <c r="P551" i="30" s="1"/>
  <c r="P552" i="30" a="1"/>
  <c r="P552" i="30" s="1"/>
  <c r="P553" i="30" a="1"/>
  <c r="P553" i="30" s="1"/>
  <c r="P554" i="30" a="1"/>
  <c r="P554" i="30" s="1"/>
  <c r="P555" i="30" a="1"/>
  <c r="P555" i="30" s="1"/>
  <c r="P556" i="30" a="1"/>
  <c r="P556" i="30" s="1"/>
  <c r="P557" i="30" a="1"/>
  <c r="P557" i="30" s="1"/>
  <c r="P558" i="30" a="1"/>
  <c r="P558" i="30" s="1"/>
  <c r="P559" i="30" a="1"/>
  <c r="P559" i="30" s="1"/>
  <c r="P560" i="30" a="1"/>
  <c r="P560" i="30" s="1"/>
  <c r="P561" i="30" a="1"/>
  <c r="P561" i="30" s="1"/>
  <c r="P562" i="30" a="1"/>
  <c r="P562" i="30" s="1"/>
  <c r="P563" i="30" a="1"/>
  <c r="P563" i="30" s="1"/>
  <c r="P564" i="30" a="1"/>
  <c r="P564" i="30" s="1"/>
  <c r="P565" i="30" a="1"/>
  <c r="P565" i="30" s="1"/>
  <c r="P566" i="30" a="1"/>
  <c r="P566" i="30" s="1"/>
  <c r="P567" i="30" a="1"/>
  <c r="P567" i="30" s="1"/>
  <c r="P568" i="30" a="1"/>
  <c r="P568" i="30" s="1"/>
  <c r="P569" i="30" a="1"/>
  <c r="P569" i="30" s="1"/>
  <c r="P570" i="30" a="1"/>
  <c r="P570" i="30" s="1"/>
  <c r="P571" i="30" a="1"/>
  <c r="P571" i="30" s="1"/>
  <c r="P572" i="30" a="1"/>
  <c r="P572" i="30" s="1"/>
  <c r="P573" i="30" a="1"/>
  <c r="P573" i="30" s="1"/>
  <c r="P574" i="30" a="1"/>
  <c r="P574" i="30" s="1"/>
  <c r="P575" i="30" a="1"/>
  <c r="P575" i="30" s="1"/>
  <c r="P576" i="30" a="1"/>
  <c r="P576" i="30" s="1"/>
  <c r="P577" i="30" a="1"/>
  <c r="P577" i="30" s="1"/>
  <c r="P578" i="30" a="1"/>
  <c r="P578" i="30" s="1"/>
  <c r="P579" i="30" a="1"/>
  <c r="P579" i="30" s="1"/>
  <c r="P580" i="30" a="1"/>
  <c r="P580" i="30" s="1"/>
  <c r="P581" i="30" a="1"/>
  <c r="P581" i="30" s="1"/>
  <c r="P582" i="30" a="1"/>
  <c r="P582" i="30" s="1"/>
  <c r="P583" i="30" a="1"/>
  <c r="P583" i="30" s="1"/>
  <c r="P584" i="30" a="1"/>
  <c r="P584" i="30" s="1"/>
  <c r="P585" i="30" a="1"/>
  <c r="P585" i="30" s="1"/>
  <c r="P586" i="30" a="1"/>
  <c r="P586" i="30" s="1"/>
  <c r="P587" i="30" a="1"/>
  <c r="P587" i="30" s="1"/>
  <c r="P588" i="30" a="1"/>
  <c r="P588" i="30" s="1"/>
  <c r="P589" i="30" a="1"/>
  <c r="P589" i="30" s="1"/>
  <c r="P590" i="30" a="1"/>
  <c r="P590" i="30" s="1"/>
  <c r="P591" i="30" a="1"/>
  <c r="P591" i="30" s="1"/>
  <c r="P592" i="30" a="1"/>
  <c r="P592" i="30" s="1"/>
  <c r="P593" i="30" a="1"/>
  <c r="P593" i="30" s="1"/>
  <c r="P594" i="30" a="1"/>
  <c r="P594" i="30" s="1"/>
  <c r="P595" i="30" a="1"/>
  <c r="P595" i="30" s="1"/>
  <c r="P596" i="30" a="1"/>
  <c r="P596" i="30" s="1"/>
  <c r="P597" i="30" a="1"/>
  <c r="P597" i="30" s="1"/>
  <c r="P598" i="30" a="1"/>
  <c r="P598" i="30" s="1"/>
  <c r="P599" i="30" a="1"/>
  <c r="P599" i="30" s="1"/>
  <c r="P600" i="30" a="1"/>
  <c r="P600" i="30" s="1"/>
  <c r="P601" i="30" a="1"/>
  <c r="P601" i="30" s="1"/>
  <c r="P602" i="30" a="1"/>
  <c r="P602" i="30" s="1"/>
  <c r="P603" i="30" a="1"/>
  <c r="P603" i="30" s="1"/>
  <c r="P604" i="30" a="1"/>
  <c r="P604" i="30" s="1"/>
  <c r="P605" i="30" a="1"/>
  <c r="P605" i="30" s="1"/>
  <c r="P606" i="30" a="1"/>
  <c r="P606" i="30" s="1"/>
  <c r="P607" i="30" a="1"/>
  <c r="P607" i="30" s="1"/>
  <c r="P608" i="30" a="1"/>
  <c r="P608" i="30" s="1"/>
  <c r="P609" i="30" a="1"/>
  <c r="P609" i="30" s="1"/>
  <c r="P610" i="30" a="1"/>
  <c r="P610" i="30" s="1"/>
  <c r="P611" i="30" a="1"/>
  <c r="P611" i="30" s="1"/>
  <c r="P612" i="30" a="1"/>
  <c r="P612" i="30" s="1"/>
  <c r="P613" i="30" a="1"/>
  <c r="P613" i="30" s="1"/>
  <c r="P614" i="30" a="1"/>
  <c r="P614" i="30" s="1"/>
  <c r="P615" i="30" a="1"/>
  <c r="P615" i="30" s="1"/>
  <c r="P616" i="30" a="1"/>
  <c r="P616" i="30" s="1"/>
  <c r="P617" i="30" a="1"/>
  <c r="P617" i="30" s="1"/>
  <c r="P618" i="30" a="1"/>
  <c r="P618" i="30" s="1"/>
  <c r="P619" i="30" a="1"/>
  <c r="P619" i="30" s="1"/>
  <c r="P620" i="30" a="1"/>
  <c r="P620" i="30" s="1"/>
  <c r="P621" i="30" a="1"/>
  <c r="P621" i="30" s="1"/>
  <c r="P622" i="30" a="1"/>
  <c r="P622" i="30" s="1"/>
  <c r="P623" i="30" a="1"/>
  <c r="P623" i="30" s="1"/>
  <c r="P624" i="30" a="1"/>
  <c r="P624" i="30" s="1"/>
  <c r="P625" i="30" a="1"/>
  <c r="P625" i="30" s="1"/>
  <c r="P626" i="30" a="1"/>
  <c r="P626" i="30" s="1"/>
  <c r="P627" i="30" a="1"/>
  <c r="P627" i="30" s="1"/>
  <c r="P628" i="30" a="1"/>
  <c r="P628" i="30" s="1"/>
  <c r="P629" i="30" a="1"/>
  <c r="P629" i="30" s="1"/>
  <c r="P630" i="30" a="1"/>
  <c r="P630" i="30" s="1"/>
  <c r="P631" i="30" a="1"/>
  <c r="P631" i="30" s="1"/>
  <c r="P632" i="30" a="1"/>
  <c r="P632" i="30" s="1"/>
  <c r="P633" i="30" a="1"/>
  <c r="P633" i="30" s="1"/>
  <c r="P634" i="30" a="1"/>
  <c r="P634" i="30" s="1"/>
  <c r="P635" i="30" a="1"/>
  <c r="P635" i="30" s="1"/>
  <c r="P636" i="30" a="1"/>
  <c r="P636" i="30" s="1"/>
  <c r="P637" i="30" a="1"/>
  <c r="P637" i="30" s="1"/>
  <c r="P638" i="30" a="1"/>
  <c r="P638" i="30" s="1"/>
  <c r="P639" i="30" a="1"/>
  <c r="P639" i="30" s="1"/>
  <c r="P640" i="30" a="1"/>
  <c r="P640" i="30" s="1"/>
  <c r="P641" i="30" a="1"/>
  <c r="P641" i="30" s="1"/>
  <c r="P642" i="30" a="1"/>
  <c r="P642" i="30" s="1"/>
  <c r="P643" i="30" a="1"/>
  <c r="P643" i="30" s="1"/>
  <c r="P644" i="30" a="1"/>
  <c r="P644" i="30" s="1"/>
  <c r="P645" i="30" a="1"/>
  <c r="P645" i="30" s="1"/>
  <c r="P646" i="30" a="1"/>
  <c r="P646" i="30" s="1"/>
  <c r="P647" i="30" a="1"/>
  <c r="P647" i="30" s="1"/>
  <c r="P648" i="30" a="1"/>
  <c r="P648" i="30" s="1"/>
  <c r="P649" i="30" a="1"/>
  <c r="P649" i="30" s="1"/>
  <c r="P650" i="30" a="1"/>
  <c r="P650" i="30" s="1"/>
  <c r="P651" i="30" a="1"/>
  <c r="P651" i="30" s="1"/>
  <c r="P652" i="30" a="1"/>
  <c r="P652" i="30" s="1"/>
  <c r="P653" i="30" a="1"/>
  <c r="P653" i="30" s="1"/>
  <c r="P654" i="30" a="1"/>
  <c r="P654" i="30" s="1"/>
  <c r="P655" i="30" a="1"/>
  <c r="P655" i="30" s="1"/>
  <c r="P656" i="30" a="1"/>
  <c r="P656" i="30" s="1"/>
  <c r="P657" i="30" a="1"/>
  <c r="P657" i="30" s="1"/>
  <c r="P658" i="30" a="1"/>
  <c r="P658" i="30" s="1"/>
  <c r="P659" i="30" a="1"/>
  <c r="P659" i="30" s="1"/>
  <c r="P660" i="30" a="1"/>
  <c r="P660" i="30" s="1"/>
  <c r="P661" i="30" a="1"/>
  <c r="P661" i="30" s="1"/>
  <c r="P662" i="30" a="1"/>
  <c r="P662" i="30" s="1"/>
  <c r="P663" i="30" a="1"/>
  <c r="P663" i="30" s="1"/>
  <c r="P664" i="30" a="1"/>
  <c r="P664" i="30" s="1"/>
  <c r="P665" i="30" a="1"/>
  <c r="P665" i="30" s="1"/>
  <c r="P666" i="30" a="1"/>
  <c r="P666" i="30" s="1"/>
  <c r="P667" i="30" a="1"/>
  <c r="P667" i="30" s="1"/>
  <c r="P668" i="30" a="1"/>
  <c r="P668" i="30" s="1"/>
  <c r="P669" i="30" a="1"/>
  <c r="P669" i="30" s="1"/>
  <c r="P670" i="30" a="1"/>
  <c r="P670" i="30" s="1"/>
  <c r="P671" i="30" a="1"/>
  <c r="P671" i="30" s="1"/>
  <c r="P672" i="30" a="1"/>
  <c r="P672" i="30" s="1"/>
  <c r="P673" i="30" a="1"/>
  <c r="P673" i="30" s="1"/>
  <c r="P674" i="30" a="1"/>
  <c r="P674" i="30" s="1"/>
  <c r="P675" i="30" a="1"/>
  <c r="P675" i="30" s="1"/>
  <c r="P676" i="30" a="1"/>
  <c r="P676" i="30" s="1"/>
  <c r="P677" i="30" a="1"/>
  <c r="P677" i="30" s="1"/>
  <c r="P678" i="30" a="1"/>
  <c r="P678" i="30" s="1"/>
  <c r="P679" i="30" a="1"/>
  <c r="P679" i="30" s="1"/>
  <c r="P680" i="30" a="1"/>
  <c r="P680" i="30" s="1"/>
  <c r="P681" i="30" a="1"/>
  <c r="P681" i="30" s="1"/>
  <c r="P682" i="30" a="1"/>
  <c r="P682" i="30" s="1"/>
  <c r="P683" i="30" a="1"/>
  <c r="P683" i="30" s="1"/>
  <c r="P684" i="30" a="1"/>
  <c r="P684" i="30" s="1"/>
  <c r="P685" i="30" a="1"/>
  <c r="P685" i="30" s="1"/>
  <c r="P686" i="30" a="1"/>
  <c r="P686" i="30" s="1"/>
  <c r="P687" i="30" a="1"/>
  <c r="P687" i="30" s="1"/>
  <c r="P688" i="30" a="1"/>
  <c r="P688" i="30" s="1"/>
  <c r="P689" i="30" a="1"/>
  <c r="P689" i="30" s="1"/>
  <c r="P690" i="30" a="1"/>
  <c r="P690" i="30" s="1"/>
  <c r="P691" i="30" a="1"/>
  <c r="P691" i="30" s="1"/>
  <c r="P692" i="30" a="1"/>
  <c r="P692" i="30" s="1"/>
  <c r="P693" i="30" a="1"/>
  <c r="P693" i="30" s="1"/>
  <c r="P694" i="30" a="1"/>
  <c r="P694" i="30" s="1"/>
  <c r="P695" i="30" a="1"/>
  <c r="P695" i="30" s="1"/>
  <c r="P696" i="30" a="1"/>
  <c r="P696" i="30" s="1"/>
  <c r="P697" i="30" a="1"/>
  <c r="P697" i="30" s="1"/>
  <c r="P698" i="30" a="1"/>
  <c r="P698" i="30" s="1"/>
  <c r="P699" i="30" a="1"/>
  <c r="P699" i="30" s="1"/>
  <c r="P700" i="30" a="1"/>
  <c r="P700" i="30" s="1"/>
  <c r="P701" i="30" a="1"/>
  <c r="P701" i="30" s="1"/>
  <c r="P702" i="30" a="1"/>
  <c r="P702" i="30" s="1"/>
  <c r="P703" i="30" a="1"/>
  <c r="P703" i="30" s="1"/>
  <c r="P704" i="30" a="1"/>
  <c r="P704" i="30" s="1"/>
  <c r="P705" i="30" a="1"/>
  <c r="P705" i="30" s="1"/>
  <c r="P706" i="30" a="1"/>
  <c r="P706" i="30" s="1"/>
  <c r="P707" i="30" a="1"/>
  <c r="P707" i="30" s="1"/>
  <c r="P708" i="30" a="1"/>
  <c r="P708" i="30" s="1"/>
  <c r="P709" i="30" a="1"/>
  <c r="P709" i="30" s="1"/>
  <c r="P710" i="30" a="1"/>
  <c r="P710" i="30" s="1"/>
  <c r="P711" i="30" a="1"/>
  <c r="P711" i="30" s="1"/>
  <c r="P712" i="30" a="1"/>
  <c r="P712" i="30" s="1"/>
  <c r="P713" i="30" a="1"/>
  <c r="P713" i="30" s="1"/>
  <c r="P714" i="30" a="1"/>
  <c r="P714" i="30" s="1"/>
  <c r="P715" i="30" a="1"/>
  <c r="P715" i="30" s="1"/>
  <c r="P716" i="30" a="1"/>
  <c r="P716" i="30" s="1"/>
  <c r="P717" i="30" a="1"/>
  <c r="P717" i="30" s="1"/>
  <c r="P718" i="30" a="1"/>
  <c r="P718" i="30" s="1"/>
  <c r="P719" i="30" a="1"/>
  <c r="P719" i="30" s="1"/>
  <c r="P720" i="30" a="1"/>
  <c r="P720" i="30" s="1"/>
  <c r="P721" i="30" a="1"/>
  <c r="P721" i="30" s="1"/>
  <c r="P722" i="30" a="1"/>
  <c r="P722" i="30" s="1"/>
  <c r="P723" i="30" a="1"/>
  <c r="P723" i="30" s="1"/>
  <c r="P724" i="30" a="1"/>
  <c r="P724" i="30" s="1"/>
  <c r="P725" i="30" a="1"/>
  <c r="P725" i="30" s="1"/>
  <c r="P726" i="30" a="1"/>
  <c r="P726" i="30" s="1"/>
  <c r="P727" i="30" a="1"/>
  <c r="P727" i="30" s="1"/>
  <c r="P728" i="30" a="1"/>
  <c r="P728" i="30" s="1"/>
  <c r="P729" i="30" a="1"/>
  <c r="P729" i="30" s="1"/>
  <c r="P730" i="30" a="1"/>
  <c r="P730" i="30" s="1"/>
  <c r="P731" i="30" a="1"/>
  <c r="P731" i="30" s="1"/>
  <c r="P732" i="30" a="1"/>
  <c r="P732" i="30" s="1"/>
  <c r="P733" i="30" a="1"/>
  <c r="P733" i="30" s="1"/>
  <c r="P734" i="30" a="1"/>
  <c r="P734" i="30" s="1"/>
  <c r="P735" i="30" a="1"/>
  <c r="P735" i="30" s="1"/>
  <c r="P736" i="30" a="1"/>
  <c r="P736" i="30" s="1"/>
  <c r="P737" i="30" a="1"/>
  <c r="P737" i="30" s="1"/>
  <c r="P738" i="30" a="1"/>
  <c r="P738" i="30" s="1"/>
  <c r="P739" i="30" a="1"/>
  <c r="P739" i="30" s="1"/>
  <c r="P740" i="30" a="1"/>
  <c r="P740" i="30" s="1"/>
  <c r="P741" i="30" a="1"/>
  <c r="P741" i="30" s="1"/>
  <c r="P742" i="30" a="1"/>
  <c r="P742" i="30" s="1"/>
  <c r="P743" i="30" a="1"/>
  <c r="P743" i="30" s="1"/>
  <c r="P744" i="30" a="1"/>
  <c r="P744" i="30" s="1"/>
  <c r="P745" i="30" a="1"/>
  <c r="P745" i="30" s="1"/>
  <c r="P746" i="30" a="1"/>
  <c r="P746" i="30" s="1"/>
  <c r="P747" i="30" a="1"/>
  <c r="P747" i="30" s="1"/>
  <c r="P748" i="30" a="1"/>
  <c r="P748" i="30" s="1"/>
  <c r="P749" i="30" a="1"/>
  <c r="P749" i="30" s="1"/>
  <c r="P750" i="30" a="1"/>
  <c r="P750" i="30" s="1"/>
  <c r="P751" i="30" a="1"/>
  <c r="P751" i="30" s="1"/>
  <c r="P752" i="30" a="1"/>
  <c r="P752" i="30" s="1"/>
  <c r="P753" i="30" a="1"/>
  <c r="P753" i="30" s="1"/>
  <c r="P754" i="30" a="1"/>
  <c r="P754" i="30" s="1"/>
  <c r="P755" i="30" a="1"/>
  <c r="P755" i="30" s="1"/>
  <c r="P756" i="30" a="1"/>
  <c r="P756" i="30" s="1"/>
  <c r="P757" i="30" a="1"/>
  <c r="P757" i="30" s="1"/>
  <c r="P758" i="30" a="1"/>
  <c r="P758" i="30" s="1"/>
  <c r="P759" i="30" a="1"/>
  <c r="P759" i="30" s="1"/>
  <c r="P760" i="30" a="1"/>
  <c r="P760" i="30" s="1"/>
  <c r="P761" i="30" a="1"/>
  <c r="P761" i="30" s="1"/>
  <c r="P762" i="30" a="1"/>
  <c r="P762" i="30" s="1"/>
  <c r="P763" i="30" a="1"/>
  <c r="P763" i="30" s="1"/>
  <c r="P764" i="30" a="1"/>
  <c r="P764" i="30" s="1"/>
  <c r="P765" i="30" a="1"/>
  <c r="P765" i="30" s="1"/>
  <c r="P766" i="30" a="1"/>
  <c r="P766" i="30" s="1"/>
  <c r="P767" i="30" a="1"/>
  <c r="P767" i="30" s="1"/>
  <c r="P768" i="30" a="1"/>
  <c r="P768" i="30" s="1"/>
  <c r="P769" i="30" a="1"/>
  <c r="P769" i="30" s="1"/>
  <c r="P770" i="30" a="1"/>
  <c r="P770" i="30" s="1"/>
  <c r="P771" i="30" a="1"/>
  <c r="P771" i="30" s="1"/>
  <c r="P772" i="30" a="1"/>
  <c r="P772" i="30" s="1"/>
  <c r="P773" i="30" a="1"/>
  <c r="P773" i="30" s="1"/>
  <c r="P774" i="30" a="1"/>
  <c r="P774" i="30" s="1"/>
  <c r="P775" i="30" a="1"/>
  <c r="P775" i="30" s="1"/>
  <c r="P776" i="30" a="1"/>
  <c r="P776" i="30" s="1"/>
  <c r="P777" i="30" a="1"/>
  <c r="P777" i="30" s="1"/>
  <c r="P778" i="30" a="1"/>
  <c r="P778" i="30" s="1"/>
  <c r="P779" i="30" a="1"/>
  <c r="P779" i="30" s="1"/>
  <c r="P780" i="30" a="1"/>
  <c r="P780" i="30" s="1"/>
  <c r="P781" i="30" a="1"/>
  <c r="P781" i="30" s="1"/>
  <c r="P782" i="30" a="1"/>
  <c r="P782" i="30" s="1"/>
  <c r="P783" i="30" a="1"/>
  <c r="P783" i="30" s="1"/>
  <c r="P784" i="30" a="1"/>
  <c r="P784" i="30" s="1"/>
  <c r="P785" i="30" a="1"/>
  <c r="P785" i="30" s="1"/>
  <c r="P786" i="30" a="1"/>
  <c r="P786" i="30" s="1"/>
  <c r="P787" i="30" a="1"/>
  <c r="P787" i="30" s="1"/>
  <c r="P788" i="30" a="1"/>
  <c r="P788" i="30" s="1"/>
  <c r="P789" i="30" a="1"/>
  <c r="P789" i="30" s="1"/>
  <c r="P790" i="30" a="1"/>
  <c r="P790" i="30" s="1"/>
  <c r="P791" i="30" a="1"/>
  <c r="P791" i="30" s="1"/>
  <c r="P792" i="30" a="1"/>
  <c r="P792" i="30" s="1"/>
  <c r="P793" i="30" a="1"/>
  <c r="P793" i="30" s="1"/>
  <c r="P794" i="30" a="1"/>
  <c r="P794" i="30" s="1"/>
  <c r="P795" i="30" a="1"/>
  <c r="P795" i="30" s="1"/>
  <c r="P796" i="30" a="1"/>
  <c r="P796" i="30" s="1"/>
  <c r="P797" i="30" a="1"/>
  <c r="P797" i="30" s="1"/>
  <c r="P798" i="30" a="1"/>
  <c r="P798" i="30" s="1"/>
  <c r="P799" i="30" a="1"/>
  <c r="P799" i="30" s="1"/>
  <c r="P800" i="30" a="1"/>
  <c r="P800" i="30" s="1"/>
  <c r="P801" i="30" a="1"/>
  <c r="P801" i="30" s="1"/>
  <c r="P802" i="30" a="1"/>
  <c r="P802" i="30" s="1"/>
  <c r="P803" i="30" a="1"/>
  <c r="P803" i="30" s="1"/>
  <c r="P804" i="30" a="1"/>
  <c r="P804" i="30" s="1"/>
  <c r="P805" i="30" a="1"/>
  <c r="P805" i="30" s="1"/>
  <c r="P806" i="30" a="1"/>
  <c r="P806" i="30" s="1"/>
  <c r="P807" i="30" a="1"/>
  <c r="P807" i="30" s="1"/>
  <c r="P808" i="30" a="1"/>
  <c r="P808" i="30" s="1"/>
  <c r="P809" i="30" a="1"/>
  <c r="P809" i="30" s="1"/>
  <c r="P810" i="30" a="1"/>
  <c r="P810" i="30" s="1"/>
  <c r="P811" i="30" a="1"/>
  <c r="P811" i="30" s="1"/>
  <c r="P812" i="30" a="1"/>
  <c r="P812" i="30" s="1"/>
  <c r="P813" i="30" a="1"/>
  <c r="P813" i="30" s="1"/>
  <c r="P814" i="30" a="1"/>
  <c r="P814" i="30" s="1"/>
  <c r="P815" i="30" a="1"/>
  <c r="P815" i="30" s="1"/>
  <c r="P816" i="30" a="1"/>
  <c r="P816" i="30" s="1"/>
  <c r="P817" i="30" a="1"/>
  <c r="P817" i="30" s="1"/>
  <c r="P818" i="30" a="1"/>
  <c r="P818" i="30" s="1"/>
  <c r="P819" i="30" a="1"/>
  <c r="P819" i="30" s="1"/>
  <c r="P820" i="30" a="1"/>
  <c r="P820" i="30" s="1"/>
  <c r="P821" i="30" a="1"/>
  <c r="P821" i="30" s="1"/>
  <c r="P822" i="30" a="1"/>
  <c r="P822" i="30" s="1"/>
  <c r="P823" i="30" a="1"/>
  <c r="P823" i="30" s="1"/>
  <c r="P824" i="30" a="1"/>
  <c r="P824" i="30" s="1"/>
  <c r="P825" i="30" a="1"/>
  <c r="P825" i="30" s="1"/>
  <c r="P826" i="30" a="1"/>
  <c r="P826" i="30" s="1"/>
  <c r="P827" i="30" a="1"/>
  <c r="P827" i="30" s="1"/>
  <c r="P828" i="30" a="1"/>
  <c r="P828" i="30" s="1"/>
  <c r="P829" i="30" a="1"/>
  <c r="P829" i="30" s="1"/>
  <c r="P830" i="30" a="1"/>
  <c r="P830" i="30" s="1"/>
  <c r="P831" i="30" a="1"/>
  <c r="P831" i="30" s="1"/>
  <c r="P832" i="30" a="1"/>
  <c r="P832" i="30" s="1"/>
  <c r="P833" i="30" a="1"/>
  <c r="P833" i="30" s="1"/>
  <c r="P834" i="30" a="1"/>
  <c r="P834" i="30" s="1"/>
  <c r="P835" i="30" a="1"/>
  <c r="P835" i="30" s="1"/>
  <c r="P836" i="30" a="1"/>
  <c r="P836" i="30" s="1"/>
  <c r="P837" i="30" a="1"/>
  <c r="P837" i="30" s="1"/>
  <c r="P838" i="30" a="1"/>
  <c r="P838" i="30" s="1"/>
  <c r="P839" i="30" a="1"/>
  <c r="P839" i="30" s="1"/>
  <c r="P840" i="30" a="1"/>
  <c r="P840" i="30" s="1"/>
  <c r="P841" i="30" a="1"/>
  <c r="P841" i="30" s="1"/>
  <c r="P842" i="30" a="1"/>
  <c r="P842" i="30" s="1"/>
  <c r="P843" i="30" a="1"/>
  <c r="P843" i="30" s="1"/>
  <c r="P844" i="30" a="1"/>
  <c r="P844" i="30" s="1"/>
  <c r="P845" i="30" a="1"/>
  <c r="P845" i="30" s="1"/>
  <c r="P846" i="30" a="1"/>
  <c r="P846" i="30" s="1"/>
  <c r="P847" i="30" a="1"/>
  <c r="P847" i="30" s="1"/>
  <c r="P848" i="30" a="1"/>
  <c r="P848" i="30" s="1"/>
  <c r="P849" i="30" a="1"/>
  <c r="P849" i="30" s="1"/>
  <c r="P850" i="30" a="1"/>
  <c r="P850" i="30" s="1"/>
  <c r="P851" i="30" a="1"/>
  <c r="P851" i="30" s="1"/>
  <c r="P852" i="30" a="1"/>
  <c r="P852" i="30" s="1"/>
  <c r="P853" i="30" a="1"/>
  <c r="P853" i="30" s="1"/>
  <c r="P854" i="30" a="1"/>
  <c r="P854" i="30" s="1"/>
  <c r="P855" i="30" a="1"/>
  <c r="P855" i="30" s="1"/>
  <c r="P856" i="30" a="1"/>
  <c r="P856" i="30" s="1"/>
  <c r="P857" i="30" a="1"/>
  <c r="P857" i="30" s="1"/>
  <c r="P858" i="30" a="1"/>
  <c r="P858" i="30" s="1"/>
  <c r="P859" i="30" a="1"/>
  <c r="P859" i="30" s="1"/>
  <c r="P860" i="30" a="1"/>
  <c r="P860" i="30" s="1"/>
  <c r="P861" i="30" a="1"/>
  <c r="P861" i="30" s="1"/>
  <c r="P862" i="30" a="1"/>
  <c r="P862" i="30" s="1"/>
  <c r="P863" i="30" a="1"/>
  <c r="P863" i="30" s="1"/>
  <c r="P864" i="30" a="1"/>
  <c r="P864" i="30" s="1"/>
  <c r="P865" i="30" a="1"/>
  <c r="P865" i="30" s="1"/>
  <c r="P866" i="30" a="1"/>
  <c r="P866" i="30" s="1"/>
  <c r="P867" i="30" a="1"/>
  <c r="P867" i="30" s="1"/>
  <c r="P868" i="30" a="1"/>
  <c r="P868" i="30" s="1"/>
  <c r="P869" i="30" a="1"/>
  <c r="P869" i="30" s="1"/>
  <c r="P870" i="30" a="1"/>
  <c r="P870" i="30" s="1"/>
  <c r="P871" i="30" a="1"/>
  <c r="P871" i="30" s="1"/>
  <c r="P872" i="30" a="1"/>
  <c r="P872" i="30" s="1"/>
  <c r="P873" i="30" a="1"/>
  <c r="P873" i="30" s="1"/>
  <c r="P874" i="30" a="1"/>
  <c r="P874" i="30" s="1"/>
  <c r="P875" i="30" a="1"/>
  <c r="P875" i="30" s="1"/>
  <c r="P876" i="30" a="1"/>
  <c r="P876" i="30" s="1"/>
  <c r="P877" i="30" a="1"/>
  <c r="P877" i="30" s="1"/>
  <c r="P878" i="30" a="1"/>
  <c r="P878" i="30" s="1"/>
  <c r="P879" i="30" a="1"/>
  <c r="P879" i="30" s="1"/>
  <c r="P880" i="30" a="1"/>
  <c r="P880" i="30" s="1"/>
  <c r="P881" i="30" a="1"/>
  <c r="P881" i="30" s="1"/>
  <c r="P882" i="30" a="1"/>
  <c r="P882" i="30" s="1"/>
  <c r="P883" i="30" a="1"/>
  <c r="P883" i="30" s="1"/>
  <c r="P884" i="30" a="1"/>
  <c r="P884" i="30" s="1"/>
  <c r="P885" i="30" a="1"/>
  <c r="P885" i="30" s="1"/>
  <c r="P886" i="30" a="1"/>
  <c r="P886" i="30" s="1"/>
  <c r="P887" i="30" a="1"/>
  <c r="P887" i="30" s="1"/>
  <c r="P888" i="30" a="1"/>
  <c r="P888" i="30" s="1"/>
  <c r="P889" i="30" a="1"/>
  <c r="P889" i="30" s="1"/>
  <c r="P890" i="30" a="1"/>
  <c r="P890" i="30" s="1"/>
  <c r="P891" i="30" a="1"/>
  <c r="P891" i="30" s="1"/>
  <c r="P892" i="30" a="1"/>
  <c r="P892" i="30" s="1"/>
  <c r="P893" i="30" a="1"/>
  <c r="P893" i="30" s="1"/>
  <c r="P894" i="30" a="1"/>
  <c r="P894" i="30" s="1"/>
  <c r="P895" i="30" a="1"/>
  <c r="P895" i="30" s="1"/>
  <c r="P896" i="30" a="1"/>
  <c r="P896" i="30" s="1"/>
  <c r="P897" i="30" a="1"/>
  <c r="P897" i="30" s="1"/>
  <c r="P898" i="30" a="1"/>
  <c r="P898" i="30" s="1"/>
  <c r="P899" i="30" a="1"/>
  <c r="P899" i="30" s="1"/>
  <c r="P900" i="30" a="1"/>
  <c r="P900" i="30" s="1"/>
  <c r="P901" i="30" a="1"/>
  <c r="P901" i="30" s="1"/>
  <c r="P902" i="30" a="1"/>
  <c r="P902" i="30" s="1"/>
  <c r="P903" i="30" a="1"/>
  <c r="P903" i="30" s="1"/>
  <c r="P904" i="30" a="1"/>
  <c r="P904" i="30" s="1"/>
  <c r="P905" i="30" a="1"/>
  <c r="P905" i="30" s="1"/>
  <c r="P906" i="30" a="1"/>
  <c r="P906" i="30" s="1"/>
  <c r="P907" i="30" a="1"/>
  <c r="P907" i="30" s="1"/>
  <c r="P908" i="30" a="1"/>
  <c r="P908" i="30" s="1"/>
  <c r="P909" i="30" a="1"/>
  <c r="P909" i="30" s="1"/>
  <c r="P910" i="30" a="1"/>
  <c r="P910" i="30" s="1"/>
  <c r="P911" i="30" a="1"/>
  <c r="P911" i="30" s="1"/>
  <c r="P912" i="30" a="1"/>
  <c r="P912" i="30" s="1"/>
  <c r="P913" i="30" a="1"/>
  <c r="P913" i="30" s="1"/>
  <c r="P914" i="30" a="1"/>
  <c r="P914" i="30" s="1"/>
  <c r="P915" i="30" a="1"/>
  <c r="P915" i="30" s="1"/>
  <c r="P916" i="30" a="1"/>
  <c r="P916" i="30" s="1"/>
  <c r="P917" i="30" a="1"/>
  <c r="P917" i="30" s="1"/>
  <c r="P918" i="30" a="1"/>
  <c r="P918" i="30" s="1"/>
  <c r="P919" i="30" a="1"/>
  <c r="P919" i="30" s="1"/>
  <c r="P920" i="30" a="1"/>
  <c r="P920" i="30" s="1"/>
  <c r="P921" i="30" a="1"/>
  <c r="P921" i="30" s="1"/>
  <c r="P922" i="30" a="1"/>
  <c r="P922" i="30" s="1"/>
  <c r="P923" i="30" a="1"/>
  <c r="P923" i="30" s="1"/>
  <c r="P924" i="30" a="1"/>
  <c r="P924" i="30" s="1"/>
  <c r="P925" i="30" a="1"/>
  <c r="P925" i="30" s="1"/>
  <c r="P926" i="30" a="1"/>
  <c r="P926" i="30" s="1"/>
  <c r="P927" i="30" a="1"/>
  <c r="P927" i="30" s="1"/>
  <c r="P928" i="30" a="1"/>
  <c r="P928" i="30" s="1"/>
  <c r="P929" i="30" a="1"/>
  <c r="P929" i="30" s="1"/>
  <c r="P930" i="30" a="1"/>
  <c r="P930" i="30" s="1"/>
  <c r="P931" i="30" a="1"/>
  <c r="P931" i="30" s="1"/>
  <c r="P932" i="30" a="1"/>
  <c r="P932" i="30" s="1"/>
  <c r="P933" i="30" a="1"/>
  <c r="P933" i="30" s="1"/>
  <c r="P934" i="30" a="1"/>
  <c r="P934" i="30" s="1"/>
  <c r="P935" i="30" a="1"/>
  <c r="P935" i="30" s="1"/>
  <c r="P936" i="30" a="1"/>
  <c r="P936" i="30" s="1"/>
  <c r="P937" i="30" a="1"/>
  <c r="P937" i="30" s="1"/>
  <c r="P938" i="30" a="1"/>
  <c r="P938" i="30" s="1"/>
  <c r="P939" i="30" a="1"/>
  <c r="P939" i="30" s="1"/>
  <c r="P940" i="30" a="1"/>
  <c r="P940" i="30" s="1"/>
  <c r="P941" i="30" a="1"/>
  <c r="P941" i="30" s="1"/>
  <c r="P942" i="30" a="1"/>
  <c r="P942" i="30" s="1"/>
  <c r="P943" i="30" a="1"/>
  <c r="P943" i="30" s="1"/>
  <c r="P944" i="30" a="1"/>
  <c r="P944" i="30" s="1"/>
  <c r="P945" i="30" a="1"/>
  <c r="P945" i="30" s="1"/>
  <c r="P946" i="30" a="1"/>
  <c r="P946" i="30" s="1"/>
  <c r="P947" i="30" a="1"/>
  <c r="P947" i="30" s="1"/>
  <c r="P948" i="30" a="1"/>
  <c r="P948" i="30" s="1"/>
  <c r="P949" i="30" a="1"/>
  <c r="P949" i="30" s="1"/>
  <c r="P950" i="30" a="1"/>
  <c r="P950" i="30" s="1"/>
  <c r="P951" i="30" a="1"/>
  <c r="P951" i="30" s="1"/>
  <c r="P952" i="30" a="1"/>
  <c r="P952" i="30" s="1"/>
  <c r="P953" i="30" a="1"/>
  <c r="P953" i="30" s="1"/>
  <c r="P954" i="30" a="1"/>
  <c r="P954" i="30" s="1"/>
  <c r="P955" i="30" a="1"/>
  <c r="P955" i="30" s="1"/>
  <c r="P956" i="30" a="1"/>
  <c r="P956" i="30" s="1"/>
  <c r="P957" i="30" a="1"/>
  <c r="P957" i="30" s="1"/>
  <c r="P958" i="30" a="1"/>
  <c r="P958" i="30" s="1"/>
  <c r="P959" i="30" a="1"/>
  <c r="P959" i="30" s="1"/>
  <c r="P960" i="30" a="1"/>
  <c r="P960" i="30" s="1"/>
  <c r="P961" i="30" a="1"/>
  <c r="P961" i="30" s="1"/>
  <c r="P962" i="30" a="1"/>
  <c r="P962" i="30" s="1"/>
  <c r="P963" i="30" a="1"/>
  <c r="P963" i="30" s="1"/>
  <c r="P964" i="30" a="1"/>
  <c r="P964" i="30" s="1"/>
  <c r="P965" i="30" a="1"/>
  <c r="P965" i="30" s="1"/>
  <c r="P966" i="30" a="1"/>
  <c r="P966" i="30" s="1"/>
  <c r="P967" i="30" a="1"/>
  <c r="P967" i="30" s="1"/>
  <c r="P968" i="30" a="1"/>
  <c r="P968" i="30" s="1"/>
  <c r="P969" i="30" a="1"/>
  <c r="P969" i="30" s="1"/>
  <c r="P970" i="30" a="1"/>
  <c r="P970" i="30" s="1"/>
  <c r="P971" i="30" a="1"/>
  <c r="P971" i="30" s="1"/>
  <c r="P972" i="30" a="1"/>
  <c r="P972" i="30" s="1"/>
  <c r="P973" i="30" a="1"/>
  <c r="P973" i="30" s="1"/>
  <c r="P974" i="30" a="1"/>
  <c r="P974" i="30" s="1"/>
  <c r="P975" i="30" a="1"/>
  <c r="P975" i="30" s="1"/>
  <c r="P976" i="30" a="1"/>
  <c r="P976" i="30" s="1"/>
  <c r="P977" i="30" a="1"/>
  <c r="P977" i="30" s="1"/>
  <c r="P978" i="30" a="1"/>
  <c r="P978" i="30" s="1"/>
  <c r="P979" i="30" a="1"/>
  <c r="P979" i="30" s="1"/>
  <c r="P980" i="30" a="1"/>
  <c r="P980" i="30" s="1"/>
  <c r="P981" i="30" a="1"/>
  <c r="P981" i="30" s="1"/>
  <c r="P982" i="30" a="1"/>
  <c r="P982" i="30" s="1"/>
  <c r="P983" i="30" a="1"/>
  <c r="P983" i="30" s="1"/>
  <c r="P984" i="30" a="1"/>
  <c r="P984" i="30" s="1"/>
  <c r="P985" i="30" a="1"/>
  <c r="P985" i="30" s="1"/>
  <c r="P986" i="30" a="1"/>
  <c r="P986" i="30" s="1"/>
  <c r="P987" i="30" a="1"/>
  <c r="P987" i="30" s="1"/>
  <c r="P988" i="30" a="1"/>
  <c r="P988" i="30" s="1"/>
  <c r="P989" i="30" a="1"/>
  <c r="P989" i="30" s="1"/>
  <c r="P990" i="30" a="1"/>
  <c r="P990" i="30" s="1"/>
  <c r="P991" i="30" a="1"/>
  <c r="P991" i="30" s="1"/>
  <c r="P992" i="30" a="1"/>
  <c r="P992" i="30" s="1"/>
  <c r="P993" i="30" a="1"/>
  <c r="P993" i="30" s="1"/>
  <c r="P994" i="30" a="1"/>
  <c r="P994" i="30" s="1"/>
  <c r="P995" i="30" a="1"/>
  <c r="P995" i="30" s="1"/>
  <c r="P996" i="30" a="1"/>
  <c r="P996" i="30" s="1"/>
  <c r="P997" i="30" a="1"/>
  <c r="P997" i="30" s="1"/>
  <c r="P998" i="30" a="1"/>
  <c r="P998" i="30" s="1"/>
  <c r="P999" i="30" a="1"/>
  <c r="P999" i="30" s="1"/>
  <c r="P1000" i="30" a="1"/>
  <c r="P1000" i="30" s="1"/>
  <c r="P1001" i="30" a="1"/>
  <c r="P1001" i="30" s="1"/>
  <c r="P1002" i="30" a="1"/>
  <c r="P1002" i="30" s="1"/>
  <c r="P1003" i="30" a="1"/>
  <c r="P1003" i="30" s="1"/>
  <c r="P1004" i="30" a="1"/>
  <c r="P1004" i="30" s="1"/>
  <c r="P1005" i="30" a="1"/>
  <c r="P1005" i="30" s="1"/>
  <c r="P1006" i="30" a="1"/>
  <c r="P1006" i="30" s="1"/>
  <c r="P1007" i="30" a="1"/>
  <c r="P1007" i="30" s="1"/>
  <c r="P1008" i="30" a="1"/>
  <c r="P1008" i="30" s="1"/>
  <c r="P1009" i="30" a="1"/>
  <c r="P1009" i="30" s="1"/>
  <c r="P1010" i="30" a="1"/>
  <c r="P1010" i="30" s="1"/>
  <c r="P1011" i="30" a="1"/>
  <c r="P1011" i="30" s="1"/>
  <c r="P1012" i="30" a="1"/>
  <c r="P1012" i="30" s="1"/>
  <c r="P1013" i="30" a="1"/>
  <c r="P1013" i="30" s="1"/>
  <c r="P1014" i="30" a="1"/>
  <c r="P1014" i="30" s="1"/>
  <c r="P1015" i="30" a="1"/>
  <c r="P1015" i="30" s="1"/>
  <c r="P1016" i="30" a="1"/>
  <c r="P1016" i="30" s="1"/>
  <c r="P1017" i="30" a="1"/>
  <c r="P1017" i="30" s="1"/>
  <c r="P1018" i="30" a="1"/>
  <c r="P1018" i="30" s="1"/>
  <c r="P1019" i="30" a="1"/>
  <c r="P1019" i="30" s="1"/>
  <c r="P1020" i="30" a="1"/>
  <c r="P1020" i="30" s="1"/>
  <c r="P1021" i="30" a="1"/>
  <c r="P1021" i="30" s="1"/>
  <c r="P1022" i="30" a="1"/>
  <c r="P1022" i="30" s="1"/>
  <c r="P1023" i="30" a="1"/>
  <c r="P1023" i="30" s="1"/>
  <c r="P1024" i="30" a="1"/>
  <c r="P1024" i="30" s="1"/>
  <c r="P1025" i="30" a="1"/>
  <c r="P1025" i="30" s="1"/>
  <c r="P1026" i="30" a="1"/>
  <c r="P1026" i="30" s="1"/>
  <c r="P1027" i="30" a="1"/>
  <c r="P1027" i="30" s="1"/>
  <c r="P1028" i="30" a="1"/>
  <c r="P1028" i="30" s="1"/>
  <c r="P1029" i="30" a="1"/>
  <c r="P1029" i="30" s="1"/>
  <c r="P1030" i="30" a="1"/>
  <c r="P1030" i="30" s="1"/>
  <c r="P1031" i="30" a="1"/>
  <c r="P1031" i="30" s="1"/>
  <c r="P1032" i="30" a="1"/>
  <c r="P1032" i="30" s="1"/>
  <c r="P1033" i="30" a="1"/>
  <c r="P1033" i="30" s="1"/>
  <c r="P1034" i="30" a="1"/>
  <c r="P1034" i="30"/>
  <c r="P1035" i="30" a="1"/>
  <c r="P1035" i="30" s="1"/>
  <c r="P1036" i="30" a="1"/>
  <c r="P1036" i="30" s="1"/>
  <c r="P1037" i="30" a="1"/>
  <c r="P1037" i="30" s="1"/>
  <c r="P1038" i="30" a="1"/>
  <c r="P1038" i="30" s="1"/>
  <c r="P1039" i="30" a="1"/>
  <c r="P1039" i="30" s="1"/>
  <c r="P1040" i="30" a="1"/>
  <c r="P1040" i="30" s="1"/>
  <c r="P1041" i="30" a="1"/>
  <c r="P1041" i="30" s="1"/>
  <c r="P1042" i="30" a="1"/>
  <c r="P1042" i="30" s="1"/>
  <c r="P1043" i="30" a="1"/>
  <c r="P1043" i="30" s="1"/>
  <c r="P1044" i="30" a="1"/>
  <c r="P1044" i="30" s="1"/>
  <c r="P1045" i="30" a="1"/>
  <c r="P1045" i="30" s="1"/>
  <c r="P1046" i="30" a="1"/>
  <c r="P1046" i="30" s="1"/>
  <c r="P1047" i="30" a="1"/>
  <c r="P1047" i="30" s="1"/>
  <c r="P1048" i="30" a="1"/>
  <c r="P1048" i="30" s="1"/>
  <c r="P1049" i="30" a="1"/>
  <c r="P1049" i="30" s="1"/>
  <c r="P1050" i="30" a="1"/>
  <c r="P1050" i="30" s="1"/>
  <c r="P1051" i="30" a="1"/>
  <c r="P1051" i="30" s="1"/>
  <c r="P1052" i="30" a="1"/>
  <c r="P1052" i="30" s="1"/>
  <c r="P1053" i="30" a="1"/>
  <c r="P1053" i="30" s="1"/>
  <c r="P1054" i="30" a="1"/>
  <c r="P1054" i="30" s="1"/>
  <c r="P1055" i="30" a="1"/>
  <c r="P1055" i="30" s="1"/>
  <c r="P1056" i="30" a="1"/>
  <c r="P1056" i="30" s="1"/>
  <c r="P1057" i="30" a="1"/>
  <c r="P1057" i="30" s="1"/>
  <c r="P1058" i="30" a="1"/>
  <c r="P1058" i="30" s="1"/>
  <c r="P1059" i="30" a="1"/>
  <c r="P1059" i="30" s="1"/>
  <c r="P1060" i="30" a="1"/>
  <c r="P1060" i="30" s="1"/>
  <c r="P1061" i="30" a="1"/>
  <c r="P1061" i="30" s="1"/>
  <c r="P1062" i="30" a="1"/>
  <c r="P1062" i="30" s="1"/>
  <c r="P1063" i="30" a="1"/>
  <c r="P1063" i="30" s="1"/>
  <c r="P1064" i="30" a="1"/>
  <c r="P1064" i="30" s="1"/>
  <c r="P1065" i="30" a="1"/>
  <c r="P1065" i="30" s="1"/>
  <c r="P1066" i="30" a="1"/>
  <c r="P1066" i="30" s="1"/>
  <c r="P1067" i="30" a="1"/>
  <c r="P1067" i="30" s="1"/>
  <c r="P1068" i="30" a="1"/>
  <c r="P1068" i="30" s="1"/>
  <c r="P1069" i="30" a="1"/>
  <c r="P1069" i="30" s="1"/>
  <c r="P1070" i="30" a="1"/>
  <c r="P1070" i="30" s="1"/>
  <c r="P1071" i="30" a="1"/>
  <c r="P1071" i="30" s="1"/>
  <c r="P1072" i="30" a="1"/>
  <c r="P1072" i="30" s="1"/>
  <c r="P1073" i="30" a="1"/>
  <c r="P1073" i="30" s="1"/>
  <c r="P1074" i="30" a="1"/>
  <c r="P1074" i="30" s="1"/>
  <c r="P1075" i="30" a="1"/>
  <c r="P1075" i="30" s="1"/>
  <c r="P1076" i="30" a="1"/>
  <c r="P1076" i="30" s="1"/>
  <c r="P1077" i="30" a="1"/>
  <c r="P1077" i="30" s="1"/>
  <c r="P1078" i="30" a="1"/>
  <c r="P1078" i="30" s="1"/>
  <c r="P1079" i="30" a="1"/>
  <c r="P1079" i="30" s="1"/>
  <c r="P1080" i="30" a="1"/>
  <c r="P1080" i="30" s="1"/>
  <c r="P1081" i="30" a="1"/>
  <c r="P1081" i="30" s="1"/>
  <c r="P1082" i="30" a="1"/>
  <c r="P1082" i="30" s="1"/>
  <c r="P1083" i="30" a="1"/>
  <c r="P1083" i="30" s="1"/>
  <c r="P1084" i="30" a="1"/>
  <c r="P1084" i="30" s="1"/>
  <c r="P1085" i="30" a="1"/>
  <c r="P1085" i="30" s="1"/>
  <c r="P1086" i="30" a="1"/>
  <c r="P1086" i="30" s="1"/>
  <c r="P1087" i="30" a="1"/>
  <c r="P1087" i="30" s="1"/>
  <c r="P1088" i="30" a="1"/>
  <c r="P1088" i="30" s="1"/>
  <c r="P1089" i="30" a="1"/>
  <c r="P1089" i="30" s="1"/>
  <c r="P1090" i="30" a="1"/>
  <c r="P1090" i="30" s="1"/>
  <c r="P1091" i="30" a="1"/>
  <c r="P1091" i="30" s="1"/>
  <c r="P1092" i="30" a="1"/>
  <c r="P1092" i="30" s="1"/>
  <c r="P1093" i="30" a="1"/>
  <c r="P1093" i="30" s="1"/>
  <c r="P1094" i="30" a="1"/>
  <c r="P1094" i="30" s="1"/>
  <c r="P1095" i="30" a="1"/>
  <c r="P1095" i="30" s="1"/>
  <c r="P1096" i="30" a="1"/>
  <c r="P1096" i="30" s="1"/>
  <c r="P1097" i="30" a="1"/>
  <c r="P1097" i="30" s="1"/>
  <c r="P1098" i="30" a="1"/>
  <c r="P1098" i="30" s="1"/>
  <c r="P1099" i="30" a="1"/>
  <c r="P1099" i="30" s="1"/>
  <c r="P1100" i="30" a="1"/>
  <c r="P1100" i="30" s="1"/>
  <c r="P1101" i="30" a="1"/>
  <c r="P1101" i="30" s="1"/>
  <c r="P1102" i="30" a="1"/>
  <c r="P1102" i="30" s="1"/>
  <c r="P1103" i="30" a="1"/>
  <c r="P1103" i="30" s="1"/>
  <c r="P1104" i="30" a="1"/>
  <c r="P1104" i="30" s="1"/>
  <c r="P1105" i="30" a="1"/>
  <c r="P1105" i="30"/>
  <c r="P1106" i="30" a="1"/>
  <c r="P1106" i="30" s="1"/>
  <c r="P1107" i="30" a="1"/>
  <c r="P1107" i="30" s="1"/>
  <c r="P1108" i="30" a="1"/>
  <c r="P1108" i="30" s="1"/>
  <c r="P1109" i="30" a="1"/>
  <c r="P1109" i="30" s="1"/>
  <c r="P1110" i="30" a="1"/>
  <c r="P1110" i="30" s="1"/>
  <c r="P1111" i="30" a="1"/>
  <c r="P1111" i="30" s="1"/>
  <c r="P1112" i="30" a="1"/>
  <c r="P1112" i="30" s="1"/>
  <c r="P1113" i="30" a="1"/>
  <c r="P1113" i="30" s="1"/>
  <c r="P1114" i="30" a="1"/>
  <c r="P1114" i="30" s="1"/>
  <c r="P1115" i="30" a="1"/>
  <c r="P1115" i="30" s="1"/>
  <c r="P1116" i="30" a="1"/>
  <c r="P1116" i="30" s="1"/>
  <c r="P1117" i="30" a="1"/>
  <c r="P1117" i="30" s="1"/>
  <c r="P1118" i="30" a="1"/>
  <c r="P1118" i="30" s="1"/>
  <c r="P1119" i="30" a="1"/>
  <c r="P1119" i="30" s="1"/>
  <c r="P1120" i="30" a="1"/>
  <c r="P1120" i="30" s="1"/>
  <c r="P1121" i="30" a="1"/>
  <c r="P1121" i="30" s="1"/>
  <c r="P1122" i="30" a="1"/>
  <c r="P1122" i="30" s="1"/>
  <c r="P1123" i="30" a="1"/>
  <c r="P1123" i="30" s="1"/>
  <c r="P1124" i="30" a="1"/>
  <c r="P1124" i="30" s="1"/>
  <c r="P1125" i="30" a="1"/>
  <c r="P1125" i="30" s="1"/>
  <c r="P1126" i="30" a="1"/>
  <c r="P1126" i="30" s="1"/>
  <c r="P1127" i="30" a="1"/>
  <c r="P1127" i="30" s="1"/>
  <c r="P1128" i="30" a="1"/>
  <c r="P1128" i="30" s="1"/>
  <c r="P1129" i="30" a="1"/>
  <c r="P1129" i="30" s="1"/>
  <c r="P1130" i="30" a="1"/>
  <c r="P1130" i="30" s="1"/>
  <c r="P1131" i="30" a="1"/>
  <c r="P1131" i="30" s="1"/>
  <c r="P1132" i="30" a="1"/>
  <c r="P1132" i="30" s="1"/>
  <c r="P1133" i="30" a="1"/>
  <c r="P1133" i="30" s="1"/>
  <c r="P1134" i="30" a="1"/>
  <c r="P1134" i="30" s="1"/>
  <c r="P1135" i="30" a="1"/>
  <c r="P1135" i="30" s="1"/>
  <c r="P1136" i="30" a="1"/>
  <c r="P1136" i="30" s="1"/>
  <c r="P1137" i="30" a="1"/>
  <c r="P1137" i="30" s="1"/>
  <c r="P1138" i="30" a="1"/>
  <c r="P1138" i="30" s="1"/>
  <c r="P1139" i="30" a="1"/>
  <c r="P1139" i="30" s="1"/>
  <c r="P1140" i="30" a="1"/>
  <c r="P1140" i="30" s="1"/>
  <c r="P1141" i="30" a="1"/>
  <c r="P1141" i="30" s="1"/>
  <c r="P1142" i="30" a="1"/>
  <c r="P1142" i="30" s="1"/>
  <c r="P1143" i="30" a="1"/>
  <c r="P1143" i="30" s="1"/>
  <c r="P1144" i="30" a="1"/>
  <c r="P1144" i="30" s="1"/>
  <c r="P1145" i="30" a="1"/>
  <c r="P1145" i="30" s="1"/>
  <c r="P1146" i="30" a="1"/>
  <c r="P1146" i="30" s="1"/>
  <c r="P1147" i="30" a="1"/>
  <c r="P1147" i="30" s="1"/>
  <c r="P1148" i="30" a="1"/>
  <c r="P1148" i="30" s="1"/>
  <c r="P1149" i="30" a="1"/>
  <c r="P1149" i="30" s="1"/>
  <c r="P1150" i="30" a="1"/>
  <c r="P1150" i="30" s="1"/>
  <c r="P1151" i="30" a="1"/>
  <c r="P1151" i="30" s="1"/>
  <c r="P1152" i="30" a="1"/>
  <c r="P1152" i="30" s="1"/>
  <c r="P1153" i="30" a="1"/>
  <c r="P1153" i="30" s="1"/>
  <c r="P1154" i="30" a="1"/>
  <c r="P1154" i="30" s="1"/>
  <c r="P1155" i="30" a="1"/>
  <c r="P1155" i="30" s="1"/>
  <c r="P1156" i="30" a="1"/>
  <c r="P1156" i="30" s="1"/>
  <c r="P1157" i="30" a="1"/>
  <c r="P1157" i="30" s="1"/>
  <c r="P1158" i="30" a="1"/>
  <c r="P1158" i="30" s="1"/>
  <c r="P1159" i="30" a="1"/>
  <c r="P1159" i="30" s="1"/>
  <c r="P1160" i="30" a="1"/>
  <c r="P1160" i="30" s="1"/>
  <c r="P1161" i="30" a="1"/>
  <c r="P1161" i="30" s="1"/>
  <c r="P1162" i="30" a="1"/>
  <c r="P1162" i="30" s="1"/>
  <c r="P1163" i="30" a="1"/>
  <c r="P1163" i="30" s="1"/>
  <c r="P1164" i="30" a="1"/>
  <c r="P1164" i="30" s="1"/>
  <c r="P1165" i="30" a="1"/>
  <c r="P1165" i="30" s="1"/>
  <c r="P1166" i="30" a="1"/>
  <c r="P1166" i="30" s="1"/>
  <c r="P1167" i="30" a="1"/>
  <c r="P1167" i="30" s="1"/>
  <c r="P1168" i="30" a="1"/>
  <c r="P1168" i="30" s="1"/>
  <c r="P1169" i="30" a="1"/>
  <c r="P1169" i="30" s="1"/>
  <c r="P1170" i="30" a="1"/>
  <c r="P1170" i="30" s="1"/>
  <c r="P1171" i="30" a="1"/>
  <c r="P1171" i="30" s="1"/>
  <c r="P1172" i="30" a="1"/>
  <c r="P1172" i="30" s="1"/>
  <c r="P1173" i="30" a="1"/>
  <c r="P1173" i="30" s="1"/>
  <c r="P1174" i="30" a="1"/>
  <c r="P1174" i="30" s="1"/>
  <c r="P1175" i="30" a="1"/>
  <c r="P1175" i="30" s="1"/>
  <c r="P1176" i="30" a="1"/>
  <c r="P1176" i="30" s="1"/>
  <c r="P1177" i="30" a="1"/>
  <c r="P1177" i="30" s="1"/>
  <c r="P1178" i="30" a="1"/>
  <c r="P1178" i="30" s="1"/>
  <c r="P1179" i="30" a="1"/>
  <c r="P1179" i="30" s="1"/>
  <c r="P1180" i="30" a="1"/>
  <c r="P1180" i="30" s="1"/>
  <c r="P1181" i="30" a="1"/>
  <c r="P1181" i="30" s="1"/>
  <c r="P1182" i="30" a="1"/>
  <c r="P1182" i="30" s="1"/>
  <c r="P1183" i="30" a="1"/>
  <c r="P1183" i="30" s="1"/>
  <c r="P1184" i="30" a="1"/>
  <c r="P1184" i="30" s="1"/>
  <c r="P1185" i="30" a="1"/>
  <c r="P1185" i="30" s="1"/>
  <c r="P1186" i="30" a="1"/>
  <c r="P1186" i="30" s="1"/>
  <c r="P1187" i="30" a="1"/>
  <c r="P1187" i="30" s="1"/>
  <c r="P1188" i="30" a="1"/>
  <c r="P1188" i="30" s="1"/>
  <c r="P1189" i="30" a="1"/>
  <c r="P1189" i="30" s="1"/>
  <c r="P1190" i="30" a="1"/>
  <c r="P1190" i="30" s="1"/>
  <c r="P1191" i="30" a="1"/>
  <c r="P1191" i="30" s="1"/>
  <c r="P1192" i="30" a="1"/>
  <c r="P1192" i="30" s="1"/>
  <c r="P1193" i="30" a="1"/>
  <c r="P1193" i="30" s="1"/>
  <c r="P1194" i="30" a="1"/>
  <c r="P1194" i="30" s="1"/>
  <c r="P1195" i="30" a="1"/>
  <c r="P1195" i="30" s="1"/>
  <c r="P1196" i="30" a="1"/>
  <c r="P1196" i="30" s="1"/>
  <c r="P1197" i="30" a="1"/>
  <c r="P1197" i="30" s="1"/>
  <c r="P1198" i="30" a="1"/>
  <c r="P1198" i="30" s="1"/>
  <c r="P1199" i="30" a="1"/>
  <c r="P1199" i="30" s="1"/>
  <c r="P1200" i="30" a="1"/>
  <c r="P1200" i="30" s="1"/>
  <c r="P1201" i="30" a="1"/>
  <c r="P1201" i="30" s="1"/>
  <c r="P1202" i="30" a="1"/>
  <c r="P1202" i="30" s="1"/>
  <c r="P1203" i="30" a="1"/>
  <c r="P1203" i="30" s="1"/>
  <c r="P1204" i="30" a="1"/>
  <c r="P1204" i="30" s="1"/>
  <c r="P1205" i="30" a="1"/>
  <c r="P1205" i="30" s="1"/>
  <c r="P1206" i="30" a="1"/>
  <c r="P1206" i="30" s="1"/>
  <c r="P1207" i="30" a="1"/>
  <c r="P1207" i="30" s="1"/>
  <c r="P1208" i="30" a="1"/>
  <c r="P1208" i="30" s="1"/>
  <c r="P1209" i="30" a="1"/>
  <c r="P1209" i="30" s="1"/>
  <c r="P1210" i="30" a="1"/>
  <c r="P1210" i="30" s="1"/>
  <c r="P1211" i="30" a="1"/>
  <c r="P1211" i="30" s="1"/>
  <c r="P1212" i="30" a="1"/>
  <c r="P1212" i="30" s="1"/>
  <c r="P1213" i="30" a="1"/>
  <c r="P1213" i="30" s="1"/>
  <c r="P1214" i="30" a="1"/>
  <c r="P1214" i="30" s="1"/>
  <c r="P1215" i="30" a="1"/>
  <c r="P1215" i="30" s="1"/>
  <c r="P1216" i="30" a="1"/>
  <c r="P1216" i="30" s="1"/>
  <c r="P1217" i="30" a="1"/>
  <c r="P1217" i="30" s="1"/>
  <c r="P1218" i="30" a="1"/>
  <c r="P1218" i="30" s="1"/>
  <c r="P1219" i="30" a="1"/>
  <c r="P1219" i="30" s="1"/>
  <c r="P1220" i="30" a="1"/>
  <c r="P1220" i="30" s="1"/>
  <c r="P1221" i="30" a="1"/>
  <c r="P1221" i="30" s="1"/>
  <c r="P1222" i="30" a="1"/>
  <c r="P1222" i="30" s="1"/>
  <c r="P1223" i="30" a="1"/>
  <c r="P1223" i="30" s="1"/>
  <c r="P1224" i="30" a="1"/>
  <c r="P1224" i="30" s="1"/>
  <c r="P1225" i="30" a="1"/>
  <c r="P1225" i="30" s="1"/>
  <c r="P1226" i="30" a="1"/>
  <c r="P1226" i="30" s="1"/>
  <c r="P1227" i="30" a="1"/>
  <c r="P1227" i="30" s="1"/>
  <c r="P1228" i="30" a="1"/>
  <c r="P1228" i="30" s="1"/>
  <c r="P1229" i="30" a="1"/>
  <c r="P1229" i="30" s="1"/>
  <c r="P1230" i="30" a="1"/>
  <c r="P1230" i="30" s="1"/>
  <c r="P1231" i="30" a="1"/>
  <c r="P1231" i="30" s="1"/>
  <c r="P1232" i="30" a="1"/>
  <c r="P1232" i="30" s="1"/>
  <c r="P1233" i="30" a="1"/>
  <c r="P1233" i="30" s="1"/>
  <c r="P1234" i="30" a="1"/>
  <c r="P1234" i="30" s="1"/>
  <c r="P1235" i="30" a="1"/>
  <c r="P1235" i="30" s="1"/>
  <c r="P1236" i="30" a="1"/>
  <c r="P1236" i="30" s="1"/>
  <c r="P1237" i="30" a="1"/>
  <c r="P1237" i="30" s="1"/>
  <c r="P1238" i="30" a="1"/>
  <c r="P1238" i="30" s="1"/>
  <c r="P1239" i="30" a="1"/>
  <c r="P1239" i="30" s="1"/>
  <c r="P1240" i="30" a="1"/>
  <c r="P1240" i="30" s="1"/>
  <c r="P1241" i="30" a="1"/>
  <c r="P1241" i="30" s="1"/>
  <c r="P1242" i="30" a="1"/>
  <c r="P1242" i="30" s="1"/>
  <c r="P1243" i="30" a="1"/>
  <c r="P1243" i="30" s="1"/>
  <c r="P1244" i="30" a="1"/>
  <c r="P1244" i="30" s="1"/>
  <c r="P1245" i="30" a="1"/>
  <c r="P1245" i="30" s="1"/>
  <c r="P1246" i="30" a="1"/>
  <c r="P1246" i="30" s="1"/>
  <c r="P1247" i="30" a="1"/>
  <c r="P1247" i="30" s="1"/>
  <c r="P1248" i="30" a="1"/>
  <c r="P1248" i="30" s="1"/>
  <c r="P1249" i="30" a="1"/>
  <c r="P1249" i="30" s="1"/>
  <c r="P1250" i="30" a="1"/>
  <c r="P1250" i="30" s="1"/>
  <c r="P1251" i="30" a="1"/>
  <c r="P1251" i="30" s="1"/>
  <c r="P1252" i="30" a="1"/>
  <c r="P1252" i="30" s="1"/>
  <c r="P1253" i="30" a="1"/>
  <c r="P1253" i="30" s="1"/>
  <c r="P1254" i="30" a="1"/>
  <c r="P1254" i="30"/>
  <c r="P1255" i="30" a="1"/>
  <c r="P1255" i="30" s="1"/>
  <c r="P1256" i="30" a="1"/>
  <c r="P1256" i="30" s="1"/>
  <c r="P1257" i="30" a="1"/>
  <c r="P1257" i="30" s="1"/>
  <c r="P1258" i="30" a="1"/>
  <c r="P1258" i="30" s="1"/>
  <c r="P1259" i="30" a="1"/>
  <c r="P1259" i="30" s="1"/>
  <c r="P1260" i="30" a="1"/>
  <c r="P1260" i="30" s="1"/>
  <c r="P1261" i="30" a="1"/>
  <c r="P1261" i="30" s="1"/>
  <c r="P1262" i="30" a="1"/>
  <c r="P1262" i="30" s="1"/>
  <c r="P1263" i="30" a="1"/>
  <c r="P1263" i="30" s="1"/>
  <c r="P1264" i="30" a="1"/>
  <c r="P1264" i="30" s="1"/>
  <c r="P1265" i="30" a="1"/>
  <c r="P1265" i="30" s="1"/>
  <c r="P1266" i="30" a="1"/>
  <c r="P1266" i="30" s="1"/>
  <c r="P1267" i="30" a="1"/>
  <c r="P1267" i="30" s="1"/>
  <c r="P1268" i="30" a="1"/>
  <c r="P1268" i="30" s="1"/>
  <c r="P1269" i="30" a="1"/>
  <c r="P1269" i="30" s="1"/>
  <c r="P1270" i="30" a="1"/>
  <c r="P1270" i="30" s="1"/>
  <c r="P1271" i="30" a="1"/>
  <c r="P1271" i="30" s="1"/>
  <c r="P1272" i="30" a="1"/>
  <c r="P1272" i="30" s="1"/>
  <c r="P1273" i="30" a="1"/>
  <c r="P1273" i="30" s="1"/>
  <c r="P1274" i="30" a="1"/>
  <c r="P1274" i="30" s="1"/>
  <c r="P1275" i="30" a="1"/>
  <c r="P1275" i="30" s="1"/>
  <c r="P1276" i="30" a="1"/>
  <c r="P1276" i="30" s="1"/>
  <c r="P1277" i="30" a="1"/>
  <c r="P1277" i="30" s="1"/>
  <c r="P1278" i="30" a="1"/>
  <c r="P1278" i="30" s="1"/>
  <c r="P1279" i="30" a="1"/>
  <c r="P1279" i="30" s="1"/>
  <c r="P1280" i="30" a="1"/>
  <c r="P1280" i="30" s="1"/>
  <c r="P1281" i="30" a="1"/>
  <c r="P1281" i="30" s="1"/>
  <c r="P1282" i="30" a="1"/>
  <c r="P1282" i="30" s="1"/>
  <c r="P1283" i="30" a="1"/>
  <c r="P1283" i="30" s="1"/>
  <c r="P1284" i="30" a="1"/>
  <c r="P1284" i="30" s="1"/>
  <c r="P1285" i="30" a="1"/>
  <c r="P1285" i="30" s="1"/>
  <c r="P1286" i="30" a="1"/>
  <c r="P1286" i="30" s="1"/>
  <c r="P1287" i="30" a="1"/>
  <c r="P1287" i="30" s="1"/>
  <c r="P1288" i="30" a="1"/>
  <c r="P1288" i="30" s="1"/>
  <c r="P1289" i="30" a="1"/>
  <c r="P1289" i="30" s="1"/>
  <c r="P1290" i="30" a="1"/>
  <c r="P1290" i="30" s="1"/>
  <c r="P1291" i="30" a="1"/>
  <c r="P1291" i="30" s="1"/>
  <c r="P1292" i="30" a="1"/>
  <c r="P1292" i="30" s="1"/>
  <c r="P1293" i="30" a="1"/>
  <c r="P1293" i="30" s="1"/>
  <c r="P1294" i="30" a="1"/>
  <c r="P1294" i="30" s="1"/>
  <c r="P1295" i="30" a="1"/>
  <c r="P1295" i="30" s="1"/>
  <c r="P1296" i="30" a="1"/>
  <c r="P1296" i="30" s="1"/>
  <c r="P1297" i="30" a="1"/>
  <c r="P1297" i="30" s="1"/>
  <c r="P1298" i="30" a="1"/>
  <c r="P1298" i="30" s="1"/>
  <c r="P1299" i="30" a="1"/>
  <c r="P1299" i="30" s="1"/>
  <c r="P1300" i="30" a="1"/>
  <c r="P1300" i="30" s="1"/>
  <c r="P1301" i="30" a="1"/>
  <c r="P1301" i="30" s="1"/>
  <c r="P1302" i="30" a="1"/>
  <c r="P1302" i="30" s="1"/>
  <c r="P1303" i="30" a="1"/>
  <c r="P1303" i="30" s="1"/>
  <c r="P1304" i="30" a="1"/>
  <c r="P1304" i="30" s="1"/>
  <c r="P1305" i="30" a="1"/>
  <c r="P1305" i="30" s="1"/>
  <c r="P1306" i="30" a="1"/>
  <c r="P1306" i="30" s="1"/>
  <c r="P1307" i="30" a="1"/>
  <c r="P1307" i="30" s="1"/>
  <c r="P1308" i="30" a="1"/>
  <c r="P1308" i="30" s="1"/>
  <c r="P1309" i="30" a="1"/>
  <c r="P1309" i="30" s="1"/>
  <c r="P1310" i="30" a="1"/>
  <c r="P1310" i="30" s="1"/>
  <c r="P1311" i="30" a="1"/>
  <c r="P1311" i="30" s="1"/>
  <c r="P1312" i="30" a="1"/>
  <c r="P1312" i="30" s="1"/>
  <c r="P1313" i="30" a="1"/>
  <c r="P1313" i="30" s="1"/>
  <c r="P1314" i="30" a="1"/>
  <c r="P1314" i="30" s="1"/>
  <c r="P1315" i="30" a="1"/>
  <c r="P1315" i="30" s="1"/>
  <c r="P1316" i="30" a="1"/>
  <c r="P1316" i="30" s="1"/>
  <c r="P1317" i="30" a="1"/>
  <c r="P1317" i="30" s="1"/>
  <c r="P1318" i="30" a="1"/>
  <c r="P1318" i="30" s="1"/>
  <c r="P1319" i="30" a="1"/>
  <c r="P1319" i="30" s="1"/>
  <c r="P1320" i="30" a="1"/>
  <c r="P1320" i="30" s="1"/>
  <c r="P1321" i="30" a="1"/>
  <c r="P1321" i="30" s="1"/>
  <c r="P1322" i="30" a="1"/>
  <c r="P1322" i="30" s="1"/>
  <c r="P1323" i="30" a="1"/>
  <c r="P1323" i="30" s="1"/>
  <c r="P1324" i="30" a="1"/>
  <c r="P1324" i="30" s="1"/>
  <c r="P1325" i="30" a="1"/>
  <c r="P1325" i="30" s="1"/>
  <c r="P1326" i="30" a="1"/>
  <c r="P1326" i="30"/>
  <c r="P1327" i="30" a="1"/>
  <c r="P1327" i="30" s="1"/>
  <c r="P1328" i="30" a="1"/>
  <c r="P1328" i="30" s="1"/>
  <c r="P1329" i="30" a="1"/>
  <c r="P1329" i="30" s="1"/>
  <c r="P1330" i="30" a="1"/>
  <c r="P1330" i="30" s="1"/>
  <c r="P1331" i="30" a="1"/>
  <c r="P1331" i="30" s="1"/>
  <c r="P1332" i="30" a="1"/>
  <c r="P1332" i="30" s="1"/>
  <c r="P1333" i="30" a="1"/>
  <c r="P1333" i="30" s="1"/>
  <c r="P1334" i="30" a="1"/>
  <c r="P1334" i="30" s="1"/>
  <c r="P1335" i="30" a="1"/>
  <c r="P1335" i="30" s="1"/>
  <c r="P1336" i="30" a="1"/>
  <c r="P1336" i="30" s="1"/>
  <c r="P1337" i="30" a="1"/>
  <c r="P1337" i="30" s="1"/>
  <c r="P1338" i="30" a="1"/>
  <c r="P1338" i="30" s="1"/>
  <c r="P1339" i="30" a="1"/>
  <c r="P1339" i="30" s="1"/>
  <c r="L7" i="14"/>
  <c r="L6" i="14"/>
  <c r="L4" i="14"/>
  <c r="L5" i="14"/>
  <c r="O2" i="30"/>
  <c r="Q2" i="30" s="1"/>
  <c r="O3" i="30"/>
  <c r="Q3" i="30" s="1"/>
  <c r="O4" i="30"/>
  <c r="Q4" i="30" s="1"/>
  <c r="O5" i="30"/>
  <c r="Q5" i="30" s="1"/>
  <c r="O6" i="30"/>
  <c r="Q6" i="30" s="1"/>
  <c r="O7" i="30"/>
  <c r="Q7" i="30" s="1"/>
  <c r="O8" i="30"/>
  <c r="Q8" i="30" s="1"/>
  <c r="O9" i="30"/>
  <c r="Q9" i="30" s="1"/>
  <c r="O10" i="30"/>
  <c r="Q10" i="30" s="1"/>
  <c r="O11" i="30"/>
  <c r="Q11" i="30" s="1"/>
  <c r="O12" i="30"/>
  <c r="Q12" i="30" s="1"/>
  <c r="O13" i="30"/>
  <c r="Q13" i="30" s="1"/>
  <c r="O14" i="30"/>
  <c r="Q14" i="30" s="1"/>
  <c r="O15" i="30"/>
  <c r="Q15" i="30" s="1"/>
  <c r="O16" i="30"/>
  <c r="Q16" i="30" s="1"/>
  <c r="O17" i="30"/>
  <c r="Q17" i="30" s="1"/>
  <c r="O18" i="30"/>
  <c r="Q18" i="30" s="1"/>
  <c r="O19" i="30"/>
  <c r="Q19" i="30" s="1"/>
  <c r="O20" i="30"/>
  <c r="Q20" i="30" s="1"/>
  <c r="O21" i="30"/>
  <c r="Q21" i="30" s="1"/>
  <c r="O22" i="30"/>
  <c r="Q22" i="30" s="1"/>
  <c r="O23" i="30"/>
  <c r="Q23" i="30" s="1"/>
  <c r="O24" i="30"/>
  <c r="Q24" i="30" s="1"/>
  <c r="O25" i="30"/>
  <c r="Q25" i="30" s="1"/>
  <c r="O26" i="30"/>
  <c r="Q26" i="30" s="1"/>
  <c r="O27" i="30"/>
  <c r="Q27" i="30" s="1"/>
  <c r="O28" i="30"/>
  <c r="Q28" i="30" s="1"/>
  <c r="O29" i="30"/>
  <c r="Q29" i="30" s="1"/>
  <c r="O30" i="30"/>
  <c r="Q30" i="30" s="1"/>
  <c r="O31" i="30"/>
  <c r="Q31" i="30" s="1"/>
  <c r="O32" i="30"/>
  <c r="Q32" i="30" s="1"/>
  <c r="O33" i="30"/>
  <c r="Q33" i="30" s="1"/>
  <c r="O34" i="30"/>
  <c r="Q34" i="30" s="1"/>
  <c r="O35" i="30"/>
  <c r="Q35" i="30" s="1"/>
  <c r="O36" i="30"/>
  <c r="Q36" i="30" s="1"/>
  <c r="O37" i="30"/>
  <c r="Q37" i="30" s="1"/>
  <c r="O38" i="30"/>
  <c r="Q38" i="30" s="1"/>
  <c r="O39" i="30"/>
  <c r="Q39" i="30" s="1"/>
  <c r="O40" i="30"/>
  <c r="Q40" i="30" s="1"/>
  <c r="O41" i="30"/>
  <c r="Q41" i="30" s="1"/>
  <c r="O42" i="30"/>
  <c r="Q42" i="30" s="1"/>
  <c r="O43" i="30"/>
  <c r="Q43" i="30" s="1"/>
  <c r="O44" i="30"/>
  <c r="Q44" i="30" s="1"/>
  <c r="O45" i="30"/>
  <c r="Q45" i="30" s="1"/>
  <c r="O46" i="30"/>
  <c r="Q46" i="30" s="1"/>
  <c r="O47" i="30"/>
  <c r="Q47" i="30" s="1"/>
  <c r="O48" i="30"/>
  <c r="Q48" i="30" s="1"/>
  <c r="O49" i="30"/>
  <c r="Q49" i="30" s="1"/>
  <c r="O50" i="30"/>
  <c r="Q50" i="30" s="1"/>
  <c r="O51" i="30"/>
  <c r="Q51" i="30" s="1"/>
  <c r="O52" i="30"/>
  <c r="Q52" i="30" s="1"/>
  <c r="O53" i="30"/>
  <c r="Q53" i="30" s="1"/>
  <c r="O54" i="30"/>
  <c r="Q54" i="30" s="1"/>
  <c r="O55" i="30"/>
  <c r="Q55" i="30" s="1"/>
  <c r="O56" i="30"/>
  <c r="Q56" i="30" s="1"/>
  <c r="O57" i="30"/>
  <c r="Q57" i="30" s="1"/>
  <c r="O58" i="30"/>
  <c r="Q58" i="30" s="1"/>
  <c r="O59" i="30"/>
  <c r="Q59" i="30" s="1"/>
  <c r="O60" i="30"/>
  <c r="Q60" i="30" s="1"/>
  <c r="O61" i="30"/>
  <c r="Q61" i="30" s="1"/>
  <c r="O62" i="30"/>
  <c r="Q62" i="30" s="1"/>
  <c r="O63" i="30"/>
  <c r="Q63" i="30" s="1"/>
  <c r="O64" i="30"/>
  <c r="Q64" i="30" s="1"/>
  <c r="O65" i="30"/>
  <c r="Q65" i="30" s="1"/>
  <c r="O66" i="30"/>
  <c r="Q66" i="30" s="1"/>
  <c r="O67" i="30"/>
  <c r="Q67" i="30" s="1"/>
  <c r="O68" i="30"/>
  <c r="Q68" i="30" s="1"/>
  <c r="O69" i="30"/>
  <c r="Q69" i="30" s="1"/>
  <c r="O70" i="30"/>
  <c r="Q70" i="30" s="1"/>
  <c r="O71" i="30"/>
  <c r="Q71" i="30" s="1"/>
  <c r="O72" i="30"/>
  <c r="Q72" i="30" s="1"/>
  <c r="O73" i="30"/>
  <c r="Q73" i="30" s="1"/>
  <c r="O74" i="30"/>
  <c r="Q74" i="30" s="1"/>
  <c r="O75" i="30"/>
  <c r="Q75" i="30" s="1"/>
  <c r="O76" i="30"/>
  <c r="Q76" i="30" s="1"/>
  <c r="O77" i="30"/>
  <c r="Q77" i="30" s="1"/>
  <c r="O78" i="30"/>
  <c r="Q78" i="30" s="1"/>
  <c r="O79" i="30"/>
  <c r="Q79" i="30" s="1"/>
  <c r="O80" i="30"/>
  <c r="Q80" i="30" s="1"/>
  <c r="O81" i="30"/>
  <c r="Q81" i="30" s="1"/>
  <c r="O82" i="30"/>
  <c r="Q82" i="30" s="1"/>
  <c r="O83" i="30"/>
  <c r="Q83" i="30" s="1"/>
  <c r="O84" i="30"/>
  <c r="Q84" i="30" s="1"/>
  <c r="O85" i="30"/>
  <c r="Q85" i="30" s="1"/>
  <c r="O86" i="30"/>
  <c r="Q86" i="30" s="1"/>
  <c r="O87" i="30"/>
  <c r="Q87" i="30" s="1"/>
  <c r="O88" i="30"/>
  <c r="Q88" i="30" s="1"/>
  <c r="O89" i="30"/>
  <c r="Q89" i="30" s="1"/>
  <c r="O90" i="30"/>
  <c r="Q90" i="30" s="1"/>
  <c r="O91" i="30"/>
  <c r="Q91" i="30" s="1"/>
  <c r="O92" i="30"/>
  <c r="Q92" i="30" s="1"/>
  <c r="O93" i="30"/>
  <c r="Q93" i="30" s="1"/>
  <c r="O94" i="30"/>
  <c r="Q94" i="30" s="1"/>
  <c r="O95" i="30"/>
  <c r="Q95" i="30" s="1"/>
  <c r="O96" i="30"/>
  <c r="Q96" i="30" s="1"/>
  <c r="O97" i="30"/>
  <c r="Q97" i="30" s="1"/>
  <c r="O98" i="30"/>
  <c r="Q98" i="30" s="1"/>
  <c r="O99" i="30"/>
  <c r="Q99" i="30" s="1"/>
  <c r="O100" i="30"/>
  <c r="Q100" i="30" s="1"/>
  <c r="O101" i="30"/>
  <c r="Q101" i="30" s="1"/>
  <c r="O102" i="30"/>
  <c r="Q102" i="30" s="1"/>
  <c r="O103" i="30"/>
  <c r="Q103" i="30" s="1"/>
  <c r="O104" i="30"/>
  <c r="Q104" i="30" s="1"/>
  <c r="O105" i="30"/>
  <c r="Q105" i="30" s="1"/>
  <c r="O106" i="30"/>
  <c r="Q106" i="30" s="1"/>
  <c r="O107" i="30"/>
  <c r="Q107" i="30" s="1"/>
  <c r="O108" i="30"/>
  <c r="Q108" i="30" s="1"/>
  <c r="O109" i="30"/>
  <c r="Q109" i="30" s="1"/>
  <c r="O110" i="30"/>
  <c r="Q110" i="30" s="1"/>
  <c r="O111" i="30"/>
  <c r="Q111" i="30" s="1"/>
  <c r="O112" i="30"/>
  <c r="Q112" i="30" s="1"/>
  <c r="O113" i="30"/>
  <c r="Q113" i="30" s="1"/>
  <c r="O114" i="30"/>
  <c r="Q114" i="30" s="1"/>
  <c r="O115" i="30"/>
  <c r="Q115" i="30" s="1"/>
  <c r="O116" i="30"/>
  <c r="Q116" i="30" s="1"/>
  <c r="O117" i="30"/>
  <c r="Q117" i="30" s="1"/>
  <c r="O118" i="30"/>
  <c r="Q118" i="30" s="1"/>
  <c r="O119" i="30"/>
  <c r="Q119" i="30" s="1"/>
  <c r="O120" i="30"/>
  <c r="Q120" i="30" s="1"/>
  <c r="O121" i="30"/>
  <c r="Q121" i="30" s="1"/>
  <c r="O122" i="30"/>
  <c r="Q122" i="30" s="1"/>
  <c r="O123" i="30"/>
  <c r="Q123" i="30" s="1"/>
  <c r="O124" i="30"/>
  <c r="Q124" i="30" s="1"/>
  <c r="O125" i="30"/>
  <c r="Q125" i="30" s="1"/>
  <c r="O126" i="30"/>
  <c r="Q126" i="30" s="1"/>
  <c r="O127" i="30"/>
  <c r="Q127" i="30" s="1"/>
  <c r="O128" i="30"/>
  <c r="Q128" i="30" s="1"/>
  <c r="O129" i="30"/>
  <c r="Q129" i="30" s="1"/>
  <c r="O130" i="30"/>
  <c r="Q130" i="30" s="1"/>
  <c r="O131" i="30"/>
  <c r="Q131" i="30" s="1"/>
  <c r="O132" i="30"/>
  <c r="Q132" i="30" s="1"/>
  <c r="O133" i="30"/>
  <c r="Q133" i="30" s="1"/>
  <c r="O134" i="30"/>
  <c r="Q134" i="30" s="1"/>
  <c r="O135" i="30"/>
  <c r="Q135" i="30" s="1"/>
  <c r="O136" i="30"/>
  <c r="Q136" i="30" s="1"/>
  <c r="O137" i="30"/>
  <c r="Q137" i="30" s="1"/>
  <c r="O138" i="30"/>
  <c r="Q138" i="30" s="1"/>
  <c r="O139" i="30"/>
  <c r="Q139" i="30" s="1"/>
  <c r="O140" i="30"/>
  <c r="Q140" i="30" s="1"/>
  <c r="O141" i="30"/>
  <c r="Q141" i="30" s="1"/>
  <c r="O142" i="30"/>
  <c r="Q142" i="30" s="1"/>
  <c r="O143" i="30"/>
  <c r="Q143" i="30" s="1"/>
  <c r="O144" i="30"/>
  <c r="Q144" i="30" s="1"/>
  <c r="O145" i="30"/>
  <c r="Q145" i="30" s="1"/>
  <c r="O146" i="30"/>
  <c r="Q146" i="30" s="1"/>
  <c r="O147" i="30"/>
  <c r="Q147" i="30" s="1"/>
  <c r="O148" i="30"/>
  <c r="Q148" i="30" s="1"/>
  <c r="O149" i="30"/>
  <c r="Q149" i="30" s="1"/>
  <c r="O150" i="30"/>
  <c r="Q150" i="30" s="1"/>
  <c r="O151" i="30"/>
  <c r="Q151" i="30" s="1"/>
  <c r="O152" i="30"/>
  <c r="Q152" i="30" s="1"/>
  <c r="O153" i="30"/>
  <c r="Q153" i="30" s="1"/>
  <c r="O154" i="30"/>
  <c r="Q154" i="30" s="1"/>
  <c r="O155" i="30"/>
  <c r="Q155" i="30" s="1"/>
  <c r="O156" i="30"/>
  <c r="Q156" i="30" s="1"/>
  <c r="O157" i="30"/>
  <c r="Q157" i="30" s="1"/>
  <c r="O158" i="30"/>
  <c r="Q158" i="30" s="1"/>
  <c r="O159" i="30"/>
  <c r="Q159" i="30" s="1"/>
  <c r="O160" i="30"/>
  <c r="Q160" i="30" s="1"/>
  <c r="O161" i="30"/>
  <c r="Q161" i="30" s="1"/>
  <c r="O162" i="30"/>
  <c r="Q162" i="30" s="1"/>
  <c r="O163" i="30"/>
  <c r="Q163" i="30" s="1"/>
  <c r="O164" i="30"/>
  <c r="Q164" i="30" s="1"/>
  <c r="O165" i="30"/>
  <c r="Q165" i="30" s="1"/>
  <c r="O166" i="30"/>
  <c r="Q166" i="30" s="1"/>
  <c r="O167" i="30"/>
  <c r="Q167" i="30" s="1"/>
  <c r="O168" i="30"/>
  <c r="Q168" i="30" s="1"/>
  <c r="O169" i="30"/>
  <c r="Q169" i="30" s="1"/>
  <c r="O170" i="30"/>
  <c r="Q170" i="30" s="1"/>
  <c r="O171" i="30"/>
  <c r="Q171" i="30" s="1"/>
  <c r="O172" i="30"/>
  <c r="Q172" i="30" s="1"/>
  <c r="O173" i="30"/>
  <c r="Q173" i="30" s="1"/>
  <c r="O174" i="30"/>
  <c r="Q174" i="30" s="1"/>
  <c r="O175" i="30"/>
  <c r="Q175" i="30" s="1"/>
  <c r="O176" i="30"/>
  <c r="Q176" i="30" s="1"/>
  <c r="O177" i="30"/>
  <c r="Q177" i="30" s="1"/>
  <c r="O178" i="30"/>
  <c r="Q178" i="30" s="1"/>
  <c r="O179" i="30"/>
  <c r="Q179" i="30" s="1"/>
  <c r="O180" i="30"/>
  <c r="Q180" i="30" s="1"/>
  <c r="O181" i="30"/>
  <c r="Q181" i="30" s="1"/>
  <c r="O182" i="30"/>
  <c r="Q182" i="30" s="1"/>
  <c r="O183" i="30"/>
  <c r="Q183" i="30" s="1"/>
  <c r="O184" i="30"/>
  <c r="Q184" i="30" s="1"/>
  <c r="O185" i="30"/>
  <c r="Q185" i="30" s="1"/>
  <c r="O186" i="30"/>
  <c r="Q186" i="30" s="1"/>
  <c r="O187" i="30"/>
  <c r="Q187" i="30" s="1"/>
  <c r="O188" i="30"/>
  <c r="Q188" i="30" s="1"/>
  <c r="O189" i="30"/>
  <c r="Q189" i="30" s="1"/>
  <c r="O190" i="30"/>
  <c r="Q190" i="30" s="1"/>
  <c r="O191" i="30"/>
  <c r="Q191" i="30" s="1"/>
  <c r="O192" i="30"/>
  <c r="Q192" i="30" s="1"/>
  <c r="O193" i="30"/>
  <c r="Q193" i="30" s="1"/>
  <c r="O194" i="30"/>
  <c r="Q194" i="30" s="1"/>
  <c r="O195" i="30"/>
  <c r="Q195" i="30" s="1"/>
  <c r="O196" i="30"/>
  <c r="Q196" i="30" s="1"/>
  <c r="O197" i="30"/>
  <c r="Q197" i="30" s="1"/>
  <c r="O198" i="30"/>
  <c r="Q198" i="30" s="1"/>
  <c r="O199" i="30"/>
  <c r="Q199" i="30" s="1"/>
  <c r="O200" i="30"/>
  <c r="Q200" i="30" s="1"/>
  <c r="O201" i="30"/>
  <c r="Q201" i="30" s="1"/>
  <c r="O202" i="30"/>
  <c r="Q202" i="30" s="1"/>
  <c r="O203" i="30"/>
  <c r="Q203" i="30" s="1"/>
  <c r="O204" i="30"/>
  <c r="Q204" i="30" s="1"/>
  <c r="O205" i="30"/>
  <c r="Q205" i="30" s="1"/>
  <c r="O206" i="30"/>
  <c r="Q206" i="30" s="1"/>
  <c r="O207" i="30"/>
  <c r="Q207" i="30" s="1"/>
  <c r="O208" i="30"/>
  <c r="Q208" i="30" s="1"/>
  <c r="O209" i="30"/>
  <c r="Q209" i="30" s="1"/>
  <c r="O210" i="30"/>
  <c r="Q210" i="30" s="1"/>
  <c r="O211" i="30"/>
  <c r="Q211" i="30" s="1"/>
  <c r="O212" i="30"/>
  <c r="Q212" i="30" s="1"/>
  <c r="O213" i="30"/>
  <c r="Q213" i="30" s="1"/>
  <c r="O214" i="30"/>
  <c r="Q214" i="30" s="1"/>
  <c r="O215" i="30"/>
  <c r="Q215" i="30" s="1"/>
  <c r="O216" i="30"/>
  <c r="Q216" i="30" s="1"/>
  <c r="O217" i="30"/>
  <c r="Q217" i="30" s="1"/>
  <c r="O218" i="30"/>
  <c r="Q218" i="30" s="1"/>
  <c r="O219" i="30"/>
  <c r="Q219" i="30" s="1"/>
  <c r="O220" i="30"/>
  <c r="Q220" i="30" s="1"/>
  <c r="O221" i="30"/>
  <c r="Q221" i="30" s="1"/>
  <c r="O222" i="30"/>
  <c r="Q222" i="30" s="1"/>
  <c r="O223" i="30"/>
  <c r="Q223" i="30" s="1"/>
  <c r="O224" i="30"/>
  <c r="Q224" i="30" s="1"/>
  <c r="O225" i="30"/>
  <c r="Q225" i="30" s="1"/>
  <c r="O226" i="30"/>
  <c r="Q226" i="30" s="1"/>
  <c r="O227" i="30"/>
  <c r="Q227" i="30" s="1"/>
  <c r="O228" i="30"/>
  <c r="Q228" i="30" s="1"/>
  <c r="O229" i="30"/>
  <c r="Q229" i="30" s="1"/>
  <c r="O230" i="30"/>
  <c r="Q230" i="30" s="1"/>
  <c r="O231" i="30"/>
  <c r="Q231" i="30" s="1"/>
  <c r="O232" i="30"/>
  <c r="Q232" i="30" s="1"/>
  <c r="O233" i="30"/>
  <c r="Q233" i="30" s="1"/>
  <c r="O234" i="30"/>
  <c r="Q234" i="30" s="1"/>
  <c r="O235" i="30"/>
  <c r="Q235" i="30" s="1"/>
  <c r="O236" i="30"/>
  <c r="Q236" i="30" s="1"/>
  <c r="O237" i="30"/>
  <c r="Q237" i="30" s="1"/>
  <c r="O238" i="30"/>
  <c r="Q238" i="30" s="1"/>
  <c r="O239" i="30"/>
  <c r="Q239" i="30" s="1"/>
  <c r="O240" i="30"/>
  <c r="Q240" i="30" s="1"/>
  <c r="O241" i="30"/>
  <c r="Q241" i="30" s="1"/>
  <c r="O242" i="30"/>
  <c r="Q242" i="30" s="1"/>
  <c r="O243" i="30"/>
  <c r="Q243" i="30" s="1"/>
  <c r="O244" i="30"/>
  <c r="Q244" i="30" s="1"/>
  <c r="O245" i="30"/>
  <c r="Q245" i="30" s="1"/>
  <c r="O246" i="30"/>
  <c r="Q246" i="30" s="1"/>
  <c r="O247" i="30"/>
  <c r="Q247" i="30" s="1"/>
  <c r="O248" i="30"/>
  <c r="Q248" i="30" s="1"/>
  <c r="O249" i="30"/>
  <c r="Q249" i="30" s="1"/>
  <c r="O250" i="30"/>
  <c r="Q250" i="30" s="1"/>
  <c r="O251" i="30"/>
  <c r="Q251" i="30" s="1"/>
  <c r="O252" i="30"/>
  <c r="Q252" i="30" s="1"/>
  <c r="O253" i="30"/>
  <c r="Q253" i="30" s="1"/>
  <c r="O254" i="30"/>
  <c r="Q254" i="30" s="1"/>
  <c r="O255" i="30"/>
  <c r="Q255" i="30" s="1"/>
  <c r="O256" i="30"/>
  <c r="Q256" i="30" s="1"/>
  <c r="O257" i="30"/>
  <c r="Q257" i="30" s="1"/>
  <c r="O258" i="30"/>
  <c r="Q258" i="30" s="1"/>
  <c r="O259" i="30"/>
  <c r="Q259" i="30" s="1"/>
  <c r="O260" i="30"/>
  <c r="Q260" i="30" s="1"/>
  <c r="O261" i="30"/>
  <c r="Q261" i="30" s="1"/>
  <c r="O262" i="30"/>
  <c r="Q262" i="30" s="1"/>
  <c r="O263" i="30"/>
  <c r="Q263" i="30" s="1"/>
  <c r="O264" i="30"/>
  <c r="Q264" i="30" s="1"/>
  <c r="O265" i="30"/>
  <c r="Q265" i="30" s="1"/>
  <c r="O266" i="30"/>
  <c r="Q266" i="30" s="1"/>
  <c r="O267" i="30"/>
  <c r="Q267" i="30" s="1"/>
  <c r="O268" i="30"/>
  <c r="Q268" i="30" s="1"/>
  <c r="O269" i="30"/>
  <c r="Q269" i="30" s="1"/>
  <c r="O270" i="30"/>
  <c r="Q270" i="30" s="1"/>
  <c r="O271" i="30"/>
  <c r="Q271" i="30" s="1"/>
  <c r="O272" i="30"/>
  <c r="Q272" i="30" s="1"/>
  <c r="O273" i="30"/>
  <c r="Q273" i="30" s="1"/>
  <c r="O274" i="30"/>
  <c r="Q274" i="30" s="1"/>
  <c r="O275" i="30"/>
  <c r="Q275" i="30" s="1"/>
  <c r="O276" i="30"/>
  <c r="Q276" i="30" s="1"/>
  <c r="O277" i="30"/>
  <c r="Q277" i="30" s="1"/>
  <c r="O278" i="30"/>
  <c r="Q278" i="30" s="1"/>
  <c r="O279" i="30"/>
  <c r="Q279" i="30" s="1"/>
  <c r="O280" i="30"/>
  <c r="Q280" i="30" s="1"/>
  <c r="O281" i="30"/>
  <c r="Q281" i="30" s="1"/>
  <c r="O282" i="30"/>
  <c r="Q282" i="30" s="1"/>
  <c r="O283" i="30"/>
  <c r="Q283" i="30" s="1"/>
  <c r="O284" i="30"/>
  <c r="Q284" i="30" s="1"/>
  <c r="O285" i="30"/>
  <c r="Q285" i="30" s="1"/>
  <c r="O286" i="30"/>
  <c r="Q286" i="30" s="1"/>
  <c r="O287" i="30"/>
  <c r="Q287" i="30" s="1"/>
  <c r="O288" i="30"/>
  <c r="Q288" i="30" s="1"/>
  <c r="O289" i="30"/>
  <c r="Q289" i="30" s="1"/>
  <c r="O290" i="30"/>
  <c r="Q290" i="30" s="1"/>
  <c r="O291" i="30"/>
  <c r="Q291" i="30" s="1"/>
  <c r="O292" i="30"/>
  <c r="Q292" i="30" s="1"/>
  <c r="O293" i="30"/>
  <c r="Q293" i="30" s="1"/>
  <c r="O294" i="30"/>
  <c r="Q294" i="30" s="1"/>
  <c r="O295" i="30"/>
  <c r="Q295" i="30" s="1"/>
  <c r="O296" i="30"/>
  <c r="Q296" i="30" s="1"/>
  <c r="O297" i="30"/>
  <c r="Q297" i="30" s="1"/>
  <c r="O298" i="30"/>
  <c r="Q298" i="30" s="1"/>
  <c r="O299" i="30"/>
  <c r="Q299" i="30" s="1"/>
  <c r="O300" i="30"/>
  <c r="Q300" i="30" s="1"/>
  <c r="O301" i="30"/>
  <c r="Q301" i="30" s="1"/>
  <c r="O302" i="30"/>
  <c r="Q302" i="30" s="1"/>
  <c r="O303" i="30"/>
  <c r="Q303" i="30" s="1"/>
  <c r="O304" i="30"/>
  <c r="Q304" i="30" s="1"/>
  <c r="O305" i="30"/>
  <c r="Q305" i="30" s="1"/>
  <c r="O306" i="30"/>
  <c r="Q306" i="30" s="1"/>
  <c r="O307" i="30"/>
  <c r="Q307" i="30" s="1"/>
  <c r="O308" i="30"/>
  <c r="Q308" i="30" s="1"/>
  <c r="O309" i="30"/>
  <c r="Q309" i="30" s="1"/>
  <c r="O310" i="30"/>
  <c r="Q310" i="30" s="1"/>
  <c r="O311" i="30"/>
  <c r="Q311" i="30" s="1"/>
  <c r="O312" i="30"/>
  <c r="Q312" i="30" s="1"/>
  <c r="O313" i="30"/>
  <c r="Q313" i="30" s="1"/>
  <c r="O314" i="30"/>
  <c r="Q314" i="30" s="1"/>
  <c r="O315" i="30"/>
  <c r="Q315" i="30" s="1"/>
  <c r="O316" i="30"/>
  <c r="Q316" i="30" s="1"/>
  <c r="O317" i="30"/>
  <c r="Q317" i="30" s="1"/>
  <c r="O318" i="30"/>
  <c r="Q318" i="30" s="1"/>
  <c r="O319" i="30"/>
  <c r="Q319" i="30" s="1"/>
  <c r="O320" i="30"/>
  <c r="Q320" i="30" s="1"/>
  <c r="O321" i="30"/>
  <c r="Q321" i="30" s="1"/>
  <c r="O322" i="30"/>
  <c r="Q322" i="30" s="1"/>
  <c r="O323" i="30"/>
  <c r="Q323" i="30" s="1"/>
  <c r="O324" i="30"/>
  <c r="Q324" i="30" s="1"/>
  <c r="O325" i="30"/>
  <c r="Q325" i="30" s="1"/>
  <c r="O326" i="30"/>
  <c r="Q326" i="30" s="1"/>
  <c r="O327" i="30"/>
  <c r="Q327" i="30" s="1"/>
  <c r="O328" i="30"/>
  <c r="Q328" i="30" s="1"/>
  <c r="O329" i="30"/>
  <c r="Q329" i="30" s="1"/>
  <c r="O330" i="30"/>
  <c r="Q330" i="30" s="1"/>
  <c r="O331" i="30"/>
  <c r="Q331" i="30" s="1"/>
  <c r="O332" i="30"/>
  <c r="Q332" i="30" s="1"/>
  <c r="O333" i="30"/>
  <c r="Q333" i="30" s="1"/>
  <c r="O334" i="30"/>
  <c r="Q334" i="30" s="1"/>
  <c r="O335" i="30"/>
  <c r="Q335" i="30" s="1"/>
  <c r="O336" i="30"/>
  <c r="Q336" i="30" s="1"/>
  <c r="O337" i="30"/>
  <c r="Q337" i="30" s="1"/>
  <c r="O338" i="30"/>
  <c r="Q338" i="30" s="1"/>
  <c r="O339" i="30"/>
  <c r="Q339" i="30" s="1"/>
  <c r="O340" i="30"/>
  <c r="Q340" i="30" s="1"/>
  <c r="O341" i="30"/>
  <c r="Q341" i="30" s="1"/>
  <c r="O342" i="30"/>
  <c r="Q342" i="30" s="1"/>
  <c r="O343" i="30"/>
  <c r="Q343" i="30" s="1"/>
  <c r="O344" i="30"/>
  <c r="Q344" i="30" s="1"/>
  <c r="O345" i="30"/>
  <c r="Q345" i="30" s="1"/>
  <c r="O346" i="30"/>
  <c r="Q346" i="30" s="1"/>
  <c r="O347" i="30"/>
  <c r="Q347" i="30" s="1"/>
  <c r="O348" i="30"/>
  <c r="Q348" i="30" s="1"/>
  <c r="O349" i="30"/>
  <c r="Q349" i="30" s="1"/>
  <c r="O350" i="30"/>
  <c r="Q350" i="30" s="1"/>
  <c r="O351" i="30"/>
  <c r="Q351" i="30" s="1"/>
  <c r="O352" i="30"/>
  <c r="Q352" i="30" s="1"/>
  <c r="O353" i="30"/>
  <c r="Q353" i="30" s="1"/>
  <c r="O354" i="30"/>
  <c r="Q354" i="30" s="1"/>
  <c r="O355" i="30"/>
  <c r="Q355" i="30" s="1"/>
  <c r="O356" i="30"/>
  <c r="Q356" i="30" s="1"/>
  <c r="O357" i="30"/>
  <c r="Q357" i="30" s="1"/>
  <c r="O358" i="30"/>
  <c r="Q358" i="30" s="1"/>
  <c r="O359" i="30"/>
  <c r="Q359" i="30" s="1"/>
  <c r="O360" i="30"/>
  <c r="Q360" i="30" s="1"/>
  <c r="O361" i="30"/>
  <c r="Q361" i="30" s="1"/>
  <c r="O362" i="30"/>
  <c r="Q362" i="30" s="1"/>
  <c r="O363" i="30"/>
  <c r="Q363" i="30" s="1"/>
  <c r="O364" i="30"/>
  <c r="Q364" i="30" s="1"/>
  <c r="O365" i="30"/>
  <c r="Q365" i="30" s="1"/>
  <c r="O366" i="30"/>
  <c r="Q366" i="30" s="1"/>
  <c r="O367" i="30"/>
  <c r="Q367" i="30" s="1"/>
  <c r="O368" i="30"/>
  <c r="Q368" i="30" s="1"/>
  <c r="O369" i="30"/>
  <c r="Q369" i="30" s="1"/>
  <c r="O370" i="30"/>
  <c r="Q370" i="30" s="1"/>
  <c r="O371" i="30"/>
  <c r="Q371" i="30" s="1"/>
  <c r="O372" i="30"/>
  <c r="Q372" i="30" s="1"/>
  <c r="O373" i="30"/>
  <c r="Q373" i="30" s="1"/>
  <c r="O374" i="30"/>
  <c r="Q374" i="30" s="1"/>
  <c r="O375" i="30"/>
  <c r="Q375" i="30" s="1"/>
  <c r="O376" i="30"/>
  <c r="Q376" i="30" s="1"/>
  <c r="O377" i="30"/>
  <c r="Q377" i="30" s="1"/>
  <c r="O378" i="30"/>
  <c r="Q378" i="30" s="1"/>
  <c r="O379" i="30"/>
  <c r="Q379" i="30" s="1"/>
  <c r="O380" i="30"/>
  <c r="Q380" i="30" s="1"/>
  <c r="O381" i="30"/>
  <c r="Q381" i="30" s="1"/>
  <c r="O382" i="30"/>
  <c r="Q382" i="30" s="1"/>
  <c r="O383" i="30"/>
  <c r="Q383" i="30" s="1"/>
  <c r="O384" i="30"/>
  <c r="Q384" i="30" s="1"/>
  <c r="O385" i="30"/>
  <c r="Q385" i="30" s="1"/>
  <c r="O386" i="30"/>
  <c r="Q386" i="30" s="1"/>
  <c r="O387" i="30"/>
  <c r="Q387" i="30" s="1"/>
  <c r="O388" i="30"/>
  <c r="Q388" i="30" s="1"/>
  <c r="O389" i="30"/>
  <c r="Q389" i="30" s="1"/>
  <c r="O390" i="30"/>
  <c r="Q390" i="30" s="1"/>
  <c r="O391" i="30"/>
  <c r="Q391" i="30" s="1"/>
  <c r="O392" i="30"/>
  <c r="Q392" i="30" s="1"/>
  <c r="O393" i="30"/>
  <c r="Q393" i="30" s="1"/>
  <c r="O394" i="30"/>
  <c r="Q394" i="30" s="1"/>
  <c r="O395" i="30"/>
  <c r="Q395" i="30" s="1"/>
  <c r="O396" i="30"/>
  <c r="Q396" i="30" s="1"/>
  <c r="O397" i="30"/>
  <c r="Q397" i="30" s="1"/>
  <c r="O398" i="30"/>
  <c r="Q398" i="30" s="1"/>
  <c r="O399" i="30"/>
  <c r="Q399" i="30" s="1"/>
  <c r="O400" i="30"/>
  <c r="Q400" i="30" s="1"/>
  <c r="O401" i="30"/>
  <c r="Q401" i="30" s="1"/>
  <c r="O402" i="30"/>
  <c r="Q402" i="30" s="1"/>
  <c r="O403" i="30"/>
  <c r="Q403" i="30" s="1"/>
  <c r="O404" i="30"/>
  <c r="Q404" i="30" s="1"/>
  <c r="O405" i="30"/>
  <c r="Q405" i="30" s="1"/>
  <c r="O406" i="30"/>
  <c r="Q406" i="30" s="1"/>
  <c r="O407" i="30"/>
  <c r="Q407" i="30" s="1"/>
  <c r="O408" i="30"/>
  <c r="Q408" i="30" s="1"/>
  <c r="O409" i="30"/>
  <c r="Q409" i="30" s="1"/>
  <c r="O410" i="30"/>
  <c r="Q410" i="30" s="1"/>
  <c r="O411" i="30"/>
  <c r="Q411" i="30" s="1"/>
  <c r="O412" i="30"/>
  <c r="Q412" i="30" s="1"/>
  <c r="O413" i="30"/>
  <c r="Q413" i="30" s="1"/>
  <c r="O414" i="30"/>
  <c r="Q414" i="30" s="1"/>
  <c r="O415" i="30"/>
  <c r="Q415" i="30" s="1"/>
  <c r="O416" i="30"/>
  <c r="Q416" i="30" s="1"/>
  <c r="O417" i="30"/>
  <c r="Q417" i="30" s="1"/>
  <c r="O418" i="30"/>
  <c r="Q418" i="30" s="1"/>
  <c r="O419" i="30"/>
  <c r="Q419" i="30" s="1"/>
  <c r="O420" i="30"/>
  <c r="Q420" i="30" s="1"/>
  <c r="O421" i="30"/>
  <c r="Q421" i="30" s="1"/>
  <c r="O422" i="30"/>
  <c r="Q422" i="30" s="1"/>
  <c r="O423" i="30"/>
  <c r="Q423" i="30" s="1"/>
  <c r="O424" i="30"/>
  <c r="Q424" i="30" s="1"/>
  <c r="O425" i="30"/>
  <c r="Q425" i="30" s="1"/>
  <c r="O426" i="30"/>
  <c r="Q426" i="30" s="1"/>
  <c r="O427" i="30"/>
  <c r="Q427" i="30" s="1"/>
  <c r="O428" i="30"/>
  <c r="Q428" i="30" s="1"/>
  <c r="O429" i="30"/>
  <c r="Q429" i="30" s="1"/>
  <c r="O430" i="30"/>
  <c r="Q430" i="30" s="1"/>
  <c r="O431" i="30"/>
  <c r="Q431" i="30" s="1"/>
  <c r="O432" i="30"/>
  <c r="Q432" i="30" s="1"/>
  <c r="O433" i="30"/>
  <c r="Q433" i="30" s="1"/>
  <c r="O434" i="30"/>
  <c r="Q434" i="30" s="1"/>
  <c r="O435" i="30"/>
  <c r="Q435" i="30" s="1"/>
  <c r="O436" i="30"/>
  <c r="Q436" i="30" s="1"/>
  <c r="O437" i="30"/>
  <c r="Q437" i="30" s="1"/>
  <c r="O438" i="30"/>
  <c r="Q438" i="30" s="1"/>
  <c r="O439" i="30"/>
  <c r="Q439" i="30" s="1"/>
  <c r="O440" i="30"/>
  <c r="Q440" i="30" s="1"/>
  <c r="O441" i="30"/>
  <c r="Q441" i="30" s="1"/>
  <c r="O442" i="30"/>
  <c r="Q442" i="30" s="1"/>
  <c r="O443" i="30"/>
  <c r="Q443" i="30" s="1"/>
  <c r="O444" i="30"/>
  <c r="Q444" i="30" s="1"/>
  <c r="O445" i="30"/>
  <c r="Q445" i="30" s="1"/>
  <c r="O446" i="30"/>
  <c r="Q446" i="30" s="1"/>
  <c r="O447" i="30"/>
  <c r="Q447" i="30" s="1"/>
  <c r="O448" i="30"/>
  <c r="Q448" i="30" s="1"/>
  <c r="O449" i="30"/>
  <c r="Q449" i="30" s="1"/>
  <c r="O450" i="30"/>
  <c r="Q450" i="30" s="1"/>
  <c r="O451" i="30"/>
  <c r="Q451" i="30" s="1"/>
  <c r="O452" i="30"/>
  <c r="Q452" i="30" s="1"/>
  <c r="O453" i="30"/>
  <c r="Q453" i="30" s="1"/>
  <c r="O454" i="30"/>
  <c r="Q454" i="30" s="1"/>
  <c r="O455" i="30"/>
  <c r="Q455" i="30" s="1"/>
  <c r="O456" i="30"/>
  <c r="Q456" i="30" s="1"/>
  <c r="O457" i="30"/>
  <c r="Q457" i="30" s="1"/>
  <c r="O458" i="30"/>
  <c r="Q458" i="30" s="1"/>
  <c r="O459" i="30"/>
  <c r="Q459" i="30" s="1"/>
  <c r="O460" i="30"/>
  <c r="Q460" i="30" s="1"/>
  <c r="O461" i="30"/>
  <c r="Q461" i="30" s="1"/>
  <c r="O462" i="30"/>
  <c r="Q462" i="30" s="1"/>
  <c r="O463" i="30"/>
  <c r="Q463" i="30" s="1"/>
  <c r="O464" i="30"/>
  <c r="Q464" i="30" s="1"/>
  <c r="O465" i="30"/>
  <c r="Q465" i="30" s="1"/>
  <c r="O466" i="30"/>
  <c r="Q466" i="30" s="1"/>
  <c r="O467" i="30"/>
  <c r="Q467" i="30" s="1"/>
  <c r="O468" i="30"/>
  <c r="Q468" i="30" s="1"/>
  <c r="O469" i="30"/>
  <c r="Q469" i="30" s="1"/>
  <c r="O470" i="30"/>
  <c r="Q470" i="30" s="1"/>
  <c r="O471" i="30"/>
  <c r="Q471" i="30" s="1"/>
  <c r="O472" i="30"/>
  <c r="Q472" i="30" s="1"/>
  <c r="O473" i="30"/>
  <c r="Q473" i="30" s="1"/>
  <c r="O474" i="30"/>
  <c r="Q474" i="30" s="1"/>
  <c r="O475" i="30"/>
  <c r="Q475" i="30" s="1"/>
  <c r="O476" i="30"/>
  <c r="Q476" i="30" s="1"/>
  <c r="O477" i="30"/>
  <c r="Q477" i="30" s="1"/>
  <c r="O478" i="30"/>
  <c r="Q478" i="30" s="1"/>
  <c r="O479" i="30"/>
  <c r="Q479" i="30" s="1"/>
  <c r="O480" i="30"/>
  <c r="Q480" i="30" s="1"/>
  <c r="O481" i="30"/>
  <c r="Q481" i="30" s="1"/>
  <c r="O482" i="30"/>
  <c r="Q482" i="30" s="1"/>
  <c r="O483" i="30"/>
  <c r="Q483" i="30" s="1"/>
  <c r="O484" i="30"/>
  <c r="Q484" i="30" s="1"/>
  <c r="O485" i="30"/>
  <c r="Q485" i="30" s="1"/>
  <c r="O486" i="30"/>
  <c r="Q486" i="30" s="1"/>
  <c r="O487" i="30"/>
  <c r="Q487" i="30" s="1"/>
  <c r="O488" i="30"/>
  <c r="Q488" i="30" s="1"/>
  <c r="O489" i="30"/>
  <c r="Q489" i="30" s="1"/>
  <c r="O490" i="30"/>
  <c r="Q490" i="30" s="1"/>
  <c r="O491" i="30"/>
  <c r="Q491" i="30" s="1"/>
  <c r="O492" i="30"/>
  <c r="Q492" i="30" s="1"/>
  <c r="O493" i="30"/>
  <c r="Q493" i="30" s="1"/>
  <c r="O494" i="30"/>
  <c r="Q494" i="30" s="1"/>
  <c r="O495" i="30"/>
  <c r="Q495" i="30" s="1"/>
  <c r="O496" i="30"/>
  <c r="Q496" i="30" s="1"/>
  <c r="O497" i="30"/>
  <c r="Q497" i="30" s="1"/>
  <c r="O498" i="30"/>
  <c r="Q498" i="30" s="1"/>
  <c r="O499" i="30"/>
  <c r="Q499" i="30" s="1"/>
  <c r="O500" i="30"/>
  <c r="Q500" i="30" s="1"/>
  <c r="O501" i="30"/>
  <c r="Q501" i="30" s="1"/>
  <c r="O502" i="30"/>
  <c r="Q502" i="30" s="1"/>
  <c r="O503" i="30"/>
  <c r="Q503" i="30" s="1"/>
  <c r="O504" i="30"/>
  <c r="Q504" i="30" s="1"/>
  <c r="O505" i="30"/>
  <c r="Q505" i="30" s="1"/>
  <c r="O506" i="30"/>
  <c r="Q506" i="30" s="1"/>
  <c r="O507" i="30"/>
  <c r="Q507" i="30" s="1"/>
  <c r="O508" i="30"/>
  <c r="Q508" i="30" s="1"/>
  <c r="O509" i="30"/>
  <c r="Q509" i="30" s="1"/>
  <c r="O510" i="30"/>
  <c r="Q510" i="30" s="1"/>
  <c r="O511" i="30"/>
  <c r="Q511" i="30" s="1"/>
  <c r="O512" i="30"/>
  <c r="Q512" i="30" s="1"/>
  <c r="O513" i="30"/>
  <c r="Q513" i="30" s="1"/>
  <c r="O514" i="30"/>
  <c r="Q514" i="30" s="1"/>
  <c r="O515" i="30"/>
  <c r="Q515" i="30" s="1"/>
  <c r="O516" i="30"/>
  <c r="Q516" i="30" s="1"/>
  <c r="O517" i="30"/>
  <c r="Q517" i="30" s="1"/>
  <c r="O518" i="30"/>
  <c r="Q518" i="30" s="1"/>
  <c r="O519" i="30"/>
  <c r="Q519" i="30" s="1"/>
  <c r="O520" i="30"/>
  <c r="Q520" i="30" s="1"/>
  <c r="O521" i="30"/>
  <c r="Q521" i="30" s="1"/>
  <c r="O522" i="30"/>
  <c r="Q522" i="30" s="1"/>
  <c r="O523" i="30"/>
  <c r="Q523" i="30" s="1"/>
  <c r="O524" i="30"/>
  <c r="Q524" i="30" s="1"/>
  <c r="O525" i="30"/>
  <c r="Q525" i="30" s="1"/>
  <c r="O526" i="30"/>
  <c r="Q526" i="30" s="1"/>
  <c r="O527" i="30"/>
  <c r="Q527" i="30" s="1"/>
  <c r="O528" i="30"/>
  <c r="Q528" i="30" s="1"/>
  <c r="O529" i="30"/>
  <c r="Q529" i="30" s="1"/>
  <c r="O530" i="30"/>
  <c r="Q530" i="30" s="1"/>
  <c r="O531" i="30"/>
  <c r="Q531" i="30" s="1"/>
  <c r="O532" i="30"/>
  <c r="Q532" i="30" s="1"/>
  <c r="O533" i="30"/>
  <c r="Q533" i="30" s="1"/>
  <c r="O534" i="30"/>
  <c r="Q534" i="30" s="1"/>
  <c r="O535" i="30"/>
  <c r="Q535" i="30" s="1"/>
  <c r="O536" i="30"/>
  <c r="Q536" i="30" s="1"/>
  <c r="O537" i="30"/>
  <c r="Q537" i="30" s="1"/>
  <c r="O538" i="30"/>
  <c r="Q538" i="30" s="1"/>
  <c r="O539" i="30"/>
  <c r="Q539" i="30" s="1"/>
  <c r="O540" i="30"/>
  <c r="Q540" i="30" s="1"/>
  <c r="O541" i="30"/>
  <c r="Q541" i="30" s="1"/>
  <c r="O542" i="30"/>
  <c r="Q542" i="30" s="1"/>
  <c r="O543" i="30"/>
  <c r="Q543" i="30" s="1"/>
  <c r="O544" i="30"/>
  <c r="Q544" i="30" s="1"/>
  <c r="O545" i="30"/>
  <c r="Q545" i="30" s="1"/>
  <c r="O546" i="30"/>
  <c r="Q546" i="30" s="1"/>
  <c r="O547" i="30"/>
  <c r="Q547" i="30" s="1"/>
  <c r="O548" i="30"/>
  <c r="Q548" i="30" s="1"/>
  <c r="O549" i="30"/>
  <c r="Q549" i="30" s="1"/>
  <c r="O550" i="30"/>
  <c r="Q550" i="30" s="1"/>
  <c r="O551" i="30"/>
  <c r="Q551" i="30" s="1"/>
  <c r="O552" i="30"/>
  <c r="Q552" i="30" s="1"/>
  <c r="O553" i="30"/>
  <c r="Q553" i="30" s="1"/>
  <c r="O554" i="30"/>
  <c r="Q554" i="30" s="1"/>
  <c r="O555" i="30"/>
  <c r="Q555" i="30" s="1"/>
  <c r="O556" i="30"/>
  <c r="Q556" i="30" s="1"/>
  <c r="O557" i="30"/>
  <c r="Q557" i="30" s="1"/>
  <c r="O558" i="30"/>
  <c r="Q558" i="30" s="1"/>
  <c r="O559" i="30"/>
  <c r="Q559" i="30" s="1"/>
  <c r="O560" i="30"/>
  <c r="Q560" i="30" s="1"/>
  <c r="O561" i="30"/>
  <c r="Q561" i="30" s="1"/>
  <c r="O562" i="30"/>
  <c r="Q562" i="30" s="1"/>
  <c r="O563" i="30"/>
  <c r="Q563" i="30" s="1"/>
  <c r="O564" i="30"/>
  <c r="Q564" i="30" s="1"/>
  <c r="O565" i="30"/>
  <c r="Q565" i="30" s="1"/>
  <c r="O566" i="30"/>
  <c r="Q566" i="30" s="1"/>
  <c r="O567" i="30"/>
  <c r="Q567" i="30" s="1"/>
  <c r="O568" i="30"/>
  <c r="Q568" i="30" s="1"/>
  <c r="O569" i="30"/>
  <c r="Q569" i="30" s="1"/>
  <c r="O570" i="30"/>
  <c r="Q570" i="30" s="1"/>
  <c r="O571" i="30"/>
  <c r="Q571" i="30" s="1"/>
  <c r="O572" i="30"/>
  <c r="Q572" i="30" s="1"/>
  <c r="O573" i="30"/>
  <c r="Q573" i="30" s="1"/>
  <c r="O574" i="30"/>
  <c r="Q574" i="30" s="1"/>
  <c r="O575" i="30"/>
  <c r="Q575" i="30" s="1"/>
  <c r="O576" i="30"/>
  <c r="Q576" i="30" s="1"/>
  <c r="O577" i="30"/>
  <c r="Q577" i="30" s="1"/>
  <c r="O578" i="30"/>
  <c r="Q578" i="30" s="1"/>
  <c r="O579" i="30"/>
  <c r="Q579" i="30" s="1"/>
  <c r="O580" i="30"/>
  <c r="Q580" i="30" s="1"/>
  <c r="O581" i="30"/>
  <c r="Q581" i="30" s="1"/>
  <c r="O582" i="30"/>
  <c r="Q582" i="30" s="1"/>
  <c r="O583" i="30"/>
  <c r="Q583" i="30" s="1"/>
  <c r="O584" i="30"/>
  <c r="Q584" i="30" s="1"/>
  <c r="O585" i="30"/>
  <c r="Q585" i="30" s="1"/>
  <c r="O586" i="30"/>
  <c r="Q586" i="30" s="1"/>
  <c r="O587" i="30"/>
  <c r="Q587" i="30" s="1"/>
  <c r="O588" i="30"/>
  <c r="Q588" i="30" s="1"/>
  <c r="O589" i="30"/>
  <c r="Q589" i="30" s="1"/>
  <c r="O590" i="30"/>
  <c r="Q590" i="30" s="1"/>
  <c r="O591" i="30"/>
  <c r="Q591" i="30" s="1"/>
  <c r="O592" i="30"/>
  <c r="Q592" i="30" s="1"/>
  <c r="O593" i="30"/>
  <c r="Q593" i="30" s="1"/>
  <c r="O594" i="30"/>
  <c r="Q594" i="30" s="1"/>
  <c r="O595" i="30"/>
  <c r="Q595" i="30" s="1"/>
  <c r="O596" i="30"/>
  <c r="Q596" i="30" s="1"/>
  <c r="O597" i="30"/>
  <c r="Q597" i="30" s="1"/>
  <c r="O598" i="30"/>
  <c r="Q598" i="30" s="1"/>
  <c r="O599" i="30"/>
  <c r="Q599" i="30" s="1"/>
  <c r="O600" i="30"/>
  <c r="Q600" i="30" s="1"/>
  <c r="O601" i="30"/>
  <c r="Q601" i="30" s="1"/>
  <c r="O602" i="30"/>
  <c r="Q602" i="30" s="1"/>
  <c r="O603" i="30"/>
  <c r="Q603" i="30" s="1"/>
  <c r="O604" i="30"/>
  <c r="Q604" i="30" s="1"/>
  <c r="O605" i="30"/>
  <c r="Q605" i="30" s="1"/>
  <c r="O606" i="30"/>
  <c r="Q606" i="30" s="1"/>
  <c r="O607" i="30"/>
  <c r="Q607" i="30" s="1"/>
  <c r="O608" i="30"/>
  <c r="Q608" i="30" s="1"/>
  <c r="O609" i="30"/>
  <c r="Q609" i="30" s="1"/>
  <c r="O610" i="30"/>
  <c r="Q610" i="30" s="1"/>
  <c r="O611" i="30"/>
  <c r="Q611" i="30" s="1"/>
  <c r="O612" i="30"/>
  <c r="Q612" i="30" s="1"/>
  <c r="O613" i="30"/>
  <c r="Q613" i="30" s="1"/>
  <c r="O614" i="30"/>
  <c r="Q614" i="30" s="1"/>
  <c r="O615" i="30"/>
  <c r="Q615" i="30" s="1"/>
  <c r="O616" i="30"/>
  <c r="Q616" i="30" s="1"/>
  <c r="O617" i="30"/>
  <c r="Q617" i="30" s="1"/>
  <c r="O618" i="30"/>
  <c r="Q618" i="30" s="1"/>
  <c r="O619" i="30"/>
  <c r="Q619" i="30" s="1"/>
  <c r="O620" i="30"/>
  <c r="Q620" i="30" s="1"/>
  <c r="O621" i="30"/>
  <c r="Q621" i="30" s="1"/>
  <c r="O622" i="30"/>
  <c r="Q622" i="30" s="1"/>
  <c r="O623" i="30"/>
  <c r="Q623" i="30" s="1"/>
  <c r="O624" i="30"/>
  <c r="Q624" i="30" s="1"/>
  <c r="O625" i="30"/>
  <c r="Q625" i="30" s="1"/>
  <c r="O626" i="30"/>
  <c r="Q626" i="30" s="1"/>
  <c r="O627" i="30"/>
  <c r="Q627" i="30" s="1"/>
  <c r="O628" i="30"/>
  <c r="Q628" i="30" s="1"/>
  <c r="O629" i="30"/>
  <c r="Q629" i="30" s="1"/>
  <c r="O630" i="30"/>
  <c r="Q630" i="30" s="1"/>
  <c r="O631" i="30"/>
  <c r="Q631" i="30" s="1"/>
  <c r="O632" i="30"/>
  <c r="Q632" i="30" s="1"/>
  <c r="O633" i="30"/>
  <c r="Q633" i="30" s="1"/>
  <c r="O634" i="30"/>
  <c r="Q634" i="30" s="1"/>
  <c r="O635" i="30"/>
  <c r="Q635" i="30" s="1"/>
  <c r="O636" i="30"/>
  <c r="Q636" i="30" s="1"/>
  <c r="O637" i="30"/>
  <c r="Q637" i="30" s="1"/>
  <c r="O638" i="30"/>
  <c r="Q638" i="30" s="1"/>
  <c r="O639" i="30"/>
  <c r="Q639" i="30" s="1"/>
  <c r="O640" i="30"/>
  <c r="Q640" i="30" s="1"/>
  <c r="O641" i="30"/>
  <c r="Q641" i="30" s="1"/>
  <c r="O642" i="30"/>
  <c r="Q642" i="30" s="1"/>
  <c r="O643" i="30"/>
  <c r="Q643" i="30" s="1"/>
  <c r="O644" i="30"/>
  <c r="Q644" i="30" s="1"/>
  <c r="O645" i="30"/>
  <c r="Q645" i="30" s="1"/>
  <c r="O646" i="30"/>
  <c r="Q646" i="30" s="1"/>
  <c r="O647" i="30"/>
  <c r="Q647" i="30" s="1"/>
  <c r="O648" i="30"/>
  <c r="Q648" i="30" s="1"/>
  <c r="O649" i="30"/>
  <c r="Q649" i="30" s="1"/>
  <c r="O650" i="30"/>
  <c r="Q650" i="30" s="1"/>
  <c r="O651" i="30"/>
  <c r="Q651" i="30" s="1"/>
  <c r="O652" i="30"/>
  <c r="Q652" i="30" s="1"/>
  <c r="O653" i="30"/>
  <c r="Q653" i="30" s="1"/>
  <c r="O654" i="30"/>
  <c r="Q654" i="30" s="1"/>
  <c r="O655" i="30"/>
  <c r="Q655" i="30" s="1"/>
  <c r="O656" i="30"/>
  <c r="Q656" i="30" s="1"/>
  <c r="O657" i="30"/>
  <c r="Q657" i="30" s="1"/>
  <c r="O658" i="30"/>
  <c r="Q658" i="30" s="1"/>
  <c r="O659" i="30"/>
  <c r="Q659" i="30" s="1"/>
  <c r="O660" i="30"/>
  <c r="Q660" i="30" s="1"/>
  <c r="O661" i="30"/>
  <c r="Q661" i="30" s="1"/>
  <c r="O662" i="30"/>
  <c r="Q662" i="30" s="1"/>
  <c r="O663" i="30"/>
  <c r="Q663" i="30" s="1"/>
  <c r="O664" i="30"/>
  <c r="Q664" i="30" s="1"/>
  <c r="O665" i="30"/>
  <c r="Q665" i="30" s="1"/>
  <c r="O666" i="30"/>
  <c r="Q666" i="30" s="1"/>
  <c r="O667" i="30"/>
  <c r="Q667" i="30" s="1"/>
  <c r="O668" i="30"/>
  <c r="Q668" i="30" s="1"/>
  <c r="O669" i="30"/>
  <c r="Q669" i="30" s="1"/>
  <c r="O670" i="30"/>
  <c r="Q670" i="30" s="1"/>
  <c r="O671" i="30"/>
  <c r="Q671" i="30" s="1"/>
  <c r="O672" i="30"/>
  <c r="Q672" i="30" s="1"/>
  <c r="O673" i="30"/>
  <c r="Q673" i="30" s="1"/>
  <c r="O674" i="30"/>
  <c r="Q674" i="30" s="1"/>
  <c r="O675" i="30"/>
  <c r="Q675" i="30" s="1"/>
  <c r="O676" i="30"/>
  <c r="Q676" i="30" s="1"/>
  <c r="O677" i="30"/>
  <c r="Q677" i="30" s="1"/>
  <c r="O678" i="30"/>
  <c r="Q678" i="30" s="1"/>
  <c r="O679" i="30"/>
  <c r="Q679" i="30" s="1"/>
  <c r="O680" i="30"/>
  <c r="Q680" i="30" s="1"/>
  <c r="O681" i="30"/>
  <c r="Q681" i="30" s="1"/>
  <c r="O682" i="30"/>
  <c r="Q682" i="30" s="1"/>
  <c r="O683" i="30"/>
  <c r="Q683" i="30" s="1"/>
  <c r="O684" i="30"/>
  <c r="Q684" i="30" s="1"/>
  <c r="O685" i="30"/>
  <c r="Q685" i="30" s="1"/>
  <c r="O686" i="30"/>
  <c r="Q686" i="30" s="1"/>
  <c r="O687" i="30"/>
  <c r="Q687" i="30" s="1"/>
  <c r="O688" i="30"/>
  <c r="Q688" i="30" s="1"/>
  <c r="O689" i="30"/>
  <c r="Q689" i="30" s="1"/>
  <c r="O690" i="30"/>
  <c r="Q690" i="30" s="1"/>
  <c r="O691" i="30"/>
  <c r="Q691" i="30" s="1"/>
  <c r="O692" i="30"/>
  <c r="Q692" i="30" s="1"/>
  <c r="O693" i="30"/>
  <c r="Q693" i="30" s="1"/>
  <c r="O694" i="30"/>
  <c r="Q694" i="30" s="1"/>
  <c r="O695" i="30"/>
  <c r="Q695" i="30" s="1"/>
  <c r="O696" i="30"/>
  <c r="Q696" i="30" s="1"/>
  <c r="O697" i="30"/>
  <c r="Q697" i="30" s="1"/>
  <c r="O698" i="30"/>
  <c r="Q698" i="30" s="1"/>
  <c r="O699" i="30"/>
  <c r="Q699" i="30" s="1"/>
  <c r="O700" i="30"/>
  <c r="Q700" i="30" s="1"/>
  <c r="O701" i="30"/>
  <c r="Q701" i="30" s="1"/>
  <c r="O702" i="30"/>
  <c r="Q702" i="30" s="1"/>
  <c r="O703" i="30"/>
  <c r="Q703" i="30" s="1"/>
  <c r="O704" i="30"/>
  <c r="Q704" i="30" s="1"/>
  <c r="O705" i="30"/>
  <c r="Q705" i="30" s="1"/>
  <c r="O706" i="30"/>
  <c r="Q706" i="30" s="1"/>
  <c r="O707" i="30"/>
  <c r="Q707" i="30" s="1"/>
  <c r="O708" i="30"/>
  <c r="Q708" i="30" s="1"/>
  <c r="O709" i="30"/>
  <c r="Q709" i="30" s="1"/>
  <c r="O710" i="30"/>
  <c r="Q710" i="30" s="1"/>
  <c r="O711" i="30"/>
  <c r="Q711" i="30" s="1"/>
  <c r="O712" i="30"/>
  <c r="Q712" i="30" s="1"/>
  <c r="O713" i="30"/>
  <c r="Q713" i="30" s="1"/>
  <c r="O714" i="30"/>
  <c r="Q714" i="30" s="1"/>
  <c r="O715" i="30"/>
  <c r="Q715" i="30" s="1"/>
  <c r="O716" i="30"/>
  <c r="Q716" i="30" s="1"/>
  <c r="O717" i="30"/>
  <c r="Q717" i="30" s="1"/>
  <c r="O718" i="30"/>
  <c r="Q718" i="30" s="1"/>
  <c r="O719" i="30"/>
  <c r="Q719" i="30" s="1"/>
  <c r="O720" i="30"/>
  <c r="Q720" i="30" s="1"/>
  <c r="O721" i="30"/>
  <c r="Q721" i="30" s="1"/>
  <c r="O722" i="30"/>
  <c r="Q722" i="30" s="1"/>
  <c r="O723" i="30"/>
  <c r="Q723" i="30" s="1"/>
  <c r="O724" i="30"/>
  <c r="Q724" i="30" s="1"/>
  <c r="O725" i="30"/>
  <c r="Q725" i="30" s="1"/>
  <c r="O726" i="30"/>
  <c r="Q726" i="30" s="1"/>
  <c r="O727" i="30"/>
  <c r="Q727" i="30" s="1"/>
  <c r="O728" i="30"/>
  <c r="Q728" i="30" s="1"/>
  <c r="O729" i="30"/>
  <c r="Q729" i="30" s="1"/>
  <c r="O730" i="30"/>
  <c r="Q730" i="30" s="1"/>
  <c r="O731" i="30"/>
  <c r="Q731" i="30" s="1"/>
  <c r="O732" i="30"/>
  <c r="Q732" i="30" s="1"/>
  <c r="O733" i="30"/>
  <c r="Q733" i="30" s="1"/>
  <c r="O734" i="30"/>
  <c r="Q734" i="30" s="1"/>
  <c r="O735" i="30"/>
  <c r="Q735" i="30" s="1"/>
  <c r="O736" i="30"/>
  <c r="Q736" i="30" s="1"/>
  <c r="O737" i="30"/>
  <c r="Q737" i="30" s="1"/>
  <c r="O738" i="30"/>
  <c r="Q738" i="30" s="1"/>
  <c r="O739" i="30"/>
  <c r="Q739" i="30" s="1"/>
  <c r="O740" i="30"/>
  <c r="Q740" i="30" s="1"/>
  <c r="O741" i="30"/>
  <c r="Q741" i="30" s="1"/>
  <c r="O742" i="30"/>
  <c r="Q742" i="30" s="1"/>
  <c r="O743" i="30"/>
  <c r="Q743" i="30" s="1"/>
  <c r="O744" i="30"/>
  <c r="Q744" i="30" s="1"/>
  <c r="O745" i="30"/>
  <c r="Q745" i="30" s="1"/>
  <c r="O746" i="30"/>
  <c r="Q746" i="30" s="1"/>
  <c r="O747" i="30"/>
  <c r="Q747" i="30" s="1"/>
  <c r="O748" i="30"/>
  <c r="Q748" i="30" s="1"/>
  <c r="O749" i="30"/>
  <c r="Q749" i="30" s="1"/>
  <c r="O750" i="30"/>
  <c r="Q750" i="30" s="1"/>
  <c r="O751" i="30"/>
  <c r="Q751" i="30" s="1"/>
  <c r="O752" i="30"/>
  <c r="Q752" i="30" s="1"/>
  <c r="O753" i="30"/>
  <c r="Q753" i="30" s="1"/>
  <c r="O754" i="30"/>
  <c r="Q754" i="30" s="1"/>
  <c r="O755" i="30"/>
  <c r="Q755" i="30" s="1"/>
  <c r="O756" i="30"/>
  <c r="Q756" i="30" s="1"/>
  <c r="O757" i="30"/>
  <c r="Q757" i="30" s="1"/>
  <c r="O758" i="30"/>
  <c r="Q758" i="30" s="1"/>
  <c r="O759" i="30"/>
  <c r="Q759" i="30" s="1"/>
  <c r="O760" i="30"/>
  <c r="Q760" i="30" s="1"/>
  <c r="O761" i="30"/>
  <c r="Q761" i="30" s="1"/>
  <c r="O762" i="30"/>
  <c r="Q762" i="30" s="1"/>
  <c r="O763" i="30"/>
  <c r="Q763" i="30" s="1"/>
  <c r="O764" i="30"/>
  <c r="Q764" i="30" s="1"/>
  <c r="O765" i="30"/>
  <c r="Q765" i="30" s="1"/>
  <c r="O766" i="30"/>
  <c r="Q766" i="30" s="1"/>
  <c r="O767" i="30"/>
  <c r="Q767" i="30" s="1"/>
  <c r="O768" i="30"/>
  <c r="Q768" i="30" s="1"/>
  <c r="O769" i="30"/>
  <c r="Q769" i="30" s="1"/>
  <c r="O770" i="30"/>
  <c r="Q770" i="30" s="1"/>
  <c r="O771" i="30"/>
  <c r="Q771" i="30" s="1"/>
  <c r="O772" i="30"/>
  <c r="Q772" i="30" s="1"/>
  <c r="O773" i="30"/>
  <c r="Q773" i="30" s="1"/>
  <c r="O774" i="30"/>
  <c r="Q774" i="30" s="1"/>
  <c r="O775" i="30"/>
  <c r="Q775" i="30" s="1"/>
  <c r="O776" i="30"/>
  <c r="Q776" i="30" s="1"/>
  <c r="O777" i="30"/>
  <c r="Q777" i="30" s="1"/>
  <c r="O778" i="30"/>
  <c r="Q778" i="30" s="1"/>
  <c r="O779" i="30"/>
  <c r="Q779" i="30" s="1"/>
  <c r="O780" i="30"/>
  <c r="Q780" i="30" s="1"/>
  <c r="O781" i="30"/>
  <c r="Q781" i="30" s="1"/>
  <c r="O782" i="30"/>
  <c r="Q782" i="30" s="1"/>
  <c r="O783" i="30"/>
  <c r="Q783" i="30" s="1"/>
  <c r="O784" i="30"/>
  <c r="Q784" i="30" s="1"/>
  <c r="O785" i="30"/>
  <c r="Q785" i="30" s="1"/>
  <c r="O786" i="30"/>
  <c r="Q786" i="30" s="1"/>
  <c r="O787" i="30"/>
  <c r="Q787" i="30" s="1"/>
  <c r="O788" i="30"/>
  <c r="Q788" i="30" s="1"/>
  <c r="O789" i="30"/>
  <c r="Q789" i="30" s="1"/>
  <c r="O790" i="30"/>
  <c r="Q790" i="30" s="1"/>
  <c r="O791" i="30"/>
  <c r="Q791" i="30" s="1"/>
  <c r="O792" i="30"/>
  <c r="Q792" i="30" s="1"/>
  <c r="O793" i="30"/>
  <c r="Q793" i="30" s="1"/>
  <c r="O794" i="30"/>
  <c r="Q794" i="30" s="1"/>
  <c r="O795" i="30"/>
  <c r="Q795" i="30" s="1"/>
  <c r="O796" i="30"/>
  <c r="Q796" i="30" s="1"/>
  <c r="O797" i="30"/>
  <c r="Q797" i="30" s="1"/>
  <c r="O798" i="30"/>
  <c r="Q798" i="30" s="1"/>
  <c r="O799" i="30"/>
  <c r="Q799" i="30" s="1"/>
  <c r="O800" i="30"/>
  <c r="Q800" i="30" s="1"/>
  <c r="O801" i="30"/>
  <c r="Q801" i="30" s="1"/>
  <c r="O802" i="30"/>
  <c r="Q802" i="30" s="1"/>
  <c r="O803" i="30"/>
  <c r="Q803" i="30" s="1"/>
  <c r="O804" i="30"/>
  <c r="Q804" i="30" s="1"/>
  <c r="O805" i="30"/>
  <c r="Q805" i="30" s="1"/>
  <c r="O806" i="30"/>
  <c r="Q806" i="30" s="1"/>
  <c r="O807" i="30"/>
  <c r="Q807" i="30" s="1"/>
  <c r="O808" i="30"/>
  <c r="Q808" i="30" s="1"/>
  <c r="O809" i="30"/>
  <c r="Q809" i="30" s="1"/>
  <c r="O810" i="30"/>
  <c r="Q810" i="30" s="1"/>
  <c r="O811" i="30"/>
  <c r="Q811" i="30" s="1"/>
  <c r="O812" i="30"/>
  <c r="Q812" i="30" s="1"/>
  <c r="O813" i="30"/>
  <c r="Q813" i="30" s="1"/>
  <c r="O814" i="30"/>
  <c r="Q814" i="30" s="1"/>
  <c r="O815" i="30"/>
  <c r="Q815" i="30" s="1"/>
  <c r="O816" i="30"/>
  <c r="Q816" i="30" s="1"/>
  <c r="O817" i="30"/>
  <c r="Q817" i="30" s="1"/>
  <c r="O818" i="30"/>
  <c r="Q818" i="30" s="1"/>
  <c r="O819" i="30"/>
  <c r="Q819" i="30" s="1"/>
  <c r="O820" i="30"/>
  <c r="Q820" i="30" s="1"/>
  <c r="O821" i="30"/>
  <c r="Q821" i="30" s="1"/>
  <c r="O822" i="30"/>
  <c r="Q822" i="30" s="1"/>
  <c r="O823" i="30"/>
  <c r="Q823" i="30" s="1"/>
  <c r="O824" i="30"/>
  <c r="Q824" i="30" s="1"/>
  <c r="O825" i="30"/>
  <c r="Q825" i="30" s="1"/>
  <c r="O826" i="30"/>
  <c r="Q826" i="30" s="1"/>
  <c r="O827" i="30"/>
  <c r="Q827" i="30" s="1"/>
  <c r="O828" i="30"/>
  <c r="Q828" i="30" s="1"/>
  <c r="O829" i="30"/>
  <c r="Q829" i="30" s="1"/>
  <c r="O830" i="30"/>
  <c r="Q830" i="30" s="1"/>
  <c r="O831" i="30"/>
  <c r="Q831" i="30" s="1"/>
  <c r="O832" i="30"/>
  <c r="Q832" i="30" s="1"/>
  <c r="O833" i="30"/>
  <c r="Q833" i="30" s="1"/>
  <c r="O834" i="30"/>
  <c r="Q834" i="30" s="1"/>
  <c r="O835" i="30"/>
  <c r="Q835" i="30" s="1"/>
  <c r="O836" i="30"/>
  <c r="Q836" i="30" s="1"/>
  <c r="O837" i="30"/>
  <c r="Q837" i="30" s="1"/>
  <c r="O838" i="30"/>
  <c r="Q838" i="30" s="1"/>
  <c r="O839" i="30"/>
  <c r="Q839" i="30" s="1"/>
  <c r="O840" i="30"/>
  <c r="Q840" i="30" s="1"/>
  <c r="O841" i="30"/>
  <c r="Q841" i="30" s="1"/>
  <c r="O842" i="30"/>
  <c r="Q842" i="30" s="1"/>
  <c r="O843" i="30"/>
  <c r="Q843" i="30" s="1"/>
  <c r="O844" i="30"/>
  <c r="Q844" i="30" s="1"/>
  <c r="O845" i="30"/>
  <c r="Q845" i="30" s="1"/>
  <c r="O846" i="30"/>
  <c r="Q846" i="30" s="1"/>
  <c r="O847" i="30"/>
  <c r="Q847" i="30" s="1"/>
  <c r="O848" i="30"/>
  <c r="Q848" i="30" s="1"/>
  <c r="O849" i="30"/>
  <c r="Q849" i="30" s="1"/>
  <c r="O850" i="30"/>
  <c r="Q850" i="30" s="1"/>
  <c r="O851" i="30"/>
  <c r="Q851" i="30" s="1"/>
  <c r="O852" i="30"/>
  <c r="Q852" i="30" s="1"/>
  <c r="O853" i="30"/>
  <c r="Q853" i="30" s="1"/>
  <c r="O854" i="30"/>
  <c r="Q854" i="30" s="1"/>
  <c r="O855" i="30"/>
  <c r="Q855" i="30" s="1"/>
  <c r="O856" i="30"/>
  <c r="Q856" i="30" s="1"/>
  <c r="O857" i="30"/>
  <c r="Q857" i="30" s="1"/>
  <c r="O858" i="30"/>
  <c r="Q858" i="30" s="1"/>
  <c r="O859" i="30"/>
  <c r="Q859" i="30" s="1"/>
  <c r="O860" i="30"/>
  <c r="Q860" i="30" s="1"/>
  <c r="O861" i="30"/>
  <c r="Q861" i="30" s="1"/>
  <c r="O862" i="30"/>
  <c r="Q862" i="30" s="1"/>
  <c r="O863" i="30"/>
  <c r="Q863" i="30" s="1"/>
  <c r="O864" i="30"/>
  <c r="Q864" i="30" s="1"/>
  <c r="O865" i="30"/>
  <c r="Q865" i="30" s="1"/>
  <c r="O866" i="30"/>
  <c r="Q866" i="30" s="1"/>
  <c r="O867" i="30"/>
  <c r="Q867" i="30" s="1"/>
  <c r="O868" i="30"/>
  <c r="Q868" i="30" s="1"/>
  <c r="O869" i="30"/>
  <c r="Q869" i="30" s="1"/>
  <c r="O870" i="30"/>
  <c r="Q870" i="30" s="1"/>
  <c r="O871" i="30"/>
  <c r="Q871" i="30" s="1"/>
  <c r="O872" i="30"/>
  <c r="Q872" i="30" s="1"/>
  <c r="O873" i="30"/>
  <c r="Q873" i="30" s="1"/>
  <c r="O874" i="30"/>
  <c r="Q874" i="30" s="1"/>
  <c r="O875" i="30"/>
  <c r="Q875" i="30" s="1"/>
  <c r="O876" i="30"/>
  <c r="Q876" i="30" s="1"/>
  <c r="O877" i="30"/>
  <c r="Q877" i="30" s="1"/>
  <c r="O878" i="30"/>
  <c r="Q878" i="30" s="1"/>
  <c r="O879" i="30"/>
  <c r="Q879" i="30" s="1"/>
  <c r="O880" i="30"/>
  <c r="Q880" i="30" s="1"/>
  <c r="O881" i="30"/>
  <c r="Q881" i="30" s="1"/>
  <c r="O882" i="30"/>
  <c r="Q882" i="30" s="1"/>
  <c r="O883" i="30"/>
  <c r="Q883" i="30" s="1"/>
  <c r="O884" i="30"/>
  <c r="Q884" i="30" s="1"/>
  <c r="O885" i="30"/>
  <c r="Q885" i="30" s="1"/>
  <c r="O886" i="30"/>
  <c r="Q886" i="30" s="1"/>
  <c r="O887" i="30"/>
  <c r="Q887" i="30" s="1"/>
  <c r="O888" i="30"/>
  <c r="Q888" i="30" s="1"/>
  <c r="O889" i="30"/>
  <c r="Q889" i="30" s="1"/>
  <c r="O890" i="30"/>
  <c r="Q890" i="30" s="1"/>
  <c r="O891" i="30"/>
  <c r="Q891" i="30" s="1"/>
  <c r="O892" i="30"/>
  <c r="Q892" i="30" s="1"/>
  <c r="O893" i="30"/>
  <c r="Q893" i="30" s="1"/>
  <c r="O894" i="30"/>
  <c r="Q894" i="30" s="1"/>
  <c r="O895" i="30"/>
  <c r="Q895" i="30" s="1"/>
  <c r="O896" i="30"/>
  <c r="Q896" i="30" s="1"/>
  <c r="O897" i="30"/>
  <c r="Q897" i="30" s="1"/>
  <c r="O898" i="30"/>
  <c r="Q898" i="30" s="1"/>
  <c r="O899" i="30"/>
  <c r="Q899" i="30" s="1"/>
  <c r="O900" i="30"/>
  <c r="Q900" i="30" s="1"/>
  <c r="O901" i="30"/>
  <c r="Q901" i="30" s="1"/>
  <c r="O902" i="30"/>
  <c r="Q902" i="30" s="1"/>
  <c r="O903" i="30"/>
  <c r="Q903" i="30" s="1"/>
  <c r="O904" i="30"/>
  <c r="Q904" i="30" s="1"/>
  <c r="O905" i="30"/>
  <c r="Q905" i="30" s="1"/>
  <c r="O906" i="30"/>
  <c r="Q906" i="30" s="1"/>
  <c r="O907" i="30"/>
  <c r="Q907" i="30" s="1"/>
  <c r="O908" i="30"/>
  <c r="Q908" i="30" s="1"/>
  <c r="O909" i="30"/>
  <c r="Q909" i="30" s="1"/>
  <c r="O910" i="30"/>
  <c r="Q910" i="30" s="1"/>
  <c r="O911" i="30"/>
  <c r="Q911" i="30" s="1"/>
  <c r="O912" i="30"/>
  <c r="Q912" i="30" s="1"/>
  <c r="O913" i="30"/>
  <c r="Q913" i="30" s="1"/>
  <c r="O914" i="30"/>
  <c r="Q914" i="30" s="1"/>
  <c r="O915" i="30"/>
  <c r="Q915" i="30" s="1"/>
  <c r="O916" i="30"/>
  <c r="Q916" i="30" s="1"/>
  <c r="O917" i="30"/>
  <c r="Q917" i="30" s="1"/>
  <c r="O918" i="30"/>
  <c r="Q918" i="30" s="1"/>
  <c r="O919" i="30"/>
  <c r="Q919" i="30" s="1"/>
  <c r="O920" i="30"/>
  <c r="Q920" i="30" s="1"/>
  <c r="O921" i="30"/>
  <c r="Q921" i="30" s="1"/>
  <c r="O922" i="30"/>
  <c r="Q922" i="30" s="1"/>
  <c r="O923" i="30"/>
  <c r="Q923" i="30" s="1"/>
  <c r="O924" i="30"/>
  <c r="Q924" i="30" s="1"/>
  <c r="O925" i="30"/>
  <c r="Q925" i="30" s="1"/>
  <c r="O926" i="30"/>
  <c r="Q926" i="30" s="1"/>
  <c r="O927" i="30"/>
  <c r="Q927" i="30" s="1"/>
  <c r="O928" i="30"/>
  <c r="Q928" i="30" s="1"/>
  <c r="O929" i="30"/>
  <c r="Q929" i="30" s="1"/>
  <c r="O930" i="30"/>
  <c r="Q930" i="30" s="1"/>
  <c r="O931" i="30"/>
  <c r="Q931" i="30" s="1"/>
  <c r="O932" i="30"/>
  <c r="Q932" i="30" s="1"/>
  <c r="O933" i="30"/>
  <c r="Q933" i="30" s="1"/>
  <c r="O934" i="30"/>
  <c r="Q934" i="30" s="1"/>
  <c r="O935" i="30"/>
  <c r="Q935" i="30" s="1"/>
  <c r="O936" i="30"/>
  <c r="Q936" i="30" s="1"/>
  <c r="O937" i="30"/>
  <c r="Q937" i="30" s="1"/>
  <c r="O938" i="30"/>
  <c r="Q938" i="30" s="1"/>
  <c r="O939" i="30"/>
  <c r="Q939" i="30" s="1"/>
  <c r="O940" i="30"/>
  <c r="Q940" i="30" s="1"/>
  <c r="O941" i="30"/>
  <c r="Q941" i="30" s="1"/>
  <c r="O942" i="30"/>
  <c r="Q942" i="30" s="1"/>
  <c r="O943" i="30"/>
  <c r="Q943" i="30" s="1"/>
  <c r="O944" i="30"/>
  <c r="Q944" i="30" s="1"/>
  <c r="O945" i="30"/>
  <c r="Q945" i="30" s="1"/>
  <c r="O946" i="30"/>
  <c r="Q946" i="30" s="1"/>
  <c r="O947" i="30"/>
  <c r="Q947" i="30" s="1"/>
  <c r="O948" i="30"/>
  <c r="Q948" i="30" s="1"/>
  <c r="O949" i="30"/>
  <c r="Q949" i="30" s="1"/>
  <c r="O950" i="30"/>
  <c r="Q950" i="30" s="1"/>
  <c r="O951" i="30"/>
  <c r="Q951" i="30" s="1"/>
  <c r="O952" i="30"/>
  <c r="Q952" i="30" s="1"/>
  <c r="O953" i="30"/>
  <c r="Q953" i="30" s="1"/>
  <c r="O954" i="30"/>
  <c r="Q954" i="30" s="1"/>
  <c r="O955" i="30"/>
  <c r="Q955" i="30" s="1"/>
  <c r="O956" i="30"/>
  <c r="Q956" i="30" s="1"/>
  <c r="O957" i="30"/>
  <c r="Q957" i="30" s="1"/>
  <c r="O958" i="30"/>
  <c r="Q958" i="30" s="1"/>
  <c r="O959" i="30"/>
  <c r="Q959" i="30" s="1"/>
  <c r="O960" i="30"/>
  <c r="Q960" i="30" s="1"/>
  <c r="O961" i="30"/>
  <c r="Q961" i="30" s="1"/>
  <c r="O962" i="30"/>
  <c r="Q962" i="30" s="1"/>
  <c r="O963" i="30"/>
  <c r="Q963" i="30" s="1"/>
  <c r="O964" i="30"/>
  <c r="Q964" i="30" s="1"/>
  <c r="O965" i="30"/>
  <c r="Q965" i="30" s="1"/>
  <c r="O966" i="30"/>
  <c r="Q966" i="30" s="1"/>
  <c r="O967" i="30"/>
  <c r="Q967" i="30" s="1"/>
  <c r="O968" i="30"/>
  <c r="Q968" i="30" s="1"/>
  <c r="O969" i="30"/>
  <c r="Q969" i="30" s="1"/>
  <c r="O970" i="30"/>
  <c r="Q970" i="30" s="1"/>
  <c r="O971" i="30"/>
  <c r="Q971" i="30" s="1"/>
  <c r="O972" i="30"/>
  <c r="Q972" i="30" s="1"/>
  <c r="O973" i="30"/>
  <c r="Q973" i="30" s="1"/>
  <c r="O974" i="30"/>
  <c r="Q974" i="30" s="1"/>
  <c r="O975" i="30"/>
  <c r="Q975" i="30" s="1"/>
  <c r="O976" i="30"/>
  <c r="Q976" i="30" s="1"/>
  <c r="O977" i="30"/>
  <c r="Q977" i="30" s="1"/>
  <c r="O978" i="30"/>
  <c r="Q978" i="30" s="1"/>
  <c r="O979" i="30"/>
  <c r="Q979" i="30" s="1"/>
  <c r="O980" i="30"/>
  <c r="Q980" i="30" s="1"/>
  <c r="O981" i="30"/>
  <c r="Q981" i="30" s="1"/>
  <c r="O982" i="30"/>
  <c r="Q982" i="30" s="1"/>
  <c r="O983" i="30"/>
  <c r="Q983" i="30" s="1"/>
  <c r="O984" i="30"/>
  <c r="Q984" i="30" s="1"/>
  <c r="O985" i="30"/>
  <c r="Q985" i="30" s="1"/>
  <c r="O986" i="30"/>
  <c r="Q986" i="30" s="1"/>
  <c r="O987" i="30"/>
  <c r="Q987" i="30" s="1"/>
  <c r="O988" i="30"/>
  <c r="Q988" i="30" s="1"/>
  <c r="O989" i="30"/>
  <c r="Q989" i="30" s="1"/>
  <c r="O990" i="30"/>
  <c r="Q990" i="30" s="1"/>
  <c r="O991" i="30"/>
  <c r="Q991" i="30" s="1"/>
  <c r="O992" i="30"/>
  <c r="Q992" i="30" s="1"/>
  <c r="O993" i="30"/>
  <c r="Q993" i="30" s="1"/>
  <c r="O994" i="30"/>
  <c r="Q994" i="30" s="1"/>
  <c r="O995" i="30"/>
  <c r="Q995" i="30" s="1"/>
  <c r="O996" i="30"/>
  <c r="Q996" i="30" s="1"/>
  <c r="O997" i="30"/>
  <c r="Q997" i="30" s="1"/>
  <c r="O998" i="30"/>
  <c r="Q998" i="30" s="1"/>
  <c r="O999" i="30"/>
  <c r="Q999" i="30" s="1"/>
  <c r="O1000" i="30"/>
  <c r="Q1000" i="30" s="1"/>
  <c r="O1001" i="30"/>
  <c r="Q1001" i="30" s="1"/>
  <c r="O1002" i="30"/>
  <c r="Q1002" i="30" s="1"/>
  <c r="O1003" i="30"/>
  <c r="Q1003" i="30" s="1"/>
  <c r="O1004" i="30"/>
  <c r="Q1004" i="30" s="1"/>
  <c r="O1005" i="30"/>
  <c r="Q1005" i="30" s="1"/>
  <c r="O1006" i="30"/>
  <c r="Q1006" i="30" s="1"/>
  <c r="O1007" i="30"/>
  <c r="Q1007" i="30" s="1"/>
  <c r="O1008" i="30"/>
  <c r="Q1008" i="30" s="1"/>
  <c r="O1009" i="30"/>
  <c r="Q1009" i="30" s="1"/>
  <c r="O1010" i="30"/>
  <c r="Q1010" i="30" s="1"/>
  <c r="O1011" i="30"/>
  <c r="Q1011" i="30" s="1"/>
  <c r="O1012" i="30"/>
  <c r="Q1012" i="30" s="1"/>
  <c r="O1013" i="30"/>
  <c r="Q1013" i="30" s="1"/>
  <c r="O1014" i="30"/>
  <c r="Q1014" i="30" s="1"/>
  <c r="O1015" i="30"/>
  <c r="Q1015" i="30" s="1"/>
  <c r="O1016" i="30"/>
  <c r="Q1016" i="30" s="1"/>
  <c r="O1017" i="30"/>
  <c r="Q1017" i="30" s="1"/>
  <c r="O1018" i="30"/>
  <c r="Q1018" i="30" s="1"/>
  <c r="O1019" i="30"/>
  <c r="Q1019" i="30" s="1"/>
  <c r="O1020" i="30"/>
  <c r="Q1020" i="30" s="1"/>
  <c r="O1021" i="30"/>
  <c r="Q1021" i="30" s="1"/>
  <c r="O1022" i="30"/>
  <c r="Q1022" i="30" s="1"/>
  <c r="O1023" i="30"/>
  <c r="Q1023" i="30" s="1"/>
  <c r="O1024" i="30"/>
  <c r="Q1024" i="30" s="1"/>
  <c r="O1025" i="30"/>
  <c r="Q1025" i="30" s="1"/>
  <c r="O1026" i="30"/>
  <c r="Q1026" i="30" s="1"/>
  <c r="O1027" i="30"/>
  <c r="Q1027" i="30" s="1"/>
  <c r="O1028" i="30"/>
  <c r="Q1028" i="30" s="1"/>
  <c r="O1029" i="30"/>
  <c r="Q1029" i="30" s="1"/>
  <c r="O1030" i="30"/>
  <c r="Q1030" i="30" s="1"/>
  <c r="O1031" i="30"/>
  <c r="Q1031" i="30" s="1"/>
  <c r="O1032" i="30"/>
  <c r="Q1032" i="30" s="1"/>
  <c r="O1033" i="30"/>
  <c r="Q1033" i="30" s="1"/>
  <c r="O1034" i="30"/>
  <c r="Q1034" i="30" s="1"/>
  <c r="O1035" i="30"/>
  <c r="Q1035" i="30" s="1"/>
  <c r="O1036" i="30"/>
  <c r="Q1036" i="30" s="1"/>
  <c r="O1037" i="30"/>
  <c r="Q1037" i="30" s="1"/>
  <c r="O1038" i="30"/>
  <c r="Q1038" i="30" s="1"/>
  <c r="O1039" i="30"/>
  <c r="Q1039" i="30" s="1"/>
  <c r="O1040" i="30"/>
  <c r="Q1040" i="30" s="1"/>
  <c r="O1041" i="30"/>
  <c r="Q1041" i="30" s="1"/>
  <c r="O1042" i="30"/>
  <c r="Q1042" i="30" s="1"/>
  <c r="O1043" i="30"/>
  <c r="Q1043" i="30" s="1"/>
  <c r="O1044" i="30"/>
  <c r="Q1044" i="30" s="1"/>
  <c r="O1045" i="30"/>
  <c r="Q1045" i="30" s="1"/>
  <c r="O1046" i="30"/>
  <c r="Q1046" i="30" s="1"/>
  <c r="O1047" i="30"/>
  <c r="Q1047" i="30" s="1"/>
  <c r="O1048" i="30"/>
  <c r="Q1048" i="30" s="1"/>
  <c r="O1049" i="30"/>
  <c r="Q1049" i="30" s="1"/>
  <c r="O1050" i="30"/>
  <c r="Q1050" i="30" s="1"/>
  <c r="O1051" i="30"/>
  <c r="Q1051" i="30" s="1"/>
  <c r="O1052" i="30"/>
  <c r="Q1052" i="30" s="1"/>
  <c r="O1053" i="30"/>
  <c r="Q1053" i="30" s="1"/>
  <c r="O1054" i="30"/>
  <c r="Q1054" i="30" s="1"/>
  <c r="O1055" i="30"/>
  <c r="Q1055" i="30" s="1"/>
  <c r="O1056" i="30"/>
  <c r="Q1056" i="30" s="1"/>
  <c r="O1057" i="30"/>
  <c r="Q1057" i="30" s="1"/>
  <c r="O1058" i="30"/>
  <c r="Q1058" i="30" s="1"/>
  <c r="O1059" i="30"/>
  <c r="Q1059" i="30" s="1"/>
  <c r="O1060" i="30"/>
  <c r="Q1060" i="30" s="1"/>
  <c r="O1061" i="30"/>
  <c r="Q1061" i="30" s="1"/>
  <c r="O1062" i="30"/>
  <c r="Q1062" i="30" s="1"/>
  <c r="O1063" i="30"/>
  <c r="Q1063" i="30" s="1"/>
  <c r="O1064" i="30"/>
  <c r="Q1064" i="30" s="1"/>
  <c r="O1065" i="30"/>
  <c r="Q1065" i="30" s="1"/>
  <c r="O1066" i="30"/>
  <c r="Q1066" i="30" s="1"/>
  <c r="O1067" i="30"/>
  <c r="Q1067" i="30" s="1"/>
  <c r="O1068" i="30"/>
  <c r="Q1068" i="30" s="1"/>
  <c r="O1069" i="30"/>
  <c r="Q1069" i="30" s="1"/>
  <c r="O1070" i="30"/>
  <c r="Q1070" i="30" s="1"/>
  <c r="O1071" i="30"/>
  <c r="Q1071" i="30" s="1"/>
  <c r="O1072" i="30"/>
  <c r="Q1072" i="30" s="1"/>
  <c r="O1073" i="30"/>
  <c r="Q1073" i="30" s="1"/>
  <c r="O1074" i="30"/>
  <c r="Q1074" i="30" s="1"/>
  <c r="O1075" i="30"/>
  <c r="Q1075" i="30" s="1"/>
  <c r="O1076" i="30"/>
  <c r="Q1076" i="30" s="1"/>
  <c r="O1077" i="30"/>
  <c r="Q1077" i="30" s="1"/>
  <c r="O1078" i="30"/>
  <c r="Q1078" i="30" s="1"/>
  <c r="O1079" i="30"/>
  <c r="Q1079" i="30" s="1"/>
  <c r="O1080" i="30"/>
  <c r="Q1080" i="30" s="1"/>
  <c r="O1081" i="30"/>
  <c r="Q1081" i="30" s="1"/>
  <c r="O1082" i="30"/>
  <c r="Q1082" i="30" s="1"/>
  <c r="O1083" i="30"/>
  <c r="Q1083" i="30" s="1"/>
  <c r="O1084" i="30"/>
  <c r="Q1084" i="30" s="1"/>
  <c r="O1085" i="30"/>
  <c r="Q1085" i="30" s="1"/>
  <c r="O1086" i="30"/>
  <c r="Q1086" i="30" s="1"/>
  <c r="O1087" i="30"/>
  <c r="Q1087" i="30" s="1"/>
  <c r="O1088" i="30"/>
  <c r="Q1088" i="30" s="1"/>
  <c r="O1089" i="30"/>
  <c r="Q1089" i="30" s="1"/>
  <c r="O1090" i="30"/>
  <c r="Q1090" i="30" s="1"/>
  <c r="O1091" i="30"/>
  <c r="Q1091" i="30" s="1"/>
  <c r="O1092" i="30"/>
  <c r="Q1092" i="30" s="1"/>
  <c r="O1093" i="30"/>
  <c r="Q1093" i="30" s="1"/>
  <c r="O1094" i="30"/>
  <c r="Q1094" i="30" s="1"/>
  <c r="O1095" i="30"/>
  <c r="Q1095" i="30" s="1"/>
  <c r="O1096" i="30"/>
  <c r="Q1096" i="30" s="1"/>
  <c r="O1097" i="30"/>
  <c r="Q1097" i="30" s="1"/>
  <c r="O1098" i="30"/>
  <c r="Q1098" i="30" s="1"/>
  <c r="O1099" i="30"/>
  <c r="Q1099" i="30" s="1"/>
  <c r="O1100" i="30"/>
  <c r="Q1100" i="30" s="1"/>
  <c r="O1101" i="30"/>
  <c r="Q1101" i="30" s="1"/>
  <c r="O1102" i="30"/>
  <c r="Q1102" i="30" s="1"/>
  <c r="O1103" i="30"/>
  <c r="Q1103" i="30" s="1"/>
  <c r="O1104" i="30"/>
  <c r="Q1104" i="30" s="1"/>
  <c r="O1105" i="30"/>
  <c r="Q1105" i="30" s="1"/>
  <c r="O1106" i="30"/>
  <c r="Q1106" i="30" s="1"/>
  <c r="O1107" i="30"/>
  <c r="Q1107" i="30" s="1"/>
  <c r="O1108" i="30"/>
  <c r="Q1108" i="30" s="1"/>
  <c r="O1109" i="30"/>
  <c r="Q1109" i="30" s="1"/>
  <c r="O1110" i="30"/>
  <c r="Q1110" i="30" s="1"/>
  <c r="O1111" i="30"/>
  <c r="Q1111" i="30" s="1"/>
  <c r="O1112" i="30"/>
  <c r="Q1112" i="30" s="1"/>
  <c r="O1113" i="30"/>
  <c r="Q1113" i="30" s="1"/>
  <c r="O1114" i="30"/>
  <c r="Q1114" i="30" s="1"/>
  <c r="O1115" i="30"/>
  <c r="Q1115" i="30" s="1"/>
  <c r="O1116" i="30"/>
  <c r="Q1116" i="30" s="1"/>
  <c r="O1117" i="30"/>
  <c r="Q1117" i="30" s="1"/>
  <c r="O1118" i="30"/>
  <c r="Q1118" i="30" s="1"/>
  <c r="O1119" i="30"/>
  <c r="Q1119" i="30" s="1"/>
  <c r="O1120" i="30"/>
  <c r="Q1120" i="30" s="1"/>
  <c r="O1121" i="30"/>
  <c r="Q1121" i="30" s="1"/>
  <c r="O1122" i="30"/>
  <c r="Q1122" i="30" s="1"/>
  <c r="O1123" i="30"/>
  <c r="Q1123" i="30" s="1"/>
  <c r="O1124" i="30"/>
  <c r="Q1124" i="30" s="1"/>
  <c r="O1125" i="30"/>
  <c r="Q1125" i="30" s="1"/>
  <c r="O1126" i="30"/>
  <c r="Q1126" i="30" s="1"/>
  <c r="O1127" i="30"/>
  <c r="Q1127" i="30" s="1"/>
  <c r="O1128" i="30"/>
  <c r="Q1128" i="30" s="1"/>
  <c r="O1129" i="30"/>
  <c r="Q1129" i="30" s="1"/>
  <c r="O1130" i="30"/>
  <c r="Q1130" i="30" s="1"/>
  <c r="O1131" i="30"/>
  <c r="Q1131" i="30" s="1"/>
  <c r="O1132" i="30"/>
  <c r="Q1132" i="30" s="1"/>
  <c r="O1133" i="30"/>
  <c r="Q1133" i="30" s="1"/>
  <c r="O1134" i="30"/>
  <c r="Q1134" i="30" s="1"/>
  <c r="O1135" i="30"/>
  <c r="Q1135" i="30" s="1"/>
  <c r="O1136" i="30"/>
  <c r="Q1136" i="30" s="1"/>
  <c r="O1137" i="30"/>
  <c r="Q1137" i="30" s="1"/>
  <c r="O1138" i="30"/>
  <c r="Q1138" i="30" s="1"/>
  <c r="O1139" i="30"/>
  <c r="Q1139" i="30" s="1"/>
  <c r="O1140" i="30"/>
  <c r="Q1140" i="30" s="1"/>
  <c r="O1141" i="30"/>
  <c r="Q1141" i="30" s="1"/>
  <c r="O1142" i="30"/>
  <c r="Q1142" i="30" s="1"/>
  <c r="O1143" i="30"/>
  <c r="Q1143" i="30" s="1"/>
  <c r="O1144" i="30"/>
  <c r="Q1144" i="30" s="1"/>
  <c r="O1145" i="30"/>
  <c r="Q1145" i="30" s="1"/>
  <c r="O1146" i="30"/>
  <c r="Q1146" i="30" s="1"/>
  <c r="O1147" i="30"/>
  <c r="Q1147" i="30" s="1"/>
  <c r="O1148" i="30"/>
  <c r="Q1148" i="30" s="1"/>
  <c r="O1149" i="30"/>
  <c r="Q1149" i="30" s="1"/>
  <c r="O1150" i="30"/>
  <c r="Q1150" i="30" s="1"/>
  <c r="O1151" i="30"/>
  <c r="Q1151" i="30" s="1"/>
  <c r="O1152" i="30"/>
  <c r="Q1152" i="30" s="1"/>
  <c r="O1153" i="30"/>
  <c r="Q1153" i="30" s="1"/>
  <c r="O1154" i="30"/>
  <c r="Q1154" i="30" s="1"/>
  <c r="O1155" i="30"/>
  <c r="Q1155" i="30" s="1"/>
  <c r="O1156" i="30"/>
  <c r="Q1156" i="30" s="1"/>
  <c r="O1157" i="30"/>
  <c r="Q1157" i="30" s="1"/>
  <c r="O1158" i="30"/>
  <c r="Q1158" i="30" s="1"/>
  <c r="O1159" i="30"/>
  <c r="Q1159" i="30" s="1"/>
  <c r="O1160" i="30"/>
  <c r="Q1160" i="30" s="1"/>
  <c r="O1161" i="30"/>
  <c r="Q1161" i="30" s="1"/>
  <c r="O1162" i="30"/>
  <c r="Q1162" i="30" s="1"/>
  <c r="O1163" i="30"/>
  <c r="Q1163" i="30" s="1"/>
  <c r="O1164" i="30"/>
  <c r="Q1164" i="30" s="1"/>
  <c r="O1165" i="30"/>
  <c r="Q1165" i="30" s="1"/>
  <c r="O1166" i="30"/>
  <c r="Q1166" i="30" s="1"/>
  <c r="O1167" i="30"/>
  <c r="Q1167" i="30" s="1"/>
  <c r="O1168" i="30"/>
  <c r="Q1168" i="30" s="1"/>
  <c r="O1169" i="30"/>
  <c r="Q1169" i="30" s="1"/>
  <c r="O1170" i="30"/>
  <c r="Q1170" i="30" s="1"/>
  <c r="O1171" i="30"/>
  <c r="Q1171" i="30" s="1"/>
  <c r="O1172" i="30"/>
  <c r="Q1172" i="30" s="1"/>
  <c r="O1173" i="30"/>
  <c r="Q1173" i="30" s="1"/>
  <c r="O1174" i="30"/>
  <c r="Q1174" i="30" s="1"/>
  <c r="O1175" i="30"/>
  <c r="Q1175" i="30" s="1"/>
  <c r="O1176" i="30"/>
  <c r="Q1176" i="30" s="1"/>
  <c r="O1177" i="30"/>
  <c r="Q1177" i="30" s="1"/>
  <c r="O1178" i="30"/>
  <c r="Q1178" i="30" s="1"/>
  <c r="O1179" i="30"/>
  <c r="Q1179" i="30" s="1"/>
  <c r="O1180" i="30"/>
  <c r="Q1180" i="30" s="1"/>
  <c r="O1181" i="30"/>
  <c r="Q1181" i="30" s="1"/>
  <c r="O1182" i="30"/>
  <c r="Q1182" i="30" s="1"/>
  <c r="O1183" i="30"/>
  <c r="Q1183" i="30" s="1"/>
  <c r="O1184" i="30"/>
  <c r="Q1184" i="30" s="1"/>
  <c r="O1185" i="30"/>
  <c r="Q1185" i="30" s="1"/>
  <c r="O1186" i="30"/>
  <c r="Q1186" i="30" s="1"/>
  <c r="O1187" i="30"/>
  <c r="Q1187" i="30" s="1"/>
  <c r="O1188" i="30"/>
  <c r="Q1188" i="30" s="1"/>
  <c r="O1189" i="30"/>
  <c r="Q1189" i="30" s="1"/>
  <c r="O1190" i="30"/>
  <c r="Q1190" i="30" s="1"/>
  <c r="O1191" i="30"/>
  <c r="Q1191" i="30" s="1"/>
  <c r="O1192" i="30"/>
  <c r="Q1192" i="30" s="1"/>
  <c r="O1193" i="30"/>
  <c r="Q1193" i="30" s="1"/>
  <c r="O1194" i="30"/>
  <c r="Q1194" i="30" s="1"/>
  <c r="O1195" i="30"/>
  <c r="Q1195" i="30" s="1"/>
  <c r="O1196" i="30"/>
  <c r="Q1196" i="30" s="1"/>
  <c r="O1197" i="30"/>
  <c r="Q1197" i="30" s="1"/>
  <c r="O1198" i="30"/>
  <c r="Q1198" i="30" s="1"/>
  <c r="O1199" i="30"/>
  <c r="Q1199" i="30" s="1"/>
  <c r="O1200" i="30"/>
  <c r="Q1200" i="30" s="1"/>
  <c r="O1201" i="30"/>
  <c r="Q1201" i="30" s="1"/>
  <c r="O1202" i="30"/>
  <c r="Q1202" i="30" s="1"/>
  <c r="O1203" i="30"/>
  <c r="Q1203" i="30" s="1"/>
  <c r="O1204" i="30"/>
  <c r="Q1204" i="30" s="1"/>
  <c r="O1205" i="30"/>
  <c r="Q1205" i="30" s="1"/>
  <c r="O1206" i="30"/>
  <c r="Q1206" i="30" s="1"/>
  <c r="O1207" i="30"/>
  <c r="Q1207" i="30" s="1"/>
  <c r="O1208" i="30"/>
  <c r="Q1208" i="30" s="1"/>
  <c r="O1209" i="30"/>
  <c r="Q1209" i="30" s="1"/>
  <c r="O1210" i="30"/>
  <c r="Q1210" i="30" s="1"/>
  <c r="O1211" i="30"/>
  <c r="Q1211" i="30" s="1"/>
  <c r="O1212" i="30"/>
  <c r="Q1212" i="30" s="1"/>
  <c r="O1213" i="30"/>
  <c r="Q1213" i="30" s="1"/>
  <c r="O1214" i="30"/>
  <c r="Q1214" i="30" s="1"/>
  <c r="O1215" i="30"/>
  <c r="Q1215" i="30" s="1"/>
  <c r="O1216" i="30"/>
  <c r="Q1216" i="30" s="1"/>
  <c r="O1217" i="30"/>
  <c r="Q1217" i="30" s="1"/>
  <c r="O1218" i="30"/>
  <c r="Q1218" i="30" s="1"/>
  <c r="O1219" i="30"/>
  <c r="Q1219" i="30" s="1"/>
  <c r="O1220" i="30"/>
  <c r="Q1220" i="30" s="1"/>
  <c r="O1221" i="30"/>
  <c r="Q1221" i="30" s="1"/>
  <c r="O1222" i="30"/>
  <c r="Q1222" i="30" s="1"/>
  <c r="O1223" i="30"/>
  <c r="Q1223" i="30" s="1"/>
  <c r="O1224" i="30"/>
  <c r="Q1224" i="30" s="1"/>
  <c r="O1225" i="30"/>
  <c r="Q1225" i="30" s="1"/>
  <c r="O1226" i="30"/>
  <c r="Q1226" i="30" s="1"/>
  <c r="O1227" i="30"/>
  <c r="Q1227" i="30" s="1"/>
  <c r="O1228" i="30"/>
  <c r="Q1228" i="30" s="1"/>
  <c r="O1229" i="30"/>
  <c r="Q1229" i="30" s="1"/>
  <c r="O1230" i="30"/>
  <c r="Q1230" i="30" s="1"/>
  <c r="O1231" i="30"/>
  <c r="Q1231" i="30" s="1"/>
  <c r="O1232" i="30"/>
  <c r="Q1232" i="30" s="1"/>
  <c r="O1233" i="30"/>
  <c r="Q1233" i="30" s="1"/>
  <c r="O1234" i="30"/>
  <c r="Q1234" i="30" s="1"/>
  <c r="O1235" i="30"/>
  <c r="Q1235" i="30" s="1"/>
  <c r="O1236" i="30"/>
  <c r="Q1236" i="30" s="1"/>
  <c r="O1237" i="30"/>
  <c r="Q1237" i="30" s="1"/>
  <c r="O1238" i="30"/>
  <c r="Q1238" i="30" s="1"/>
  <c r="O1239" i="30"/>
  <c r="Q1239" i="30" s="1"/>
  <c r="O1240" i="30"/>
  <c r="Q1240" i="30" s="1"/>
  <c r="O1241" i="30"/>
  <c r="Q1241" i="30" s="1"/>
  <c r="O1242" i="30"/>
  <c r="Q1242" i="30" s="1"/>
  <c r="O1243" i="30"/>
  <c r="Q1243" i="30" s="1"/>
  <c r="O1244" i="30"/>
  <c r="Q1244" i="30" s="1"/>
  <c r="O1245" i="30"/>
  <c r="Q1245" i="30" s="1"/>
  <c r="O1246" i="30"/>
  <c r="Q1246" i="30" s="1"/>
  <c r="O1247" i="30"/>
  <c r="Q1247" i="30" s="1"/>
  <c r="O1248" i="30"/>
  <c r="Q1248" i="30" s="1"/>
  <c r="O1249" i="30"/>
  <c r="Q1249" i="30" s="1"/>
  <c r="O1250" i="30"/>
  <c r="Q1250" i="30" s="1"/>
  <c r="O1251" i="30"/>
  <c r="Q1251" i="30" s="1"/>
  <c r="O1252" i="30"/>
  <c r="Q1252" i="30" s="1"/>
  <c r="O1253" i="30"/>
  <c r="Q1253" i="30" s="1"/>
  <c r="O1254" i="30"/>
  <c r="Q1254" i="30" s="1"/>
  <c r="O1255" i="30"/>
  <c r="Q1255" i="30" s="1"/>
  <c r="O1256" i="30"/>
  <c r="Q1256" i="30" s="1"/>
  <c r="O1257" i="30"/>
  <c r="Q1257" i="30" s="1"/>
  <c r="O1258" i="30"/>
  <c r="Q1258" i="30" s="1"/>
  <c r="O1259" i="30"/>
  <c r="Q1259" i="30" s="1"/>
  <c r="O1260" i="30"/>
  <c r="Q1260" i="30" s="1"/>
  <c r="O1261" i="30"/>
  <c r="Q1261" i="30" s="1"/>
  <c r="O1262" i="30"/>
  <c r="Q1262" i="30" s="1"/>
  <c r="O1263" i="30"/>
  <c r="Q1263" i="30" s="1"/>
  <c r="O1264" i="30"/>
  <c r="Q1264" i="30" s="1"/>
  <c r="O1265" i="30"/>
  <c r="Q1265" i="30" s="1"/>
  <c r="O1266" i="30"/>
  <c r="Q1266" i="30" s="1"/>
  <c r="O1267" i="30"/>
  <c r="Q1267" i="30" s="1"/>
  <c r="O1268" i="30"/>
  <c r="Q1268" i="30" s="1"/>
  <c r="O1269" i="30"/>
  <c r="Q1269" i="30" s="1"/>
  <c r="O1270" i="30"/>
  <c r="Q1270" i="30" s="1"/>
  <c r="O1271" i="30"/>
  <c r="Q1271" i="30" s="1"/>
  <c r="O1272" i="30"/>
  <c r="Q1272" i="30" s="1"/>
  <c r="O1273" i="30"/>
  <c r="Q1273" i="30" s="1"/>
  <c r="O1274" i="30"/>
  <c r="Q1274" i="30" s="1"/>
  <c r="O1275" i="30"/>
  <c r="Q1275" i="30" s="1"/>
  <c r="O1276" i="30"/>
  <c r="Q1276" i="30" s="1"/>
  <c r="O1277" i="30"/>
  <c r="Q1277" i="30" s="1"/>
  <c r="O1278" i="30"/>
  <c r="Q1278" i="30" s="1"/>
  <c r="O1279" i="30"/>
  <c r="Q1279" i="30" s="1"/>
  <c r="O1280" i="30"/>
  <c r="Q1280" i="30" s="1"/>
  <c r="O1281" i="30"/>
  <c r="Q1281" i="30" s="1"/>
  <c r="O1282" i="30"/>
  <c r="Q1282" i="30" s="1"/>
  <c r="O1283" i="30"/>
  <c r="Q1283" i="30" s="1"/>
  <c r="O1284" i="30"/>
  <c r="Q1284" i="30" s="1"/>
  <c r="O1285" i="30"/>
  <c r="Q1285" i="30" s="1"/>
  <c r="O1286" i="30"/>
  <c r="Q1286" i="30" s="1"/>
  <c r="O1287" i="30"/>
  <c r="Q1287" i="30" s="1"/>
  <c r="O1288" i="30"/>
  <c r="Q1288" i="30" s="1"/>
  <c r="O1289" i="30"/>
  <c r="Q1289" i="30" s="1"/>
  <c r="O1290" i="30"/>
  <c r="Q1290" i="30" s="1"/>
  <c r="O1291" i="30"/>
  <c r="Q1291" i="30" s="1"/>
  <c r="O1292" i="30"/>
  <c r="Q1292" i="30" s="1"/>
  <c r="O1293" i="30"/>
  <c r="Q1293" i="30" s="1"/>
  <c r="O1294" i="30"/>
  <c r="Q1294" i="30" s="1"/>
  <c r="O1295" i="30"/>
  <c r="Q1295" i="30" s="1"/>
  <c r="O1296" i="30"/>
  <c r="Q1296" i="30" s="1"/>
  <c r="O1297" i="30"/>
  <c r="Q1297" i="30" s="1"/>
  <c r="O1298" i="30"/>
  <c r="Q1298" i="30" s="1"/>
  <c r="O1299" i="30"/>
  <c r="Q1299" i="30" s="1"/>
  <c r="O1300" i="30"/>
  <c r="Q1300" i="30" s="1"/>
  <c r="O1301" i="30"/>
  <c r="Q1301" i="30" s="1"/>
  <c r="O1302" i="30"/>
  <c r="Q1302" i="30" s="1"/>
  <c r="O1303" i="30"/>
  <c r="Q1303" i="30" s="1"/>
  <c r="O1304" i="30"/>
  <c r="Q1304" i="30" s="1"/>
  <c r="O1305" i="30"/>
  <c r="Q1305" i="30" s="1"/>
  <c r="O1306" i="30"/>
  <c r="Q1306" i="30" s="1"/>
  <c r="O1307" i="30"/>
  <c r="Q1307" i="30" s="1"/>
  <c r="O1308" i="30"/>
  <c r="Q1308" i="30" s="1"/>
  <c r="O1309" i="30"/>
  <c r="Q1309" i="30" s="1"/>
  <c r="O1310" i="30"/>
  <c r="Q1310" i="30" s="1"/>
  <c r="O1311" i="30"/>
  <c r="Q1311" i="30" s="1"/>
  <c r="O1312" i="30"/>
  <c r="Q1312" i="30" s="1"/>
  <c r="O1313" i="30"/>
  <c r="Q1313" i="30" s="1"/>
  <c r="O1314" i="30"/>
  <c r="Q1314" i="30" s="1"/>
  <c r="O1315" i="30"/>
  <c r="Q1315" i="30" s="1"/>
  <c r="O1316" i="30"/>
  <c r="Q1316" i="30" s="1"/>
  <c r="O1317" i="30"/>
  <c r="Q1317" i="30" s="1"/>
  <c r="O1318" i="30"/>
  <c r="Q1318" i="30" s="1"/>
  <c r="O1319" i="30"/>
  <c r="Q1319" i="30" s="1"/>
  <c r="O1320" i="30"/>
  <c r="Q1320" i="30" s="1"/>
  <c r="O1321" i="30"/>
  <c r="Q1321" i="30" s="1"/>
  <c r="O1322" i="30"/>
  <c r="Q1322" i="30" s="1"/>
  <c r="O1323" i="30"/>
  <c r="Q1323" i="30" s="1"/>
  <c r="O1324" i="30"/>
  <c r="Q1324" i="30" s="1"/>
  <c r="O1325" i="30"/>
  <c r="Q1325" i="30" s="1"/>
  <c r="O1326" i="30"/>
  <c r="Q1326" i="30" s="1"/>
  <c r="O1327" i="30"/>
  <c r="Q1327" i="30" s="1"/>
  <c r="O1328" i="30"/>
  <c r="Q1328" i="30" s="1"/>
  <c r="O1329" i="30"/>
  <c r="Q1329" i="30" s="1"/>
  <c r="O1330" i="30"/>
  <c r="Q1330" i="30" s="1"/>
  <c r="O1331" i="30"/>
  <c r="Q1331" i="30" s="1"/>
  <c r="O1332" i="30"/>
  <c r="Q1332" i="30" s="1"/>
  <c r="O1333" i="30"/>
  <c r="Q1333" i="30" s="1"/>
  <c r="O1334" i="30"/>
  <c r="Q1334" i="30" s="1"/>
  <c r="O1335" i="30"/>
  <c r="Q1335" i="30" s="1"/>
  <c r="O1336" i="30"/>
  <c r="Q1336" i="30" s="1"/>
  <c r="O1337" i="30"/>
  <c r="Q1337" i="30" s="1"/>
  <c r="O1338" i="30"/>
  <c r="Q1338" i="30" s="1"/>
  <c r="O1339" i="30"/>
  <c r="Q1339" i="30" s="1"/>
  <c r="L22" i="31" l="1"/>
  <c r="L24" i="31" s="1"/>
  <c r="L31" i="31"/>
  <c r="N31" i="31" s="1"/>
  <c r="N32" i="31" s="1"/>
  <c r="M22" i="31"/>
  <c r="M24" i="31" s="1"/>
  <c r="M31" i="31"/>
  <c r="M32" i="31" s="1"/>
  <c r="Z2" i="30"/>
  <c r="Z3" i="30"/>
  <c r="Z4" i="30"/>
  <c r="Z5" i="30"/>
  <c r="Z6" i="30"/>
  <c r="Z7" i="30"/>
  <c r="Z8" i="30"/>
  <c r="Z9" i="30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67" i="30"/>
  <c r="Z168" i="30"/>
  <c r="Z169" i="30"/>
  <c r="Z170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7" i="30"/>
  <c r="Z248" i="30"/>
  <c r="Z249" i="30"/>
  <c r="Z250" i="30"/>
  <c r="Z251" i="30"/>
  <c r="Z252" i="30"/>
  <c r="Z253" i="30"/>
  <c r="Z254" i="30"/>
  <c r="Z255" i="30"/>
  <c r="Z256" i="30"/>
  <c r="Z257" i="30"/>
  <c r="Z258" i="30"/>
  <c r="Z259" i="30"/>
  <c r="Z260" i="30"/>
  <c r="Z261" i="30"/>
  <c r="Z262" i="30"/>
  <c r="Z263" i="30"/>
  <c r="Z264" i="30"/>
  <c r="Z265" i="30"/>
  <c r="Z266" i="30"/>
  <c r="Z267" i="30"/>
  <c r="Z268" i="30"/>
  <c r="Z269" i="30"/>
  <c r="Z270" i="30"/>
  <c r="Z271" i="30"/>
  <c r="Z272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312" i="30"/>
  <c r="Z313" i="30"/>
  <c r="Z314" i="30"/>
  <c r="Z315" i="30"/>
  <c r="Z316" i="30"/>
  <c r="Z317" i="30"/>
  <c r="Z318" i="30"/>
  <c r="Z319" i="30"/>
  <c r="Z320" i="30"/>
  <c r="Z321" i="30"/>
  <c r="Z322" i="30"/>
  <c r="Z323" i="30"/>
  <c r="Z324" i="30"/>
  <c r="Z325" i="30"/>
  <c r="Z326" i="30"/>
  <c r="Z327" i="30"/>
  <c r="Z328" i="30"/>
  <c r="Z329" i="30"/>
  <c r="Z330" i="30"/>
  <c r="Z331" i="30"/>
  <c r="Z332" i="30"/>
  <c r="Z333" i="30"/>
  <c r="Z334" i="30"/>
  <c r="Z335" i="30"/>
  <c r="Z336" i="30"/>
  <c r="Z337" i="30"/>
  <c r="Z338" i="30"/>
  <c r="Z339" i="30"/>
  <c r="Z340" i="30"/>
  <c r="Z341" i="30"/>
  <c r="Z342" i="30"/>
  <c r="Z343" i="30"/>
  <c r="Z344" i="30"/>
  <c r="Z345" i="30"/>
  <c r="Z346" i="30"/>
  <c r="Z347" i="30"/>
  <c r="Z348" i="30"/>
  <c r="Z349" i="30"/>
  <c r="Z350" i="30"/>
  <c r="Z351" i="30"/>
  <c r="Z352" i="30"/>
  <c r="Z353" i="30"/>
  <c r="Z354" i="30"/>
  <c r="Z355" i="30"/>
  <c r="Z356" i="30"/>
  <c r="Z357" i="30"/>
  <c r="Z358" i="30"/>
  <c r="Z359" i="30"/>
  <c r="Z360" i="30"/>
  <c r="Z361" i="30"/>
  <c r="Z362" i="30"/>
  <c r="Z363" i="30"/>
  <c r="Z364" i="30"/>
  <c r="Z365" i="30"/>
  <c r="Z366" i="30"/>
  <c r="Z367" i="30"/>
  <c r="Z368" i="30"/>
  <c r="Z369" i="30"/>
  <c r="Z370" i="30"/>
  <c r="Z371" i="30"/>
  <c r="Z372" i="30"/>
  <c r="Z373" i="30"/>
  <c r="Z374" i="30"/>
  <c r="Z375" i="30"/>
  <c r="Z376" i="30"/>
  <c r="Z377" i="30"/>
  <c r="Z378" i="30"/>
  <c r="Z379" i="30"/>
  <c r="Z380" i="30"/>
  <c r="Z381" i="30"/>
  <c r="Z382" i="30"/>
  <c r="Z383" i="30"/>
  <c r="Z384" i="30"/>
  <c r="Z385" i="30"/>
  <c r="Z386" i="30"/>
  <c r="Z387" i="30"/>
  <c r="Z388" i="30"/>
  <c r="Z389" i="30"/>
  <c r="Z390" i="30"/>
  <c r="Z391" i="30"/>
  <c r="Z392" i="30"/>
  <c r="Z393" i="30"/>
  <c r="Z394" i="30"/>
  <c r="Z395" i="30"/>
  <c r="Z396" i="30"/>
  <c r="Z397" i="30"/>
  <c r="Z398" i="30"/>
  <c r="Z399" i="30"/>
  <c r="Z400" i="30"/>
  <c r="Z401" i="30"/>
  <c r="Z402" i="30"/>
  <c r="Z403" i="30"/>
  <c r="Z404" i="30"/>
  <c r="Z405" i="30"/>
  <c r="Z406" i="30"/>
  <c r="Z407" i="30"/>
  <c r="Z408" i="30"/>
  <c r="Z409" i="30"/>
  <c r="Z410" i="30"/>
  <c r="Z411" i="30"/>
  <c r="Z412" i="30"/>
  <c r="Z413" i="30"/>
  <c r="Z414" i="30"/>
  <c r="Z415" i="30"/>
  <c r="Z416" i="30"/>
  <c r="Z417" i="30"/>
  <c r="Z418" i="30"/>
  <c r="Z419" i="30"/>
  <c r="Z420" i="30"/>
  <c r="Z421" i="30"/>
  <c r="Z422" i="30"/>
  <c r="Z423" i="30"/>
  <c r="Z424" i="30"/>
  <c r="Z425" i="30"/>
  <c r="Z426" i="30"/>
  <c r="Z427" i="30"/>
  <c r="Z428" i="30"/>
  <c r="Z429" i="30"/>
  <c r="Z430" i="30"/>
  <c r="Z431" i="30"/>
  <c r="Z432" i="30"/>
  <c r="Z433" i="30"/>
  <c r="Z434" i="30"/>
  <c r="Z435" i="30"/>
  <c r="Z436" i="30"/>
  <c r="Z437" i="30"/>
  <c r="Z438" i="30"/>
  <c r="Z439" i="30"/>
  <c r="Z440" i="30"/>
  <c r="Z441" i="30"/>
  <c r="Z442" i="30"/>
  <c r="Z443" i="30"/>
  <c r="Z444" i="30"/>
  <c r="Z445" i="30"/>
  <c r="Z446" i="30"/>
  <c r="Z447" i="30"/>
  <c r="Z448" i="30"/>
  <c r="Z449" i="30"/>
  <c r="Z450" i="30"/>
  <c r="Z451" i="30"/>
  <c r="Z452" i="30"/>
  <c r="Z453" i="30"/>
  <c r="Z454" i="30"/>
  <c r="Z455" i="30"/>
  <c r="Z456" i="30"/>
  <c r="Z457" i="30"/>
  <c r="Z458" i="30"/>
  <c r="Z459" i="30"/>
  <c r="Z460" i="30"/>
  <c r="Z461" i="30"/>
  <c r="Z462" i="30"/>
  <c r="Z463" i="30"/>
  <c r="Z464" i="30"/>
  <c r="Z465" i="30"/>
  <c r="Z466" i="30"/>
  <c r="Z467" i="30"/>
  <c r="Z468" i="30"/>
  <c r="Z469" i="30"/>
  <c r="Z470" i="30"/>
  <c r="Z471" i="30"/>
  <c r="Z472" i="30"/>
  <c r="Z473" i="30"/>
  <c r="Z474" i="30"/>
  <c r="Z475" i="30"/>
  <c r="Z476" i="30"/>
  <c r="Z477" i="30"/>
  <c r="Z478" i="30"/>
  <c r="Z479" i="30"/>
  <c r="Z480" i="30"/>
  <c r="Z481" i="30"/>
  <c r="Z482" i="30"/>
  <c r="Z483" i="30"/>
  <c r="Z484" i="30"/>
  <c r="Z485" i="30"/>
  <c r="Z486" i="30"/>
  <c r="Z487" i="30"/>
  <c r="Z488" i="30"/>
  <c r="Z489" i="30"/>
  <c r="Z490" i="30"/>
  <c r="Z491" i="30"/>
  <c r="Z492" i="30"/>
  <c r="Z493" i="30"/>
  <c r="Z494" i="30"/>
  <c r="Z495" i="30"/>
  <c r="Z496" i="30"/>
  <c r="Z497" i="30"/>
  <c r="Z498" i="30"/>
  <c r="Z499" i="30"/>
  <c r="Z500" i="30"/>
  <c r="Z501" i="30"/>
  <c r="Z502" i="30"/>
  <c r="Z503" i="30"/>
  <c r="Z504" i="30"/>
  <c r="Z505" i="30"/>
  <c r="Z506" i="30"/>
  <c r="Z507" i="30"/>
  <c r="Z508" i="30"/>
  <c r="Z509" i="30"/>
  <c r="Z510" i="30"/>
  <c r="Z511" i="30"/>
  <c r="Z512" i="30"/>
  <c r="Z513" i="30"/>
  <c r="Z514" i="30"/>
  <c r="Z515" i="30"/>
  <c r="Z516" i="30"/>
  <c r="Z517" i="30"/>
  <c r="Z518" i="30"/>
  <c r="Z519" i="30"/>
  <c r="Z520" i="30"/>
  <c r="Z521" i="30"/>
  <c r="Z522" i="30"/>
  <c r="Z523" i="30"/>
  <c r="Z524" i="30"/>
  <c r="Z525" i="30"/>
  <c r="Z526" i="30"/>
  <c r="Z527" i="30"/>
  <c r="Z528" i="30"/>
  <c r="Z529" i="30"/>
  <c r="Z530" i="30"/>
  <c r="Z531" i="30"/>
  <c r="Z532" i="30"/>
  <c r="Z533" i="30"/>
  <c r="Z534" i="30"/>
  <c r="Z535" i="30"/>
  <c r="Z536" i="30"/>
  <c r="Z537" i="30"/>
  <c r="Z538" i="30"/>
  <c r="Z539" i="30"/>
  <c r="Z540" i="30"/>
  <c r="Z541" i="30"/>
  <c r="Z542" i="30"/>
  <c r="Z543" i="30"/>
  <c r="Z544" i="30"/>
  <c r="Z545" i="30"/>
  <c r="Z546" i="30"/>
  <c r="Z547" i="30"/>
  <c r="Z548" i="30"/>
  <c r="Z549" i="30"/>
  <c r="Z550" i="30"/>
  <c r="Z551" i="30"/>
  <c r="Z552" i="30"/>
  <c r="Z553" i="30"/>
  <c r="Z554" i="30"/>
  <c r="Z555" i="30"/>
  <c r="Z556" i="30"/>
  <c r="Z557" i="30"/>
  <c r="Z558" i="30"/>
  <c r="Z559" i="30"/>
  <c r="Z560" i="30"/>
  <c r="Z561" i="30"/>
  <c r="Z562" i="30"/>
  <c r="Z563" i="30"/>
  <c r="Z564" i="30"/>
  <c r="Z565" i="30"/>
  <c r="Z566" i="30"/>
  <c r="Z567" i="30"/>
  <c r="Z568" i="30"/>
  <c r="Z569" i="30"/>
  <c r="Z570" i="30"/>
  <c r="Z571" i="30"/>
  <c r="Z572" i="30"/>
  <c r="Z573" i="30"/>
  <c r="Z574" i="30"/>
  <c r="Z575" i="30"/>
  <c r="Z576" i="30"/>
  <c r="Z577" i="30"/>
  <c r="Z578" i="30"/>
  <c r="Z579" i="30"/>
  <c r="Z580" i="30"/>
  <c r="Z581" i="30"/>
  <c r="Z582" i="30"/>
  <c r="Z583" i="30"/>
  <c r="Z584" i="30"/>
  <c r="Z585" i="30"/>
  <c r="Z586" i="30"/>
  <c r="Z587" i="30"/>
  <c r="Z588" i="30"/>
  <c r="Z589" i="30"/>
  <c r="Z590" i="30"/>
  <c r="Z591" i="30"/>
  <c r="Z592" i="30"/>
  <c r="Z593" i="30"/>
  <c r="Z594" i="30"/>
  <c r="Z595" i="30"/>
  <c r="Z596" i="30"/>
  <c r="Z597" i="30"/>
  <c r="Z598" i="30"/>
  <c r="Z599" i="30"/>
  <c r="Z600" i="30"/>
  <c r="Z601" i="30"/>
  <c r="Z602" i="30"/>
  <c r="Z603" i="30"/>
  <c r="Z604" i="30"/>
  <c r="Z605" i="30"/>
  <c r="Z606" i="30"/>
  <c r="Z607" i="30"/>
  <c r="Z608" i="30"/>
  <c r="Z609" i="30"/>
  <c r="Z610" i="30"/>
  <c r="Z611" i="30"/>
  <c r="Z612" i="30"/>
  <c r="Z613" i="30"/>
  <c r="Z614" i="30"/>
  <c r="Z615" i="30"/>
  <c r="Z616" i="30"/>
  <c r="Z617" i="30"/>
  <c r="Z618" i="30"/>
  <c r="Z619" i="30"/>
  <c r="Z620" i="30"/>
  <c r="Z621" i="30"/>
  <c r="Z622" i="30"/>
  <c r="Z623" i="30"/>
  <c r="Z624" i="30"/>
  <c r="Z625" i="30"/>
  <c r="Z626" i="30"/>
  <c r="Z627" i="30"/>
  <c r="Z628" i="30"/>
  <c r="Z629" i="30"/>
  <c r="Z630" i="30"/>
  <c r="Z631" i="30"/>
  <c r="Z632" i="30"/>
  <c r="Z633" i="30"/>
  <c r="Z634" i="30"/>
  <c r="Z635" i="30"/>
  <c r="Z636" i="30"/>
  <c r="Z637" i="30"/>
  <c r="Z638" i="30"/>
  <c r="Z639" i="30"/>
  <c r="Z640" i="30"/>
  <c r="Z641" i="30"/>
  <c r="Z642" i="30"/>
  <c r="Z643" i="30"/>
  <c r="Z644" i="30"/>
  <c r="Z645" i="30"/>
  <c r="Z646" i="30"/>
  <c r="Z647" i="30"/>
  <c r="Z648" i="30"/>
  <c r="Z649" i="30"/>
  <c r="Z650" i="30"/>
  <c r="Z651" i="30"/>
  <c r="Z652" i="30"/>
  <c r="Z653" i="30"/>
  <c r="Z654" i="30"/>
  <c r="Z655" i="30"/>
  <c r="Z656" i="30"/>
  <c r="Z657" i="30"/>
  <c r="Z658" i="30"/>
  <c r="Z659" i="30"/>
  <c r="Z660" i="30"/>
  <c r="Z661" i="30"/>
  <c r="Z662" i="30"/>
  <c r="Z663" i="30"/>
  <c r="Z664" i="30"/>
  <c r="Z665" i="30"/>
  <c r="Z666" i="30"/>
  <c r="Z667" i="30"/>
  <c r="Z668" i="30"/>
  <c r="Z669" i="30"/>
  <c r="Z670" i="30"/>
  <c r="Z671" i="30"/>
  <c r="Z672" i="30"/>
  <c r="Z673" i="30"/>
  <c r="Z674" i="30"/>
  <c r="Z675" i="30"/>
  <c r="Z676" i="30"/>
  <c r="Z677" i="30"/>
  <c r="Z678" i="30"/>
  <c r="Z679" i="30"/>
  <c r="Z680" i="30"/>
  <c r="Z681" i="30"/>
  <c r="Z682" i="30"/>
  <c r="Z683" i="30"/>
  <c r="Z684" i="30"/>
  <c r="Z685" i="30"/>
  <c r="Z686" i="30"/>
  <c r="Z687" i="30"/>
  <c r="Z688" i="30"/>
  <c r="Z689" i="30"/>
  <c r="Z690" i="30"/>
  <c r="Z691" i="30"/>
  <c r="Z692" i="30"/>
  <c r="Z693" i="30"/>
  <c r="Z694" i="30"/>
  <c r="Z695" i="30"/>
  <c r="Z696" i="30"/>
  <c r="Z697" i="30"/>
  <c r="Z698" i="30"/>
  <c r="Z699" i="30"/>
  <c r="Z700" i="30"/>
  <c r="Z701" i="30"/>
  <c r="Z702" i="30"/>
  <c r="Z703" i="30"/>
  <c r="Z704" i="30"/>
  <c r="Z705" i="30"/>
  <c r="Z706" i="30"/>
  <c r="Z707" i="30"/>
  <c r="Z708" i="30"/>
  <c r="Z709" i="30"/>
  <c r="Z710" i="30"/>
  <c r="Z711" i="30"/>
  <c r="Z712" i="30"/>
  <c r="Z713" i="30"/>
  <c r="Z714" i="30"/>
  <c r="Z715" i="30"/>
  <c r="Z716" i="30"/>
  <c r="Z717" i="30"/>
  <c r="Z718" i="30"/>
  <c r="Z719" i="30"/>
  <c r="Z720" i="30"/>
  <c r="Z721" i="30"/>
  <c r="Z722" i="30"/>
  <c r="Z723" i="30"/>
  <c r="Z724" i="30"/>
  <c r="Z725" i="30"/>
  <c r="Z726" i="30"/>
  <c r="Z727" i="30"/>
  <c r="Z728" i="30"/>
  <c r="Z729" i="30"/>
  <c r="Z730" i="30"/>
  <c r="Z731" i="30"/>
  <c r="Z732" i="30"/>
  <c r="Z733" i="30"/>
  <c r="Z734" i="30"/>
  <c r="Z735" i="30"/>
  <c r="Z736" i="30"/>
  <c r="Z737" i="30"/>
  <c r="Z738" i="30"/>
  <c r="Z739" i="30"/>
  <c r="Z740" i="30"/>
  <c r="Z741" i="30"/>
  <c r="Z742" i="30"/>
  <c r="Z743" i="30"/>
  <c r="Z744" i="30"/>
  <c r="Z745" i="30"/>
  <c r="Z746" i="30"/>
  <c r="Z747" i="30"/>
  <c r="Z748" i="30"/>
  <c r="Z749" i="30"/>
  <c r="Z750" i="30"/>
  <c r="Z751" i="30"/>
  <c r="Z752" i="30"/>
  <c r="Z753" i="30"/>
  <c r="Z754" i="30"/>
  <c r="Z755" i="30"/>
  <c r="Z756" i="30"/>
  <c r="Z757" i="30"/>
  <c r="Z758" i="30"/>
  <c r="Z759" i="30"/>
  <c r="Z760" i="30"/>
  <c r="Z761" i="30"/>
  <c r="Z762" i="30"/>
  <c r="Z763" i="30"/>
  <c r="Z764" i="30"/>
  <c r="Z765" i="30"/>
  <c r="Z766" i="30"/>
  <c r="Z767" i="30"/>
  <c r="Z768" i="30"/>
  <c r="Z769" i="30"/>
  <c r="Z770" i="30"/>
  <c r="Z771" i="30"/>
  <c r="Z772" i="30"/>
  <c r="Z773" i="30"/>
  <c r="Z774" i="30"/>
  <c r="Z775" i="30"/>
  <c r="Z776" i="30"/>
  <c r="Z777" i="30"/>
  <c r="Z778" i="30"/>
  <c r="Z779" i="30"/>
  <c r="Z780" i="30"/>
  <c r="Z781" i="30"/>
  <c r="Z782" i="30"/>
  <c r="Z783" i="30"/>
  <c r="Z784" i="30"/>
  <c r="Z785" i="30"/>
  <c r="Z786" i="30"/>
  <c r="Z787" i="30"/>
  <c r="Z788" i="30"/>
  <c r="Z789" i="30"/>
  <c r="Z790" i="30"/>
  <c r="Z791" i="30"/>
  <c r="Z792" i="30"/>
  <c r="Z793" i="30"/>
  <c r="Z794" i="30"/>
  <c r="Z795" i="30"/>
  <c r="Z796" i="30"/>
  <c r="Z797" i="30"/>
  <c r="Z798" i="30"/>
  <c r="Z799" i="30"/>
  <c r="Z800" i="30"/>
  <c r="Z801" i="30"/>
  <c r="Z802" i="30"/>
  <c r="Z803" i="30"/>
  <c r="Z804" i="30"/>
  <c r="Z805" i="30"/>
  <c r="Z806" i="30"/>
  <c r="Z807" i="30"/>
  <c r="Z808" i="30"/>
  <c r="Z809" i="30"/>
  <c r="Z810" i="30"/>
  <c r="Z811" i="30"/>
  <c r="Z812" i="30"/>
  <c r="Z813" i="30"/>
  <c r="Z814" i="30"/>
  <c r="Z815" i="30"/>
  <c r="Z816" i="30"/>
  <c r="Z817" i="30"/>
  <c r="Z818" i="30"/>
  <c r="Z819" i="30"/>
  <c r="Z820" i="30"/>
  <c r="Z821" i="30"/>
  <c r="Z822" i="30"/>
  <c r="Z823" i="30"/>
  <c r="Z824" i="30"/>
  <c r="Z825" i="30"/>
  <c r="Z826" i="30"/>
  <c r="Z827" i="30"/>
  <c r="Z828" i="30"/>
  <c r="Z829" i="30"/>
  <c r="Z830" i="30"/>
  <c r="Z831" i="30"/>
  <c r="Z832" i="30"/>
  <c r="Z833" i="30"/>
  <c r="Z834" i="30"/>
  <c r="Z835" i="30"/>
  <c r="Z836" i="30"/>
  <c r="Z837" i="30"/>
  <c r="Z838" i="30"/>
  <c r="Z839" i="30"/>
  <c r="Z840" i="30"/>
  <c r="Z841" i="30"/>
  <c r="Z842" i="30"/>
  <c r="Z843" i="30"/>
  <c r="Z844" i="30"/>
  <c r="Z845" i="30"/>
  <c r="Z846" i="30"/>
  <c r="Z847" i="30"/>
  <c r="Z848" i="30"/>
  <c r="Z849" i="30"/>
  <c r="Z850" i="30"/>
  <c r="Z851" i="30"/>
  <c r="Z852" i="30"/>
  <c r="Z853" i="30"/>
  <c r="Z854" i="30"/>
  <c r="Z855" i="30"/>
  <c r="Z856" i="30"/>
  <c r="Z857" i="30"/>
  <c r="Z858" i="30"/>
  <c r="Z859" i="30"/>
  <c r="Z860" i="30"/>
  <c r="Z861" i="30"/>
  <c r="Z862" i="30"/>
  <c r="Z863" i="30"/>
  <c r="Z864" i="30"/>
  <c r="Z865" i="30"/>
  <c r="Z866" i="30"/>
  <c r="Z867" i="30"/>
  <c r="Z868" i="30"/>
  <c r="Z869" i="30"/>
  <c r="Z870" i="30"/>
  <c r="Z871" i="30"/>
  <c r="Z872" i="30"/>
  <c r="Z873" i="30"/>
  <c r="Z874" i="30"/>
  <c r="Z875" i="30"/>
  <c r="Z876" i="30"/>
  <c r="Z877" i="30"/>
  <c r="Z878" i="30"/>
  <c r="Z879" i="30"/>
  <c r="Z880" i="30"/>
  <c r="Z881" i="30"/>
  <c r="Z882" i="30"/>
  <c r="Z883" i="30"/>
  <c r="Z884" i="30"/>
  <c r="Z885" i="30"/>
  <c r="Z886" i="30"/>
  <c r="Z887" i="30"/>
  <c r="Z888" i="30"/>
  <c r="Z889" i="30"/>
  <c r="Z890" i="30"/>
  <c r="Z891" i="30"/>
  <c r="Z892" i="30"/>
  <c r="Z893" i="30"/>
  <c r="Z894" i="30"/>
  <c r="Z895" i="30"/>
  <c r="Z896" i="30"/>
  <c r="Z897" i="30"/>
  <c r="Z898" i="30"/>
  <c r="Z899" i="30"/>
  <c r="Z900" i="30"/>
  <c r="Z901" i="30"/>
  <c r="Z902" i="30"/>
  <c r="Z903" i="30"/>
  <c r="Z904" i="30"/>
  <c r="Z905" i="30"/>
  <c r="Z906" i="30"/>
  <c r="Z907" i="30"/>
  <c r="Z908" i="30"/>
  <c r="Z909" i="30"/>
  <c r="Z910" i="30"/>
  <c r="Z911" i="30"/>
  <c r="Z912" i="30"/>
  <c r="Z913" i="30"/>
  <c r="Z914" i="30"/>
  <c r="Z915" i="30"/>
  <c r="Z916" i="30"/>
  <c r="Z917" i="30"/>
  <c r="Z918" i="30"/>
  <c r="Z919" i="30"/>
  <c r="Z920" i="30"/>
  <c r="Z921" i="30"/>
  <c r="Z922" i="30"/>
  <c r="Z923" i="30"/>
  <c r="Z924" i="30"/>
  <c r="Z925" i="30"/>
  <c r="Z926" i="30"/>
  <c r="Z927" i="30"/>
  <c r="Z928" i="30"/>
  <c r="Z929" i="30"/>
  <c r="Z930" i="30"/>
  <c r="Z931" i="30"/>
  <c r="Z932" i="30"/>
  <c r="Z933" i="30"/>
  <c r="Z934" i="30"/>
  <c r="Z935" i="30"/>
  <c r="Z936" i="30"/>
  <c r="Z937" i="30"/>
  <c r="Z938" i="30"/>
  <c r="Z939" i="30"/>
  <c r="Z940" i="30"/>
  <c r="Z941" i="30"/>
  <c r="Z942" i="30"/>
  <c r="Z943" i="30"/>
  <c r="Z944" i="30"/>
  <c r="Z945" i="30"/>
  <c r="Z946" i="30"/>
  <c r="Z947" i="30"/>
  <c r="Z948" i="30"/>
  <c r="Z949" i="30"/>
  <c r="Z950" i="30"/>
  <c r="Z951" i="30"/>
  <c r="Z952" i="30"/>
  <c r="Z953" i="30"/>
  <c r="Z954" i="30"/>
  <c r="Z955" i="30"/>
  <c r="Z956" i="30"/>
  <c r="Z957" i="30"/>
  <c r="Z958" i="30"/>
  <c r="Z959" i="30"/>
  <c r="Z960" i="30"/>
  <c r="Z961" i="30"/>
  <c r="Z962" i="30"/>
  <c r="Z963" i="30"/>
  <c r="Z964" i="30"/>
  <c r="Z965" i="30"/>
  <c r="Z966" i="30"/>
  <c r="Z967" i="30"/>
  <c r="Z968" i="30"/>
  <c r="Z969" i="30"/>
  <c r="Z970" i="30"/>
  <c r="Z971" i="30"/>
  <c r="Z972" i="30"/>
  <c r="Z973" i="30"/>
  <c r="Z974" i="30"/>
  <c r="Z975" i="30"/>
  <c r="Z976" i="30"/>
  <c r="Z977" i="30"/>
  <c r="Z978" i="30"/>
  <c r="Z979" i="30"/>
  <c r="Z980" i="30"/>
  <c r="Z981" i="30"/>
  <c r="Z982" i="30"/>
  <c r="Z983" i="30"/>
  <c r="Z984" i="30"/>
  <c r="Z985" i="30"/>
  <c r="Z986" i="30"/>
  <c r="Z987" i="30"/>
  <c r="Z988" i="30"/>
  <c r="Z989" i="30"/>
  <c r="Z990" i="30"/>
  <c r="Z991" i="30"/>
  <c r="Z992" i="30"/>
  <c r="Z993" i="30"/>
  <c r="Z994" i="30"/>
  <c r="Z995" i="30"/>
  <c r="Z996" i="30"/>
  <c r="Z997" i="30"/>
  <c r="Z998" i="30"/>
  <c r="Z999" i="30"/>
  <c r="Z1000" i="30"/>
  <c r="Z1001" i="30"/>
  <c r="Z1002" i="30"/>
  <c r="Z1003" i="30"/>
  <c r="Z1004" i="30"/>
  <c r="Z1005" i="30"/>
  <c r="Z1006" i="30"/>
  <c r="Z1007" i="30"/>
  <c r="Z1008" i="30"/>
  <c r="Z1009" i="30"/>
  <c r="Z1010" i="30"/>
  <c r="Z1011" i="30"/>
  <c r="Z1012" i="30"/>
  <c r="Z1013" i="30"/>
  <c r="Z1014" i="30"/>
  <c r="Z1015" i="30"/>
  <c r="Z1016" i="30"/>
  <c r="Z1017" i="30"/>
  <c r="Z1018" i="30"/>
  <c r="Z1019" i="30"/>
  <c r="Z1020" i="30"/>
  <c r="Z1021" i="30"/>
  <c r="Z1022" i="30"/>
  <c r="Z1023" i="30"/>
  <c r="Z1024" i="30"/>
  <c r="Z1025" i="30"/>
  <c r="Z1026" i="30"/>
  <c r="Z1027" i="30"/>
  <c r="Z1028" i="30"/>
  <c r="Z1029" i="30"/>
  <c r="Z1030" i="30"/>
  <c r="Z1031" i="30"/>
  <c r="Z1032" i="30"/>
  <c r="Z1033" i="30"/>
  <c r="Z1034" i="30"/>
  <c r="Z1035" i="30"/>
  <c r="Z1036" i="30"/>
  <c r="Z1037" i="30"/>
  <c r="Z1038" i="30"/>
  <c r="Z1039" i="30"/>
  <c r="Z1040" i="30"/>
  <c r="Z1041" i="30"/>
  <c r="Z1042" i="30"/>
  <c r="Z1043" i="30"/>
  <c r="Z1044" i="30"/>
  <c r="Z1045" i="30"/>
  <c r="Z1046" i="30"/>
  <c r="Z1047" i="30"/>
  <c r="Z1048" i="30"/>
  <c r="Z1049" i="30"/>
  <c r="Z1050" i="30"/>
  <c r="Z1051" i="30"/>
  <c r="Z1052" i="30"/>
  <c r="Z1053" i="30"/>
  <c r="Z1054" i="30"/>
  <c r="Z1055" i="30"/>
  <c r="Z1056" i="30"/>
  <c r="Z1057" i="30"/>
  <c r="Z1058" i="30"/>
  <c r="Z1059" i="30"/>
  <c r="Z1060" i="30"/>
  <c r="Z1061" i="30"/>
  <c r="Z1062" i="30"/>
  <c r="Z1063" i="30"/>
  <c r="Z1064" i="30"/>
  <c r="Z1065" i="30"/>
  <c r="Z1066" i="30"/>
  <c r="Z1067" i="30"/>
  <c r="Z1068" i="30"/>
  <c r="Z1069" i="30"/>
  <c r="Z1070" i="30"/>
  <c r="Z1071" i="30"/>
  <c r="Z1072" i="30"/>
  <c r="Z1073" i="30"/>
  <c r="Z1074" i="30"/>
  <c r="Z1075" i="30"/>
  <c r="Z1076" i="30"/>
  <c r="Z1077" i="30"/>
  <c r="Z1078" i="30"/>
  <c r="Z1079" i="30"/>
  <c r="Z1080" i="30"/>
  <c r="Z1081" i="30"/>
  <c r="Z1082" i="30"/>
  <c r="Z1083" i="30"/>
  <c r="Z1084" i="30"/>
  <c r="Z1085" i="30"/>
  <c r="Z1086" i="30"/>
  <c r="Z1087" i="30"/>
  <c r="Z1088" i="30"/>
  <c r="Z1089" i="30"/>
  <c r="Z1090" i="30"/>
  <c r="Z1091" i="30"/>
  <c r="Z1092" i="30"/>
  <c r="Z1093" i="30"/>
  <c r="Z1094" i="30"/>
  <c r="Z1095" i="30"/>
  <c r="Z1096" i="30"/>
  <c r="Z1097" i="30"/>
  <c r="Z1098" i="30"/>
  <c r="Z1099" i="30"/>
  <c r="Z1100" i="30"/>
  <c r="Z1101" i="30"/>
  <c r="Z1102" i="30"/>
  <c r="Z1103" i="30"/>
  <c r="Z1104" i="30"/>
  <c r="Z1105" i="30"/>
  <c r="Z1106" i="30"/>
  <c r="Z1107" i="30"/>
  <c r="Z1108" i="30"/>
  <c r="Z1109" i="30"/>
  <c r="Z1110" i="30"/>
  <c r="Z1111" i="30"/>
  <c r="Z1112" i="30"/>
  <c r="Z1113" i="30"/>
  <c r="Z1114" i="30"/>
  <c r="Z1115" i="30"/>
  <c r="Z1116" i="30"/>
  <c r="Z1117" i="30"/>
  <c r="Z1118" i="30"/>
  <c r="Z1119" i="30"/>
  <c r="Z1120" i="30"/>
  <c r="Z1121" i="30"/>
  <c r="Z1122" i="30"/>
  <c r="Z1123" i="30"/>
  <c r="Z1124" i="30"/>
  <c r="Z1125" i="30"/>
  <c r="Z1126" i="30"/>
  <c r="Z1127" i="30"/>
  <c r="Z1128" i="30"/>
  <c r="Z1129" i="30"/>
  <c r="Z1130" i="30"/>
  <c r="Z1131" i="30"/>
  <c r="Z1132" i="30"/>
  <c r="Z1133" i="30"/>
  <c r="Z1134" i="30"/>
  <c r="Z1135" i="30"/>
  <c r="Z1136" i="30"/>
  <c r="Z1137" i="30"/>
  <c r="Z1138" i="30"/>
  <c r="Z1139" i="30"/>
  <c r="Z1140" i="30"/>
  <c r="Z1141" i="30"/>
  <c r="Z1142" i="30"/>
  <c r="Z1143" i="30"/>
  <c r="Z1144" i="30"/>
  <c r="Z1145" i="30"/>
  <c r="Z1146" i="30"/>
  <c r="Z1147" i="30"/>
  <c r="Z1148" i="30"/>
  <c r="Z1149" i="30"/>
  <c r="Z1150" i="30"/>
  <c r="Z1151" i="30"/>
  <c r="Z1152" i="30"/>
  <c r="Z1153" i="30"/>
  <c r="Z1154" i="30"/>
  <c r="Z1155" i="30"/>
  <c r="Z1156" i="30"/>
  <c r="Z1157" i="30"/>
  <c r="Z1158" i="30"/>
  <c r="Z1159" i="30"/>
  <c r="Z1160" i="30"/>
  <c r="Z1161" i="30"/>
  <c r="Z1162" i="30"/>
  <c r="Z1163" i="30"/>
  <c r="Z1164" i="30"/>
  <c r="Z1165" i="30"/>
  <c r="Z1166" i="30"/>
  <c r="Z1167" i="30"/>
  <c r="Z1168" i="30"/>
  <c r="Z1169" i="30"/>
  <c r="Z1170" i="30"/>
  <c r="Z1171" i="30"/>
  <c r="Z1172" i="30"/>
  <c r="Z1173" i="30"/>
  <c r="Z1174" i="30"/>
  <c r="Z1175" i="30"/>
  <c r="Z1176" i="30"/>
  <c r="Z1177" i="30"/>
  <c r="Z1178" i="30"/>
  <c r="Z1179" i="30"/>
  <c r="Z1180" i="30"/>
  <c r="Z1181" i="30"/>
  <c r="Z1182" i="30"/>
  <c r="Z1183" i="30"/>
  <c r="Z1184" i="30"/>
  <c r="Z1185" i="30"/>
  <c r="Z1186" i="30"/>
  <c r="Z1187" i="30"/>
  <c r="Z1188" i="30"/>
  <c r="Z1189" i="30"/>
  <c r="Z1190" i="30"/>
  <c r="Z1191" i="30"/>
  <c r="Z1192" i="30"/>
  <c r="Z1193" i="30"/>
  <c r="Z1194" i="30"/>
  <c r="Z1195" i="30"/>
  <c r="Z1196" i="30"/>
  <c r="Z1197" i="30"/>
  <c r="Z1198" i="30"/>
  <c r="Z1199" i="30"/>
  <c r="Z1200" i="30"/>
  <c r="Z1201" i="30"/>
  <c r="Z1202" i="30"/>
  <c r="Z1203" i="30"/>
  <c r="Z1204" i="30"/>
  <c r="Z1205" i="30"/>
  <c r="Z1206" i="30"/>
  <c r="Z1207" i="30"/>
  <c r="Z1208" i="30"/>
  <c r="Z1209" i="30"/>
  <c r="Z1210" i="30"/>
  <c r="Z1211" i="30"/>
  <c r="Z1212" i="30"/>
  <c r="Z1213" i="30"/>
  <c r="Z1214" i="30"/>
  <c r="Z1215" i="30"/>
  <c r="Z1216" i="30"/>
  <c r="Z1217" i="30"/>
  <c r="Z1218" i="30"/>
  <c r="Z1219" i="30"/>
  <c r="Z1220" i="30"/>
  <c r="Z1221" i="30"/>
  <c r="Z1222" i="30"/>
  <c r="Z1223" i="30"/>
  <c r="Z1224" i="30"/>
  <c r="Z1225" i="30"/>
  <c r="Z1226" i="30"/>
  <c r="Z1227" i="30"/>
  <c r="Z1228" i="30"/>
  <c r="Z1229" i="30"/>
  <c r="Z1230" i="30"/>
  <c r="Z1231" i="30"/>
  <c r="Z1232" i="30"/>
  <c r="Z1233" i="30"/>
  <c r="Z1234" i="30"/>
  <c r="Z1235" i="30"/>
  <c r="Z1236" i="30"/>
  <c r="Z1237" i="30"/>
  <c r="Z1238" i="30"/>
  <c r="Z1239" i="30"/>
  <c r="Z1240" i="30"/>
  <c r="Z1241" i="30"/>
  <c r="Z1242" i="30"/>
  <c r="Z1243" i="30"/>
  <c r="Z1244" i="30"/>
  <c r="Z1245" i="30"/>
  <c r="Z1246" i="30"/>
  <c r="Z1247" i="30"/>
  <c r="Z1248" i="30"/>
  <c r="Z1249" i="30"/>
  <c r="Z1250" i="30"/>
  <c r="Z1251" i="30"/>
  <c r="Z1252" i="30"/>
  <c r="Z1253" i="30"/>
  <c r="Z1254" i="30"/>
  <c r="Z1255" i="30"/>
  <c r="Z1256" i="30"/>
  <c r="Z1257" i="30"/>
  <c r="Z1258" i="30"/>
  <c r="Z1259" i="30"/>
  <c r="Z1260" i="30"/>
  <c r="Z1261" i="30"/>
  <c r="Z1262" i="30"/>
  <c r="Z1263" i="30"/>
  <c r="Z1264" i="30"/>
  <c r="Z1265" i="30"/>
  <c r="Z1266" i="30"/>
  <c r="Z1267" i="30"/>
  <c r="Z1268" i="30"/>
  <c r="Z1269" i="30"/>
  <c r="Z1270" i="30"/>
  <c r="Z1271" i="30"/>
  <c r="Z1272" i="30"/>
  <c r="Z1273" i="30"/>
  <c r="Z1274" i="30"/>
  <c r="Z1275" i="30"/>
  <c r="Z1276" i="30"/>
  <c r="Z1277" i="30"/>
  <c r="Z1278" i="30"/>
  <c r="Z1279" i="30"/>
  <c r="Z1280" i="30"/>
  <c r="Z1281" i="30"/>
  <c r="Z1282" i="30"/>
  <c r="Z1283" i="30"/>
  <c r="Z1284" i="30"/>
  <c r="Z1285" i="30"/>
  <c r="Z1286" i="30"/>
  <c r="Z1287" i="30"/>
  <c r="Z1288" i="30"/>
  <c r="Z1289" i="30"/>
  <c r="Z1290" i="30"/>
  <c r="Z1291" i="30"/>
  <c r="Z1292" i="30"/>
  <c r="Z1293" i="30"/>
  <c r="Z1294" i="30"/>
  <c r="Z1295" i="30"/>
  <c r="Z1296" i="30"/>
  <c r="Z1297" i="30"/>
  <c r="Z1298" i="30"/>
  <c r="Z1299" i="30"/>
  <c r="Z1300" i="30"/>
  <c r="Z1301" i="30"/>
  <c r="Z1302" i="30"/>
  <c r="Z1303" i="30"/>
  <c r="Z1304" i="30"/>
  <c r="Z1305" i="30"/>
  <c r="Z1306" i="30"/>
  <c r="Z1307" i="30"/>
  <c r="Z1308" i="30"/>
  <c r="Z1309" i="30"/>
  <c r="Z1310" i="30"/>
  <c r="Z1311" i="30"/>
  <c r="Z1312" i="30"/>
  <c r="Z1313" i="30"/>
  <c r="Z1314" i="30"/>
  <c r="Z1315" i="30"/>
  <c r="Z1316" i="30"/>
  <c r="Z1317" i="30"/>
  <c r="Z1318" i="30"/>
  <c r="Z1319" i="30"/>
  <c r="Z1320" i="30"/>
  <c r="Z1321" i="30"/>
  <c r="Z1322" i="30"/>
  <c r="Z1323" i="30"/>
  <c r="Z1324" i="30"/>
  <c r="Z1325" i="30"/>
  <c r="Z1326" i="30"/>
  <c r="Z1327" i="30"/>
  <c r="Z1328" i="30"/>
  <c r="Z1329" i="30"/>
  <c r="Z1330" i="30"/>
  <c r="Z1331" i="30"/>
  <c r="Z1332" i="30"/>
  <c r="Z1333" i="30"/>
  <c r="Z1334" i="30"/>
  <c r="Z1335" i="30"/>
  <c r="Z1336" i="30"/>
  <c r="Z1337" i="30"/>
  <c r="Z1338" i="30"/>
  <c r="Z1339" i="30"/>
  <c r="Y2" i="30"/>
  <c r="Y3" i="30"/>
  <c r="Y4" i="30"/>
  <c r="Y5" i="30"/>
  <c r="Y6" i="30"/>
  <c r="Y7" i="30"/>
  <c r="Y8" i="30"/>
  <c r="Y9" i="30"/>
  <c r="Y10" i="30"/>
  <c r="Y11" i="30"/>
  <c r="Y12" i="30"/>
  <c r="Y13" i="30"/>
  <c r="Y14" i="30"/>
  <c r="Y15" i="30"/>
  <c r="Y16" i="30"/>
  <c r="Y17" i="30"/>
  <c r="Y18" i="30"/>
  <c r="Y19" i="30"/>
  <c r="Y20" i="30"/>
  <c r="Y21" i="30"/>
  <c r="Y22" i="30"/>
  <c r="Y23" i="30"/>
  <c r="Y24" i="30"/>
  <c r="Y25" i="30"/>
  <c r="Y26" i="30"/>
  <c r="Y27" i="30"/>
  <c r="Y28" i="30"/>
  <c r="Y29" i="30"/>
  <c r="Y30" i="30"/>
  <c r="Y31" i="30"/>
  <c r="Y32" i="30"/>
  <c r="Y33" i="30"/>
  <c r="Y34" i="30"/>
  <c r="Y35" i="30"/>
  <c r="Y36" i="30"/>
  <c r="Y37" i="30"/>
  <c r="Y38" i="30"/>
  <c r="Y39" i="30"/>
  <c r="Y40" i="30"/>
  <c r="Y41" i="30"/>
  <c r="Y42" i="30"/>
  <c r="Y43" i="30"/>
  <c r="Y44" i="30"/>
  <c r="Y45" i="30"/>
  <c r="Y46" i="30"/>
  <c r="Y47" i="30"/>
  <c r="Y48" i="30"/>
  <c r="Y49" i="30"/>
  <c r="Y50" i="30"/>
  <c r="Y51" i="30"/>
  <c r="Y52" i="30"/>
  <c r="Y53" i="30"/>
  <c r="Y54" i="30"/>
  <c r="Y55" i="30"/>
  <c r="Y56" i="30"/>
  <c r="Y57" i="30"/>
  <c r="Y58" i="30"/>
  <c r="Y59" i="30"/>
  <c r="Y60" i="30"/>
  <c r="Y61" i="30"/>
  <c r="Y62" i="30"/>
  <c r="Y63" i="30"/>
  <c r="Y64" i="30"/>
  <c r="Y65" i="30"/>
  <c r="Y66" i="30"/>
  <c r="Y67" i="30"/>
  <c r="Y68" i="30"/>
  <c r="Y69" i="30"/>
  <c r="Y70" i="30"/>
  <c r="Y71" i="30"/>
  <c r="Y72" i="30"/>
  <c r="Y73" i="30"/>
  <c r="Y74" i="30"/>
  <c r="Y75" i="30"/>
  <c r="Y76" i="30"/>
  <c r="Y77" i="30"/>
  <c r="Y78" i="30"/>
  <c r="Y79" i="30"/>
  <c r="Y80" i="30"/>
  <c r="Y81" i="30"/>
  <c r="Y82" i="30"/>
  <c r="Y83" i="30"/>
  <c r="Y84" i="30"/>
  <c r="Y85" i="30"/>
  <c r="Y86" i="30"/>
  <c r="Y87" i="30"/>
  <c r="Y88" i="30"/>
  <c r="Y89" i="30"/>
  <c r="Y90" i="30"/>
  <c r="Y91" i="30"/>
  <c r="Y92" i="30"/>
  <c r="Y93" i="30"/>
  <c r="Y94" i="30"/>
  <c r="Y95" i="30"/>
  <c r="Y96" i="30"/>
  <c r="Y97" i="30"/>
  <c r="Y98" i="30"/>
  <c r="Y99" i="30"/>
  <c r="Y100" i="30"/>
  <c r="Y101" i="30"/>
  <c r="Y102" i="30"/>
  <c r="Y103" i="30"/>
  <c r="Y104" i="30"/>
  <c r="Y105" i="30"/>
  <c r="Y106" i="30"/>
  <c r="Y107" i="30"/>
  <c r="Y108" i="30"/>
  <c r="Y109" i="30"/>
  <c r="Y110" i="30"/>
  <c r="Y111" i="30"/>
  <c r="Y112" i="30"/>
  <c r="Y113" i="30"/>
  <c r="Y114" i="30"/>
  <c r="Y115" i="30"/>
  <c r="Y116" i="30"/>
  <c r="Y117" i="30"/>
  <c r="Y118" i="30"/>
  <c r="Y119" i="30"/>
  <c r="Y120" i="30"/>
  <c r="Y121" i="30"/>
  <c r="Y122" i="30"/>
  <c r="Y123" i="30"/>
  <c r="Y124" i="30"/>
  <c r="Y125" i="30"/>
  <c r="Y126" i="30"/>
  <c r="Y127" i="30"/>
  <c r="Y128" i="30"/>
  <c r="Y129" i="30"/>
  <c r="Y130" i="30"/>
  <c r="Y131" i="30"/>
  <c r="Y132" i="30"/>
  <c r="Y133" i="30"/>
  <c r="Y134" i="30"/>
  <c r="Y135" i="30"/>
  <c r="Y136" i="30"/>
  <c r="Y137" i="30"/>
  <c r="Y138" i="30"/>
  <c r="Y139" i="30"/>
  <c r="Y140" i="30"/>
  <c r="Y141" i="30"/>
  <c r="Y142" i="30"/>
  <c r="Y143" i="30"/>
  <c r="Y144" i="30"/>
  <c r="Y145" i="30"/>
  <c r="Y146" i="30"/>
  <c r="Y147" i="30"/>
  <c r="Y148" i="30"/>
  <c r="Y149" i="30"/>
  <c r="Y150" i="30"/>
  <c r="Y151" i="30"/>
  <c r="Y152" i="30"/>
  <c r="Y153" i="30"/>
  <c r="Y154" i="30"/>
  <c r="Y155" i="30"/>
  <c r="Y156" i="30"/>
  <c r="Y157" i="30"/>
  <c r="Y158" i="30"/>
  <c r="Y159" i="30"/>
  <c r="Y160" i="30"/>
  <c r="Y161" i="30"/>
  <c r="Y162" i="30"/>
  <c r="Y163" i="30"/>
  <c r="Y164" i="30"/>
  <c r="Y165" i="30"/>
  <c r="Y166" i="30"/>
  <c r="Y167" i="30"/>
  <c r="Y168" i="30"/>
  <c r="Y169" i="30"/>
  <c r="Y170" i="30"/>
  <c r="Y171" i="30"/>
  <c r="Y172" i="30"/>
  <c r="Y173" i="30"/>
  <c r="Y174" i="30"/>
  <c r="Y175" i="30"/>
  <c r="Y176" i="30"/>
  <c r="Y177" i="30"/>
  <c r="Y178" i="30"/>
  <c r="Y179" i="30"/>
  <c r="Y180" i="30"/>
  <c r="Y181" i="30"/>
  <c r="Y182" i="30"/>
  <c r="Y183" i="30"/>
  <c r="Y184" i="30"/>
  <c r="Y185" i="30"/>
  <c r="Y186" i="30"/>
  <c r="Y187" i="30"/>
  <c r="Y188" i="30"/>
  <c r="Y189" i="30"/>
  <c r="Y190" i="30"/>
  <c r="Y191" i="30"/>
  <c r="Y192" i="30"/>
  <c r="Y193" i="30"/>
  <c r="Y194" i="30"/>
  <c r="Y195" i="30"/>
  <c r="Y196" i="30"/>
  <c r="Y197" i="30"/>
  <c r="Y198" i="30"/>
  <c r="Y199" i="30"/>
  <c r="Y200" i="30"/>
  <c r="Y201" i="30"/>
  <c r="Y202" i="30"/>
  <c r="Y203" i="30"/>
  <c r="Y204" i="30"/>
  <c r="Y205" i="30"/>
  <c r="Y206" i="30"/>
  <c r="Y207" i="30"/>
  <c r="Y208" i="30"/>
  <c r="Y209" i="30"/>
  <c r="Y210" i="30"/>
  <c r="Y211" i="30"/>
  <c r="Y212" i="30"/>
  <c r="Y213" i="30"/>
  <c r="Y214" i="30"/>
  <c r="Y215" i="30"/>
  <c r="Y216" i="30"/>
  <c r="Y217" i="30"/>
  <c r="Y218" i="30"/>
  <c r="Y219" i="30"/>
  <c r="Y220" i="30"/>
  <c r="Y221" i="30"/>
  <c r="Y222" i="30"/>
  <c r="Y223" i="30"/>
  <c r="Y224" i="30"/>
  <c r="Y225" i="30"/>
  <c r="Y226" i="30"/>
  <c r="Y227" i="30"/>
  <c r="Y228" i="30"/>
  <c r="Y229" i="30"/>
  <c r="Y230" i="30"/>
  <c r="Y231" i="30"/>
  <c r="Y232" i="30"/>
  <c r="Y233" i="30"/>
  <c r="Y234" i="30"/>
  <c r="Y235" i="30"/>
  <c r="Y236" i="30"/>
  <c r="Y237" i="30"/>
  <c r="Y238" i="30"/>
  <c r="Y239" i="30"/>
  <c r="Y240" i="30"/>
  <c r="Y241" i="30"/>
  <c r="Y242" i="30"/>
  <c r="Y243" i="30"/>
  <c r="Y244" i="30"/>
  <c r="Y245" i="30"/>
  <c r="Y246" i="30"/>
  <c r="Y247" i="30"/>
  <c r="Y248" i="30"/>
  <c r="Y249" i="30"/>
  <c r="Y250" i="30"/>
  <c r="Y251" i="30"/>
  <c r="Y252" i="30"/>
  <c r="Y253" i="30"/>
  <c r="Y254" i="30"/>
  <c r="Y255" i="30"/>
  <c r="Y256" i="30"/>
  <c r="Y257" i="30"/>
  <c r="Y258" i="30"/>
  <c r="Y259" i="30"/>
  <c r="Y260" i="30"/>
  <c r="Y261" i="30"/>
  <c r="Y262" i="30"/>
  <c r="Y263" i="30"/>
  <c r="Y264" i="30"/>
  <c r="Y265" i="30"/>
  <c r="Y266" i="30"/>
  <c r="Y267" i="30"/>
  <c r="Y268" i="30"/>
  <c r="Y269" i="30"/>
  <c r="Y270" i="30"/>
  <c r="Y271" i="30"/>
  <c r="Y272" i="30"/>
  <c r="Y273" i="30"/>
  <c r="Y274" i="30"/>
  <c r="Y275" i="30"/>
  <c r="Y276" i="30"/>
  <c r="Y277" i="30"/>
  <c r="Y278" i="30"/>
  <c r="Y279" i="30"/>
  <c r="Y280" i="30"/>
  <c r="Y281" i="30"/>
  <c r="Y282" i="30"/>
  <c r="Y283" i="30"/>
  <c r="Y284" i="30"/>
  <c r="Y285" i="30"/>
  <c r="Y286" i="30"/>
  <c r="Y287" i="30"/>
  <c r="Y288" i="30"/>
  <c r="Y289" i="30"/>
  <c r="Y290" i="30"/>
  <c r="Y291" i="30"/>
  <c r="Y292" i="30"/>
  <c r="Y293" i="30"/>
  <c r="Y294" i="30"/>
  <c r="Y295" i="30"/>
  <c r="Y296" i="30"/>
  <c r="Y297" i="30"/>
  <c r="Y298" i="30"/>
  <c r="Y299" i="30"/>
  <c r="Y300" i="30"/>
  <c r="Y301" i="30"/>
  <c r="Y302" i="30"/>
  <c r="Y303" i="30"/>
  <c r="Y304" i="30"/>
  <c r="Y305" i="30"/>
  <c r="Y306" i="30"/>
  <c r="Y307" i="30"/>
  <c r="Y308" i="30"/>
  <c r="Y309" i="30"/>
  <c r="Y310" i="30"/>
  <c r="Y311" i="30"/>
  <c r="Y312" i="30"/>
  <c r="Y313" i="30"/>
  <c r="Y314" i="30"/>
  <c r="Y315" i="30"/>
  <c r="Y316" i="30"/>
  <c r="Y317" i="30"/>
  <c r="Y318" i="30"/>
  <c r="Y319" i="30"/>
  <c r="Y320" i="30"/>
  <c r="Y321" i="30"/>
  <c r="Y322" i="30"/>
  <c r="Y323" i="30"/>
  <c r="Y324" i="30"/>
  <c r="Y325" i="30"/>
  <c r="Y326" i="30"/>
  <c r="Y327" i="30"/>
  <c r="Y328" i="30"/>
  <c r="Y329" i="30"/>
  <c r="Y330" i="30"/>
  <c r="Y331" i="30"/>
  <c r="Y332" i="30"/>
  <c r="Y333" i="30"/>
  <c r="Y334" i="30"/>
  <c r="Y335" i="30"/>
  <c r="Y336" i="30"/>
  <c r="Y337" i="30"/>
  <c r="Y338" i="30"/>
  <c r="Y339" i="30"/>
  <c r="Y340" i="30"/>
  <c r="Y341" i="30"/>
  <c r="Y342" i="30"/>
  <c r="Y343" i="30"/>
  <c r="Y344" i="30"/>
  <c r="Y345" i="30"/>
  <c r="Y346" i="30"/>
  <c r="Y347" i="30"/>
  <c r="Y348" i="30"/>
  <c r="Y349" i="30"/>
  <c r="Y350" i="30"/>
  <c r="Y351" i="30"/>
  <c r="Y352" i="30"/>
  <c r="Y353" i="30"/>
  <c r="Y354" i="30"/>
  <c r="Y355" i="30"/>
  <c r="Y356" i="30"/>
  <c r="Y357" i="30"/>
  <c r="Y358" i="30"/>
  <c r="Y359" i="30"/>
  <c r="Y360" i="30"/>
  <c r="Y361" i="30"/>
  <c r="Y362" i="30"/>
  <c r="Y363" i="30"/>
  <c r="Y364" i="30"/>
  <c r="Y365" i="30"/>
  <c r="Y366" i="30"/>
  <c r="Y367" i="30"/>
  <c r="Y368" i="30"/>
  <c r="Y369" i="30"/>
  <c r="Y370" i="30"/>
  <c r="Y371" i="30"/>
  <c r="Y372" i="30"/>
  <c r="Y373" i="30"/>
  <c r="Y374" i="30"/>
  <c r="Y375" i="30"/>
  <c r="Y376" i="30"/>
  <c r="Y377" i="30"/>
  <c r="Y378" i="30"/>
  <c r="Y379" i="30"/>
  <c r="Y380" i="30"/>
  <c r="Y381" i="30"/>
  <c r="Y382" i="30"/>
  <c r="Y383" i="30"/>
  <c r="Y384" i="30"/>
  <c r="Y385" i="30"/>
  <c r="Y386" i="30"/>
  <c r="Y387" i="30"/>
  <c r="Y388" i="30"/>
  <c r="Y389" i="30"/>
  <c r="Y390" i="30"/>
  <c r="Y391" i="30"/>
  <c r="Y392" i="30"/>
  <c r="Y393" i="30"/>
  <c r="Y394" i="30"/>
  <c r="Y395" i="30"/>
  <c r="Y396" i="30"/>
  <c r="Y397" i="30"/>
  <c r="Y398" i="30"/>
  <c r="Y399" i="30"/>
  <c r="Y400" i="30"/>
  <c r="Y401" i="30"/>
  <c r="Y402" i="30"/>
  <c r="Y403" i="30"/>
  <c r="Y404" i="30"/>
  <c r="Y405" i="30"/>
  <c r="Y406" i="30"/>
  <c r="Y407" i="30"/>
  <c r="Y408" i="30"/>
  <c r="Y409" i="30"/>
  <c r="Y410" i="30"/>
  <c r="Y411" i="30"/>
  <c r="Y412" i="30"/>
  <c r="Y413" i="30"/>
  <c r="Y414" i="30"/>
  <c r="Y415" i="30"/>
  <c r="Y416" i="30"/>
  <c r="Y417" i="30"/>
  <c r="Y418" i="30"/>
  <c r="Y419" i="30"/>
  <c r="Y420" i="30"/>
  <c r="Y421" i="30"/>
  <c r="Y422" i="30"/>
  <c r="Y423" i="30"/>
  <c r="Y424" i="30"/>
  <c r="Y425" i="30"/>
  <c r="Y426" i="30"/>
  <c r="Y427" i="30"/>
  <c r="Y428" i="30"/>
  <c r="Y429" i="30"/>
  <c r="Y430" i="30"/>
  <c r="Y431" i="30"/>
  <c r="Y432" i="30"/>
  <c r="Y433" i="30"/>
  <c r="Y434" i="30"/>
  <c r="Y435" i="30"/>
  <c r="Y436" i="30"/>
  <c r="Y437" i="30"/>
  <c r="Y438" i="30"/>
  <c r="Y439" i="30"/>
  <c r="Y440" i="30"/>
  <c r="Y441" i="30"/>
  <c r="Y442" i="30"/>
  <c r="Y443" i="30"/>
  <c r="Y444" i="30"/>
  <c r="Y445" i="30"/>
  <c r="Y446" i="30"/>
  <c r="Y447" i="30"/>
  <c r="Y448" i="30"/>
  <c r="Y449" i="30"/>
  <c r="Y450" i="30"/>
  <c r="Y451" i="30"/>
  <c r="Y452" i="30"/>
  <c r="Y453" i="30"/>
  <c r="Y454" i="30"/>
  <c r="Y455" i="30"/>
  <c r="Y456" i="30"/>
  <c r="Y457" i="30"/>
  <c r="Y458" i="30"/>
  <c r="Y459" i="30"/>
  <c r="Y460" i="30"/>
  <c r="Y461" i="30"/>
  <c r="Y462" i="30"/>
  <c r="Y463" i="30"/>
  <c r="Y464" i="30"/>
  <c r="Y465" i="30"/>
  <c r="Y466" i="30"/>
  <c r="Y467" i="30"/>
  <c r="Y468" i="30"/>
  <c r="Y469" i="30"/>
  <c r="Y470" i="30"/>
  <c r="Y471" i="30"/>
  <c r="Y472" i="30"/>
  <c r="Y473" i="30"/>
  <c r="Y474" i="30"/>
  <c r="Y475" i="30"/>
  <c r="Y476" i="30"/>
  <c r="Y477" i="30"/>
  <c r="Y478" i="30"/>
  <c r="Y479" i="30"/>
  <c r="Y480" i="30"/>
  <c r="Y481" i="30"/>
  <c r="Y482" i="30"/>
  <c r="Y483" i="30"/>
  <c r="Y484" i="30"/>
  <c r="Y485" i="30"/>
  <c r="Y486" i="30"/>
  <c r="Y487" i="30"/>
  <c r="Y488" i="30"/>
  <c r="Y489" i="30"/>
  <c r="Y490" i="30"/>
  <c r="Y491" i="30"/>
  <c r="Y492" i="30"/>
  <c r="Y493" i="30"/>
  <c r="Y494" i="30"/>
  <c r="Y495" i="30"/>
  <c r="Y496" i="30"/>
  <c r="Y497" i="30"/>
  <c r="Y498" i="30"/>
  <c r="Y499" i="30"/>
  <c r="Y500" i="30"/>
  <c r="Y501" i="30"/>
  <c r="Y502" i="30"/>
  <c r="Y503" i="30"/>
  <c r="Y504" i="30"/>
  <c r="Y505" i="30"/>
  <c r="Y506" i="30"/>
  <c r="Y507" i="30"/>
  <c r="Y508" i="30"/>
  <c r="Y509" i="30"/>
  <c r="Y510" i="30"/>
  <c r="Y511" i="30"/>
  <c r="Y512" i="30"/>
  <c r="Y513" i="30"/>
  <c r="Y514" i="30"/>
  <c r="Y515" i="30"/>
  <c r="Y516" i="30"/>
  <c r="Y517" i="30"/>
  <c r="Y518" i="30"/>
  <c r="Y519" i="30"/>
  <c r="Y520" i="30"/>
  <c r="Y521" i="30"/>
  <c r="Y522" i="30"/>
  <c r="Y523" i="30"/>
  <c r="Y524" i="30"/>
  <c r="Y525" i="30"/>
  <c r="Y526" i="30"/>
  <c r="Y527" i="30"/>
  <c r="Y528" i="30"/>
  <c r="Y529" i="30"/>
  <c r="Y530" i="30"/>
  <c r="Y531" i="30"/>
  <c r="Y532" i="30"/>
  <c r="Y533" i="30"/>
  <c r="Y534" i="30"/>
  <c r="Y535" i="30"/>
  <c r="Y536" i="30"/>
  <c r="Y537" i="30"/>
  <c r="Y538" i="30"/>
  <c r="Y539" i="30"/>
  <c r="Y540" i="30"/>
  <c r="Y541" i="30"/>
  <c r="Y542" i="30"/>
  <c r="Y543" i="30"/>
  <c r="Y544" i="30"/>
  <c r="Y545" i="30"/>
  <c r="Y546" i="30"/>
  <c r="Y547" i="30"/>
  <c r="Y548" i="30"/>
  <c r="Y549" i="30"/>
  <c r="Y550" i="30"/>
  <c r="Y551" i="30"/>
  <c r="Y552" i="30"/>
  <c r="Y553" i="30"/>
  <c r="Y554" i="30"/>
  <c r="Y555" i="30"/>
  <c r="Y556" i="30"/>
  <c r="Y557" i="30"/>
  <c r="Y558" i="30"/>
  <c r="Y559" i="30"/>
  <c r="Y560" i="30"/>
  <c r="Y561" i="30"/>
  <c r="Y562" i="30"/>
  <c r="Y563" i="30"/>
  <c r="Y564" i="30"/>
  <c r="Y565" i="30"/>
  <c r="Y566" i="30"/>
  <c r="Y567" i="30"/>
  <c r="Y568" i="30"/>
  <c r="Y569" i="30"/>
  <c r="Y570" i="30"/>
  <c r="Y571" i="30"/>
  <c r="Y572" i="30"/>
  <c r="Y573" i="30"/>
  <c r="Y574" i="30"/>
  <c r="Y575" i="30"/>
  <c r="Y576" i="30"/>
  <c r="Y577" i="30"/>
  <c r="Y578" i="30"/>
  <c r="Y579" i="30"/>
  <c r="Y580" i="30"/>
  <c r="Y581" i="30"/>
  <c r="Y582" i="30"/>
  <c r="Y583" i="30"/>
  <c r="Y584" i="30"/>
  <c r="Y585" i="30"/>
  <c r="Y586" i="30"/>
  <c r="Y587" i="30"/>
  <c r="Y588" i="30"/>
  <c r="Y589" i="30"/>
  <c r="Y590" i="30"/>
  <c r="Y591" i="30"/>
  <c r="Y592" i="30"/>
  <c r="Y593" i="30"/>
  <c r="Y594" i="30"/>
  <c r="Y595" i="30"/>
  <c r="Y596" i="30"/>
  <c r="Y597" i="30"/>
  <c r="Y598" i="30"/>
  <c r="Y599" i="30"/>
  <c r="Y600" i="30"/>
  <c r="Y601" i="30"/>
  <c r="Y602" i="30"/>
  <c r="Y603" i="30"/>
  <c r="Y604" i="30"/>
  <c r="Y605" i="30"/>
  <c r="Y606" i="30"/>
  <c r="Y607" i="30"/>
  <c r="Y608" i="30"/>
  <c r="Y609" i="30"/>
  <c r="Y610" i="30"/>
  <c r="Y611" i="30"/>
  <c r="Y612" i="30"/>
  <c r="Y613" i="30"/>
  <c r="Y614" i="30"/>
  <c r="Y615" i="30"/>
  <c r="Y616" i="30"/>
  <c r="Y617" i="30"/>
  <c r="Y618" i="30"/>
  <c r="Y619" i="30"/>
  <c r="Y620" i="30"/>
  <c r="Y621" i="30"/>
  <c r="Y622" i="30"/>
  <c r="Y623" i="30"/>
  <c r="Y624" i="30"/>
  <c r="Y625" i="30"/>
  <c r="Y626" i="30"/>
  <c r="Y627" i="30"/>
  <c r="Y628" i="30"/>
  <c r="Y629" i="30"/>
  <c r="Y630" i="30"/>
  <c r="Y631" i="30"/>
  <c r="Y632" i="30"/>
  <c r="Y633" i="30"/>
  <c r="Y634" i="30"/>
  <c r="Y635" i="30"/>
  <c r="Y636" i="30"/>
  <c r="Y637" i="30"/>
  <c r="Y638" i="30"/>
  <c r="Y639" i="30"/>
  <c r="Y640" i="30"/>
  <c r="Y641" i="30"/>
  <c r="Y642" i="30"/>
  <c r="Y643" i="30"/>
  <c r="Y644" i="30"/>
  <c r="Y645" i="30"/>
  <c r="Y646" i="30"/>
  <c r="Y647" i="30"/>
  <c r="Y648" i="30"/>
  <c r="Y649" i="30"/>
  <c r="Y650" i="30"/>
  <c r="Y651" i="30"/>
  <c r="Y652" i="30"/>
  <c r="Y653" i="30"/>
  <c r="Y654" i="30"/>
  <c r="Y655" i="30"/>
  <c r="Y656" i="30"/>
  <c r="Y657" i="30"/>
  <c r="Y658" i="30"/>
  <c r="Y659" i="30"/>
  <c r="Y660" i="30"/>
  <c r="Y661" i="30"/>
  <c r="Y662" i="30"/>
  <c r="Y663" i="30"/>
  <c r="Y664" i="30"/>
  <c r="Y665" i="30"/>
  <c r="Y666" i="30"/>
  <c r="Y667" i="30"/>
  <c r="Y668" i="30"/>
  <c r="Y669" i="30"/>
  <c r="Y670" i="30"/>
  <c r="Y671" i="30"/>
  <c r="Y672" i="30"/>
  <c r="Y673" i="30"/>
  <c r="Y674" i="30"/>
  <c r="Y675" i="30"/>
  <c r="Y676" i="30"/>
  <c r="Y677" i="30"/>
  <c r="Y678" i="30"/>
  <c r="Y679" i="30"/>
  <c r="Y680" i="30"/>
  <c r="Y681" i="30"/>
  <c r="Y682" i="30"/>
  <c r="Y683" i="30"/>
  <c r="Y684" i="30"/>
  <c r="Y685" i="30"/>
  <c r="Y686" i="30"/>
  <c r="Y687" i="30"/>
  <c r="Y688" i="30"/>
  <c r="Y689" i="30"/>
  <c r="Y690" i="30"/>
  <c r="Y691" i="30"/>
  <c r="Y692" i="30"/>
  <c r="Y693" i="30"/>
  <c r="Y694" i="30"/>
  <c r="Y695" i="30"/>
  <c r="Y696" i="30"/>
  <c r="Y697" i="30"/>
  <c r="Y698" i="30"/>
  <c r="Y699" i="30"/>
  <c r="Y700" i="30"/>
  <c r="Y701" i="30"/>
  <c r="Y702" i="30"/>
  <c r="Y703" i="30"/>
  <c r="Y704" i="30"/>
  <c r="Y705" i="30"/>
  <c r="Y706" i="30"/>
  <c r="Y707" i="30"/>
  <c r="Y708" i="30"/>
  <c r="Y709" i="30"/>
  <c r="Y710" i="30"/>
  <c r="Y711" i="30"/>
  <c r="Y712" i="30"/>
  <c r="Y713" i="30"/>
  <c r="Y714" i="30"/>
  <c r="Y715" i="30"/>
  <c r="Y716" i="30"/>
  <c r="Y717" i="30"/>
  <c r="Y718" i="30"/>
  <c r="Y719" i="30"/>
  <c r="Y720" i="30"/>
  <c r="Y721" i="30"/>
  <c r="Y722" i="30"/>
  <c r="Y723" i="30"/>
  <c r="Y724" i="30"/>
  <c r="Y725" i="30"/>
  <c r="Y726" i="30"/>
  <c r="Y727" i="30"/>
  <c r="Y728" i="30"/>
  <c r="Y729" i="30"/>
  <c r="Y730" i="30"/>
  <c r="Y731" i="30"/>
  <c r="Y732" i="30"/>
  <c r="Y733" i="30"/>
  <c r="Y734" i="30"/>
  <c r="Y735" i="30"/>
  <c r="Y736" i="30"/>
  <c r="Y737" i="30"/>
  <c r="Y738" i="30"/>
  <c r="Y739" i="30"/>
  <c r="Y740" i="30"/>
  <c r="Y741" i="30"/>
  <c r="Y742" i="30"/>
  <c r="Y743" i="30"/>
  <c r="Y744" i="30"/>
  <c r="Y745" i="30"/>
  <c r="Y746" i="30"/>
  <c r="Y747" i="30"/>
  <c r="Y748" i="30"/>
  <c r="Y749" i="30"/>
  <c r="Y750" i="30"/>
  <c r="Y751" i="30"/>
  <c r="Y752" i="30"/>
  <c r="Y753" i="30"/>
  <c r="Y754" i="30"/>
  <c r="Y755" i="30"/>
  <c r="Y756" i="30"/>
  <c r="Y757" i="30"/>
  <c r="Y758" i="30"/>
  <c r="Y759" i="30"/>
  <c r="Y760" i="30"/>
  <c r="Y761" i="30"/>
  <c r="Y762" i="30"/>
  <c r="Y763" i="30"/>
  <c r="Y764" i="30"/>
  <c r="Y765" i="30"/>
  <c r="Y766" i="30"/>
  <c r="Y767" i="30"/>
  <c r="Y768" i="30"/>
  <c r="Y769" i="30"/>
  <c r="Y770" i="30"/>
  <c r="Y771" i="30"/>
  <c r="Y772" i="30"/>
  <c r="Y773" i="30"/>
  <c r="Y774" i="30"/>
  <c r="Y775" i="30"/>
  <c r="Y776" i="30"/>
  <c r="Y777" i="30"/>
  <c r="Y778" i="30"/>
  <c r="Y779" i="30"/>
  <c r="Y780" i="30"/>
  <c r="Y781" i="30"/>
  <c r="Y782" i="30"/>
  <c r="Y783" i="30"/>
  <c r="Y784" i="30"/>
  <c r="Y785" i="30"/>
  <c r="Y786" i="30"/>
  <c r="Y787" i="30"/>
  <c r="Y788" i="30"/>
  <c r="Y789" i="30"/>
  <c r="Y790" i="30"/>
  <c r="Y791" i="30"/>
  <c r="Y792" i="30"/>
  <c r="Y793" i="30"/>
  <c r="Y794" i="30"/>
  <c r="Y795" i="30"/>
  <c r="Y796" i="30"/>
  <c r="Y797" i="30"/>
  <c r="Y798" i="30"/>
  <c r="Y799" i="30"/>
  <c r="Y800" i="30"/>
  <c r="Y801" i="30"/>
  <c r="Y802" i="30"/>
  <c r="Y803" i="30"/>
  <c r="Y804" i="30"/>
  <c r="Y805" i="30"/>
  <c r="Y806" i="30"/>
  <c r="Y807" i="30"/>
  <c r="Y808" i="30"/>
  <c r="Y809" i="30"/>
  <c r="Y810" i="30"/>
  <c r="Y811" i="30"/>
  <c r="Y812" i="30"/>
  <c r="Y813" i="30"/>
  <c r="Y814" i="30"/>
  <c r="Y815" i="30"/>
  <c r="Y816" i="30"/>
  <c r="Y817" i="30"/>
  <c r="Y818" i="30"/>
  <c r="Y819" i="30"/>
  <c r="Y820" i="30"/>
  <c r="Y821" i="30"/>
  <c r="Y822" i="30"/>
  <c r="Y823" i="30"/>
  <c r="Y824" i="30"/>
  <c r="Y825" i="30"/>
  <c r="Y826" i="30"/>
  <c r="Y827" i="30"/>
  <c r="Y828" i="30"/>
  <c r="Y829" i="30"/>
  <c r="Y830" i="30"/>
  <c r="Y831" i="30"/>
  <c r="Y832" i="30"/>
  <c r="Y833" i="30"/>
  <c r="Y834" i="30"/>
  <c r="Y835" i="30"/>
  <c r="Y836" i="30"/>
  <c r="Y837" i="30"/>
  <c r="Y838" i="30"/>
  <c r="Y839" i="30"/>
  <c r="Y840" i="30"/>
  <c r="Y841" i="30"/>
  <c r="Y842" i="30"/>
  <c r="Y843" i="30"/>
  <c r="Y844" i="30"/>
  <c r="Y845" i="30"/>
  <c r="Y846" i="30"/>
  <c r="Y847" i="30"/>
  <c r="Y848" i="30"/>
  <c r="Y849" i="30"/>
  <c r="Y850" i="30"/>
  <c r="Y851" i="30"/>
  <c r="Y852" i="30"/>
  <c r="Y853" i="30"/>
  <c r="Y854" i="30"/>
  <c r="Y855" i="30"/>
  <c r="Y856" i="30"/>
  <c r="Y857" i="30"/>
  <c r="Y858" i="30"/>
  <c r="Y859" i="30"/>
  <c r="Y860" i="30"/>
  <c r="Y861" i="30"/>
  <c r="Y862" i="30"/>
  <c r="Y863" i="30"/>
  <c r="Y864" i="30"/>
  <c r="Y865" i="30"/>
  <c r="Y866" i="30"/>
  <c r="Y867" i="30"/>
  <c r="Y868" i="30"/>
  <c r="Y869" i="30"/>
  <c r="Y870" i="30"/>
  <c r="Y871" i="30"/>
  <c r="Y872" i="30"/>
  <c r="Y873" i="30"/>
  <c r="Y874" i="30"/>
  <c r="Y875" i="30"/>
  <c r="Y876" i="30"/>
  <c r="Y877" i="30"/>
  <c r="Y878" i="30"/>
  <c r="Y879" i="30"/>
  <c r="Y880" i="30"/>
  <c r="Y881" i="30"/>
  <c r="Y882" i="30"/>
  <c r="Y883" i="30"/>
  <c r="Y884" i="30"/>
  <c r="Y885" i="30"/>
  <c r="Y886" i="30"/>
  <c r="Y887" i="30"/>
  <c r="Y888" i="30"/>
  <c r="Y889" i="30"/>
  <c r="Y890" i="30"/>
  <c r="Y891" i="30"/>
  <c r="Y892" i="30"/>
  <c r="Y893" i="30"/>
  <c r="Y894" i="30"/>
  <c r="Y895" i="30"/>
  <c r="Y896" i="30"/>
  <c r="Y897" i="30"/>
  <c r="Y898" i="30"/>
  <c r="Y899" i="30"/>
  <c r="Y900" i="30"/>
  <c r="Y901" i="30"/>
  <c r="Y902" i="30"/>
  <c r="Y903" i="30"/>
  <c r="Y904" i="30"/>
  <c r="Y905" i="30"/>
  <c r="Y906" i="30"/>
  <c r="Y907" i="30"/>
  <c r="Y908" i="30"/>
  <c r="Y909" i="30"/>
  <c r="Y910" i="30"/>
  <c r="Y911" i="30"/>
  <c r="Y912" i="30"/>
  <c r="Y913" i="30"/>
  <c r="Y914" i="30"/>
  <c r="Y915" i="30"/>
  <c r="Y916" i="30"/>
  <c r="Y917" i="30"/>
  <c r="Y918" i="30"/>
  <c r="Y919" i="30"/>
  <c r="Y920" i="30"/>
  <c r="Y921" i="30"/>
  <c r="Y922" i="30"/>
  <c r="Y923" i="30"/>
  <c r="Y924" i="30"/>
  <c r="Y925" i="30"/>
  <c r="Y926" i="30"/>
  <c r="Y927" i="30"/>
  <c r="Y928" i="30"/>
  <c r="Y929" i="30"/>
  <c r="Y930" i="30"/>
  <c r="Y931" i="30"/>
  <c r="Y932" i="30"/>
  <c r="Y933" i="30"/>
  <c r="Y934" i="30"/>
  <c r="Y935" i="30"/>
  <c r="Y936" i="30"/>
  <c r="Y937" i="30"/>
  <c r="Y938" i="30"/>
  <c r="Y939" i="30"/>
  <c r="Y940" i="30"/>
  <c r="Y941" i="30"/>
  <c r="Y942" i="30"/>
  <c r="Y943" i="30"/>
  <c r="Y944" i="30"/>
  <c r="Y945" i="30"/>
  <c r="Y946" i="30"/>
  <c r="Y947" i="30"/>
  <c r="Y948" i="30"/>
  <c r="Y949" i="30"/>
  <c r="Y950" i="30"/>
  <c r="Y951" i="30"/>
  <c r="Y952" i="30"/>
  <c r="Y953" i="30"/>
  <c r="Y954" i="30"/>
  <c r="Y955" i="30"/>
  <c r="Y956" i="30"/>
  <c r="Y957" i="30"/>
  <c r="Y958" i="30"/>
  <c r="Y959" i="30"/>
  <c r="Y960" i="30"/>
  <c r="Y961" i="30"/>
  <c r="Y962" i="30"/>
  <c r="Y963" i="30"/>
  <c r="Y964" i="30"/>
  <c r="Y965" i="30"/>
  <c r="Y966" i="30"/>
  <c r="Y967" i="30"/>
  <c r="Y968" i="30"/>
  <c r="Y969" i="30"/>
  <c r="Y970" i="30"/>
  <c r="Y971" i="30"/>
  <c r="Y972" i="30"/>
  <c r="Y973" i="30"/>
  <c r="Y974" i="30"/>
  <c r="Y975" i="30"/>
  <c r="Y976" i="30"/>
  <c r="Y977" i="30"/>
  <c r="Y978" i="30"/>
  <c r="Y979" i="30"/>
  <c r="Y980" i="30"/>
  <c r="Y981" i="30"/>
  <c r="Y982" i="30"/>
  <c r="Y983" i="30"/>
  <c r="Y984" i="30"/>
  <c r="Y985" i="30"/>
  <c r="Y986" i="30"/>
  <c r="Y987" i="30"/>
  <c r="Y988" i="30"/>
  <c r="Y989" i="30"/>
  <c r="Y990" i="30"/>
  <c r="Y991" i="30"/>
  <c r="Y992" i="30"/>
  <c r="Y993" i="30"/>
  <c r="Y994" i="30"/>
  <c r="Y995" i="30"/>
  <c r="Y996" i="30"/>
  <c r="Y997" i="30"/>
  <c r="Y998" i="30"/>
  <c r="Y999" i="30"/>
  <c r="Y1000" i="30"/>
  <c r="Y1001" i="30"/>
  <c r="Y1002" i="30"/>
  <c r="Y1003" i="30"/>
  <c r="Y1004" i="30"/>
  <c r="Y1005" i="30"/>
  <c r="Y1006" i="30"/>
  <c r="Y1007" i="30"/>
  <c r="Y1008" i="30"/>
  <c r="Y1009" i="30"/>
  <c r="Y1010" i="30"/>
  <c r="Y1011" i="30"/>
  <c r="Y1012" i="30"/>
  <c r="Y1013" i="30"/>
  <c r="Y1014" i="30"/>
  <c r="Y1015" i="30"/>
  <c r="Y1016" i="30"/>
  <c r="Y1017" i="30"/>
  <c r="Y1018" i="30"/>
  <c r="Y1019" i="30"/>
  <c r="Y1020" i="30"/>
  <c r="Y1021" i="30"/>
  <c r="Y1022" i="30"/>
  <c r="Y1023" i="30"/>
  <c r="Y1024" i="30"/>
  <c r="Y1025" i="30"/>
  <c r="Y1026" i="30"/>
  <c r="Y1027" i="30"/>
  <c r="Y1028" i="30"/>
  <c r="Y1029" i="30"/>
  <c r="Y1030" i="30"/>
  <c r="Y1031" i="30"/>
  <c r="Y1032" i="30"/>
  <c r="Y1033" i="30"/>
  <c r="Y1034" i="30"/>
  <c r="Y1035" i="30"/>
  <c r="Y1036" i="30"/>
  <c r="Y1037" i="30"/>
  <c r="Y1038" i="30"/>
  <c r="Y1039" i="30"/>
  <c r="Y1040" i="30"/>
  <c r="Y1041" i="30"/>
  <c r="Y1042" i="30"/>
  <c r="Y1043" i="30"/>
  <c r="Y1044" i="30"/>
  <c r="Y1045" i="30"/>
  <c r="Y1046" i="30"/>
  <c r="Y1047" i="30"/>
  <c r="Y1048" i="30"/>
  <c r="Y1049" i="30"/>
  <c r="Y1050" i="30"/>
  <c r="Y1051" i="30"/>
  <c r="Y1052" i="30"/>
  <c r="Y1053" i="30"/>
  <c r="Y1054" i="30"/>
  <c r="Y1055" i="30"/>
  <c r="Y1056" i="30"/>
  <c r="Y1057" i="30"/>
  <c r="Y1058" i="30"/>
  <c r="Y1059" i="30"/>
  <c r="Y1060" i="30"/>
  <c r="Y1061" i="30"/>
  <c r="Y1062" i="30"/>
  <c r="Y1063" i="30"/>
  <c r="Y1064" i="30"/>
  <c r="Y1065" i="30"/>
  <c r="Y1066" i="30"/>
  <c r="Y1067" i="30"/>
  <c r="Y1068" i="30"/>
  <c r="Y1069" i="30"/>
  <c r="Y1070" i="30"/>
  <c r="Y1071" i="30"/>
  <c r="Y1072" i="30"/>
  <c r="Y1073" i="30"/>
  <c r="Y1074" i="30"/>
  <c r="Y1075" i="30"/>
  <c r="Y1076" i="30"/>
  <c r="Y1077" i="30"/>
  <c r="Y1078" i="30"/>
  <c r="Y1079" i="30"/>
  <c r="Y1080" i="30"/>
  <c r="Y1081" i="30"/>
  <c r="Y1082" i="30"/>
  <c r="Y1083" i="30"/>
  <c r="Y1084" i="30"/>
  <c r="Y1085" i="30"/>
  <c r="Y1086" i="30"/>
  <c r="Y1087" i="30"/>
  <c r="Y1088" i="30"/>
  <c r="Y1089" i="30"/>
  <c r="Y1090" i="30"/>
  <c r="Y1091" i="30"/>
  <c r="Y1092" i="30"/>
  <c r="Y1093" i="30"/>
  <c r="Y1094" i="30"/>
  <c r="Y1095" i="30"/>
  <c r="Y1096" i="30"/>
  <c r="Y1097" i="30"/>
  <c r="Y1098" i="30"/>
  <c r="Y1099" i="30"/>
  <c r="Y1100" i="30"/>
  <c r="Y1101" i="30"/>
  <c r="Y1102" i="30"/>
  <c r="Y1103" i="30"/>
  <c r="Y1104" i="30"/>
  <c r="Y1105" i="30"/>
  <c r="Y1106" i="30"/>
  <c r="Y1107" i="30"/>
  <c r="Y1108" i="30"/>
  <c r="Y1109" i="30"/>
  <c r="Y1110" i="30"/>
  <c r="Y1111" i="30"/>
  <c r="Y1112" i="30"/>
  <c r="Y1113" i="30"/>
  <c r="Y1114" i="30"/>
  <c r="Y1115" i="30"/>
  <c r="Y1116" i="30"/>
  <c r="Y1117" i="30"/>
  <c r="Y1118" i="30"/>
  <c r="Y1119" i="30"/>
  <c r="Y1120" i="30"/>
  <c r="Y1121" i="30"/>
  <c r="Y1122" i="30"/>
  <c r="Y1123" i="30"/>
  <c r="Y1124" i="30"/>
  <c r="Y1125" i="30"/>
  <c r="Y1126" i="30"/>
  <c r="Y1127" i="30"/>
  <c r="Y1128" i="30"/>
  <c r="Y1129" i="30"/>
  <c r="Y1130" i="30"/>
  <c r="Y1131" i="30"/>
  <c r="Y1132" i="30"/>
  <c r="Y1133" i="30"/>
  <c r="Y1134" i="30"/>
  <c r="Y1135" i="30"/>
  <c r="Y1136" i="30"/>
  <c r="Y1137" i="30"/>
  <c r="Y1138" i="30"/>
  <c r="Y1139" i="30"/>
  <c r="Y1140" i="30"/>
  <c r="Y1141" i="30"/>
  <c r="Y1142" i="30"/>
  <c r="Y1143" i="30"/>
  <c r="Y1144" i="30"/>
  <c r="Y1145" i="30"/>
  <c r="Y1146" i="30"/>
  <c r="Y1147" i="30"/>
  <c r="Y1148" i="30"/>
  <c r="Y1149" i="30"/>
  <c r="Y1150" i="30"/>
  <c r="Y1151" i="30"/>
  <c r="Y1152" i="30"/>
  <c r="Y1153" i="30"/>
  <c r="Y1154" i="30"/>
  <c r="Y1155" i="30"/>
  <c r="Y1156" i="30"/>
  <c r="Y1157" i="30"/>
  <c r="Y1158" i="30"/>
  <c r="Y1159" i="30"/>
  <c r="Y1160" i="30"/>
  <c r="Y1161" i="30"/>
  <c r="Y1162" i="30"/>
  <c r="Y1163" i="30"/>
  <c r="Y1164" i="30"/>
  <c r="Y1165" i="30"/>
  <c r="Y1166" i="30"/>
  <c r="Y1167" i="30"/>
  <c r="Y1168" i="30"/>
  <c r="Y1169" i="30"/>
  <c r="Y1170" i="30"/>
  <c r="Y1171" i="30"/>
  <c r="Y1172" i="30"/>
  <c r="Y1173" i="30"/>
  <c r="Y1174" i="30"/>
  <c r="Y1175" i="30"/>
  <c r="Y1176" i="30"/>
  <c r="Y1177" i="30"/>
  <c r="Y1178" i="30"/>
  <c r="Y1179" i="30"/>
  <c r="Y1180" i="30"/>
  <c r="Y1181" i="30"/>
  <c r="Y1182" i="30"/>
  <c r="Y1183" i="30"/>
  <c r="Y1184" i="30"/>
  <c r="Y1185" i="30"/>
  <c r="Y1186" i="30"/>
  <c r="Y1187" i="30"/>
  <c r="Y1188" i="30"/>
  <c r="Y1189" i="30"/>
  <c r="Y1190" i="30"/>
  <c r="Y1191" i="30"/>
  <c r="Y1192" i="30"/>
  <c r="Y1193" i="30"/>
  <c r="Y1194" i="30"/>
  <c r="Y1195" i="30"/>
  <c r="Y1196" i="30"/>
  <c r="Y1197" i="30"/>
  <c r="Y1198" i="30"/>
  <c r="Y1199" i="30"/>
  <c r="Y1200" i="30"/>
  <c r="Y1201" i="30"/>
  <c r="Y1202" i="30"/>
  <c r="Y1203" i="30"/>
  <c r="Y1204" i="30"/>
  <c r="Y1205" i="30"/>
  <c r="Y1206" i="30"/>
  <c r="Y1207" i="30"/>
  <c r="Y1208" i="30"/>
  <c r="Y1209" i="30"/>
  <c r="Y1210" i="30"/>
  <c r="Y1211" i="30"/>
  <c r="Y1212" i="30"/>
  <c r="Y1213" i="30"/>
  <c r="Y1214" i="30"/>
  <c r="Y1215" i="30"/>
  <c r="Y1216" i="30"/>
  <c r="Y1217" i="30"/>
  <c r="Y1218" i="30"/>
  <c r="Y1219" i="30"/>
  <c r="Y1220" i="30"/>
  <c r="Y1221" i="30"/>
  <c r="Y1222" i="30"/>
  <c r="Y1223" i="30"/>
  <c r="Y1224" i="30"/>
  <c r="Y1225" i="30"/>
  <c r="Y1226" i="30"/>
  <c r="Y1227" i="30"/>
  <c r="Y1228" i="30"/>
  <c r="Y1229" i="30"/>
  <c r="Y1230" i="30"/>
  <c r="Y1231" i="30"/>
  <c r="Y1232" i="30"/>
  <c r="Y1233" i="30"/>
  <c r="Y1234" i="30"/>
  <c r="Y1235" i="30"/>
  <c r="Y1236" i="30"/>
  <c r="Y1237" i="30"/>
  <c r="Y1238" i="30"/>
  <c r="Y1239" i="30"/>
  <c r="Y1240" i="30"/>
  <c r="Y1241" i="30"/>
  <c r="Y1242" i="30"/>
  <c r="Y1243" i="30"/>
  <c r="Y1244" i="30"/>
  <c r="Y1245" i="30"/>
  <c r="Y1246" i="30"/>
  <c r="Y1247" i="30"/>
  <c r="Y1248" i="30"/>
  <c r="Y1249" i="30"/>
  <c r="Y1250" i="30"/>
  <c r="Y1251" i="30"/>
  <c r="Y1252" i="30"/>
  <c r="Y1253" i="30"/>
  <c r="Y1254" i="30"/>
  <c r="Y1255" i="30"/>
  <c r="Y1256" i="30"/>
  <c r="Y1257" i="30"/>
  <c r="Y1258" i="30"/>
  <c r="Y1259" i="30"/>
  <c r="Y1260" i="30"/>
  <c r="Y1261" i="30"/>
  <c r="Y1262" i="30"/>
  <c r="Y1263" i="30"/>
  <c r="Y1264" i="30"/>
  <c r="Y1265" i="30"/>
  <c r="Y1266" i="30"/>
  <c r="Y1267" i="30"/>
  <c r="Y1268" i="30"/>
  <c r="Y1269" i="30"/>
  <c r="Y1270" i="30"/>
  <c r="Y1271" i="30"/>
  <c r="Y1272" i="30"/>
  <c r="Y1273" i="30"/>
  <c r="Y1274" i="30"/>
  <c r="Y1275" i="30"/>
  <c r="Y1276" i="30"/>
  <c r="Y1277" i="30"/>
  <c r="Y1278" i="30"/>
  <c r="Y1279" i="30"/>
  <c r="Y1280" i="30"/>
  <c r="Y1281" i="30"/>
  <c r="Y1282" i="30"/>
  <c r="Y1283" i="30"/>
  <c r="Y1284" i="30"/>
  <c r="Y1285" i="30"/>
  <c r="Y1286" i="30"/>
  <c r="Y1287" i="30"/>
  <c r="Y1288" i="30"/>
  <c r="Y1289" i="30"/>
  <c r="Y1290" i="30"/>
  <c r="Y1291" i="30"/>
  <c r="Y1292" i="30"/>
  <c r="Y1293" i="30"/>
  <c r="Y1294" i="30"/>
  <c r="Y1295" i="30"/>
  <c r="Y1296" i="30"/>
  <c r="Y1297" i="30"/>
  <c r="Y1298" i="30"/>
  <c r="Y1299" i="30"/>
  <c r="Y1300" i="30"/>
  <c r="Y1301" i="30"/>
  <c r="Y1302" i="30"/>
  <c r="Y1303" i="30"/>
  <c r="Y1304" i="30"/>
  <c r="Y1305" i="30"/>
  <c r="Y1306" i="30"/>
  <c r="Y1307" i="30"/>
  <c r="Y1308" i="30"/>
  <c r="Y1309" i="30"/>
  <c r="Y1310" i="30"/>
  <c r="Y1311" i="30"/>
  <c r="Y1312" i="30"/>
  <c r="Y1313" i="30"/>
  <c r="Y1314" i="30"/>
  <c r="Y1315" i="30"/>
  <c r="Y1316" i="30"/>
  <c r="Y1317" i="30"/>
  <c r="Y1318" i="30"/>
  <c r="Y1319" i="30"/>
  <c r="Y1320" i="30"/>
  <c r="Y1321" i="30"/>
  <c r="Y1322" i="30"/>
  <c r="Y1323" i="30"/>
  <c r="Y1324" i="30"/>
  <c r="Y1325" i="30"/>
  <c r="Y1326" i="30"/>
  <c r="Y1327" i="30"/>
  <c r="Y1328" i="30"/>
  <c r="Y1329" i="30"/>
  <c r="Y1330" i="30"/>
  <c r="Y1331" i="30"/>
  <c r="Y1332" i="30"/>
  <c r="Y1333" i="30"/>
  <c r="Y1334" i="30"/>
  <c r="Y1335" i="30"/>
  <c r="Y1336" i="30"/>
  <c r="Y1337" i="30"/>
  <c r="Y1338" i="30"/>
  <c r="Y1339" i="30"/>
  <c r="X2" i="30"/>
  <c r="X3" i="30"/>
  <c r="X4" i="30"/>
  <c r="X5" i="30"/>
  <c r="X6" i="30"/>
  <c r="X7" i="30"/>
  <c r="X8" i="30"/>
  <c r="X9" i="30"/>
  <c r="X10" i="30"/>
  <c r="X11" i="30"/>
  <c r="X12" i="30"/>
  <c r="X13" i="30"/>
  <c r="X14" i="30"/>
  <c r="X15" i="30"/>
  <c r="X16" i="30"/>
  <c r="X17" i="30"/>
  <c r="X18" i="30"/>
  <c r="X19" i="30"/>
  <c r="X20" i="30"/>
  <c r="X21" i="30"/>
  <c r="X22" i="30"/>
  <c r="X23" i="30"/>
  <c r="X24" i="30"/>
  <c r="X25" i="30"/>
  <c r="X26" i="30"/>
  <c r="X27" i="30"/>
  <c r="X28" i="30"/>
  <c r="X29" i="30"/>
  <c r="X30" i="30"/>
  <c r="X31" i="30"/>
  <c r="X32" i="30"/>
  <c r="X33" i="30"/>
  <c r="X34" i="30"/>
  <c r="X35" i="30"/>
  <c r="X36" i="30"/>
  <c r="X37" i="30"/>
  <c r="X38" i="30"/>
  <c r="X39" i="30"/>
  <c r="X40" i="30"/>
  <c r="X41" i="30"/>
  <c r="X42" i="30"/>
  <c r="X43" i="30"/>
  <c r="X44" i="30"/>
  <c r="X45" i="30"/>
  <c r="X46" i="30"/>
  <c r="X47" i="30"/>
  <c r="X48" i="30"/>
  <c r="X49" i="30"/>
  <c r="X50" i="30"/>
  <c r="X51" i="30"/>
  <c r="X52" i="30"/>
  <c r="X53" i="30"/>
  <c r="X54" i="30"/>
  <c r="X55" i="30"/>
  <c r="X56" i="30"/>
  <c r="X57" i="30"/>
  <c r="X58" i="30"/>
  <c r="X59" i="30"/>
  <c r="X60" i="30"/>
  <c r="X61" i="30"/>
  <c r="X62" i="30"/>
  <c r="X63" i="30"/>
  <c r="X64" i="30"/>
  <c r="X65" i="30"/>
  <c r="X66" i="30"/>
  <c r="X67" i="30"/>
  <c r="X68" i="30"/>
  <c r="X69" i="30"/>
  <c r="X70" i="30"/>
  <c r="X71" i="30"/>
  <c r="X72" i="30"/>
  <c r="X73" i="30"/>
  <c r="X74" i="30"/>
  <c r="X75" i="30"/>
  <c r="X76" i="30"/>
  <c r="X77" i="30"/>
  <c r="X78" i="30"/>
  <c r="X79" i="30"/>
  <c r="X80" i="30"/>
  <c r="X81" i="30"/>
  <c r="X82" i="30"/>
  <c r="X83" i="30"/>
  <c r="X84" i="30"/>
  <c r="X85" i="30"/>
  <c r="X86" i="30"/>
  <c r="X87" i="30"/>
  <c r="X88" i="30"/>
  <c r="X89" i="30"/>
  <c r="X90" i="30"/>
  <c r="X91" i="30"/>
  <c r="X92" i="30"/>
  <c r="X93" i="30"/>
  <c r="X94" i="30"/>
  <c r="X95" i="30"/>
  <c r="X96" i="30"/>
  <c r="X97" i="30"/>
  <c r="X98" i="30"/>
  <c r="X99" i="30"/>
  <c r="X100" i="30"/>
  <c r="X101" i="30"/>
  <c r="X102" i="30"/>
  <c r="X103" i="30"/>
  <c r="X104" i="30"/>
  <c r="X105" i="30"/>
  <c r="X106" i="30"/>
  <c r="X107" i="30"/>
  <c r="X108" i="30"/>
  <c r="X109" i="30"/>
  <c r="X110" i="30"/>
  <c r="X111" i="30"/>
  <c r="X112" i="30"/>
  <c r="X113" i="30"/>
  <c r="X114" i="30"/>
  <c r="X115" i="30"/>
  <c r="X116" i="30"/>
  <c r="X117" i="30"/>
  <c r="X118" i="30"/>
  <c r="X119" i="30"/>
  <c r="X120" i="30"/>
  <c r="X121" i="30"/>
  <c r="X122" i="30"/>
  <c r="X123" i="30"/>
  <c r="X124" i="30"/>
  <c r="X125" i="30"/>
  <c r="X126" i="30"/>
  <c r="X127" i="30"/>
  <c r="X128" i="30"/>
  <c r="X129" i="30"/>
  <c r="X130" i="30"/>
  <c r="X131" i="30"/>
  <c r="X132" i="30"/>
  <c r="X133" i="30"/>
  <c r="X134" i="30"/>
  <c r="X135" i="30"/>
  <c r="X136" i="30"/>
  <c r="X137" i="30"/>
  <c r="X138" i="30"/>
  <c r="X139" i="30"/>
  <c r="X140" i="30"/>
  <c r="X141" i="30"/>
  <c r="X142" i="30"/>
  <c r="X143" i="30"/>
  <c r="X144" i="30"/>
  <c r="X145" i="30"/>
  <c r="X146" i="30"/>
  <c r="X147" i="30"/>
  <c r="X148" i="30"/>
  <c r="X149" i="30"/>
  <c r="X150" i="30"/>
  <c r="X151" i="30"/>
  <c r="X152" i="30"/>
  <c r="X153" i="30"/>
  <c r="X154" i="30"/>
  <c r="X155" i="30"/>
  <c r="X156" i="30"/>
  <c r="X157" i="30"/>
  <c r="X158" i="30"/>
  <c r="X159" i="30"/>
  <c r="X160" i="30"/>
  <c r="X161" i="30"/>
  <c r="X162" i="30"/>
  <c r="X163" i="30"/>
  <c r="X164" i="30"/>
  <c r="X165" i="30"/>
  <c r="X166" i="30"/>
  <c r="X167" i="30"/>
  <c r="X168" i="30"/>
  <c r="X169" i="30"/>
  <c r="X170" i="30"/>
  <c r="X171" i="30"/>
  <c r="X172" i="30"/>
  <c r="X173" i="30"/>
  <c r="X174" i="30"/>
  <c r="X175" i="30"/>
  <c r="X176" i="30"/>
  <c r="X177" i="30"/>
  <c r="X178" i="30"/>
  <c r="X179" i="30"/>
  <c r="X180" i="30"/>
  <c r="X181" i="30"/>
  <c r="X182" i="30"/>
  <c r="X183" i="30"/>
  <c r="X184" i="30"/>
  <c r="X185" i="30"/>
  <c r="X186" i="30"/>
  <c r="X187" i="30"/>
  <c r="X188" i="30"/>
  <c r="X189" i="30"/>
  <c r="X190" i="30"/>
  <c r="X191" i="30"/>
  <c r="X192" i="30"/>
  <c r="X193" i="30"/>
  <c r="X194" i="30"/>
  <c r="X195" i="30"/>
  <c r="X196" i="30"/>
  <c r="X197" i="30"/>
  <c r="X198" i="30"/>
  <c r="X199" i="30"/>
  <c r="X200" i="30"/>
  <c r="X201" i="30"/>
  <c r="X202" i="30"/>
  <c r="X203" i="30"/>
  <c r="X204" i="30"/>
  <c r="X205" i="30"/>
  <c r="X206" i="30"/>
  <c r="X207" i="30"/>
  <c r="X208" i="30"/>
  <c r="X209" i="30"/>
  <c r="X210" i="30"/>
  <c r="X211" i="30"/>
  <c r="X212" i="30"/>
  <c r="X213" i="30"/>
  <c r="X214" i="30"/>
  <c r="X215" i="30"/>
  <c r="X216" i="30"/>
  <c r="X217" i="30"/>
  <c r="X218" i="30"/>
  <c r="X219" i="30"/>
  <c r="X220" i="30"/>
  <c r="X221" i="30"/>
  <c r="X222" i="30"/>
  <c r="X223" i="30"/>
  <c r="X224" i="30"/>
  <c r="X225" i="30"/>
  <c r="X226" i="30"/>
  <c r="X227" i="30"/>
  <c r="X228" i="30"/>
  <c r="X229" i="30"/>
  <c r="X230" i="30"/>
  <c r="X231" i="30"/>
  <c r="X232" i="30"/>
  <c r="X233" i="30"/>
  <c r="X234" i="30"/>
  <c r="X235" i="30"/>
  <c r="X236" i="30"/>
  <c r="X237" i="30"/>
  <c r="X238" i="30"/>
  <c r="X239" i="30"/>
  <c r="X240" i="30"/>
  <c r="X241" i="30"/>
  <c r="X242" i="30"/>
  <c r="X243" i="30"/>
  <c r="X244" i="30"/>
  <c r="X245" i="30"/>
  <c r="X246" i="30"/>
  <c r="X247" i="30"/>
  <c r="X248" i="30"/>
  <c r="X249" i="30"/>
  <c r="X250" i="30"/>
  <c r="X251" i="30"/>
  <c r="X252" i="30"/>
  <c r="X253" i="30"/>
  <c r="X254" i="30"/>
  <c r="X255" i="30"/>
  <c r="X256" i="30"/>
  <c r="X257" i="30"/>
  <c r="X258" i="30"/>
  <c r="X259" i="30"/>
  <c r="X260" i="30"/>
  <c r="X261" i="30"/>
  <c r="X262" i="30"/>
  <c r="X263" i="30"/>
  <c r="X264" i="30"/>
  <c r="X265" i="30"/>
  <c r="X266" i="30"/>
  <c r="X267" i="30"/>
  <c r="X268" i="30"/>
  <c r="X269" i="30"/>
  <c r="X270" i="30"/>
  <c r="X271" i="30"/>
  <c r="X272" i="30"/>
  <c r="X273" i="30"/>
  <c r="X274" i="30"/>
  <c r="X275" i="30"/>
  <c r="X276" i="30"/>
  <c r="X277" i="30"/>
  <c r="X278" i="30"/>
  <c r="X279" i="30"/>
  <c r="X280" i="30"/>
  <c r="X281" i="30"/>
  <c r="X282" i="30"/>
  <c r="X283" i="30"/>
  <c r="X284" i="30"/>
  <c r="X285" i="30"/>
  <c r="X286" i="30"/>
  <c r="X287" i="30"/>
  <c r="X288" i="30"/>
  <c r="X289" i="30"/>
  <c r="X290" i="30"/>
  <c r="X291" i="30"/>
  <c r="X292" i="30"/>
  <c r="X293" i="30"/>
  <c r="X294" i="30"/>
  <c r="X295" i="30"/>
  <c r="X296" i="30"/>
  <c r="X297" i="30"/>
  <c r="X298" i="30"/>
  <c r="X299" i="30"/>
  <c r="X300" i="30"/>
  <c r="X301" i="30"/>
  <c r="X302" i="30"/>
  <c r="X303" i="30"/>
  <c r="X304" i="30"/>
  <c r="X305" i="30"/>
  <c r="X306" i="30"/>
  <c r="X307" i="30"/>
  <c r="X308" i="30"/>
  <c r="X309" i="30"/>
  <c r="X310" i="30"/>
  <c r="X311" i="30"/>
  <c r="X312" i="30"/>
  <c r="X313" i="30"/>
  <c r="X314" i="30"/>
  <c r="X315" i="30"/>
  <c r="X316" i="30"/>
  <c r="X317" i="30"/>
  <c r="X318" i="30"/>
  <c r="X319" i="30"/>
  <c r="X320" i="30"/>
  <c r="X321" i="30"/>
  <c r="X322" i="30"/>
  <c r="X323" i="30"/>
  <c r="X324" i="30"/>
  <c r="X325" i="30"/>
  <c r="X326" i="30"/>
  <c r="X327" i="30"/>
  <c r="X328" i="30"/>
  <c r="X329" i="30"/>
  <c r="X330" i="30"/>
  <c r="X331" i="30"/>
  <c r="X332" i="30"/>
  <c r="X333" i="30"/>
  <c r="X334" i="30"/>
  <c r="X335" i="30"/>
  <c r="X336" i="30"/>
  <c r="X337" i="30"/>
  <c r="X338" i="30"/>
  <c r="X339" i="30"/>
  <c r="X340" i="30"/>
  <c r="X341" i="30"/>
  <c r="X342" i="30"/>
  <c r="X343" i="30"/>
  <c r="X344" i="30"/>
  <c r="X345" i="30"/>
  <c r="X346" i="30"/>
  <c r="X347" i="30"/>
  <c r="X348" i="30"/>
  <c r="X349" i="30"/>
  <c r="X350" i="30"/>
  <c r="X351" i="30"/>
  <c r="X352" i="30"/>
  <c r="X353" i="30"/>
  <c r="X354" i="30"/>
  <c r="X355" i="30"/>
  <c r="X356" i="30"/>
  <c r="X357" i="30"/>
  <c r="X358" i="30"/>
  <c r="X359" i="30"/>
  <c r="X360" i="30"/>
  <c r="X361" i="30"/>
  <c r="X362" i="30"/>
  <c r="X363" i="30"/>
  <c r="X364" i="30"/>
  <c r="X365" i="30"/>
  <c r="X366" i="30"/>
  <c r="X367" i="30"/>
  <c r="X368" i="30"/>
  <c r="X369" i="30"/>
  <c r="X370" i="30"/>
  <c r="X371" i="30"/>
  <c r="X372" i="30"/>
  <c r="X373" i="30"/>
  <c r="X374" i="30"/>
  <c r="X375" i="30"/>
  <c r="X376" i="30"/>
  <c r="X377" i="30"/>
  <c r="X378" i="30"/>
  <c r="X379" i="30"/>
  <c r="X380" i="30"/>
  <c r="X381" i="30"/>
  <c r="X382" i="30"/>
  <c r="X383" i="30"/>
  <c r="X384" i="30"/>
  <c r="X385" i="30"/>
  <c r="X386" i="30"/>
  <c r="X387" i="30"/>
  <c r="X388" i="30"/>
  <c r="X389" i="30"/>
  <c r="X390" i="30"/>
  <c r="X391" i="30"/>
  <c r="X392" i="30"/>
  <c r="X393" i="30"/>
  <c r="X394" i="30"/>
  <c r="X395" i="30"/>
  <c r="X396" i="30"/>
  <c r="X397" i="30"/>
  <c r="X398" i="30"/>
  <c r="X399" i="30"/>
  <c r="X400" i="30"/>
  <c r="X401" i="30"/>
  <c r="X402" i="30"/>
  <c r="X403" i="30"/>
  <c r="X404" i="30"/>
  <c r="X405" i="30"/>
  <c r="X406" i="30"/>
  <c r="X407" i="30"/>
  <c r="X408" i="30"/>
  <c r="X409" i="30"/>
  <c r="X410" i="30"/>
  <c r="X411" i="30"/>
  <c r="X412" i="30"/>
  <c r="X413" i="30"/>
  <c r="X414" i="30"/>
  <c r="X415" i="30"/>
  <c r="X416" i="30"/>
  <c r="X417" i="30"/>
  <c r="X418" i="30"/>
  <c r="X419" i="30"/>
  <c r="X420" i="30"/>
  <c r="X421" i="30"/>
  <c r="X422" i="30"/>
  <c r="X423" i="30"/>
  <c r="X424" i="30"/>
  <c r="X425" i="30"/>
  <c r="X426" i="30"/>
  <c r="X427" i="30"/>
  <c r="X428" i="30"/>
  <c r="X429" i="30"/>
  <c r="X430" i="30"/>
  <c r="X431" i="30"/>
  <c r="X432" i="30"/>
  <c r="X433" i="30"/>
  <c r="X434" i="30"/>
  <c r="X435" i="30"/>
  <c r="X436" i="30"/>
  <c r="X437" i="30"/>
  <c r="X438" i="30"/>
  <c r="X439" i="30"/>
  <c r="X440" i="30"/>
  <c r="X441" i="30"/>
  <c r="X442" i="30"/>
  <c r="X443" i="30"/>
  <c r="X444" i="30"/>
  <c r="X445" i="30"/>
  <c r="X446" i="30"/>
  <c r="X447" i="30"/>
  <c r="X448" i="30"/>
  <c r="X449" i="30"/>
  <c r="X450" i="30"/>
  <c r="X451" i="30"/>
  <c r="X452" i="30"/>
  <c r="X453" i="30"/>
  <c r="X454" i="30"/>
  <c r="X455" i="30"/>
  <c r="X456" i="30"/>
  <c r="X457" i="30"/>
  <c r="X458" i="30"/>
  <c r="X459" i="30"/>
  <c r="X460" i="30"/>
  <c r="X461" i="30"/>
  <c r="X462" i="30"/>
  <c r="X463" i="30"/>
  <c r="X464" i="30"/>
  <c r="X465" i="30"/>
  <c r="X466" i="30"/>
  <c r="X467" i="30"/>
  <c r="X468" i="30"/>
  <c r="X469" i="30"/>
  <c r="X470" i="30"/>
  <c r="X471" i="30"/>
  <c r="X472" i="30"/>
  <c r="X473" i="30"/>
  <c r="X474" i="30"/>
  <c r="X475" i="30"/>
  <c r="X476" i="30"/>
  <c r="X477" i="30"/>
  <c r="X478" i="30"/>
  <c r="X479" i="30"/>
  <c r="X480" i="30"/>
  <c r="X481" i="30"/>
  <c r="X482" i="30"/>
  <c r="X483" i="30"/>
  <c r="X484" i="30"/>
  <c r="X485" i="30"/>
  <c r="X486" i="30"/>
  <c r="X487" i="30"/>
  <c r="X488" i="30"/>
  <c r="X489" i="30"/>
  <c r="X490" i="30"/>
  <c r="X491" i="30"/>
  <c r="X492" i="30"/>
  <c r="X493" i="30"/>
  <c r="X494" i="30"/>
  <c r="X495" i="30"/>
  <c r="X496" i="30"/>
  <c r="X497" i="30"/>
  <c r="X498" i="30"/>
  <c r="X499" i="30"/>
  <c r="X500" i="30"/>
  <c r="X501" i="30"/>
  <c r="X502" i="30"/>
  <c r="X503" i="30"/>
  <c r="X504" i="30"/>
  <c r="X505" i="30"/>
  <c r="X506" i="30"/>
  <c r="X507" i="30"/>
  <c r="X508" i="30"/>
  <c r="X509" i="30"/>
  <c r="X510" i="30"/>
  <c r="X511" i="30"/>
  <c r="X512" i="30"/>
  <c r="X513" i="30"/>
  <c r="X514" i="30"/>
  <c r="X515" i="30"/>
  <c r="X516" i="30"/>
  <c r="X517" i="30"/>
  <c r="X518" i="30"/>
  <c r="X519" i="30"/>
  <c r="X520" i="30"/>
  <c r="X521" i="30"/>
  <c r="X522" i="30"/>
  <c r="X523" i="30"/>
  <c r="X524" i="30"/>
  <c r="X525" i="30"/>
  <c r="X526" i="30"/>
  <c r="X527" i="30"/>
  <c r="X528" i="30"/>
  <c r="X529" i="30"/>
  <c r="X530" i="30"/>
  <c r="X531" i="30"/>
  <c r="X532" i="30"/>
  <c r="X533" i="30"/>
  <c r="X534" i="30"/>
  <c r="X535" i="30"/>
  <c r="X536" i="30"/>
  <c r="X537" i="30"/>
  <c r="X538" i="30"/>
  <c r="X539" i="30"/>
  <c r="X540" i="30"/>
  <c r="X541" i="30"/>
  <c r="X542" i="30"/>
  <c r="X543" i="30"/>
  <c r="X544" i="30"/>
  <c r="X545" i="30"/>
  <c r="X546" i="30"/>
  <c r="X547" i="30"/>
  <c r="X548" i="30"/>
  <c r="X549" i="30"/>
  <c r="X550" i="30"/>
  <c r="X551" i="30"/>
  <c r="X552" i="30"/>
  <c r="X553" i="30"/>
  <c r="X554" i="30"/>
  <c r="X555" i="30"/>
  <c r="X556" i="30"/>
  <c r="X557" i="30"/>
  <c r="X558" i="30"/>
  <c r="X559" i="30"/>
  <c r="X560" i="30"/>
  <c r="X561" i="30"/>
  <c r="X562" i="30"/>
  <c r="X563" i="30"/>
  <c r="X564" i="30"/>
  <c r="X565" i="30"/>
  <c r="X566" i="30"/>
  <c r="X567" i="30"/>
  <c r="X568" i="30"/>
  <c r="X569" i="30"/>
  <c r="X570" i="30"/>
  <c r="X571" i="30"/>
  <c r="X572" i="30"/>
  <c r="X573" i="30"/>
  <c r="X574" i="30"/>
  <c r="X575" i="30"/>
  <c r="X576" i="30"/>
  <c r="X577" i="30"/>
  <c r="X578" i="30"/>
  <c r="X579" i="30"/>
  <c r="X580" i="30"/>
  <c r="X581" i="30"/>
  <c r="X582" i="30"/>
  <c r="X583" i="30"/>
  <c r="X584" i="30"/>
  <c r="X585" i="30"/>
  <c r="X586" i="30"/>
  <c r="X587" i="30"/>
  <c r="X588" i="30"/>
  <c r="X589" i="30"/>
  <c r="X590" i="30"/>
  <c r="X591" i="30"/>
  <c r="X592" i="30"/>
  <c r="X593" i="30"/>
  <c r="X594" i="30"/>
  <c r="X595" i="30"/>
  <c r="X596" i="30"/>
  <c r="X597" i="30"/>
  <c r="X598" i="30"/>
  <c r="X599" i="30"/>
  <c r="X600" i="30"/>
  <c r="X601" i="30"/>
  <c r="X602" i="30"/>
  <c r="X603" i="30"/>
  <c r="X604" i="30"/>
  <c r="X605" i="30"/>
  <c r="X606" i="30"/>
  <c r="X607" i="30"/>
  <c r="X608" i="30"/>
  <c r="X609" i="30"/>
  <c r="X610" i="30"/>
  <c r="X611" i="30"/>
  <c r="X612" i="30"/>
  <c r="X613" i="30"/>
  <c r="X614" i="30"/>
  <c r="X615" i="30"/>
  <c r="X616" i="30"/>
  <c r="X617" i="30"/>
  <c r="X618" i="30"/>
  <c r="X619" i="30"/>
  <c r="X620" i="30"/>
  <c r="X621" i="30"/>
  <c r="X622" i="30"/>
  <c r="X623" i="30"/>
  <c r="X624" i="30"/>
  <c r="X625" i="30"/>
  <c r="X626" i="30"/>
  <c r="X627" i="30"/>
  <c r="X628" i="30"/>
  <c r="X629" i="30"/>
  <c r="X630" i="30"/>
  <c r="X631" i="30"/>
  <c r="X632" i="30"/>
  <c r="X633" i="30"/>
  <c r="X634" i="30"/>
  <c r="X635" i="30"/>
  <c r="X636" i="30"/>
  <c r="X637" i="30"/>
  <c r="X638" i="30"/>
  <c r="X639" i="30"/>
  <c r="X640" i="30"/>
  <c r="X641" i="30"/>
  <c r="X642" i="30"/>
  <c r="X643" i="30"/>
  <c r="X644" i="30"/>
  <c r="X645" i="30"/>
  <c r="X646" i="30"/>
  <c r="X647" i="30"/>
  <c r="X648" i="30"/>
  <c r="X649" i="30"/>
  <c r="X650" i="30"/>
  <c r="X651" i="30"/>
  <c r="X652" i="30"/>
  <c r="X653" i="30"/>
  <c r="X654" i="30"/>
  <c r="X655" i="30"/>
  <c r="X656" i="30"/>
  <c r="X657" i="30"/>
  <c r="X658" i="30"/>
  <c r="X659" i="30"/>
  <c r="X660" i="30"/>
  <c r="X661" i="30"/>
  <c r="X662" i="30"/>
  <c r="X663" i="30"/>
  <c r="X664" i="30"/>
  <c r="X665" i="30"/>
  <c r="X666" i="30"/>
  <c r="X667" i="30"/>
  <c r="X668" i="30"/>
  <c r="X669" i="30"/>
  <c r="X670" i="30"/>
  <c r="X671" i="30"/>
  <c r="X672" i="30"/>
  <c r="X673" i="30"/>
  <c r="X674" i="30"/>
  <c r="X675" i="30"/>
  <c r="X676" i="30"/>
  <c r="X677" i="30"/>
  <c r="X678" i="30"/>
  <c r="X679" i="30"/>
  <c r="X680" i="30"/>
  <c r="X681" i="30"/>
  <c r="X682" i="30"/>
  <c r="X683" i="30"/>
  <c r="X684" i="30"/>
  <c r="X685" i="30"/>
  <c r="X686" i="30"/>
  <c r="X687" i="30"/>
  <c r="X688" i="30"/>
  <c r="X689" i="30"/>
  <c r="X690" i="30"/>
  <c r="X691" i="30"/>
  <c r="X692" i="30"/>
  <c r="X693" i="30"/>
  <c r="X694" i="30"/>
  <c r="X695" i="30"/>
  <c r="X696" i="30"/>
  <c r="X697" i="30"/>
  <c r="X698" i="30"/>
  <c r="X699" i="30"/>
  <c r="X700" i="30"/>
  <c r="X701" i="30"/>
  <c r="X702" i="30"/>
  <c r="X703" i="30"/>
  <c r="X704" i="30"/>
  <c r="X705" i="30"/>
  <c r="X706" i="30"/>
  <c r="X707" i="30"/>
  <c r="X708" i="30"/>
  <c r="X709" i="30"/>
  <c r="X710" i="30"/>
  <c r="X711" i="30"/>
  <c r="X712" i="30"/>
  <c r="X713" i="30"/>
  <c r="X714" i="30"/>
  <c r="X715" i="30"/>
  <c r="X716" i="30"/>
  <c r="X717" i="30"/>
  <c r="X718" i="30"/>
  <c r="X719" i="30"/>
  <c r="X720" i="30"/>
  <c r="X721" i="30"/>
  <c r="X722" i="30"/>
  <c r="X723" i="30"/>
  <c r="X724" i="30"/>
  <c r="X725" i="30"/>
  <c r="X726" i="30"/>
  <c r="X727" i="30"/>
  <c r="X728" i="30"/>
  <c r="X729" i="30"/>
  <c r="X730" i="30"/>
  <c r="X731" i="30"/>
  <c r="X732" i="30"/>
  <c r="X733" i="30"/>
  <c r="X734" i="30"/>
  <c r="X735" i="30"/>
  <c r="X736" i="30"/>
  <c r="X737" i="30"/>
  <c r="X738" i="30"/>
  <c r="X739" i="30"/>
  <c r="X740" i="30"/>
  <c r="X741" i="30"/>
  <c r="X742" i="30"/>
  <c r="X743" i="30"/>
  <c r="X744" i="30"/>
  <c r="X745" i="30"/>
  <c r="X746" i="30"/>
  <c r="X747" i="30"/>
  <c r="X748" i="30"/>
  <c r="X749" i="30"/>
  <c r="X750" i="30"/>
  <c r="X751" i="30"/>
  <c r="X752" i="30"/>
  <c r="X753" i="30"/>
  <c r="X754" i="30"/>
  <c r="X755" i="30"/>
  <c r="X756" i="30"/>
  <c r="X757" i="30"/>
  <c r="X758" i="30"/>
  <c r="X759" i="30"/>
  <c r="X760" i="30"/>
  <c r="X761" i="30"/>
  <c r="X762" i="30"/>
  <c r="X763" i="30"/>
  <c r="X764" i="30"/>
  <c r="X765" i="30"/>
  <c r="X766" i="30"/>
  <c r="X767" i="30"/>
  <c r="X768" i="30"/>
  <c r="X769" i="30"/>
  <c r="X770" i="30"/>
  <c r="X771" i="30"/>
  <c r="X772" i="30"/>
  <c r="X773" i="30"/>
  <c r="X774" i="30"/>
  <c r="X775" i="30"/>
  <c r="X776" i="30"/>
  <c r="X777" i="30"/>
  <c r="X778" i="30"/>
  <c r="X779" i="30"/>
  <c r="X780" i="30"/>
  <c r="X781" i="30"/>
  <c r="X782" i="30"/>
  <c r="X783" i="30"/>
  <c r="X784" i="30"/>
  <c r="X785" i="30"/>
  <c r="X786" i="30"/>
  <c r="X787" i="30"/>
  <c r="X788" i="30"/>
  <c r="X789" i="30"/>
  <c r="X790" i="30"/>
  <c r="X791" i="30"/>
  <c r="X792" i="30"/>
  <c r="X793" i="30"/>
  <c r="X794" i="30"/>
  <c r="X795" i="30"/>
  <c r="X796" i="30"/>
  <c r="X797" i="30"/>
  <c r="X798" i="30"/>
  <c r="X799" i="30"/>
  <c r="X800" i="30"/>
  <c r="X801" i="30"/>
  <c r="X802" i="30"/>
  <c r="X803" i="30"/>
  <c r="X804" i="30"/>
  <c r="X805" i="30"/>
  <c r="X806" i="30"/>
  <c r="X807" i="30"/>
  <c r="X808" i="30"/>
  <c r="X809" i="30"/>
  <c r="X810" i="30"/>
  <c r="X811" i="30"/>
  <c r="X812" i="30"/>
  <c r="X813" i="30"/>
  <c r="X814" i="30"/>
  <c r="X815" i="30"/>
  <c r="X816" i="30"/>
  <c r="X817" i="30"/>
  <c r="X818" i="30"/>
  <c r="X819" i="30"/>
  <c r="X820" i="30"/>
  <c r="X821" i="30"/>
  <c r="X822" i="30"/>
  <c r="X823" i="30"/>
  <c r="X824" i="30"/>
  <c r="X825" i="30"/>
  <c r="X826" i="30"/>
  <c r="X827" i="30"/>
  <c r="X828" i="30"/>
  <c r="X829" i="30"/>
  <c r="X830" i="30"/>
  <c r="X831" i="30"/>
  <c r="X832" i="30"/>
  <c r="X833" i="30"/>
  <c r="X834" i="30"/>
  <c r="X835" i="30"/>
  <c r="X836" i="30"/>
  <c r="X837" i="30"/>
  <c r="X838" i="30"/>
  <c r="X839" i="30"/>
  <c r="X840" i="30"/>
  <c r="X841" i="30"/>
  <c r="X842" i="30"/>
  <c r="X843" i="30"/>
  <c r="X844" i="30"/>
  <c r="X845" i="30"/>
  <c r="X846" i="30"/>
  <c r="X847" i="30"/>
  <c r="X848" i="30"/>
  <c r="X849" i="30"/>
  <c r="X850" i="30"/>
  <c r="X851" i="30"/>
  <c r="X852" i="30"/>
  <c r="X853" i="30"/>
  <c r="X854" i="30"/>
  <c r="X855" i="30"/>
  <c r="X856" i="30"/>
  <c r="X857" i="30"/>
  <c r="X858" i="30"/>
  <c r="X859" i="30"/>
  <c r="X860" i="30"/>
  <c r="X861" i="30"/>
  <c r="X862" i="30"/>
  <c r="X863" i="30"/>
  <c r="X864" i="30"/>
  <c r="X865" i="30"/>
  <c r="X866" i="30"/>
  <c r="X867" i="30"/>
  <c r="X868" i="30"/>
  <c r="X869" i="30"/>
  <c r="X870" i="30"/>
  <c r="X871" i="30"/>
  <c r="X872" i="30"/>
  <c r="X873" i="30"/>
  <c r="X874" i="30"/>
  <c r="X875" i="30"/>
  <c r="X876" i="30"/>
  <c r="X877" i="30"/>
  <c r="X878" i="30"/>
  <c r="X879" i="30"/>
  <c r="X880" i="30"/>
  <c r="X881" i="30"/>
  <c r="X882" i="30"/>
  <c r="X883" i="30"/>
  <c r="X884" i="30"/>
  <c r="X885" i="30"/>
  <c r="X886" i="30"/>
  <c r="X887" i="30"/>
  <c r="X888" i="30"/>
  <c r="X889" i="30"/>
  <c r="X890" i="30"/>
  <c r="X891" i="30"/>
  <c r="X892" i="30"/>
  <c r="X893" i="30"/>
  <c r="X894" i="30"/>
  <c r="X895" i="30"/>
  <c r="X896" i="30"/>
  <c r="X897" i="30"/>
  <c r="X898" i="30"/>
  <c r="X899" i="30"/>
  <c r="X900" i="30"/>
  <c r="X901" i="30"/>
  <c r="X902" i="30"/>
  <c r="X903" i="30"/>
  <c r="X904" i="30"/>
  <c r="X905" i="30"/>
  <c r="X906" i="30"/>
  <c r="X907" i="30"/>
  <c r="X908" i="30"/>
  <c r="X909" i="30"/>
  <c r="X910" i="30"/>
  <c r="X911" i="30"/>
  <c r="X912" i="30"/>
  <c r="X913" i="30"/>
  <c r="X914" i="30"/>
  <c r="X915" i="30"/>
  <c r="X916" i="30"/>
  <c r="X917" i="30"/>
  <c r="X918" i="30"/>
  <c r="X919" i="30"/>
  <c r="X920" i="30"/>
  <c r="X921" i="30"/>
  <c r="X922" i="30"/>
  <c r="X923" i="30"/>
  <c r="X924" i="30"/>
  <c r="X925" i="30"/>
  <c r="X926" i="30"/>
  <c r="X927" i="30"/>
  <c r="X928" i="30"/>
  <c r="X929" i="30"/>
  <c r="X930" i="30"/>
  <c r="X931" i="30"/>
  <c r="X932" i="30"/>
  <c r="X933" i="30"/>
  <c r="X934" i="30"/>
  <c r="X935" i="30"/>
  <c r="X936" i="30"/>
  <c r="X937" i="30"/>
  <c r="X938" i="30"/>
  <c r="X939" i="30"/>
  <c r="X940" i="30"/>
  <c r="X941" i="30"/>
  <c r="X942" i="30"/>
  <c r="X943" i="30"/>
  <c r="X944" i="30"/>
  <c r="X945" i="30"/>
  <c r="X946" i="30"/>
  <c r="X947" i="30"/>
  <c r="X948" i="30"/>
  <c r="X949" i="30"/>
  <c r="X950" i="30"/>
  <c r="X951" i="30"/>
  <c r="X952" i="30"/>
  <c r="X953" i="30"/>
  <c r="X954" i="30"/>
  <c r="X955" i="30"/>
  <c r="X956" i="30"/>
  <c r="X957" i="30"/>
  <c r="X958" i="30"/>
  <c r="X959" i="30"/>
  <c r="X960" i="30"/>
  <c r="X961" i="30"/>
  <c r="X962" i="30"/>
  <c r="X963" i="30"/>
  <c r="X964" i="30"/>
  <c r="X965" i="30"/>
  <c r="X966" i="30"/>
  <c r="X967" i="30"/>
  <c r="X968" i="30"/>
  <c r="X969" i="30"/>
  <c r="X970" i="30"/>
  <c r="X971" i="30"/>
  <c r="X972" i="30"/>
  <c r="X973" i="30"/>
  <c r="X974" i="30"/>
  <c r="X975" i="30"/>
  <c r="X976" i="30"/>
  <c r="X977" i="30"/>
  <c r="X978" i="30"/>
  <c r="X979" i="30"/>
  <c r="X980" i="30"/>
  <c r="X981" i="30"/>
  <c r="X982" i="30"/>
  <c r="X983" i="30"/>
  <c r="X984" i="30"/>
  <c r="X985" i="30"/>
  <c r="X986" i="30"/>
  <c r="X987" i="30"/>
  <c r="X988" i="30"/>
  <c r="X989" i="30"/>
  <c r="X990" i="30"/>
  <c r="X991" i="30"/>
  <c r="X992" i="30"/>
  <c r="X993" i="30"/>
  <c r="X994" i="30"/>
  <c r="X995" i="30"/>
  <c r="X996" i="30"/>
  <c r="X997" i="30"/>
  <c r="X998" i="30"/>
  <c r="X999" i="30"/>
  <c r="X1000" i="30"/>
  <c r="X1001" i="30"/>
  <c r="X1002" i="30"/>
  <c r="X1003" i="30"/>
  <c r="X1004" i="30"/>
  <c r="X1005" i="30"/>
  <c r="X1006" i="30"/>
  <c r="X1007" i="30"/>
  <c r="X1008" i="30"/>
  <c r="X1009" i="30"/>
  <c r="X1010" i="30"/>
  <c r="X1011" i="30"/>
  <c r="X1012" i="30"/>
  <c r="X1013" i="30"/>
  <c r="X1014" i="30"/>
  <c r="X1015" i="30"/>
  <c r="X1016" i="30"/>
  <c r="X1017" i="30"/>
  <c r="X1018" i="30"/>
  <c r="X1019" i="30"/>
  <c r="X1020" i="30"/>
  <c r="X1021" i="30"/>
  <c r="X1022" i="30"/>
  <c r="X1023" i="30"/>
  <c r="X1024" i="30"/>
  <c r="X1025" i="30"/>
  <c r="X1026" i="30"/>
  <c r="X1027" i="30"/>
  <c r="X1028" i="30"/>
  <c r="X1029" i="30"/>
  <c r="X1030" i="30"/>
  <c r="X1031" i="30"/>
  <c r="X1032" i="30"/>
  <c r="X1033" i="30"/>
  <c r="X1034" i="30"/>
  <c r="X1035" i="30"/>
  <c r="X1036" i="30"/>
  <c r="X1037" i="30"/>
  <c r="X1038" i="30"/>
  <c r="X1039" i="30"/>
  <c r="X1040" i="30"/>
  <c r="X1041" i="30"/>
  <c r="X1042" i="30"/>
  <c r="X1043" i="30"/>
  <c r="X1044" i="30"/>
  <c r="X1045" i="30"/>
  <c r="X1046" i="30"/>
  <c r="X1047" i="30"/>
  <c r="X1048" i="30"/>
  <c r="X1049" i="30"/>
  <c r="X1050" i="30"/>
  <c r="X1051" i="30"/>
  <c r="X1052" i="30"/>
  <c r="X1053" i="30"/>
  <c r="X1054" i="30"/>
  <c r="X1055" i="30"/>
  <c r="X1056" i="30"/>
  <c r="X1057" i="30"/>
  <c r="X1058" i="30"/>
  <c r="X1059" i="30"/>
  <c r="X1060" i="30"/>
  <c r="X1061" i="30"/>
  <c r="X1062" i="30"/>
  <c r="X1063" i="30"/>
  <c r="X1064" i="30"/>
  <c r="X1065" i="30"/>
  <c r="X1066" i="30"/>
  <c r="X1067" i="30"/>
  <c r="X1068" i="30"/>
  <c r="X1069" i="30"/>
  <c r="X1070" i="30"/>
  <c r="X1071" i="30"/>
  <c r="X1072" i="30"/>
  <c r="X1073" i="30"/>
  <c r="X1074" i="30"/>
  <c r="X1075" i="30"/>
  <c r="X1076" i="30"/>
  <c r="X1077" i="30"/>
  <c r="X1078" i="30"/>
  <c r="X1079" i="30"/>
  <c r="X1080" i="30"/>
  <c r="X1081" i="30"/>
  <c r="X1082" i="30"/>
  <c r="X1083" i="30"/>
  <c r="X1084" i="30"/>
  <c r="X1085" i="30"/>
  <c r="X1086" i="30"/>
  <c r="X1087" i="30"/>
  <c r="X1088" i="30"/>
  <c r="X1089" i="30"/>
  <c r="X1090" i="30"/>
  <c r="X1091" i="30"/>
  <c r="X1092" i="30"/>
  <c r="X1093" i="30"/>
  <c r="X1094" i="30"/>
  <c r="X1095" i="30"/>
  <c r="X1096" i="30"/>
  <c r="X1097" i="30"/>
  <c r="X1098" i="30"/>
  <c r="X1099" i="30"/>
  <c r="X1100" i="30"/>
  <c r="X1101" i="30"/>
  <c r="X1102" i="30"/>
  <c r="X1103" i="30"/>
  <c r="X1104" i="30"/>
  <c r="X1105" i="30"/>
  <c r="X1106" i="30"/>
  <c r="X1107" i="30"/>
  <c r="X1108" i="30"/>
  <c r="X1109" i="30"/>
  <c r="X1110" i="30"/>
  <c r="X1111" i="30"/>
  <c r="X1112" i="30"/>
  <c r="X1113" i="30"/>
  <c r="X1114" i="30"/>
  <c r="X1115" i="30"/>
  <c r="X1116" i="30"/>
  <c r="X1117" i="30"/>
  <c r="X1118" i="30"/>
  <c r="X1119" i="30"/>
  <c r="X1120" i="30"/>
  <c r="X1121" i="30"/>
  <c r="X1122" i="30"/>
  <c r="X1123" i="30"/>
  <c r="X1124" i="30"/>
  <c r="X1125" i="30"/>
  <c r="X1126" i="30"/>
  <c r="X1127" i="30"/>
  <c r="X1128" i="30"/>
  <c r="X1129" i="30"/>
  <c r="X1130" i="30"/>
  <c r="X1131" i="30"/>
  <c r="X1132" i="30"/>
  <c r="X1133" i="30"/>
  <c r="X1134" i="30"/>
  <c r="X1135" i="30"/>
  <c r="X1136" i="30"/>
  <c r="X1137" i="30"/>
  <c r="X1138" i="30"/>
  <c r="X1139" i="30"/>
  <c r="X1140" i="30"/>
  <c r="X1141" i="30"/>
  <c r="X1142" i="30"/>
  <c r="X1143" i="30"/>
  <c r="X1144" i="30"/>
  <c r="X1145" i="30"/>
  <c r="X1146" i="30"/>
  <c r="X1147" i="30"/>
  <c r="X1148" i="30"/>
  <c r="X1149" i="30"/>
  <c r="X1150" i="30"/>
  <c r="X1151" i="30"/>
  <c r="X1152" i="30"/>
  <c r="X1153" i="30"/>
  <c r="X1154" i="30"/>
  <c r="X1155" i="30"/>
  <c r="X1156" i="30"/>
  <c r="X1157" i="30"/>
  <c r="X1158" i="30"/>
  <c r="X1159" i="30"/>
  <c r="X1160" i="30"/>
  <c r="X1161" i="30"/>
  <c r="X1162" i="30"/>
  <c r="X1163" i="30"/>
  <c r="X1164" i="30"/>
  <c r="X1165" i="30"/>
  <c r="X1166" i="30"/>
  <c r="X1167" i="30"/>
  <c r="X1168" i="30"/>
  <c r="X1169" i="30"/>
  <c r="X1170" i="30"/>
  <c r="X1171" i="30"/>
  <c r="X1172" i="30"/>
  <c r="X1173" i="30"/>
  <c r="X1174" i="30"/>
  <c r="X1175" i="30"/>
  <c r="X1176" i="30"/>
  <c r="X1177" i="30"/>
  <c r="X1178" i="30"/>
  <c r="X1179" i="30"/>
  <c r="X1180" i="30"/>
  <c r="X1181" i="30"/>
  <c r="X1182" i="30"/>
  <c r="X1183" i="30"/>
  <c r="X1184" i="30"/>
  <c r="X1185" i="30"/>
  <c r="X1186" i="30"/>
  <c r="X1187" i="30"/>
  <c r="X1188" i="30"/>
  <c r="X1189" i="30"/>
  <c r="X1190" i="30"/>
  <c r="X1191" i="30"/>
  <c r="X1192" i="30"/>
  <c r="X1193" i="30"/>
  <c r="X1194" i="30"/>
  <c r="X1195" i="30"/>
  <c r="X1196" i="30"/>
  <c r="X1197" i="30"/>
  <c r="X1198" i="30"/>
  <c r="X1199" i="30"/>
  <c r="X1200" i="30"/>
  <c r="X1201" i="30"/>
  <c r="X1202" i="30"/>
  <c r="X1203" i="30"/>
  <c r="X1204" i="30"/>
  <c r="X1205" i="30"/>
  <c r="X1206" i="30"/>
  <c r="X1207" i="30"/>
  <c r="X1208" i="30"/>
  <c r="X1209" i="30"/>
  <c r="X1210" i="30"/>
  <c r="X1211" i="30"/>
  <c r="X1212" i="30"/>
  <c r="X1213" i="30"/>
  <c r="X1214" i="30"/>
  <c r="X1215" i="30"/>
  <c r="X1216" i="30"/>
  <c r="X1217" i="30"/>
  <c r="X1218" i="30"/>
  <c r="X1219" i="30"/>
  <c r="X1220" i="30"/>
  <c r="X1221" i="30"/>
  <c r="X1222" i="30"/>
  <c r="X1223" i="30"/>
  <c r="X1224" i="30"/>
  <c r="X1225" i="30"/>
  <c r="X1226" i="30"/>
  <c r="X1227" i="30"/>
  <c r="X1228" i="30"/>
  <c r="X1229" i="30"/>
  <c r="X1230" i="30"/>
  <c r="X1231" i="30"/>
  <c r="X1232" i="30"/>
  <c r="X1233" i="30"/>
  <c r="X1234" i="30"/>
  <c r="X1235" i="30"/>
  <c r="X1236" i="30"/>
  <c r="X1237" i="30"/>
  <c r="X1238" i="30"/>
  <c r="X1239" i="30"/>
  <c r="X1240" i="30"/>
  <c r="X1241" i="30"/>
  <c r="X1242" i="30"/>
  <c r="X1243" i="30"/>
  <c r="X1244" i="30"/>
  <c r="X1245" i="30"/>
  <c r="X1246" i="30"/>
  <c r="X1247" i="30"/>
  <c r="X1248" i="30"/>
  <c r="X1249" i="30"/>
  <c r="X1250" i="30"/>
  <c r="X1251" i="30"/>
  <c r="X1252" i="30"/>
  <c r="X1253" i="30"/>
  <c r="X1254" i="30"/>
  <c r="X1255" i="30"/>
  <c r="X1256" i="30"/>
  <c r="X1257" i="30"/>
  <c r="X1258" i="30"/>
  <c r="X1259" i="30"/>
  <c r="X1260" i="30"/>
  <c r="X1261" i="30"/>
  <c r="X1262" i="30"/>
  <c r="X1263" i="30"/>
  <c r="X1264" i="30"/>
  <c r="X1265" i="30"/>
  <c r="X1266" i="30"/>
  <c r="X1267" i="30"/>
  <c r="X1268" i="30"/>
  <c r="X1269" i="30"/>
  <c r="X1270" i="30"/>
  <c r="X1271" i="30"/>
  <c r="X1272" i="30"/>
  <c r="X1273" i="30"/>
  <c r="X1274" i="30"/>
  <c r="X1275" i="30"/>
  <c r="X1276" i="30"/>
  <c r="X1277" i="30"/>
  <c r="X1278" i="30"/>
  <c r="X1279" i="30"/>
  <c r="X1280" i="30"/>
  <c r="X1281" i="30"/>
  <c r="X1282" i="30"/>
  <c r="X1283" i="30"/>
  <c r="X1284" i="30"/>
  <c r="X1285" i="30"/>
  <c r="X1286" i="30"/>
  <c r="X1287" i="30"/>
  <c r="X1288" i="30"/>
  <c r="X1289" i="30"/>
  <c r="X1290" i="30"/>
  <c r="X1291" i="30"/>
  <c r="X1292" i="30"/>
  <c r="X1293" i="30"/>
  <c r="X1294" i="30"/>
  <c r="X1295" i="30"/>
  <c r="X1296" i="30"/>
  <c r="X1297" i="30"/>
  <c r="X1298" i="30"/>
  <c r="X1299" i="30"/>
  <c r="X1300" i="30"/>
  <c r="X1301" i="30"/>
  <c r="X1302" i="30"/>
  <c r="X1303" i="30"/>
  <c r="X1304" i="30"/>
  <c r="X1305" i="30"/>
  <c r="X1306" i="30"/>
  <c r="X1307" i="30"/>
  <c r="X1308" i="30"/>
  <c r="X1309" i="30"/>
  <c r="X1310" i="30"/>
  <c r="X1311" i="30"/>
  <c r="X1312" i="30"/>
  <c r="X1313" i="30"/>
  <c r="X1314" i="30"/>
  <c r="X1315" i="30"/>
  <c r="X1316" i="30"/>
  <c r="X1317" i="30"/>
  <c r="X1318" i="30"/>
  <c r="X1319" i="30"/>
  <c r="X1320" i="30"/>
  <c r="X1321" i="30"/>
  <c r="X1322" i="30"/>
  <c r="X1323" i="30"/>
  <c r="X1324" i="30"/>
  <c r="X1325" i="30"/>
  <c r="X1326" i="30"/>
  <c r="X1327" i="30"/>
  <c r="X1328" i="30"/>
  <c r="X1329" i="30"/>
  <c r="X1330" i="30"/>
  <c r="X1331" i="30"/>
  <c r="X1332" i="30"/>
  <c r="X1333" i="30"/>
  <c r="X1334" i="30"/>
  <c r="X1335" i="30"/>
  <c r="X1336" i="30"/>
  <c r="X1337" i="30"/>
  <c r="X1338" i="30"/>
  <c r="X1339" i="30"/>
  <c r="L2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L79" i="30"/>
  <c r="L80" i="30"/>
  <c r="L81" i="30"/>
  <c r="L82" i="30"/>
  <c r="L83" i="30"/>
  <c r="L84" i="30"/>
  <c r="L85" i="30"/>
  <c r="L86" i="30"/>
  <c r="L87" i="30"/>
  <c r="L88" i="30"/>
  <c r="L89" i="30"/>
  <c r="L90" i="30"/>
  <c r="L91" i="30"/>
  <c r="L92" i="30"/>
  <c r="L93" i="30"/>
  <c r="L94" i="30"/>
  <c r="L95" i="30"/>
  <c r="L96" i="30"/>
  <c r="L97" i="30"/>
  <c r="L98" i="30"/>
  <c r="L99" i="30"/>
  <c r="L100" i="30"/>
  <c r="L101" i="30"/>
  <c r="L102" i="30"/>
  <c r="L103" i="30"/>
  <c r="L104" i="30"/>
  <c r="L105" i="30"/>
  <c r="L106" i="30"/>
  <c r="L107" i="30"/>
  <c r="L108" i="30"/>
  <c r="L109" i="30"/>
  <c r="L110" i="30"/>
  <c r="L111" i="30"/>
  <c r="L112" i="30"/>
  <c r="L113" i="30"/>
  <c r="L114" i="30"/>
  <c r="L115" i="30"/>
  <c r="L116" i="30"/>
  <c r="L117" i="30"/>
  <c r="L118" i="30"/>
  <c r="L119" i="30"/>
  <c r="L120" i="30"/>
  <c r="L121" i="30"/>
  <c r="L122" i="30"/>
  <c r="L123" i="30"/>
  <c r="L124" i="30"/>
  <c r="L125" i="30"/>
  <c r="L126" i="30"/>
  <c r="L127" i="30"/>
  <c r="L128" i="30"/>
  <c r="L129" i="30"/>
  <c r="L130" i="30"/>
  <c r="L131" i="30"/>
  <c r="L132" i="30"/>
  <c r="L133" i="30"/>
  <c r="L134" i="30"/>
  <c r="L135" i="30"/>
  <c r="L136" i="30"/>
  <c r="L137" i="30"/>
  <c r="L138" i="30"/>
  <c r="L139" i="30"/>
  <c r="L140" i="30"/>
  <c r="L141" i="30"/>
  <c r="L142" i="30"/>
  <c r="L143" i="30"/>
  <c r="L144" i="30"/>
  <c r="L145" i="30"/>
  <c r="L146" i="30"/>
  <c r="L147" i="30"/>
  <c r="L148" i="30"/>
  <c r="L149" i="30"/>
  <c r="L150" i="30"/>
  <c r="L151" i="30"/>
  <c r="L152" i="30"/>
  <c r="L153" i="30"/>
  <c r="L154" i="30"/>
  <c r="L155" i="30"/>
  <c r="L156" i="30"/>
  <c r="L157" i="30"/>
  <c r="L158" i="30"/>
  <c r="L159" i="30"/>
  <c r="L160" i="30"/>
  <c r="L161" i="30"/>
  <c r="L162" i="30"/>
  <c r="L163" i="30"/>
  <c r="L164" i="30"/>
  <c r="L165" i="30"/>
  <c r="L166" i="30"/>
  <c r="L167" i="30"/>
  <c r="L168" i="30"/>
  <c r="L169" i="30"/>
  <c r="L170" i="30"/>
  <c r="L171" i="30"/>
  <c r="L172" i="30"/>
  <c r="L173" i="30"/>
  <c r="L174" i="30"/>
  <c r="L175" i="30"/>
  <c r="L176" i="30"/>
  <c r="L177" i="30"/>
  <c r="L178" i="30"/>
  <c r="L179" i="30"/>
  <c r="L180" i="30"/>
  <c r="L181" i="30"/>
  <c r="L182" i="30"/>
  <c r="L183" i="30"/>
  <c r="L184" i="30"/>
  <c r="L185" i="30"/>
  <c r="L186" i="30"/>
  <c r="L187" i="30"/>
  <c r="L188" i="30"/>
  <c r="L189" i="30"/>
  <c r="L190" i="30"/>
  <c r="L191" i="30"/>
  <c r="L192" i="30"/>
  <c r="L193" i="30"/>
  <c r="L194" i="30"/>
  <c r="L195" i="30"/>
  <c r="L196" i="30"/>
  <c r="L197" i="30"/>
  <c r="L198" i="30"/>
  <c r="L199" i="30"/>
  <c r="L200" i="30"/>
  <c r="L201" i="30"/>
  <c r="L202" i="30"/>
  <c r="L203" i="30"/>
  <c r="L204" i="30"/>
  <c r="L205" i="30"/>
  <c r="L206" i="30"/>
  <c r="L207" i="30"/>
  <c r="L208" i="30"/>
  <c r="L209" i="30"/>
  <c r="L210" i="30"/>
  <c r="L211" i="30"/>
  <c r="L212" i="30"/>
  <c r="L213" i="30"/>
  <c r="L214" i="30"/>
  <c r="L215" i="30"/>
  <c r="L216" i="30"/>
  <c r="L217" i="30"/>
  <c r="L218" i="30"/>
  <c r="L219" i="30"/>
  <c r="L220" i="30"/>
  <c r="L221" i="30"/>
  <c r="L222" i="30"/>
  <c r="L223" i="30"/>
  <c r="L224" i="30"/>
  <c r="L225" i="30"/>
  <c r="L226" i="30"/>
  <c r="L227" i="30"/>
  <c r="L228" i="30"/>
  <c r="L229" i="30"/>
  <c r="L230" i="30"/>
  <c r="L231" i="30"/>
  <c r="L232" i="30"/>
  <c r="L233" i="30"/>
  <c r="L234" i="30"/>
  <c r="L235" i="30"/>
  <c r="L236" i="30"/>
  <c r="L237" i="30"/>
  <c r="L238" i="30"/>
  <c r="L239" i="30"/>
  <c r="L240" i="30"/>
  <c r="L241" i="30"/>
  <c r="L242" i="30"/>
  <c r="L243" i="30"/>
  <c r="L244" i="30"/>
  <c r="L245" i="30"/>
  <c r="L246" i="30"/>
  <c r="L247" i="30"/>
  <c r="L248" i="30"/>
  <c r="L249" i="30"/>
  <c r="L250" i="30"/>
  <c r="L251" i="30"/>
  <c r="L252" i="30"/>
  <c r="L253" i="30"/>
  <c r="L254" i="30"/>
  <c r="L255" i="30"/>
  <c r="L256" i="30"/>
  <c r="L257" i="30"/>
  <c r="L258" i="30"/>
  <c r="L259" i="30"/>
  <c r="L260" i="30"/>
  <c r="L261" i="30"/>
  <c r="L262" i="30"/>
  <c r="L263" i="30"/>
  <c r="L264" i="30"/>
  <c r="L265" i="30"/>
  <c r="L266" i="30"/>
  <c r="L267" i="30"/>
  <c r="L268" i="30"/>
  <c r="L269" i="30"/>
  <c r="L270" i="30"/>
  <c r="L271" i="30"/>
  <c r="L272" i="30"/>
  <c r="L273" i="30"/>
  <c r="L274" i="30"/>
  <c r="L275" i="30"/>
  <c r="L276" i="30"/>
  <c r="L277" i="30"/>
  <c r="L278" i="30"/>
  <c r="L279" i="30"/>
  <c r="L280" i="30"/>
  <c r="L281" i="30"/>
  <c r="L282" i="30"/>
  <c r="L283" i="30"/>
  <c r="L284" i="30"/>
  <c r="L285" i="30"/>
  <c r="L286" i="30"/>
  <c r="L287" i="30"/>
  <c r="L288" i="30"/>
  <c r="L289" i="30"/>
  <c r="L290" i="30"/>
  <c r="L291" i="30"/>
  <c r="L292" i="30"/>
  <c r="L293" i="30"/>
  <c r="L294" i="30"/>
  <c r="L295" i="30"/>
  <c r="L296" i="30"/>
  <c r="L297" i="30"/>
  <c r="L298" i="30"/>
  <c r="L299" i="30"/>
  <c r="L300" i="30"/>
  <c r="L301" i="30"/>
  <c r="L302" i="30"/>
  <c r="L303" i="30"/>
  <c r="L304" i="30"/>
  <c r="L305" i="30"/>
  <c r="L306" i="30"/>
  <c r="L307" i="30"/>
  <c r="L308" i="30"/>
  <c r="L309" i="30"/>
  <c r="L310" i="30"/>
  <c r="L311" i="30"/>
  <c r="L312" i="30"/>
  <c r="L313" i="30"/>
  <c r="L314" i="30"/>
  <c r="L315" i="30"/>
  <c r="L316" i="30"/>
  <c r="L317" i="30"/>
  <c r="L318" i="30"/>
  <c r="L319" i="30"/>
  <c r="L320" i="30"/>
  <c r="L321" i="30"/>
  <c r="L322" i="30"/>
  <c r="L323" i="30"/>
  <c r="L324" i="30"/>
  <c r="L325" i="30"/>
  <c r="L326" i="30"/>
  <c r="L327" i="30"/>
  <c r="L328" i="30"/>
  <c r="L329" i="30"/>
  <c r="L330" i="30"/>
  <c r="L331" i="30"/>
  <c r="L332" i="30"/>
  <c r="L333" i="30"/>
  <c r="L334" i="30"/>
  <c r="L335" i="30"/>
  <c r="L336" i="30"/>
  <c r="L337" i="30"/>
  <c r="L338" i="30"/>
  <c r="L339" i="30"/>
  <c r="L340" i="30"/>
  <c r="L341" i="30"/>
  <c r="L342" i="30"/>
  <c r="L343" i="30"/>
  <c r="L344" i="30"/>
  <c r="L345" i="30"/>
  <c r="L346" i="30"/>
  <c r="L347" i="30"/>
  <c r="L348" i="30"/>
  <c r="L349" i="30"/>
  <c r="L350" i="30"/>
  <c r="L351" i="30"/>
  <c r="L352" i="30"/>
  <c r="L353" i="30"/>
  <c r="L354" i="30"/>
  <c r="L355" i="30"/>
  <c r="L356" i="30"/>
  <c r="L357" i="30"/>
  <c r="L358" i="30"/>
  <c r="L359" i="30"/>
  <c r="L360" i="30"/>
  <c r="L361" i="30"/>
  <c r="L362" i="30"/>
  <c r="L363" i="30"/>
  <c r="L364" i="30"/>
  <c r="L365" i="30"/>
  <c r="L366" i="30"/>
  <c r="L367" i="30"/>
  <c r="L368" i="30"/>
  <c r="L369" i="30"/>
  <c r="L370" i="30"/>
  <c r="L371" i="30"/>
  <c r="L372" i="30"/>
  <c r="L373" i="30"/>
  <c r="L374" i="30"/>
  <c r="L375" i="30"/>
  <c r="L376" i="30"/>
  <c r="L377" i="30"/>
  <c r="L378" i="30"/>
  <c r="L379" i="30"/>
  <c r="L380" i="30"/>
  <c r="L381" i="30"/>
  <c r="L382" i="30"/>
  <c r="L383" i="30"/>
  <c r="L384" i="30"/>
  <c r="L385" i="30"/>
  <c r="L386" i="30"/>
  <c r="L387" i="30"/>
  <c r="L388" i="30"/>
  <c r="L389" i="30"/>
  <c r="L390" i="30"/>
  <c r="L391" i="30"/>
  <c r="L392" i="30"/>
  <c r="L393" i="30"/>
  <c r="L394" i="30"/>
  <c r="L395" i="30"/>
  <c r="L396" i="30"/>
  <c r="L397" i="30"/>
  <c r="L398" i="30"/>
  <c r="L399" i="30"/>
  <c r="L400" i="30"/>
  <c r="L401" i="30"/>
  <c r="L402" i="30"/>
  <c r="L403" i="30"/>
  <c r="L404" i="30"/>
  <c r="L405" i="30"/>
  <c r="L406" i="30"/>
  <c r="L407" i="30"/>
  <c r="L408" i="30"/>
  <c r="L409" i="30"/>
  <c r="L410" i="30"/>
  <c r="L411" i="30"/>
  <c r="L412" i="30"/>
  <c r="L413" i="30"/>
  <c r="L414" i="30"/>
  <c r="L415" i="30"/>
  <c r="L416" i="30"/>
  <c r="L417" i="30"/>
  <c r="L418" i="30"/>
  <c r="L419" i="30"/>
  <c r="L420" i="30"/>
  <c r="L421" i="30"/>
  <c r="L422" i="30"/>
  <c r="L423" i="30"/>
  <c r="L424" i="30"/>
  <c r="L425" i="30"/>
  <c r="L426" i="30"/>
  <c r="L427" i="30"/>
  <c r="L428" i="30"/>
  <c r="L429" i="30"/>
  <c r="L430" i="30"/>
  <c r="L431" i="30"/>
  <c r="L432" i="30"/>
  <c r="L433" i="30"/>
  <c r="L434" i="30"/>
  <c r="L435" i="30"/>
  <c r="L436" i="30"/>
  <c r="L437" i="30"/>
  <c r="L438" i="30"/>
  <c r="L439" i="30"/>
  <c r="L440" i="30"/>
  <c r="L441" i="30"/>
  <c r="L442" i="30"/>
  <c r="L443" i="30"/>
  <c r="L444" i="30"/>
  <c r="L445" i="30"/>
  <c r="L446" i="30"/>
  <c r="L447" i="30"/>
  <c r="L448" i="30"/>
  <c r="L449" i="30"/>
  <c r="L450" i="30"/>
  <c r="L451" i="30"/>
  <c r="L452" i="30"/>
  <c r="L453" i="30"/>
  <c r="L454" i="30"/>
  <c r="L455" i="30"/>
  <c r="L456" i="30"/>
  <c r="L457" i="30"/>
  <c r="L458" i="30"/>
  <c r="L459" i="30"/>
  <c r="L460" i="30"/>
  <c r="L461" i="30"/>
  <c r="L462" i="30"/>
  <c r="L463" i="30"/>
  <c r="L464" i="30"/>
  <c r="L465" i="30"/>
  <c r="L466" i="30"/>
  <c r="L467" i="30"/>
  <c r="L468" i="30"/>
  <c r="L469" i="30"/>
  <c r="L470" i="30"/>
  <c r="L471" i="30"/>
  <c r="L472" i="30"/>
  <c r="L473" i="30"/>
  <c r="L474" i="30"/>
  <c r="L475" i="30"/>
  <c r="L476" i="30"/>
  <c r="L477" i="30"/>
  <c r="L478" i="30"/>
  <c r="L479" i="30"/>
  <c r="L480" i="30"/>
  <c r="L481" i="30"/>
  <c r="L482" i="30"/>
  <c r="L483" i="30"/>
  <c r="L484" i="30"/>
  <c r="L485" i="30"/>
  <c r="L486" i="30"/>
  <c r="L487" i="30"/>
  <c r="L488" i="30"/>
  <c r="L489" i="30"/>
  <c r="L490" i="30"/>
  <c r="L491" i="30"/>
  <c r="L492" i="30"/>
  <c r="L493" i="30"/>
  <c r="L494" i="30"/>
  <c r="L495" i="30"/>
  <c r="L496" i="30"/>
  <c r="L497" i="30"/>
  <c r="L498" i="30"/>
  <c r="L499" i="30"/>
  <c r="L500" i="30"/>
  <c r="L501" i="30"/>
  <c r="L502" i="30"/>
  <c r="L503" i="30"/>
  <c r="L504" i="30"/>
  <c r="L505" i="30"/>
  <c r="L506" i="30"/>
  <c r="L507" i="30"/>
  <c r="L508" i="30"/>
  <c r="L509" i="30"/>
  <c r="L510" i="30"/>
  <c r="L511" i="30"/>
  <c r="L512" i="30"/>
  <c r="L513" i="30"/>
  <c r="L514" i="30"/>
  <c r="L515" i="30"/>
  <c r="L516" i="30"/>
  <c r="L517" i="30"/>
  <c r="L518" i="30"/>
  <c r="L519" i="30"/>
  <c r="L520" i="30"/>
  <c r="L521" i="30"/>
  <c r="L522" i="30"/>
  <c r="L523" i="30"/>
  <c r="L524" i="30"/>
  <c r="L525" i="30"/>
  <c r="L526" i="30"/>
  <c r="L527" i="30"/>
  <c r="L528" i="30"/>
  <c r="L529" i="30"/>
  <c r="L530" i="30"/>
  <c r="L531" i="30"/>
  <c r="L532" i="30"/>
  <c r="L533" i="30"/>
  <c r="L534" i="30"/>
  <c r="L535" i="30"/>
  <c r="L536" i="30"/>
  <c r="L537" i="30"/>
  <c r="L538" i="30"/>
  <c r="L539" i="30"/>
  <c r="L540" i="30"/>
  <c r="L541" i="30"/>
  <c r="L542" i="30"/>
  <c r="L543" i="30"/>
  <c r="L544" i="30"/>
  <c r="L545" i="30"/>
  <c r="L546" i="30"/>
  <c r="L547" i="30"/>
  <c r="L548" i="30"/>
  <c r="L549" i="30"/>
  <c r="L550" i="30"/>
  <c r="L551" i="30"/>
  <c r="L552" i="30"/>
  <c r="L553" i="30"/>
  <c r="L554" i="30"/>
  <c r="L555" i="30"/>
  <c r="L556" i="30"/>
  <c r="L557" i="30"/>
  <c r="L558" i="30"/>
  <c r="L559" i="30"/>
  <c r="L560" i="30"/>
  <c r="L561" i="30"/>
  <c r="L562" i="30"/>
  <c r="L563" i="30"/>
  <c r="L564" i="30"/>
  <c r="L565" i="30"/>
  <c r="L566" i="30"/>
  <c r="L567" i="30"/>
  <c r="L568" i="30"/>
  <c r="L569" i="30"/>
  <c r="L570" i="30"/>
  <c r="L571" i="30"/>
  <c r="L572" i="30"/>
  <c r="L573" i="30"/>
  <c r="L574" i="30"/>
  <c r="L575" i="30"/>
  <c r="L576" i="30"/>
  <c r="L577" i="30"/>
  <c r="L578" i="30"/>
  <c r="L579" i="30"/>
  <c r="L580" i="30"/>
  <c r="L581" i="30"/>
  <c r="L582" i="30"/>
  <c r="L583" i="30"/>
  <c r="L584" i="30"/>
  <c r="L585" i="30"/>
  <c r="L586" i="30"/>
  <c r="L587" i="30"/>
  <c r="L588" i="30"/>
  <c r="L589" i="30"/>
  <c r="L590" i="30"/>
  <c r="L591" i="30"/>
  <c r="L592" i="30"/>
  <c r="L593" i="30"/>
  <c r="L594" i="30"/>
  <c r="L595" i="30"/>
  <c r="L596" i="30"/>
  <c r="L597" i="30"/>
  <c r="L598" i="30"/>
  <c r="L599" i="30"/>
  <c r="L600" i="30"/>
  <c r="L601" i="30"/>
  <c r="L602" i="30"/>
  <c r="L603" i="30"/>
  <c r="L604" i="30"/>
  <c r="L605" i="30"/>
  <c r="L606" i="30"/>
  <c r="L607" i="30"/>
  <c r="L608" i="30"/>
  <c r="L609" i="30"/>
  <c r="L610" i="30"/>
  <c r="L611" i="30"/>
  <c r="L612" i="30"/>
  <c r="L613" i="30"/>
  <c r="L614" i="30"/>
  <c r="L615" i="30"/>
  <c r="L616" i="30"/>
  <c r="L617" i="30"/>
  <c r="L618" i="30"/>
  <c r="L619" i="30"/>
  <c r="L620" i="30"/>
  <c r="L621" i="30"/>
  <c r="L622" i="30"/>
  <c r="L623" i="30"/>
  <c r="L624" i="30"/>
  <c r="L625" i="30"/>
  <c r="L626" i="30"/>
  <c r="L627" i="30"/>
  <c r="L628" i="30"/>
  <c r="L629" i="30"/>
  <c r="L630" i="30"/>
  <c r="L631" i="30"/>
  <c r="L632" i="30"/>
  <c r="L633" i="30"/>
  <c r="L634" i="30"/>
  <c r="L635" i="30"/>
  <c r="L636" i="30"/>
  <c r="L637" i="30"/>
  <c r="L638" i="30"/>
  <c r="L639" i="30"/>
  <c r="L640" i="30"/>
  <c r="L641" i="30"/>
  <c r="L642" i="30"/>
  <c r="L643" i="30"/>
  <c r="L644" i="30"/>
  <c r="L645" i="30"/>
  <c r="L646" i="30"/>
  <c r="L647" i="30"/>
  <c r="L648" i="30"/>
  <c r="L649" i="30"/>
  <c r="L650" i="30"/>
  <c r="L651" i="30"/>
  <c r="L652" i="30"/>
  <c r="L653" i="30"/>
  <c r="L654" i="30"/>
  <c r="L655" i="30"/>
  <c r="L656" i="30"/>
  <c r="L657" i="30"/>
  <c r="L658" i="30"/>
  <c r="L659" i="30"/>
  <c r="L660" i="30"/>
  <c r="L661" i="30"/>
  <c r="L662" i="30"/>
  <c r="L663" i="30"/>
  <c r="L664" i="30"/>
  <c r="L665" i="30"/>
  <c r="L666" i="30"/>
  <c r="L667" i="30"/>
  <c r="L668" i="30"/>
  <c r="L669" i="30"/>
  <c r="L670" i="30"/>
  <c r="L671" i="30"/>
  <c r="L672" i="30"/>
  <c r="L673" i="30"/>
  <c r="L674" i="30"/>
  <c r="L675" i="30"/>
  <c r="L676" i="30"/>
  <c r="L677" i="30"/>
  <c r="L678" i="30"/>
  <c r="L679" i="30"/>
  <c r="L680" i="30"/>
  <c r="L681" i="30"/>
  <c r="L682" i="30"/>
  <c r="L683" i="30"/>
  <c r="L684" i="30"/>
  <c r="L685" i="30"/>
  <c r="L686" i="30"/>
  <c r="L687" i="30"/>
  <c r="L688" i="30"/>
  <c r="L689" i="30"/>
  <c r="L690" i="30"/>
  <c r="L691" i="30"/>
  <c r="L692" i="30"/>
  <c r="L693" i="30"/>
  <c r="L694" i="30"/>
  <c r="L695" i="30"/>
  <c r="L696" i="30"/>
  <c r="L697" i="30"/>
  <c r="L698" i="30"/>
  <c r="L699" i="30"/>
  <c r="L700" i="30"/>
  <c r="L701" i="30"/>
  <c r="L702" i="30"/>
  <c r="L703" i="30"/>
  <c r="L704" i="30"/>
  <c r="L705" i="30"/>
  <c r="L706" i="30"/>
  <c r="L707" i="30"/>
  <c r="L708" i="30"/>
  <c r="L709" i="30"/>
  <c r="L710" i="30"/>
  <c r="L711" i="30"/>
  <c r="L712" i="30"/>
  <c r="L713" i="30"/>
  <c r="L714" i="30"/>
  <c r="L715" i="30"/>
  <c r="L716" i="30"/>
  <c r="L717" i="30"/>
  <c r="L718" i="30"/>
  <c r="L719" i="30"/>
  <c r="L720" i="30"/>
  <c r="L721" i="30"/>
  <c r="L722" i="30"/>
  <c r="L723" i="30"/>
  <c r="L724" i="30"/>
  <c r="L725" i="30"/>
  <c r="L726" i="30"/>
  <c r="L727" i="30"/>
  <c r="L728" i="30"/>
  <c r="L729" i="30"/>
  <c r="L730" i="30"/>
  <c r="L731" i="30"/>
  <c r="L732" i="30"/>
  <c r="L733" i="30"/>
  <c r="L734" i="30"/>
  <c r="L735" i="30"/>
  <c r="L736" i="30"/>
  <c r="L737" i="30"/>
  <c r="L738" i="30"/>
  <c r="L739" i="30"/>
  <c r="L740" i="30"/>
  <c r="L741" i="30"/>
  <c r="L742" i="30"/>
  <c r="L743" i="30"/>
  <c r="L744" i="30"/>
  <c r="L745" i="30"/>
  <c r="L746" i="30"/>
  <c r="L747" i="30"/>
  <c r="L748" i="30"/>
  <c r="L749" i="30"/>
  <c r="L750" i="30"/>
  <c r="L751" i="30"/>
  <c r="L752" i="30"/>
  <c r="L753" i="30"/>
  <c r="L754" i="30"/>
  <c r="L755" i="30"/>
  <c r="L756" i="30"/>
  <c r="L757" i="30"/>
  <c r="L758" i="30"/>
  <c r="L759" i="30"/>
  <c r="L760" i="30"/>
  <c r="L761" i="30"/>
  <c r="L762" i="30"/>
  <c r="L763" i="30"/>
  <c r="L764" i="30"/>
  <c r="L765" i="30"/>
  <c r="L766" i="30"/>
  <c r="L767" i="30"/>
  <c r="L768" i="30"/>
  <c r="L769" i="30"/>
  <c r="L770" i="30"/>
  <c r="L771" i="30"/>
  <c r="L772" i="30"/>
  <c r="L773" i="30"/>
  <c r="L774" i="30"/>
  <c r="L775" i="30"/>
  <c r="L776" i="30"/>
  <c r="L777" i="30"/>
  <c r="L778" i="30"/>
  <c r="L779" i="30"/>
  <c r="L780" i="30"/>
  <c r="L781" i="30"/>
  <c r="L782" i="30"/>
  <c r="L783" i="30"/>
  <c r="L784" i="30"/>
  <c r="L785" i="30"/>
  <c r="L786" i="30"/>
  <c r="L787" i="30"/>
  <c r="L788" i="30"/>
  <c r="L789" i="30"/>
  <c r="L790" i="30"/>
  <c r="L791" i="30"/>
  <c r="L792" i="30"/>
  <c r="L793" i="30"/>
  <c r="L794" i="30"/>
  <c r="L795" i="30"/>
  <c r="L796" i="30"/>
  <c r="L797" i="30"/>
  <c r="L798" i="30"/>
  <c r="L799" i="30"/>
  <c r="L800" i="30"/>
  <c r="L801" i="30"/>
  <c r="L802" i="30"/>
  <c r="L803" i="30"/>
  <c r="L804" i="30"/>
  <c r="L805" i="30"/>
  <c r="L806" i="30"/>
  <c r="L807" i="30"/>
  <c r="L808" i="30"/>
  <c r="L809" i="30"/>
  <c r="L810" i="30"/>
  <c r="L811" i="30"/>
  <c r="L812" i="30"/>
  <c r="L813" i="30"/>
  <c r="L814" i="30"/>
  <c r="L815" i="30"/>
  <c r="L816" i="30"/>
  <c r="L817" i="30"/>
  <c r="L818" i="30"/>
  <c r="L819" i="30"/>
  <c r="L820" i="30"/>
  <c r="L821" i="30"/>
  <c r="L822" i="30"/>
  <c r="L823" i="30"/>
  <c r="L824" i="30"/>
  <c r="L825" i="30"/>
  <c r="L826" i="30"/>
  <c r="L827" i="30"/>
  <c r="L828" i="30"/>
  <c r="L829" i="30"/>
  <c r="L830" i="30"/>
  <c r="L831" i="30"/>
  <c r="L832" i="30"/>
  <c r="L833" i="30"/>
  <c r="L834" i="30"/>
  <c r="L835" i="30"/>
  <c r="L836" i="30"/>
  <c r="L837" i="30"/>
  <c r="L838" i="30"/>
  <c r="L839" i="30"/>
  <c r="L840" i="30"/>
  <c r="L841" i="30"/>
  <c r="L842" i="30"/>
  <c r="L843" i="30"/>
  <c r="L844" i="30"/>
  <c r="L845" i="30"/>
  <c r="L846" i="30"/>
  <c r="L847" i="30"/>
  <c r="L848" i="30"/>
  <c r="L849" i="30"/>
  <c r="L850" i="30"/>
  <c r="L851" i="30"/>
  <c r="L852" i="30"/>
  <c r="L853" i="30"/>
  <c r="L854" i="30"/>
  <c r="L855" i="30"/>
  <c r="L856" i="30"/>
  <c r="L857" i="30"/>
  <c r="L858" i="30"/>
  <c r="L859" i="30"/>
  <c r="L860" i="30"/>
  <c r="L861" i="30"/>
  <c r="L862" i="30"/>
  <c r="L863" i="30"/>
  <c r="L864" i="30"/>
  <c r="L865" i="30"/>
  <c r="L866" i="30"/>
  <c r="L867" i="30"/>
  <c r="L868" i="30"/>
  <c r="L869" i="30"/>
  <c r="L870" i="30"/>
  <c r="L871" i="30"/>
  <c r="L872" i="30"/>
  <c r="L873" i="30"/>
  <c r="L874" i="30"/>
  <c r="L875" i="30"/>
  <c r="L876" i="30"/>
  <c r="L877" i="30"/>
  <c r="L878" i="30"/>
  <c r="L879" i="30"/>
  <c r="L880" i="30"/>
  <c r="L881" i="30"/>
  <c r="L882" i="30"/>
  <c r="L883" i="30"/>
  <c r="L884" i="30"/>
  <c r="L885" i="30"/>
  <c r="L886" i="30"/>
  <c r="L887" i="30"/>
  <c r="L888" i="30"/>
  <c r="L889" i="30"/>
  <c r="L890" i="30"/>
  <c r="L891" i="30"/>
  <c r="L892" i="30"/>
  <c r="L893" i="30"/>
  <c r="L894" i="30"/>
  <c r="L895" i="30"/>
  <c r="L896" i="30"/>
  <c r="L897" i="30"/>
  <c r="L898" i="30"/>
  <c r="L899" i="30"/>
  <c r="L900" i="30"/>
  <c r="L901" i="30"/>
  <c r="L902" i="30"/>
  <c r="L903" i="30"/>
  <c r="L904" i="30"/>
  <c r="L905" i="30"/>
  <c r="L906" i="30"/>
  <c r="L907" i="30"/>
  <c r="L908" i="30"/>
  <c r="L909" i="30"/>
  <c r="L910" i="30"/>
  <c r="L911" i="30"/>
  <c r="L912" i="30"/>
  <c r="L913" i="30"/>
  <c r="L914" i="30"/>
  <c r="L915" i="30"/>
  <c r="L916" i="30"/>
  <c r="L917" i="30"/>
  <c r="L918" i="30"/>
  <c r="L919" i="30"/>
  <c r="L920" i="30"/>
  <c r="L921" i="30"/>
  <c r="L922" i="30"/>
  <c r="L923" i="30"/>
  <c r="L924" i="30"/>
  <c r="L925" i="30"/>
  <c r="L926" i="30"/>
  <c r="L927" i="30"/>
  <c r="L928" i="30"/>
  <c r="L929" i="30"/>
  <c r="L930" i="30"/>
  <c r="L931" i="30"/>
  <c r="L932" i="30"/>
  <c r="L933" i="30"/>
  <c r="L934" i="30"/>
  <c r="L935" i="30"/>
  <c r="L936" i="30"/>
  <c r="L937" i="30"/>
  <c r="L938" i="30"/>
  <c r="L939" i="30"/>
  <c r="L940" i="30"/>
  <c r="L941" i="30"/>
  <c r="L942" i="30"/>
  <c r="L943" i="30"/>
  <c r="L944" i="30"/>
  <c r="L945" i="30"/>
  <c r="L946" i="30"/>
  <c r="L947" i="30"/>
  <c r="L948" i="30"/>
  <c r="L949" i="30"/>
  <c r="L950" i="30"/>
  <c r="L951" i="30"/>
  <c r="L952" i="30"/>
  <c r="L953" i="30"/>
  <c r="L954" i="30"/>
  <c r="L955" i="30"/>
  <c r="L956" i="30"/>
  <c r="L957" i="30"/>
  <c r="L958" i="30"/>
  <c r="L959" i="30"/>
  <c r="L960" i="30"/>
  <c r="L961" i="30"/>
  <c r="L962" i="30"/>
  <c r="L963" i="30"/>
  <c r="L964" i="30"/>
  <c r="L965" i="30"/>
  <c r="L966" i="30"/>
  <c r="L967" i="30"/>
  <c r="L968" i="30"/>
  <c r="L969" i="30"/>
  <c r="L970" i="30"/>
  <c r="L971" i="30"/>
  <c r="L972" i="30"/>
  <c r="L973" i="30"/>
  <c r="L974" i="30"/>
  <c r="L975" i="30"/>
  <c r="L976" i="30"/>
  <c r="L977" i="30"/>
  <c r="L978" i="30"/>
  <c r="L979" i="30"/>
  <c r="L980" i="30"/>
  <c r="L981" i="30"/>
  <c r="L982" i="30"/>
  <c r="L983" i="30"/>
  <c r="L984" i="30"/>
  <c r="L985" i="30"/>
  <c r="L986" i="30"/>
  <c r="L987" i="30"/>
  <c r="L988" i="30"/>
  <c r="L989" i="30"/>
  <c r="L990" i="30"/>
  <c r="L991" i="30"/>
  <c r="L992" i="30"/>
  <c r="L993" i="30"/>
  <c r="L994" i="30"/>
  <c r="L995" i="30"/>
  <c r="L996" i="30"/>
  <c r="L997" i="30"/>
  <c r="L998" i="30"/>
  <c r="L999" i="30"/>
  <c r="L1000" i="30"/>
  <c r="L1001" i="30"/>
  <c r="L1002" i="30"/>
  <c r="L1003" i="30"/>
  <c r="L1004" i="30"/>
  <c r="L1005" i="30"/>
  <c r="L1006" i="30"/>
  <c r="L1007" i="30"/>
  <c r="L1008" i="30"/>
  <c r="L1009" i="30"/>
  <c r="L1010" i="30"/>
  <c r="L1011" i="30"/>
  <c r="L1012" i="30"/>
  <c r="L1013" i="30"/>
  <c r="L1014" i="30"/>
  <c r="L1015" i="30"/>
  <c r="L1016" i="30"/>
  <c r="L1017" i="30"/>
  <c r="L1018" i="30"/>
  <c r="L1019" i="30"/>
  <c r="L1020" i="30"/>
  <c r="L1021" i="30"/>
  <c r="L1022" i="30"/>
  <c r="L1023" i="30"/>
  <c r="L1024" i="30"/>
  <c r="L1025" i="30"/>
  <c r="L1026" i="30"/>
  <c r="L1027" i="30"/>
  <c r="L1028" i="30"/>
  <c r="L1029" i="30"/>
  <c r="L1030" i="30"/>
  <c r="L1031" i="30"/>
  <c r="L1032" i="30"/>
  <c r="L1033" i="30"/>
  <c r="L1034" i="30"/>
  <c r="L1035" i="30"/>
  <c r="L1036" i="30"/>
  <c r="L1037" i="30"/>
  <c r="L1038" i="30"/>
  <c r="L1039" i="30"/>
  <c r="L1040" i="30"/>
  <c r="L1041" i="30"/>
  <c r="L1042" i="30"/>
  <c r="L1043" i="30"/>
  <c r="L1044" i="30"/>
  <c r="L1045" i="30"/>
  <c r="L1046" i="30"/>
  <c r="L1047" i="30"/>
  <c r="L1048" i="30"/>
  <c r="L1049" i="30"/>
  <c r="L1050" i="30"/>
  <c r="L1051" i="30"/>
  <c r="L1052" i="30"/>
  <c r="L1053" i="30"/>
  <c r="L1054" i="30"/>
  <c r="L1055" i="30"/>
  <c r="L1056" i="30"/>
  <c r="L1057" i="30"/>
  <c r="L1058" i="30"/>
  <c r="L1059" i="30"/>
  <c r="L1060" i="30"/>
  <c r="L1061" i="30"/>
  <c r="L1062" i="30"/>
  <c r="L1063" i="30"/>
  <c r="L1064" i="30"/>
  <c r="L1065" i="30"/>
  <c r="L1066" i="30"/>
  <c r="L1067" i="30"/>
  <c r="L1068" i="30"/>
  <c r="L1069" i="30"/>
  <c r="L1070" i="30"/>
  <c r="L1071" i="30"/>
  <c r="L1072" i="30"/>
  <c r="L1073" i="30"/>
  <c r="L1074" i="30"/>
  <c r="L1075" i="30"/>
  <c r="L1076" i="30"/>
  <c r="L1077" i="30"/>
  <c r="L1078" i="30"/>
  <c r="L1079" i="30"/>
  <c r="L1080" i="30"/>
  <c r="L1081" i="30"/>
  <c r="L1082" i="30"/>
  <c r="L1083" i="30"/>
  <c r="L1084" i="30"/>
  <c r="L1085" i="30"/>
  <c r="L1086" i="30"/>
  <c r="L1087" i="30"/>
  <c r="L1088" i="30"/>
  <c r="L1089" i="30"/>
  <c r="L1090" i="30"/>
  <c r="L1091" i="30"/>
  <c r="L1092" i="30"/>
  <c r="L1093" i="30"/>
  <c r="L1094" i="30"/>
  <c r="L1095" i="30"/>
  <c r="L1096" i="30"/>
  <c r="L1097" i="30"/>
  <c r="L1098" i="30"/>
  <c r="L1099" i="30"/>
  <c r="L1100" i="30"/>
  <c r="L1101" i="30"/>
  <c r="L1102" i="30"/>
  <c r="L1103" i="30"/>
  <c r="L1104" i="30"/>
  <c r="L1105" i="30"/>
  <c r="L1106" i="30"/>
  <c r="L1107" i="30"/>
  <c r="L1108" i="30"/>
  <c r="L1109" i="30"/>
  <c r="L1110" i="30"/>
  <c r="L1111" i="30"/>
  <c r="L1112" i="30"/>
  <c r="L1113" i="30"/>
  <c r="L1114" i="30"/>
  <c r="L1115" i="30"/>
  <c r="L1116" i="30"/>
  <c r="L1117" i="30"/>
  <c r="L1118" i="30"/>
  <c r="L1119" i="30"/>
  <c r="L1120" i="30"/>
  <c r="L1121" i="30"/>
  <c r="L1122" i="30"/>
  <c r="L1123" i="30"/>
  <c r="L1124" i="30"/>
  <c r="L1125" i="30"/>
  <c r="L1126" i="30"/>
  <c r="L1127" i="30"/>
  <c r="L1128" i="30"/>
  <c r="L1129" i="30"/>
  <c r="L1130" i="30"/>
  <c r="L1131" i="30"/>
  <c r="L1132" i="30"/>
  <c r="L1133" i="30"/>
  <c r="L1134" i="30"/>
  <c r="L1135" i="30"/>
  <c r="L1136" i="30"/>
  <c r="L1137" i="30"/>
  <c r="L1138" i="30"/>
  <c r="L1139" i="30"/>
  <c r="L1140" i="30"/>
  <c r="L1141" i="30"/>
  <c r="L1142" i="30"/>
  <c r="L1143" i="30"/>
  <c r="L1144" i="30"/>
  <c r="L1145" i="30"/>
  <c r="L1146" i="30"/>
  <c r="L1147" i="30"/>
  <c r="L1148" i="30"/>
  <c r="L1149" i="30"/>
  <c r="L1150" i="30"/>
  <c r="L1151" i="30"/>
  <c r="L1152" i="30"/>
  <c r="L1153" i="30"/>
  <c r="L1154" i="30"/>
  <c r="L1155" i="30"/>
  <c r="L1156" i="30"/>
  <c r="L1157" i="30"/>
  <c r="L1158" i="30"/>
  <c r="L1159" i="30"/>
  <c r="L1160" i="30"/>
  <c r="L1161" i="30"/>
  <c r="L1162" i="30"/>
  <c r="L1163" i="30"/>
  <c r="L1164" i="30"/>
  <c r="L1165" i="30"/>
  <c r="L1166" i="30"/>
  <c r="L1167" i="30"/>
  <c r="L1168" i="30"/>
  <c r="L1169" i="30"/>
  <c r="L1170" i="30"/>
  <c r="L1171" i="30"/>
  <c r="L1172" i="30"/>
  <c r="L1173" i="30"/>
  <c r="L1174" i="30"/>
  <c r="L1175" i="30"/>
  <c r="L1176" i="30"/>
  <c r="L1177" i="30"/>
  <c r="L1178" i="30"/>
  <c r="L1179" i="30"/>
  <c r="L1180" i="30"/>
  <c r="L1181" i="30"/>
  <c r="L1182" i="30"/>
  <c r="L1183" i="30"/>
  <c r="L1184" i="30"/>
  <c r="L1185" i="30"/>
  <c r="L1186" i="30"/>
  <c r="L1187" i="30"/>
  <c r="L1188" i="30"/>
  <c r="L1189" i="30"/>
  <c r="L1190" i="30"/>
  <c r="L1191" i="30"/>
  <c r="L1192" i="30"/>
  <c r="L1193" i="30"/>
  <c r="L1194" i="30"/>
  <c r="L1195" i="30"/>
  <c r="L1196" i="30"/>
  <c r="L1197" i="30"/>
  <c r="L1198" i="30"/>
  <c r="L1199" i="30"/>
  <c r="L1200" i="30"/>
  <c r="L1201" i="30"/>
  <c r="L1202" i="30"/>
  <c r="L1203" i="30"/>
  <c r="L1204" i="30"/>
  <c r="L1205" i="30"/>
  <c r="L1206" i="30"/>
  <c r="L1207" i="30"/>
  <c r="L1208" i="30"/>
  <c r="L1209" i="30"/>
  <c r="L1210" i="30"/>
  <c r="L1211" i="30"/>
  <c r="L1212" i="30"/>
  <c r="L1213" i="30"/>
  <c r="L1214" i="30"/>
  <c r="L1215" i="30"/>
  <c r="L1216" i="30"/>
  <c r="L1217" i="30"/>
  <c r="L1218" i="30"/>
  <c r="L1219" i="30"/>
  <c r="L1220" i="30"/>
  <c r="L1221" i="30"/>
  <c r="L1222" i="30"/>
  <c r="L1223" i="30"/>
  <c r="L1224" i="30"/>
  <c r="L1225" i="30"/>
  <c r="L1226" i="30"/>
  <c r="L1227" i="30"/>
  <c r="L1228" i="30"/>
  <c r="L1229" i="30"/>
  <c r="L1230" i="30"/>
  <c r="L1231" i="30"/>
  <c r="L1232" i="30"/>
  <c r="L1233" i="30"/>
  <c r="L1234" i="30"/>
  <c r="L1235" i="30"/>
  <c r="L1236" i="30"/>
  <c r="L1237" i="30"/>
  <c r="L1238" i="30"/>
  <c r="L1239" i="30"/>
  <c r="L1240" i="30"/>
  <c r="L1241" i="30"/>
  <c r="L1242" i="30"/>
  <c r="L1243" i="30"/>
  <c r="L1244" i="30"/>
  <c r="L1245" i="30"/>
  <c r="L1246" i="30"/>
  <c r="L1247" i="30"/>
  <c r="L1248" i="30"/>
  <c r="L1249" i="30"/>
  <c r="L1250" i="30"/>
  <c r="L1251" i="30"/>
  <c r="L1252" i="30"/>
  <c r="L1253" i="30"/>
  <c r="L1254" i="30"/>
  <c r="L1255" i="30"/>
  <c r="L1256" i="30"/>
  <c r="L1257" i="30"/>
  <c r="L1258" i="30"/>
  <c r="L1259" i="30"/>
  <c r="L1260" i="30"/>
  <c r="L1261" i="30"/>
  <c r="L1262" i="30"/>
  <c r="L1263" i="30"/>
  <c r="L1264" i="30"/>
  <c r="L1265" i="30"/>
  <c r="L1266" i="30"/>
  <c r="L1267" i="30"/>
  <c r="L1268" i="30"/>
  <c r="L1269" i="30"/>
  <c r="L1270" i="30"/>
  <c r="L1271" i="30"/>
  <c r="L1272" i="30"/>
  <c r="L1273" i="30"/>
  <c r="L1274" i="30"/>
  <c r="L1275" i="30"/>
  <c r="L1276" i="30"/>
  <c r="L1277" i="30"/>
  <c r="L1278" i="30"/>
  <c r="L1279" i="30"/>
  <c r="L1280" i="30"/>
  <c r="L1281" i="30"/>
  <c r="L1282" i="30"/>
  <c r="L1283" i="30"/>
  <c r="L1284" i="30"/>
  <c r="L1285" i="30"/>
  <c r="L1286" i="30"/>
  <c r="L1287" i="30"/>
  <c r="L1288" i="30"/>
  <c r="L1289" i="30"/>
  <c r="L1290" i="30"/>
  <c r="L1291" i="30"/>
  <c r="L1292" i="30"/>
  <c r="L1293" i="30"/>
  <c r="L1294" i="30"/>
  <c r="L1295" i="30"/>
  <c r="L1296" i="30"/>
  <c r="L1297" i="30"/>
  <c r="L1298" i="30"/>
  <c r="L1299" i="30"/>
  <c r="L1300" i="30"/>
  <c r="L1301" i="30"/>
  <c r="L1302" i="30"/>
  <c r="L1303" i="30"/>
  <c r="L1304" i="30"/>
  <c r="L1305" i="30"/>
  <c r="L1306" i="30"/>
  <c r="L1307" i="30"/>
  <c r="L1308" i="30"/>
  <c r="L1309" i="30"/>
  <c r="L1310" i="30"/>
  <c r="L1311" i="30"/>
  <c r="L1312" i="30"/>
  <c r="L1313" i="30"/>
  <c r="L1314" i="30"/>
  <c r="L1315" i="30"/>
  <c r="L1316" i="30"/>
  <c r="L1317" i="30"/>
  <c r="L1318" i="30"/>
  <c r="L1319" i="30"/>
  <c r="L1320" i="30"/>
  <c r="L1321" i="30"/>
  <c r="L1322" i="30"/>
  <c r="L1323" i="30"/>
  <c r="L1324" i="30"/>
  <c r="L1325" i="30"/>
  <c r="L1326" i="30"/>
  <c r="L1327" i="30"/>
  <c r="L1328" i="30"/>
  <c r="L1329" i="30"/>
  <c r="L1330" i="30"/>
  <c r="L1331" i="30"/>
  <c r="L1332" i="30"/>
  <c r="L1333" i="30"/>
  <c r="L1334" i="30"/>
  <c r="L1335" i="30"/>
  <c r="L1336" i="30"/>
  <c r="L1337" i="30"/>
  <c r="L1338" i="30"/>
  <c r="L1339" i="30"/>
  <c r="K2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162" i="30"/>
  <c r="K163" i="30"/>
  <c r="K164" i="30"/>
  <c r="K165" i="30"/>
  <c r="K166" i="30"/>
  <c r="K167" i="30"/>
  <c r="K168" i="30"/>
  <c r="K169" i="30"/>
  <c r="K170" i="30"/>
  <c r="K171" i="30"/>
  <c r="K172" i="30"/>
  <c r="K173" i="30"/>
  <c r="K174" i="30"/>
  <c r="K175" i="30"/>
  <c r="K176" i="30"/>
  <c r="K177" i="30"/>
  <c r="K178" i="30"/>
  <c r="K179" i="30"/>
  <c r="K180" i="30"/>
  <c r="K181" i="30"/>
  <c r="K182" i="30"/>
  <c r="K183" i="30"/>
  <c r="K184" i="30"/>
  <c r="K185" i="30"/>
  <c r="K186" i="30"/>
  <c r="K187" i="30"/>
  <c r="K188" i="30"/>
  <c r="K189" i="30"/>
  <c r="K190" i="30"/>
  <c r="K191" i="30"/>
  <c r="K192" i="30"/>
  <c r="K193" i="30"/>
  <c r="K194" i="30"/>
  <c r="K195" i="30"/>
  <c r="K196" i="30"/>
  <c r="K197" i="30"/>
  <c r="K198" i="30"/>
  <c r="K199" i="30"/>
  <c r="K200" i="30"/>
  <c r="K201" i="30"/>
  <c r="K202" i="30"/>
  <c r="K203" i="30"/>
  <c r="K204" i="30"/>
  <c r="K205" i="30"/>
  <c r="K206" i="30"/>
  <c r="K207" i="30"/>
  <c r="K208" i="30"/>
  <c r="K209" i="30"/>
  <c r="K210" i="30"/>
  <c r="K211" i="30"/>
  <c r="K212" i="30"/>
  <c r="K213" i="30"/>
  <c r="K214" i="30"/>
  <c r="K215" i="30"/>
  <c r="K216" i="30"/>
  <c r="K217" i="30"/>
  <c r="K218" i="30"/>
  <c r="K219" i="30"/>
  <c r="K220" i="30"/>
  <c r="K221" i="30"/>
  <c r="K222" i="30"/>
  <c r="K223" i="30"/>
  <c r="K224" i="30"/>
  <c r="K225" i="30"/>
  <c r="K226" i="30"/>
  <c r="K227" i="30"/>
  <c r="K228" i="30"/>
  <c r="K229" i="30"/>
  <c r="K230" i="30"/>
  <c r="K231" i="30"/>
  <c r="K232" i="30"/>
  <c r="K233" i="30"/>
  <c r="K234" i="30"/>
  <c r="K235" i="30"/>
  <c r="K236" i="30"/>
  <c r="K237" i="30"/>
  <c r="K238" i="30"/>
  <c r="K239" i="30"/>
  <c r="K240" i="30"/>
  <c r="K241" i="30"/>
  <c r="K242" i="30"/>
  <c r="K243" i="30"/>
  <c r="K244" i="30"/>
  <c r="K245" i="30"/>
  <c r="K246" i="30"/>
  <c r="K247" i="30"/>
  <c r="K248" i="30"/>
  <c r="K249" i="30"/>
  <c r="K250" i="30"/>
  <c r="K251" i="30"/>
  <c r="K252" i="30"/>
  <c r="K253" i="30"/>
  <c r="K254" i="30"/>
  <c r="K255" i="30"/>
  <c r="K256" i="30"/>
  <c r="K257" i="30"/>
  <c r="K258" i="30"/>
  <c r="K259" i="30"/>
  <c r="K260" i="30"/>
  <c r="K261" i="30"/>
  <c r="K262" i="30"/>
  <c r="K263" i="30"/>
  <c r="K264" i="30"/>
  <c r="K265" i="30"/>
  <c r="K266" i="30"/>
  <c r="K267" i="30"/>
  <c r="K268" i="30"/>
  <c r="K269" i="30"/>
  <c r="K270" i="30"/>
  <c r="K271" i="30"/>
  <c r="K272" i="30"/>
  <c r="K273" i="30"/>
  <c r="K274" i="30"/>
  <c r="K275" i="30"/>
  <c r="K276" i="30"/>
  <c r="K277" i="30"/>
  <c r="K278" i="30"/>
  <c r="K279" i="30"/>
  <c r="K280" i="30"/>
  <c r="K281" i="30"/>
  <c r="K282" i="30"/>
  <c r="K283" i="30"/>
  <c r="K284" i="30"/>
  <c r="K285" i="30"/>
  <c r="K286" i="30"/>
  <c r="K287" i="30"/>
  <c r="K288" i="30"/>
  <c r="K289" i="30"/>
  <c r="K290" i="30"/>
  <c r="K291" i="30"/>
  <c r="K292" i="30"/>
  <c r="K293" i="30"/>
  <c r="K294" i="30"/>
  <c r="K295" i="30"/>
  <c r="K296" i="30"/>
  <c r="K297" i="30"/>
  <c r="K298" i="30"/>
  <c r="K299" i="30"/>
  <c r="K300" i="30"/>
  <c r="K301" i="30"/>
  <c r="K302" i="30"/>
  <c r="K303" i="30"/>
  <c r="K304" i="30"/>
  <c r="K305" i="30"/>
  <c r="K306" i="30"/>
  <c r="K307" i="30"/>
  <c r="K308" i="30"/>
  <c r="K309" i="30"/>
  <c r="K310" i="30"/>
  <c r="K311" i="30"/>
  <c r="K312" i="30"/>
  <c r="K313" i="30"/>
  <c r="K314" i="30"/>
  <c r="K315" i="30"/>
  <c r="K316" i="30"/>
  <c r="K317" i="30"/>
  <c r="K318" i="30"/>
  <c r="K319" i="30"/>
  <c r="K320" i="30"/>
  <c r="K321" i="30"/>
  <c r="K322" i="30"/>
  <c r="K323" i="30"/>
  <c r="K324" i="30"/>
  <c r="K325" i="30"/>
  <c r="K326" i="30"/>
  <c r="K327" i="30"/>
  <c r="K328" i="30"/>
  <c r="K329" i="30"/>
  <c r="K330" i="30"/>
  <c r="K331" i="30"/>
  <c r="K332" i="30"/>
  <c r="K333" i="30"/>
  <c r="K334" i="30"/>
  <c r="K335" i="30"/>
  <c r="K336" i="30"/>
  <c r="K337" i="30"/>
  <c r="K338" i="30"/>
  <c r="K339" i="30"/>
  <c r="K340" i="30"/>
  <c r="K341" i="30"/>
  <c r="K342" i="30"/>
  <c r="K343" i="30"/>
  <c r="K344" i="30"/>
  <c r="K345" i="30"/>
  <c r="K346" i="30"/>
  <c r="K347" i="30"/>
  <c r="K348" i="30"/>
  <c r="K349" i="30"/>
  <c r="K350" i="30"/>
  <c r="K351" i="30"/>
  <c r="K352" i="30"/>
  <c r="K353" i="30"/>
  <c r="K354" i="30"/>
  <c r="K355" i="30"/>
  <c r="K356" i="30"/>
  <c r="K357" i="30"/>
  <c r="K358" i="30"/>
  <c r="K359" i="30"/>
  <c r="K360" i="30"/>
  <c r="K361" i="30"/>
  <c r="K362" i="30"/>
  <c r="K363" i="30"/>
  <c r="K364" i="30"/>
  <c r="K365" i="30"/>
  <c r="K366" i="30"/>
  <c r="K367" i="30"/>
  <c r="K368" i="30"/>
  <c r="K369" i="30"/>
  <c r="K370" i="30"/>
  <c r="K371" i="30"/>
  <c r="K372" i="30"/>
  <c r="K373" i="30"/>
  <c r="K374" i="30"/>
  <c r="K375" i="30"/>
  <c r="K376" i="30"/>
  <c r="K377" i="30"/>
  <c r="K378" i="30"/>
  <c r="K379" i="30"/>
  <c r="K380" i="30"/>
  <c r="K381" i="30"/>
  <c r="K382" i="30"/>
  <c r="K383" i="30"/>
  <c r="K384" i="30"/>
  <c r="K385" i="30"/>
  <c r="K386" i="30"/>
  <c r="K387" i="30"/>
  <c r="K388" i="30"/>
  <c r="K389" i="30"/>
  <c r="K390" i="30"/>
  <c r="K391" i="30"/>
  <c r="K392" i="30"/>
  <c r="K393" i="30"/>
  <c r="K394" i="30"/>
  <c r="K395" i="30"/>
  <c r="K396" i="30"/>
  <c r="K397" i="30"/>
  <c r="K398" i="30"/>
  <c r="K399" i="30"/>
  <c r="K400" i="30"/>
  <c r="K401" i="30"/>
  <c r="K402" i="30"/>
  <c r="K403" i="30"/>
  <c r="K404" i="30"/>
  <c r="K405" i="30"/>
  <c r="K406" i="30"/>
  <c r="K407" i="30"/>
  <c r="K408" i="30"/>
  <c r="K409" i="30"/>
  <c r="K410" i="30"/>
  <c r="K411" i="30"/>
  <c r="K412" i="30"/>
  <c r="K413" i="30"/>
  <c r="K414" i="30"/>
  <c r="K415" i="30"/>
  <c r="K416" i="30"/>
  <c r="K417" i="30"/>
  <c r="K418" i="30"/>
  <c r="K419" i="30"/>
  <c r="K420" i="30"/>
  <c r="K421" i="30"/>
  <c r="K422" i="30"/>
  <c r="K423" i="30"/>
  <c r="K424" i="30"/>
  <c r="K425" i="30"/>
  <c r="K426" i="30"/>
  <c r="K427" i="30"/>
  <c r="K428" i="30"/>
  <c r="K429" i="30"/>
  <c r="K430" i="30"/>
  <c r="K431" i="30"/>
  <c r="K432" i="30"/>
  <c r="K433" i="30"/>
  <c r="K434" i="30"/>
  <c r="K435" i="30"/>
  <c r="K436" i="30"/>
  <c r="K437" i="30"/>
  <c r="K438" i="30"/>
  <c r="K439" i="30"/>
  <c r="K440" i="30"/>
  <c r="K441" i="30"/>
  <c r="K442" i="30"/>
  <c r="K443" i="30"/>
  <c r="K444" i="30"/>
  <c r="K445" i="30"/>
  <c r="K446" i="30"/>
  <c r="K447" i="30"/>
  <c r="K448" i="30"/>
  <c r="K449" i="30"/>
  <c r="K450" i="30"/>
  <c r="K451" i="30"/>
  <c r="K452" i="30"/>
  <c r="K453" i="30"/>
  <c r="K454" i="30"/>
  <c r="K455" i="30"/>
  <c r="K456" i="30"/>
  <c r="K457" i="30"/>
  <c r="K458" i="30"/>
  <c r="K459" i="30"/>
  <c r="K460" i="30"/>
  <c r="K461" i="30"/>
  <c r="K462" i="30"/>
  <c r="K463" i="30"/>
  <c r="K464" i="30"/>
  <c r="K465" i="30"/>
  <c r="K466" i="30"/>
  <c r="K467" i="30"/>
  <c r="K468" i="30"/>
  <c r="K469" i="30"/>
  <c r="K470" i="30"/>
  <c r="K471" i="30"/>
  <c r="K472" i="30"/>
  <c r="K473" i="30"/>
  <c r="K474" i="30"/>
  <c r="K475" i="30"/>
  <c r="K476" i="30"/>
  <c r="K477" i="30"/>
  <c r="K478" i="30"/>
  <c r="K479" i="30"/>
  <c r="K480" i="30"/>
  <c r="K481" i="30"/>
  <c r="K482" i="30"/>
  <c r="K483" i="30"/>
  <c r="K484" i="30"/>
  <c r="K485" i="30"/>
  <c r="K486" i="30"/>
  <c r="K487" i="30"/>
  <c r="K488" i="30"/>
  <c r="K489" i="30"/>
  <c r="K490" i="30"/>
  <c r="K491" i="30"/>
  <c r="K492" i="30"/>
  <c r="K493" i="30"/>
  <c r="K494" i="30"/>
  <c r="K495" i="30"/>
  <c r="K496" i="30"/>
  <c r="K497" i="30"/>
  <c r="K498" i="30"/>
  <c r="K499" i="30"/>
  <c r="K500" i="30"/>
  <c r="K501" i="30"/>
  <c r="K502" i="30"/>
  <c r="K503" i="30"/>
  <c r="K504" i="30"/>
  <c r="K505" i="30"/>
  <c r="K506" i="30"/>
  <c r="K507" i="30"/>
  <c r="K508" i="30"/>
  <c r="K509" i="30"/>
  <c r="K510" i="30"/>
  <c r="K511" i="30"/>
  <c r="K512" i="30"/>
  <c r="K513" i="30"/>
  <c r="K514" i="30"/>
  <c r="K515" i="30"/>
  <c r="K516" i="30"/>
  <c r="K517" i="30"/>
  <c r="K518" i="30"/>
  <c r="K519" i="30"/>
  <c r="K520" i="30"/>
  <c r="K521" i="30"/>
  <c r="K522" i="30"/>
  <c r="K523" i="30"/>
  <c r="K524" i="30"/>
  <c r="K525" i="30"/>
  <c r="K526" i="30"/>
  <c r="K527" i="30"/>
  <c r="K528" i="30"/>
  <c r="K529" i="30"/>
  <c r="K530" i="30"/>
  <c r="K531" i="30"/>
  <c r="K532" i="30"/>
  <c r="K533" i="30"/>
  <c r="K534" i="30"/>
  <c r="K535" i="30"/>
  <c r="K536" i="30"/>
  <c r="K537" i="30"/>
  <c r="K538" i="30"/>
  <c r="K539" i="30"/>
  <c r="K540" i="30"/>
  <c r="K541" i="30"/>
  <c r="K542" i="30"/>
  <c r="K543" i="30"/>
  <c r="K544" i="30"/>
  <c r="K545" i="30"/>
  <c r="K546" i="30"/>
  <c r="K547" i="30"/>
  <c r="K548" i="30"/>
  <c r="K549" i="30"/>
  <c r="K550" i="30"/>
  <c r="K551" i="30"/>
  <c r="K552" i="30"/>
  <c r="K553" i="30"/>
  <c r="K554" i="30"/>
  <c r="K555" i="30"/>
  <c r="K556" i="30"/>
  <c r="K557" i="30"/>
  <c r="K558" i="30"/>
  <c r="K559" i="30"/>
  <c r="K560" i="30"/>
  <c r="K561" i="30"/>
  <c r="K562" i="30"/>
  <c r="K563" i="30"/>
  <c r="K564" i="30"/>
  <c r="K565" i="30"/>
  <c r="K566" i="30"/>
  <c r="K567" i="30"/>
  <c r="K568" i="30"/>
  <c r="K569" i="30"/>
  <c r="K570" i="30"/>
  <c r="K571" i="30"/>
  <c r="K572" i="30"/>
  <c r="K573" i="30"/>
  <c r="K574" i="30"/>
  <c r="K575" i="30"/>
  <c r="K576" i="30"/>
  <c r="K577" i="30"/>
  <c r="K578" i="30"/>
  <c r="K579" i="30"/>
  <c r="K580" i="30"/>
  <c r="K581" i="30"/>
  <c r="K582" i="30"/>
  <c r="K583" i="30"/>
  <c r="K584" i="30"/>
  <c r="K585" i="30"/>
  <c r="K586" i="30"/>
  <c r="K587" i="30"/>
  <c r="K588" i="30"/>
  <c r="K589" i="30"/>
  <c r="K590" i="30"/>
  <c r="K591" i="30"/>
  <c r="K592" i="30"/>
  <c r="K593" i="30"/>
  <c r="K594" i="30"/>
  <c r="K595" i="30"/>
  <c r="K596" i="30"/>
  <c r="K597" i="30"/>
  <c r="K598" i="30"/>
  <c r="K599" i="30"/>
  <c r="K600" i="30"/>
  <c r="K601" i="30"/>
  <c r="K602" i="30"/>
  <c r="K603" i="30"/>
  <c r="K604" i="30"/>
  <c r="K605" i="30"/>
  <c r="K606" i="30"/>
  <c r="K607" i="30"/>
  <c r="K608" i="30"/>
  <c r="K609" i="30"/>
  <c r="K610" i="30"/>
  <c r="K611" i="30"/>
  <c r="K612" i="30"/>
  <c r="K613" i="30"/>
  <c r="K614" i="30"/>
  <c r="K615" i="30"/>
  <c r="K616" i="30"/>
  <c r="K617" i="30"/>
  <c r="K618" i="30"/>
  <c r="K619" i="30"/>
  <c r="K620" i="30"/>
  <c r="K621" i="30"/>
  <c r="K622" i="30"/>
  <c r="K623" i="30"/>
  <c r="K624" i="30"/>
  <c r="K625" i="30"/>
  <c r="K626" i="30"/>
  <c r="K627" i="30"/>
  <c r="K628" i="30"/>
  <c r="K629" i="30"/>
  <c r="K630" i="30"/>
  <c r="K631" i="30"/>
  <c r="K632" i="30"/>
  <c r="K633" i="30"/>
  <c r="K634" i="30"/>
  <c r="K635" i="30"/>
  <c r="K636" i="30"/>
  <c r="K637" i="30"/>
  <c r="K638" i="30"/>
  <c r="K639" i="30"/>
  <c r="K640" i="30"/>
  <c r="K641" i="30"/>
  <c r="K642" i="30"/>
  <c r="K643" i="30"/>
  <c r="K644" i="30"/>
  <c r="K645" i="30"/>
  <c r="K646" i="30"/>
  <c r="K647" i="30"/>
  <c r="K648" i="30"/>
  <c r="K649" i="30"/>
  <c r="K650" i="30"/>
  <c r="K651" i="30"/>
  <c r="K652" i="30"/>
  <c r="K653" i="30"/>
  <c r="K654" i="30"/>
  <c r="K655" i="30"/>
  <c r="K656" i="30"/>
  <c r="K657" i="30"/>
  <c r="K658" i="30"/>
  <c r="K659" i="30"/>
  <c r="K660" i="30"/>
  <c r="K661" i="30"/>
  <c r="K662" i="30"/>
  <c r="K663" i="30"/>
  <c r="K664" i="30"/>
  <c r="K665" i="30"/>
  <c r="K666" i="30"/>
  <c r="K667" i="30"/>
  <c r="K668" i="30"/>
  <c r="K669" i="30"/>
  <c r="K670" i="30"/>
  <c r="K671" i="30"/>
  <c r="K672" i="30"/>
  <c r="K673" i="30"/>
  <c r="K674" i="30"/>
  <c r="K675" i="30"/>
  <c r="K676" i="30"/>
  <c r="K677" i="30"/>
  <c r="K678" i="30"/>
  <c r="K679" i="30"/>
  <c r="K680" i="30"/>
  <c r="K681" i="30"/>
  <c r="K682" i="30"/>
  <c r="K683" i="30"/>
  <c r="K684" i="30"/>
  <c r="K685" i="30"/>
  <c r="K686" i="30"/>
  <c r="K687" i="30"/>
  <c r="K688" i="30"/>
  <c r="K689" i="30"/>
  <c r="K690" i="30"/>
  <c r="K691" i="30"/>
  <c r="K692" i="30"/>
  <c r="K693" i="30"/>
  <c r="K694" i="30"/>
  <c r="K695" i="30"/>
  <c r="K696" i="30"/>
  <c r="K697" i="30"/>
  <c r="K698" i="30"/>
  <c r="K699" i="30"/>
  <c r="K700" i="30"/>
  <c r="K701" i="30"/>
  <c r="K702" i="30"/>
  <c r="K703" i="30"/>
  <c r="K704" i="30"/>
  <c r="K705" i="30"/>
  <c r="K706" i="30"/>
  <c r="K707" i="30"/>
  <c r="K708" i="30"/>
  <c r="K709" i="30"/>
  <c r="K710" i="30"/>
  <c r="K711" i="30"/>
  <c r="K712" i="30"/>
  <c r="K713" i="30"/>
  <c r="K714" i="30"/>
  <c r="K715" i="30"/>
  <c r="K716" i="30"/>
  <c r="K717" i="30"/>
  <c r="K718" i="30"/>
  <c r="K719" i="30"/>
  <c r="K720" i="30"/>
  <c r="K721" i="30"/>
  <c r="K722" i="30"/>
  <c r="K723" i="30"/>
  <c r="K724" i="30"/>
  <c r="K725" i="30"/>
  <c r="K726" i="30"/>
  <c r="K727" i="30"/>
  <c r="K728" i="30"/>
  <c r="K729" i="30"/>
  <c r="K730" i="30"/>
  <c r="K731" i="30"/>
  <c r="K732" i="30"/>
  <c r="K733" i="30"/>
  <c r="K734" i="30"/>
  <c r="K735" i="30"/>
  <c r="K736" i="30"/>
  <c r="K737" i="30"/>
  <c r="K738" i="30"/>
  <c r="K739" i="30"/>
  <c r="K740" i="30"/>
  <c r="K741" i="30"/>
  <c r="K742" i="30"/>
  <c r="K743" i="30"/>
  <c r="K744" i="30"/>
  <c r="K745" i="30"/>
  <c r="K746" i="30"/>
  <c r="K747" i="30"/>
  <c r="K748" i="30"/>
  <c r="K749" i="30"/>
  <c r="K750" i="30"/>
  <c r="K751" i="30"/>
  <c r="K752" i="30"/>
  <c r="K753" i="30"/>
  <c r="K754" i="30"/>
  <c r="K755" i="30"/>
  <c r="K756" i="30"/>
  <c r="K757" i="30"/>
  <c r="K758" i="30"/>
  <c r="K759" i="30"/>
  <c r="K760" i="30"/>
  <c r="K761" i="30"/>
  <c r="K762" i="30"/>
  <c r="K763" i="30"/>
  <c r="K764" i="30"/>
  <c r="K765" i="30"/>
  <c r="K766" i="30"/>
  <c r="K767" i="30"/>
  <c r="K768" i="30"/>
  <c r="K769" i="30"/>
  <c r="K770" i="30"/>
  <c r="K771" i="30"/>
  <c r="K772" i="30"/>
  <c r="K773" i="30"/>
  <c r="K774" i="30"/>
  <c r="K775" i="30"/>
  <c r="K776" i="30"/>
  <c r="K777" i="30"/>
  <c r="K778" i="30"/>
  <c r="K779" i="30"/>
  <c r="K780" i="30"/>
  <c r="K781" i="30"/>
  <c r="K782" i="30"/>
  <c r="K783" i="30"/>
  <c r="K784" i="30"/>
  <c r="K785" i="30"/>
  <c r="K786" i="30"/>
  <c r="K787" i="30"/>
  <c r="K788" i="30"/>
  <c r="K789" i="30"/>
  <c r="K790" i="30"/>
  <c r="K791" i="30"/>
  <c r="K792" i="30"/>
  <c r="K793" i="30"/>
  <c r="K794" i="30"/>
  <c r="K795" i="30"/>
  <c r="K796" i="30"/>
  <c r="K797" i="30"/>
  <c r="K798" i="30"/>
  <c r="K799" i="30"/>
  <c r="K800" i="30"/>
  <c r="K801" i="30"/>
  <c r="K802" i="30"/>
  <c r="K803" i="30"/>
  <c r="K804" i="30"/>
  <c r="K805" i="30"/>
  <c r="K806" i="30"/>
  <c r="K807" i="30"/>
  <c r="K808" i="30"/>
  <c r="K809" i="30"/>
  <c r="K810" i="30"/>
  <c r="K811" i="30"/>
  <c r="K812" i="30"/>
  <c r="K813" i="30"/>
  <c r="K814" i="30"/>
  <c r="K815" i="30"/>
  <c r="K816" i="30"/>
  <c r="K817" i="30"/>
  <c r="K818" i="30"/>
  <c r="K819" i="30"/>
  <c r="K820" i="30"/>
  <c r="K821" i="30"/>
  <c r="K822" i="30"/>
  <c r="K823" i="30"/>
  <c r="K824" i="30"/>
  <c r="K825" i="30"/>
  <c r="K826" i="30"/>
  <c r="K827" i="30"/>
  <c r="K828" i="30"/>
  <c r="K829" i="30"/>
  <c r="K830" i="30"/>
  <c r="K831" i="30"/>
  <c r="K832" i="30"/>
  <c r="K833" i="30"/>
  <c r="K834" i="30"/>
  <c r="K835" i="30"/>
  <c r="K836" i="30"/>
  <c r="K837" i="30"/>
  <c r="K838" i="30"/>
  <c r="K839" i="30"/>
  <c r="K840" i="30"/>
  <c r="K841" i="30"/>
  <c r="K842" i="30"/>
  <c r="K843" i="30"/>
  <c r="K844" i="30"/>
  <c r="K845" i="30"/>
  <c r="K846" i="30"/>
  <c r="K847" i="30"/>
  <c r="K848" i="30"/>
  <c r="K849" i="30"/>
  <c r="K850" i="30"/>
  <c r="K851" i="30"/>
  <c r="K852" i="30"/>
  <c r="K853" i="30"/>
  <c r="K854" i="30"/>
  <c r="K855" i="30"/>
  <c r="K856" i="30"/>
  <c r="K857" i="30"/>
  <c r="K858" i="30"/>
  <c r="K859" i="30"/>
  <c r="K860" i="30"/>
  <c r="K861" i="30"/>
  <c r="K862" i="30"/>
  <c r="K863" i="30"/>
  <c r="K864" i="30"/>
  <c r="K865" i="30"/>
  <c r="K866" i="30"/>
  <c r="K867" i="30"/>
  <c r="K868" i="30"/>
  <c r="K869" i="30"/>
  <c r="K870" i="30"/>
  <c r="K871" i="30"/>
  <c r="K872" i="30"/>
  <c r="K873" i="30"/>
  <c r="K874" i="30"/>
  <c r="K875" i="30"/>
  <c r="K876" i="30"/>
  <c r="K877" i="30"/>
  <c r="K878" i="30"/>
  <c r="K879" i="30"/>
  <c r="K880" i="30"/>
  <c r="K881" i="30"/>
  <c r="K882" i="30"/>
  <c r="K883" i="30"/>
  <c r="K884" i="30"/>
  <c r="K885" i="30"/>
  <c r="K886" i="30"/>
  <c r="K887" i="30"/>
  <c r="K888" i="30"/>
  <c r="K889" i="30"/>
  <c r="K890" i="30"/>
  <c r="K891" i="30"/>
  <c r="K892" i="30"/>
  <c r="K893" i="30"/>
  <c r="K894" i="30"/>
  <c r="K895" i="30"/>
  <c r="K896" i="30"/>
  <c r="K897" i="30"/>
  <c r="K898" i="30"/>
  <c r="K899" i="30"/>
  <c r="K900" i="30"/>
  <c r="K901" i="30"/>
  <c r="K902" i="30"/>
  <c r="K903" i="30"/>
  <c r="K904" i="30"/>
  <c r="K905" i="30"/>
  <c r="K906" i="30"/>
  <c r="K907" i="30"/>
  <c r="K908" i="30"/>
  <c r="K909" i="30"/>
  <c r="K910" i="30"/>
  <c r="K911" i="30"/>
  <c r="K912" i="30"/>
  <c r="K913" i="30"/>
  <c r="K914" i="30"/>
  <c r="K915" i="30"/>
  <c r="K916" i="30"/>
  <c r="K917" i="30"/>
  <c r="K918" i="30"/>
  <c r="K919" i="30"/>
  <c r="K920" i="30"/>
  <c r="K921" i="30"/>
  <c r="K922" i="30"/>
  <c r="K923" i="30"/>
  <c r="K924" i="30"/>
  <c r="K925" i="30"/>
  <c r="K926" i="30"/>
  <c r="K927" i="30"/>
  <c r="K928" i="30"/>
  <c r="K929" i="30"/>
  <c r="K930" i="30"/>
  <c r="K931" i="30"/>
  <c r="K932" i="30"/>
  <c r="K933" i="30"/>
  <c r="K934" i="30"/>
  <c r="K935" i="30"/>
  <c r="K936" i="30"/>
  <c r="K937" i="30"/>
  <c r="K938" i="30"/>
  <c r="K939" i="30"/>
  <c r="K940" i="30"/>
  <c r="K941" i="30"/>
  <c r="K942" i="30"/>
  <c r="K943" i="30"/>
  <c r="K944" i="30"/>
  <c r="K945" i="30"/>
  <c r="K946" i="30"/>
  <c r="K947" i="30"/>
  <c r="K948" i="30"/>
  <c r="K949" i="30"/>
  <c r="K950" i="30"/>
  <c r="K951" i="30"/>
  <c r="K952" i="30"/>
  <c r="K953" i="30"/>
  <c r="K954" i="30"/>
  <c r="K955" i="30"/>
  <c r="K956" i="30"/>
  <c r="K957" i="30"/>
  <c r="K958" i="30"/>
  <c r="K959" i="30"/>
  <c r="K960" i="30"/>
  <c r="K961" i="30"/>
  <c r="K962" i="30"/>
  <c r="K963" i="30"/>
  <c r="K964" i="30"/>
  <c r="K965" i="30"/>
  <c r="K966" i="30"/>
  <c r="K967" i="30"/>
  <c r="K968" i="30"/>
  <c r="K969" i="30"/>
  <c r="K970" i="30"/>
  <c r="K971" i="30"/>
  <c r="K972" i="30"/>
  <c r="K973" i="30"/>
  <c r="K974" i="30"/>
  <c r="K975" i="30"/>
  <c r="K976" i="30"/>
  <c r="K977" i="30"/>
  <c r="K978" i="30"/>
  <c r="K979" i="30"/>
  <c r="K980" i="30"/>
  <c r="K981" i="30"/>
  <c r="K982" i="30"/>
  <c r="K983" i="30"/>
  <c r="K984" i="30"/>
  <c r="K985" i="30"/>
  <c r="K986" i="30"/>
  <c r="K987" i="30"/>
  <c r="K988" i="30"/>
  <c r="K989" i="30"/>
  <c r="K990" i="30"/>
  <c r="K991" i="30"/>
  <c r="K992" i="30"/>
  <c r="K993" i="30"/>
  <c r="K994" i="30"/>
  <c r="K995" i="30"/>
  <c r="K996" i="30"/>
  <c r="K997" i="30"/>
  <c r="K998" i="30"/>
  <c r="K999" i="30"/>
  <c r="K1000" i="30"/>
  <c r="K1001" i="30"/>
  <c r="K1002" i="30"/>
  <c r="K1003" i="30"/>
  <c r="K1004" i="30"/>
  <c r="K1005" i="30"/>
  <c r="K1006" i="30"/>
  <c r="K1007" i="30"/>
  <c r="K1008" i="30"/>
  <c r="K1009" i="30"/>
  <c r="K1010" i="30"/>
  <c r="K1011" i="30"/>
  <c r="K1012" i="30"/>
  <c r="K1013" i="30"/>
  <c r="K1014" i="30"/>
  <c r="K1015" i="30"/>
  <c r="K1016" i="30"/>
  <c r="K1017" i="30"/>
  <c r="K1018" i="30"/>
  <c r="K1019" i="30"/>
  <c r="K1020" i="30"/>
  <c r="K1021" i="30"/>
  <c r="K1022" i="30"/>
  <c r="K1023" i="30"/>
  <c r="K1024" i="30"/>
  <c r="K1025" i="30"/>
  <c r="K1026" i="30"/>
  <c r="K1027" i="30"/>
  <c r="K1028" i="30"/>
  <c r="K1029" i="30"/>
  <c r="K1030" i="30"/>
  <c r="K1031" i="30"/>
  <c r="K1032" i="30"/>
  <c r="K1033" i="30"/>
  <c r="K1034" i="30"/>
  <c r="K1035" i="30"/>
  <c r="K1036" i="30"/>
  <c r="K1037" i="30"/>
  <c r="K1038" i="30"/>
  <c r="K1039" i="30"/>
  <c r="K1040" i="30"/>
  <c r="K1041" i="30"/>
  <c r="K1042" i="30"/>
  <c r="K1043" i="30"/>
  <c r="K1044" i="30"/>
  <c r="K1045" i="30"/>
  <c r="K1046" i="30"/>
  <c r="K1047" i="30"/>
  <c r="K1048" i="30"/>
  <c r="K1049" i="30"/>
  <c r="K1050" i="30"/>
  <c r="K1051" i="30"/>
  <c r="K1052" i="30"/>
  <c r="K1053" i="30"/>
  <c r="K1054" i="30"/>
  <c r="K1055" i="30"/>
  <c r="K1056" i="30"/>
  <c r="K1057" i="30"/>
  <c r="K1058" i="30"/>
  <c r="K1059" i="30"/>
  <c r="K1060" i="30"/>
  <c r="K1061" i="30"/>
  <c r="K1062" i="30"/>
  <c r="K1063" i="30"/>
  <c r="K1064" i="30"/>
  <c r="K1065" i="30"/>
  <c r="K1066" i="30"/>
  <c r="K1067" i="30"/>
  <c r="K1068" i="30"/>
  <c r="K1069" i="30"/>
  <c r="K1070" i="30"/>
  <c r="K1071" i="30"/>
  <c r="K1072" i="30"/>
  <c r="K1073" i="30"/>
  <c r="K1074" i="30"/>
  <c r="K1075" i="30"/>
  <c r="K1076" i="30"/>
  <c r="K1077" i="30"/>
  <c r="K1078" i="30"/>
  <c r="K1079" i="30"/>
  <c r="K1080" i="30"/>
  <c r="K1081" i="30"/>
  <c r="K1082" i="30"/>
  <c r="K1083" i="30"/>
  <c r="K1084" i="30"/>
  <c r="K1085" i="30"/>
  <c r="K1086" i="30"/>
  <c r="K1087" i="30"/>
  <c r="K1088" i="30"/>
  <c r="K1089" i="30"/>
  <c r="K1090" i="30"/>
  <c r="K1091" i="30"/>
  <c r="K1092" i="30"/>
  <c r="K1093" i="30"/>
  <c r="K1094" i="30"/>
  <c r="K1095" i="30"/>
  <c r="K1096" i="30"/>
  <c r="K1097" i="30"/>
  <c r="K1098" i="30"/>
  <c r="K1099" i="30"/>
  <c r="K1100" i="30"/>
  <c r="K1101" i="30"/>
  <c r="K1102" i="30"/>
  <c r="K1103" i="30"/>
  <c r="K1104" i="30"/>
  <c r="K1105" i="30"/>
  <c r="K1106" i="30"/>
  <c r="K1107" i="30"/>
  <c r="K1108" i="30"/>
  <c r="K1109" i="30"/>
  <c r="K1110" i="30"/>
  <c r="K1111" i="30"/>
  <c r="K1112" i="30"/>
  <c r="K1113" i="30"/>
  <c r="K1114" i="30"/>
  <c r="K1115" i="30"/>
  <c r="K1116" i="30"/>
  <c r="K1117" i="30"/>
  <c r="K1118" i="30"/>
  <c r="K1119" i="30"/>
  <c r="K1120" i="30"/>
  <c r="K1121" i="30"/>
  <c r="K1122" i="30"/>
  <c r="K1123" i="30"/>
  <c r="K1124" i="30"/>
  <c r="K1125" i="30"/>
  <c r="K1126" i="30"/>
  <c r="K1127" i="30"/>
  <c r="K1128" i="30"/>
  <c r="K1129" i="30"/>
  <c r="K1130" i="30"/>
  <c r="K1131" i="30"/>
  <c r="K1132" i="30"/>
  <c r="K1133" i="30"/>
  <c r="K1134" i="30"/>
  <c r="K1135" i="30"/>
  <c r="K1136" i="30"/>
  <c r="K1137" i="30"/>
  <c r="K1138" i="30"/>
  <c r="K1139" i="30"/>
  <c r="K1140" i="30"/>
  <c r="K1141" i="30"/>
  <c r="K1142" i="30"/>
  <c r="K1143" i="30"/>
  <c r="K1144" i="30"/>
  <c r="K1145" i="30"/>
  <c r="K1146" i="30"/>
  <c r="K1147" i="30"/>
  <c r="K1148" i="30"/>
  <c r="K1149" i="30"/>
  <c r="K1150" i="30"/>
  <c r="K1151" i="30"/>
  <c r="K1152" i="30"/>
  <c r="K1153" i="30"/>
  <c r="K1154" i="30"/>
  <c r="K1155" i="30"/>
  <c r="K1156" i="30"/>
  <c r="K1157" i="30"/>
  <c r="K1158" i="30"/>
  <c r="K1159" i="30"/>
  <c r="K1160" i="30"/>
  <c r="K1161" i="30"/>
  <c r="K1162" i="30"/>
  <c r="K1163" i="30"/>
  <c r="K1164" i="30"/>
  <c r="K1165" i="30"/>
  <c r="K1166" i="30"/>
  <c r="K1167" i="30"/>
  <c r="K1168" i="30"/>
  <c r="K1169" i="30"/>
  <c r="K1170" i="30"/>
  <c r="K1171" i="30"/>
  <c r="K1172" i="30"/>
  <c r="K1173" i="30"/>
  <c r="K1174" i="30"/>
  <c r="K1175" i="30"/>
  <c r="K1176" i="30"/>
  <c r="K1177" i="30"/>
  <c r="K1178" i="30"/>
  <c r="K1179" i="30"/>
  <c r="K1180" i="30"/>
  <c r="K1181" i="30"/>
  <c r="K1182" i="30"/>
  <c r="K1183" i="30"/>
  <c r="K1184" i="30"/>
  <c r="K1185" i="30"/>
  <c r="K1186" i="30"/>
  <c r="K1187" i="30"/>
  <c r="K1188" i="30"/>
  <c r="K1189" i="30"/>
  <c r="K1190" i="30"/>
  <c r="K1191" i="30"/>
  <c r="K1192" i="30"/>
  <c r="K1193" i="30"/>
  <c r="K1194" i="30"/>
  <c r="K1195" i="30"/>
  <c r="K1196" i="30"/>
  <c r="K1197" i="30"/>
  <c r="K1198" i="30"/>
  <c r="K1199" i="30"/>
  <c r="K1200" i="30"/>
  <c r="K1201" i="30"/>
  <c r="K1202" i="30"/>
  <c r="K1203" i="30"/>
  <c r="K1204" i="30"/>
  <c r="K1205" i="30"/>
  <c r="K1206" i="30"/>
  <c r="K1207" i="30"/>
  <c r="K1208" i="30"/>
  <c r="K1209" i="30"/>
  <c r="K1210" i="30"/>
  <c r="K1211" i="30"/>
  <c r="K1212" i="30"/>
  <c r="K1213" i="30"/>
  <c r="K1214" i="30"/>
  <c r="K1215" i="30"/>
  <c r="K1216" i="30"/>
  <c r="K1217" i="30"/>
  <c r="K1218" i="30"/>
  <c r="K1219" i="30"/>
  <c r="K1220" i="30"/>
  <c r="K1221" i="30"/>
  <c r="K1222" i="30"/>
  <c r="K1223" i="30"/>
  <c r="K1224" i="30"/>
  <c r="K1225" i="30"/>
  <c r="K1226" i="30"/>
  <c r="K1227" i="30"/>
  <c r="K1228" i="30"/>
  <c r="K1229" i="30"/>
  <c r="K1230" i="30"/>
  <c r="K1231" i="30"/>
  <c r="K1232" i="30"/>
  <c r="K1233" i="30"/>
  <c r="K1234" i="30"/>
  <c r="K1235" i="30"/>
  <c r="K1236" i="30"/>
  <c r="K1237" i="30"/>
  <c r="K1238" i="30"/>
  <c r="K1239" i="30"/>
  <c r="K1240" i="30"/>
  <c r="K1241" i="30"/>
  <c r="K1242" i="30"/>
  <c r="K1243" i="30"/>
  <c r="K1244" i="30"/>
  <c r="K1245" i="30"/>
  <c r="K1246" i="30"/>
  <c r="K1247" i="30"/>
  <c r="K1248" i="30"/>
  <c r="K1249" i="30"/>
  <c r="K1250" i="30"/>
  <c r="K1251" i="30"/>
  <c r="K1252" i="30"/>
  <c r="K1253" i="30"/>
  <c r="K1254" i="30"/>
  <c r="K1255" i="30"/>
  <c r="K1256" i="30"/>
  <c r="K1257" i="30"/>
  <c r="K1258" i="30"/>
  <c r="K1259" i="30"/>
  <c r="K1260" i="30"/>
  <c r="K1261" i="30"/>
  <c r="K1262" i="30"/>
  <c r="K1263" i="30"/>
  <c r="K1264" i="30"/>
  <c r="K1265" i="30"/>
  <c r="K1266" i="30"/>
  <c r="K1267" i="30"/>
  <c r="K1268" i="30"/>
  <c r="K1269" i="30"/>
  <c r="K1270" i="30"/>
  <c r="K1271" i="30"/>
  <c r="K1272" i="30"/>
  <c r="K1273" i="30"/>
  <c r="K1274" i="30"/>
  <c r="K1275" i="30"/>
  <c r="K1276" i="30"/>
  <c r="K1277" i="30"/>
  <c r="K1278" i="30"/>
  <c r="K1279" i="30"/>
  <c r="K1280" i="30"/>
  <c r="K1281" i="30"/>
  <c r="K1282" i="30"/>
  <c r="K1283" i="30"/>
  <c r="K1284" i="30"/>
  <c r="K1285" i="30"/>
  <c r="K1286" i="30"/>
  <c r="K1287" i="30"/>
  <c r="K1288" i="30"/>
  <c r="K1289" i="30"/>
  <c r="K1290" i="30"/>
  <c r="K1291" i="30"/>
  <c r="K1292" i="30"/>
  <c r="K1293" i="30"/>
  <c r="K1294" i="30"/>
  <c r="K1295" i="30"/>
  <c r="K1296" i="30"/>
  <c r="K1297" i="30"/>
  <c r="K1298" i="30"/>
  <c r="K1299" i="30"/>
  <c r="K1300" i="30"/>
  <c r="K1301" i="30"/>
  <c r="K1302" i="30"/>
  <c r="K1303" i="30"/>
  <c r="K1304" i="30"/>
  <c r="K1305" i="30"/>
  <c r="K1306" i="30"/>
  <c r="K1307" i="30"/>
  <c r="K1308" i="30"/>
  <c r="K1309" i="30"/>
  <c r="K1310" i="30"/>
  <c r="K1311" i="30"/>
  <c r="K1312" i="30"/>
  <c r="K1313" i="30"/>
  <c r="K1314" i="30"/>
  <c r="K1315" i="30"/>
  <c r="K1316" i="30"/>
  <c r="K1317" i="30"/>
  <c r="K1318" i="30"/>
  <c r="K1319" i="30"/>
  <c r="K1320" i="30"/>
  <c r="K1321" i="30"/>
  <c r="K1322" i="30"/>
  <c r="K1323" i="30"/>
  <c r="K1324" i="30"/>
  <c r="K1325" i="30"/>
  <c r="K1326" i="30"/>
  <c r="K1327" i="30"/>
  <c r="K1328" i="30"/>
  <c r="K1329" i="30"/>
  <c r="K1330" i="30"/>
  <c r="K1331" i="30"/>
  <c r="K1332" i="30"/>
  <c r="K1333" i="30"/>
  <c r="K1334" i="30"/>
  <c r="K1335" i="30"/>
  <c r="K1336" i="30"/>
  <c r="K1337" i="30"/>
  <c r="K1338" i="30"/>
  <c r="K1339" i="30"/>
  <c r="W1339" i="30"/>
  <c r="M1339" i="30"/>
  <c r="J1339" i="30"/>
  <c r="I1339" i="30" a="1"/>
  <c r="I1339" i="30" s="1"/>
  <c r="H1339" i="30" a="1"/>
  <c r="H1339" i="30" s="1"/>
  <c r="V1339" i="30" s="1"/>
  <c r="W1338" i="30"/>
  <c r="M1338" i="30"/>
  <c r="J1338" i="30"/>
  <c r="I1338" i="30" a="1"/>
  <c r="I1338" i="30" s="1"/>
  <c r="H1338" i="30" a="1"/>
  <c r="H1338" i="30" s="1"/>
  <c r="V1338" i="30" s="1"/>
  <c r="W1337" i="30"/>
  <c r="M1337" i="30"/>
  <c r="J1337" i="30"/>
  <c r="I1337" i="30" a="1"/>
  <c r="I1337" i="30" s="1"/>
  <c r="H1337" i="30" a="1"/>
  <c r="H1337" i="30" s="1"/>
  <c r="V1337" i="30" s="1"/>
  <c r="W1336" i="30"/>
  <c r="M1336" i="30"/>
  <c r="J1336" i="30"/>
  <c r="I1336" i="30" a="1"/>
  <c r="I1336" i="30" s="1"/>
  <c r="H1336" i="30" a="1"/>
  <c r="H1336" i="30" s="1"/>
  <c r="V1336" i="30" s="1"/>
  <c r="W1335" i="30"/>
  <c r="M1335" i="30"/>
  <c r="J1335" i="30"/>
  <c r="I1335" i="30" a="1"/>
  <c r="I1335" i="30" s="1"/>
  <c r="H1335" i="30" a="1"/>
  <c r="H1335" i="30" s="1"/>
  <c r="V1335" i="30" s="1"/>
  <c r="W1334" i="30"/>
  <c r="M1334" i="30"/>
  <c r="J1334" i="30"/>
  <c r="I1334" i="30" a="1"/>
  <c r="I1334" i="30" s="1"/>
  <c r="H1334" i="30" a="1"/>
  <c r="H1334" i="30" s="1"/>
  <c r="V1334" i="30" s="1"/>
  <c r="W1333" i="30"/>
  <c r="M1333" i="30"/>
  <c r="J1333" i="30"/>
  <c r="I1333" i="30" a="1"/>
  <c r="I1333" i="30" s="1"/>
  <c r="H1333" i="30" a="1"/>
  <c r="H1333" i="30" s="1"/>
  <c r="V1333" i="30" s="1"/>
  <c r="W1332" i="30"/>
  <c r="M1332" i="30"/>
  <c r="J1332" i="30"/>
  <c r="I1332" i="30" a="1"/>
  <c r="I1332" i="30" s="1"/>
  <c r="H1332" i="30" a="1"/>
  <c r="H1332" i="30" s="1"/>
  <c r="V1332" i="30" s="1"/>
  <c r="W1331" i="30"/>
  <c r="M1331" i="30"/>
  <c r="J1331" i="30"/>
  <c r="I1331" i="30" a="1"/>
  <c r="I1331" i="30" s="1"/>
  <c r="H1331" i="30" a="1"/>
  <c r="H1331" i="30" s="1"/>
  <c r="V1331" i="30" s="1"/>
  <c r="W1330" i="30"/>
  <c r="M1330" i="30"/>
  <c r="J1330" i="30"/>
  <c r="I1330" i="30" a="1"/>
  <c r="I1330" i="30" s="1"/>
  <c r="H1330" i="30" a="1"/>
  <c r="H1330" i="30" s="1"/>
  <c r="V1330" i="30" s="1"/>
  <c r="W1329" i="30"/>
  <c r="M1329" i="30"/>
  <c r="J1329" i="30"/>
  <c r="I1329" i="30" a="1"/>
  <c r="I1329" i="30" s="1"/>
  <c r="H1329" i="30" a="1"/>
  <c r="H1329" i="30" s="1"/>
  <c r="V1329" i="30" s="1"/>
  <c r="W1328" i="30"/>
  <c r="M1328" i="30"/>
  <c r="J1328" i="30"/>
  <c r="I1328" i="30" a="1"/>
  <c r="I1328" i="30" s="1"/>
  <c r="H1328" i="30" a="1"/>
  <c r="H1328" i="30" s="1"/>
  <c r="V1328" i="30" s="1"/>
  <c r="W1327" i="30"/>
  <c r="M1327" i="30"/>
  <c r="J1327" i="30"/>
  <c r="I1327" i="30" a="1"/>
  <c r="I1327" i="30" s="1"/>
  <c r="H1327" i="30" a="1"/>
  <c r="H1327" i="30" s="1"/>
  <c r="V1327" i="30" s="1"/>
  <c r="W1326" i="30"/>
  <c r="M1326" i="30"/>
  <c r="J1326" i="30"/>
  <c r="I1326" i="30" a="1"/>
  <c r="I1326" i="30" s="1"/>
  <c r="H1326" i="30" a="1"/>
  <c r="H1326" i="30" s="1"/>
  <c r="V1326" i="30" s="1"/>
  <c r="W1325" i="30"/>
  <c r="M1325" i="30"/>
  <c r="J1325" i="30"/>
  <c r="I1325" i="30" a="1"/>
  <c r="I1325" i="30" s="1"/>
  <c r="H1325" i="30" a="1"/>
  <c r="H1325" i="30" s="1"/>
  <c r="V1325" i="30" s="1"/>
  <c r="W1324" i="30"/>
  <c r="M1324" i="30"/>
  <c r="J1324" i="30"/>
  <c r="I1324" i="30" a="1"/>
  <c r="I1324" i="30" s="1"/>
  <c r="H1324" i="30" a="1"/>
  <c r="H1324" i="30" s="1"/>
  <c r="V1324" i="30" s="1"/>
  <c r="W1323" i="30"/>
  <c r="M1323" i="30"/>
  <c r="J1323" i="30"/>
  <c r="I1323" i="30" a="1"/>
  <c r="I1323" i="30" s="1"/>
  <c r="H1323" i="30" a="1"/>
  <c r="H1323" i="30" s="1"/>
  <c r="V1323" i="30" s="1"/>
  <c r="W1322" i="30"/>
  <c r="M1322" i="30"/>
  <c r="J1322" i="30"/>
  <c r="I1322" i="30" a="1"/>
  <c r="I1322" i="30" s="1"/>
  <c r="H1322" i="30" a="1"/>
  <c r="H1322" i="30" s="1"/>
  <c r="V1322" i="30" s="1"/>
  <c r="W1321" i="30"/>
  <c r="M1321" i="30"/>
  <c r="J1321" i="30"/>
  <c r="I1321" i="30" a="1"/>
  <c r="I1321" i="30" s="1"/>
  <c r="H1321" i="30" a="1"/>
  <c r="H1321" i="30" s="1"/>
  <c r="V1321" i="30" s="1"/>
  <c r="W1320" i="30"/>
  <c r="M1320" i="30"/>
  <c r="J1320" i="30"/>
  <c r="I1320" i="30" a="1"/>
  <c r="I1320" i="30" s="1"/>
  <c r="H1320" i="30" a="1"/>
  <c r="H1320" i="30" s="1"/>
  <c r="V1320" i="30" s="1"/>
  <c r="W1319" i="30"/>
  <c r="M1319" i="30"/>
  <c r="J1319" i="30"/>
  <c r="I1319" i="30" a="1"/>
  <c r="I1319" i="30" s="1"/>
  <c r="H1319" i="30" a="1"/>
  <c r="H1319" i="30" s="1"/>
  <c r="V1319" i="30" s="1"/>
  <c r="W1318" i="30"/>
  <c r="M1318" i="30"/>
  <c r="J1318" i="30"/>
  <c r="I1318" i="30" a="1"/>
  <c r="I1318" i="30" s="1"/>
  <c r="H1318" i="30" a="1"/>
  <c r="H1318" i="30" s="1"/>
  <c r="V1318" i="30" s="1"/>
  <c r="W1317" i="30"/>
  <c r="M1317" i="30"/>
  <c r="J1317" i="30"/>
  <c r="I1317" i="30" a="1"/>
  <c r="I1317" i="30" s="1"/>
  <c r="H1317" i="30" a="1"/>
  <c r="H1317" i="30" s="1"/>
  <c r="V1317" i="30" s="1"/>
  <c r="W1316" i="30"/>
  <c r="M1316" i="30"/>
  <c r="J1316" i="30"/>
  <c r="I1316" i="30" a="1"/>
  <c r="I1316" i="30" s="1"/>
  <c r="H1316" i="30" a="1"/>
  <c r="H1316" i="30" s="1"/>
  <c r="V1316" i="30" s="1"/>
  <c r="W1315" i="30"/>
  <c r="M1315" i="30"/>
  <c r="J1315" i="30"/>
  <c r="I1315" i="30" a="1"/>
  <c r="I1315" i="30" s="1"/>
  <c r="H1315" i="30" a="1"/>
  <c r="H1315" i="30" s="1"/>
  <c r="V1315" i="30" s="1"/>
  <c r="W1314" i="30"/>
  <c r="M1314" i="30"/>
  <c r="J1314" i="30"/>
  <c r="I1314" i="30" a="1"/>
  <c r="I1314" i="30" s="1"/>
  <c r="H1314" i="30" a="1"/>
  <c r="H1314" i="30" s="1"/>
  <c r="V1314" i="30" s="1"/>
  <c r="W1313" i="30"/>
  <c r="M1313" i="30"/>
  <c r="J1313" i="30"/>
  <c r="I1313" i="30" a="1"/>
  <c r="I1313" i="30" s="1"/>
  <c r="H1313" i="30" a="1"/>
  <c r="H1313" i="30" s="1"/>
  <c r="V1313" i="30" s="1"/>
  <c r="W1312" i="30"/>
  <c r="M1312" i="30"/>
  <c r="J1312" i="30"/>
  <c r="I1312" i="30" a="1"/>
  <c r="I1312" i="30" s="1"/>
  <c r="H1312" i="30" a="1"/>
  <c r="H1312" i="30" s="1"/>
  <c r="V1312" i="30" s="1"/>
  <c r="W1311" i="30"/>
  <c r="M1311" i="30"/>
  <c r="J1311" i="30"/>
  <c r="I1311" i="30" a="1"/>
  <c r="I1311" i="30" s="1"/>
  <c r="H1311" i="30" a="1"/>
  <c r="H1311" i="30" s="1"/>
  <c r="V1311" i="30" s="1"/>
  <c r="W1310" i="30"/>
  <c r="M1310" i="30"/>
  <c r="J1310" i="30"/>
  <c r="I1310" i="30" a="1"/>
  <c r="I1310" i="30" s="1"/>
  <c r="H1310" i="30" a="1"/>
  <c r="H1310" i="30" s="1"/>
  <c r="V1310" i="30" s="1"/>
  <c r="W1309" i="30"/>
  <c r="M1309" i="30"/>
  <c r="J1309" i="30"/>
  <c r="I1309" i="30" a="1"/>
  <c r="I1309" i="30" s="1"/>
  <c r="H1309" i="30" a="1"/>
  <c r="H1309" i="30" s="1"/>
  <c r="V1309" i="30" s="1"/>
  <c r="W1308" i="30"/>
  <c r="M1308" i="30"/>
  <c r="J1308" i="30"/>
  <c r="I1308" i="30" a="1"/>
  <c r="I1308" i="30" s="1"/>
  <c r="H1308" i="30" a="1"/>
  <c r="H1308" i="30" s="1"/>
  <c r="V1308" i="30" s="1"/>
  <c r="W1307" i="30"/>
  <c r="M1307" i="30"/>
  <c r="J1307" i="30"/>
  <c r="I1307" i="30" a="1"/>
  <c r="I1307" i="30" s="1"/>
  <c r="H1307" i="30" a="1"/>
  <c r="H1307" i="30" s="1"/>
  <c r="V1307" i="30" s="1"/>
  <c r="W1306" i="30"/>
  <c r="M1306" i="30"/>
  <c r="J1306" i="30"/>
  <c r="I1306" i="30" a="1"/>
  <c r="I1306" i="30" s="1"/>
  <c r="H1306" i="30" a="1"/>
  <c r="H1306" i="30" s="1"/>
  <c r="V1306" i="30" s="1"/>
  <c r="W1305" i="30"/>
  <c r="M1305" i="30"/>
  <c r="J1305" i="30"/>
  <c r="I1305" i="30" a="1"/>
  <c r="I1305" i="30" s="1"/>
  <c r="H1305" i="30" a="1"/>
  <c r="H1305" i="30" s="1"/>
  <c r="V1305" i="30" s="1"/>
  <c r="W1304" i="30"/>
  <c r="M1304" i="30"/>
  <c r="J1304" i="30"/>
  <c r="I1304" i="30" a="1"/>
  <c r="I1304" i="30" s="1"/>
  <c r="H1304" i="30" a="1"/>
  <c r="H1304" i="30" s="1"/>
  <c r="V1304" i="30" s="1"/>
  <c r="W1303" i="30"/>
  <c r="M1303" i="30"/>
  <c r="J1303" i="30"/>
  <c r="I1303" i="30" a="1"/>
  <c r="I1303" i="30" s="1"/>
  <c r="H1303" i="30" a="1"/>
  <c r="H1303" i="30" s="1"/>
  <c r="V1303" i="30" s="1"/>
  <c r="W1302" i="30"/>
  <c r="M1302" i="30"/>
  <c r="J1302" i="30"/>
  <c r="I1302" i="30" a="1"/>
  <c r="I1302" i="30" s="1"/>
  <c r="H1302" i="30" a="1"/>
  <c r="H1302" i="30" s="1"/>
  <c r="V1302" i="30" s="1"/>
  <c r="W1301" i="30"/>
  <c r="M1301" i="30"/>
  <c r="J1301" i="30"/>
  <c r="I1301" i="30" a="1"/>
  <c r="I1301" i="30" s="1"/>
  <c r="H1301" i="30" a="1"/>
  <c r="H1301" i="30" s="1"/>
  <c r="V1301" i="30" s="1"/>
  <c r="W1300" i="30"/>
  <c r="M1300" i="30"/>
  <c r="J1300" i="30"/>
  <c r="I1300" i="30" a="1"/>
  <c r="I1300" i="30" s="1"/>
  <c r="H1300" i="30" a="1"/>
  <c r="H1300" i="30" s="1"/>
  <c r="V1300" i="30" s="1"/>
  <c r="W1299" i="30"/>
  <c r="M1299" i="30"/>
  <c r="J1299" i="30"/>
  <c r="I1299" i="30" a="1"/>
  <c r="I1299" i="30" s="1"/>
  <c r="H1299" i="30" a="1"/>
  <c r="H1299" i="30" s="1"/>
  <c r="V1299" i="30" s="1"/>
  <c r="W1298" i="30"/>
  <c r="M1298" i="30"/>
  <c r="J1298" i="30"/>
  <c r="I1298" i="30" a="1"/>
  <c r="I1298" i="30" s="1"/>
  <c r="H1298" i="30" a="1"/>
  <c r="H1298" i="30" s="1"/>
  <c r="V1298" i="30" s="1"/>
  <c r="W1297" i="30"/>
  <c r="M1297" i="30"/>
  <c r="J1297" i="30"/>
  <c r="I1297" i="30" a="1"/>
  <c r="I1297" i="30" s="1"/>
  <c r="H1297" i="30" a="1"/>
  <c r="H1297" i="30" s="1"/>
  <c r="V1297" i="30" s="1"/>
  <c r="W1296" i="30"/>
  <c r="M1296" i="30"/>
  <c r="J1296" i="30"/>
  <c r="I1296" i="30" a="1"/>
  <c r="I1296" i="30" s="1"/>
  <c r="H1296" i="30" a="1"/>
  <c r="H1296" i="30" s="1"/>
  <c r="V1296" i="30" s="1"/>
  <c r="W1295" i="30"/>
  <c r="M1295" i="30"/>
  <c r="J1295" i="30"/>
  <c r="I1295" i="30" a="1"/>
  <c r="I1295" i="30" s="1"/>
  <c r="H1295" i="30" a="1"/>
  <c r="H1295" i="30" s="1"/>
  <c r="V1295" i="30" s="1"/>
  <c r="W1294" i="30"/>
  <c r="M1294" i="30"/>
  <c r="J1294" i="30"/>
  <c r="I1294" i="30" a="1"/>
  <c r="I1294" i="30" s="1"/>
  <c r="H1294" i="30" a="1"/>
  <c r="H1294" i="30" s="1"/>
  <c r="V1294" i="30" s="1"/>
  <c r="W1293" i="30"/>
  <c r="M1293" i="30"/>
  <c r="J1293" i="30"/>
  <c r="I1293" i="30" a="1"/>
  <c r="I1293" i="30" s="1"/>
  <c r="H1293" i="30" a="1"/>
  <c r="H1293" i="30" s="1"/>
  <c r="V1293" i="30" s="1"/>
  <c r="W1292" i="30"/>
  <c r="M1292" i="30"/>
  <c r="J1292" i="30"/>
  <c r="I1292" i="30" a="1"/>
  <c r="I1292" i="30" s="1"/>
  <c r="H1292" i="30" a="1"/>
  <c r="H1292" i="30" s="1"/>
  <c r="V1292" i="30" s="1"/>
  <c r="W1291" i="30"/>
  <c r="M1291" i="30"/>
  <c r="J1291" i="30"/>
  <c r="I1291" i="30" a="1"/>
  <c r="I1291" i="30" s="1"/>
  <c r="H1291" i="30" a="1"/>
  <c r="H1291" i="30" s="1"/>
  <c r="V1291" i="30" s="1"/>
  <c r="W1290" i="30"/>
  <c r="M1290" i="30"/>
  <c r="J1290" i="30"/>
  <c r="I1290" i="30" a="1"/>
  <c r="I1290" i="30" s="1"/>
  <c r="H1290" i="30" a="1"/>
  <c r="H1290" i="30" s="1"/>
  <c r="V1290" i="30" s="1"/>
  <c r="W1289" i="30"/>
  <c r="M1289" i="30"/>
  <c r="J1289" i="30"/>
  <c r="I1289" i="30" a="1"/>
  <c r="I1289" i="30" s="1"/>
  <c r="H1289" i="30" a="1"/>
  <c r="H1289" i="30" s="1"/>
  <c r="V1289" i="30" s="1"/>
  <c r="W1288" i="30"/>
  <c r="M1288" i="30"/>
  <c r="J1288" i="30"/>
  <c r="I1288" i="30" a="1"/>
  <c r="I1288" i="30" s="1"/>
  <c r="H1288" i="30" a="1"/>
  <c r="H1288" i="30" s="1"/>
  <c r="V1288" i="30" s="1"/>
  <c r="W1287" i="30"/>
  <c r="M1287" i="30"/>
  <c r="J1287" i="30"/>
  <c r="I1287" i="30" a="1"/>
  <c r="I1287" i="30" s="1"/>
  <c r="H1287" i="30" a="1"/>
  <c r="H1287" i="30" s="1"/>
  <c r="V1287" i="30" s="1"/>
  <c r="W1286" i="30"/>
  <c r="M1286" i="30"/>
  <c r="J1286" i="30"/>
  <c r="I1286" i="30" a="1"/>
  <c r="I1286" i="30" s="1"/>
  <c r="H1286" i="30" a="1"/>
  <c r="H1286" i="30" s="1"/>
  <c r="V1286" i="30" s="1"/>
  <c r="W1285" i="30"/>
  <c r="M1285" i="30"/>
  <c r="J1285" i="30"/>
  <c r="I1285" i="30" a="1"/>
  <c r="I1285" i="30" s="1"/>
  <c r="H1285" i="30" a="1"/>
  <c r="H1285" i="30" s="1"/>
  <c r="V1285" i="30" s="1"/>
  <c r="W1284" i="30"/>
  <c r="M1284" i="30"/>
  <c r="J1284" i="30"/>
  <c r="I1284" i="30" a="1"/>
  <c r="I1284" i="30" s="1"/>
  <c r="H1284" i="30" a="1"/>
  <c r="H1284" i="30" s="1"/>
  <c r="V1284" i="30" s="1"/>
  <c r="W1283" i="30"/>
  <c r="M1283" i="30"/>
  <c r="J1283" i="30"/>
  <c r="I1283" i="30" a="1"/>
  <c r="I1283" i="30" s="1"/>
  <c r="H1283" i="30" a="1"/>
  <c r="H1283" i="30" s="1"/>
  <c r="V1283" i="30" s="1"/>
  <c r="W1282" i="30"/>
  <c r="M1282" i="30"/>
  <c r="J1282" i="30"/>
  <c r="I1282" i="30" a="1"/>
  <c r="I1282" i="30" s="1"/>
  <c r="H1282" i="30" a="1"/>
  <c r="H1282" i="30" s="1"/>
  <c r="V1282" i="30" s="1"/>
  <c r="W1281" i="30"/>
  <c r="M1281" i="30"/>
  <c r="J1281" i="30"/>
  <c r="I1281" i="30" a="1"/>
  <c r="I1281" i="30" s="1"/>
  <c r="H1281" i="30" a="1"/>
  <c r="H1281" i="30" s="1"/>
  <c r="V1281" i="30" s="1"/>
  <c r="W1280" i="30"/>
  <c r="M1280" i="30"/>
  <c r="J1280" i="30"/>
  <c r="I1280" i="30" a="1"/>
  <c r="I1280" i="30" s="1"/>
  <c r="H1280" i="30" a="1"/>
  <c r="H1280" i="30" s="1"/>
  <c r="V1280" i="30" s="1"/>
  <c r="W1279" i="30"/>
  <c r="M1279" i="30"/>
  <c r="J1279" i="30"/>
  <c r="I1279" i="30" a="1"/>
  <c r="I1279" i="30" s="1"/>
  <c r="H1279" i="30" a="1"/>
  <c r="H1279" i="30" s="1"/>
  <c r="V1279" i="30" s="1"/>
  <c r="W1278" i="30"/>
  <c r="M1278" i="30"/>
  <c r="J1278" i="30"/>
  <c r="I1278" i="30" a="1"/>
  <c r="I1278" i="30" s="1"/>
  <c r="H1278" i="30" a="1"/>
  <c r="H1278" i="30" s="1"/>
  <c r="V1278" i="30" s="1"/>
  <c r="W1277" i="30"/>
  <c r="M1277" i="30"/>
  <c r="J1277" i="30"/>
  <c r="I1277" i="30" a="1"/>
  <c r="I1277" i="30" s="1"/>
  <c r="H1277" i="30" a="1"/>
  <c r="H1277" i="30" s="1"/>
  <c r="V1277" i="30" s="1"/>
  <c r="W1276" i="30"/>
  <c r="M1276" i="30"/>
  <c r="J1276" i="30"/>
  <c r="I1276" i="30" a="1"/>
  <c r="I1276" i="30" s="1"/>
  <c r="H1276" i="30" a="1"/>
  <c r="H1276" i="30" s="1"/>
  <c r="V1276" i="30" s="1"/>
  <c r="W1275" i="30"/>
  <c r="M1275" i="30"/>
  <c r="J1275" i="30"/>
  <c r="I1275" i="30" a="1"/>
  <c r="I1275" i="30" s="1"/>
  <c r="H1275" i="30" a="1"/>
  <c r="H1275" i="30" s="1"/>
  <c r="V1275" i="30" s="1"/>
  <c r="W1274" i="30"/>
  <c r="M1274" i="30"/>
  <c r="J1274" i="30"/>
  <c r="I1274" i="30" a="1"/>
  <c r="I1274" i="30" s="1"/>
  <c r="H1274" i="30" a="1"/>
  <c r="H1274" i="30" s="1"/>
  <c r="V1274" i="30" s="1"/>
  <c r="W1273" i="30"/>
  <c r="M1273" i="30"/>
  <c r="J1273" i="30"/>
  <c r="I1273" i="30" a="1"/>
  <c r="I1273" i="30" s="1"/>
  <c r="H1273" i="30" a="1"/>
  <c r="H1273" i="30" s="1"/>
  <c r="V1273" i="30" s="1"/>
  <c r="W1272" i="30"/>
  <c r="M1272" i="30"/>
  <c r="J1272" i="30"/>
  <c r="I1272" i="30" a="1"/>
  <c r="I1272" i="30" s="1"/>
  <c r="H1272" i="30" a="1"/>
  <c r="H1272" i="30" s="1"/>
  <c r="V1272" i="30" s="1"/>
  <c r="W1271" i="30"/>
  <c r="M1271" i="30"/>
  <c r="J1271" i="30"/>
  <c r="I1271" i="30" a="1"/>
  <c r="I1271" i="30" s="1"/>
  <c r="H1271" i="30" a="1"/>
  <c r="H1271" i="30" s="1"/>
  <c r="V1271" i="30" s="1"/>
  <c r="W1270" i="30"/>
  <c r="M1270" i="30"/>
  <c r="J1270" i="30"/>
  <c r="I1270" i="30" a="1"/>
  <c r="I1270" i="30" s="1"/>
  <c r="H1270" i="30" a="1"/>
  <c r="H1270" i="30" s="1"/>
  <c r="V1270" i="30" s="1"/>
  <c r="W1269" i="30"/>
  <c r="M1269" i="30"/>
  <c r="J1269" i="30"/>
  <c r="I1269" i="30" a="1"/>
  <c r="I1269" i="30" s="1"/>
  <c r="H1269" i="30" a="1"/>
  <c r="H1269" i="30" s="1"/>
  <c r="V1269" i="30" s="1"/>
  <c r="W1268" i="30"/>
  <c r="M1268" i="30"/>
  <c r="J1268" i="30"/>
  <c r="I1268" i="30" a="1"/>
  <c r="I1268" i="30" s="1"/>
  <c r="H1268" i="30" a="1"/>
  <c r="H1268" i="30" s="1"/>
  <c r="V1268" i="30" s="1"/>
  <c r="W1267" i="30"/>
  <c r="M1267" i="30"/>
  <c r="J1267" i="30"/>
  <c r="I1267" i="30" a="1"/>
  <c r="I1267" i="30" s="1"/>
  <c r="H1267" i="30" a="1"/>
  <c r="H1267" i="30" s="1"/>
  <c r="V1267" i="30" s="1"/>
  <c r="W1266" i="30"/>
  <c r="M1266" i="30"/>
  <c r="J1266" i="30"/>
  <c r="I1266" i="30" a="1"/>
  <c r="I1266" i="30" s="1"/>
  <c r="H1266" i="30" a="1"/>
  <c r="H1266" i="30" s="1"/>
  <c r="V1266" i="30" s="1"/>
  <c r="W1265" i="30"/>
  <c r="M1265" i="30"/>
  <c r="J1265" i="30"/>
  <c r="I1265" i="30" a="1"/>
  <c r="I1265" i="30" s="1"/>
  <c r="H1265" i="30" a="1"/>
  <c r="H1265" i="30" s="1"/>
  <c r="V1265" i="30" s="1"/>
  <c r="W1264" i="30"/>
  <c r="M1264" i="30"/>
  <c r="J1264" i="30"/>
  <c r="I1264" i="30" a="1"/>
  <c r="I1264" i="30" s="1"/>
  <c r="H1264" i="30" a="1"/>
  <c r="H1264" i="30" s="1"/>
  <c r="V1264" i="30" s="1"/>
  <c r="W1263" i="30"/>
  <c r="M1263" i="30"/>
  <c r="J1263" i="30"/>
  <c r="I1263" i="30" a="1"/>
  <c r="I1263" i="30" s="1"/>
  <c r="H1263" i="30" a="1"/>
  <c r="H1263" i="30" s="1"/>
  <c r="V1263" i="30" s="1"/>
  <c r="W1262" i="30"/>
  <c r="M1262" i="30"/>
  <c r="J1262" i="30"/>
  <c r="I1262" i="30" a="1"/>
  <c r="I1262" i="30" s="1"/>
  <c r="H1262" i="30" a="1"/>
  <c r="H1262" i="30" s="1"/>
  <c r="V1262" i="30" s="1"/>
  <c r="W1261" i="30"/>
  <c r="M1261" i="30"/>
  <c r="J1261" i="30"/>
  <c r="I1261" i="30" a="1"/>
  <c r="I1261" i="30" s="1"/>
  <c r="H1261" i="30" a="1"/>
  <c r="H1261" i="30" s="1"/>
  <c r="V1261" i="30" s="1"/>
  <c r="W1260" i="30"/>
  <c r="M1260" i="30"/>
  <c r="J1260" i="30"/>
  <c r="I1260" i="30" a="1"/>
  <c r="I1260" i="30" s="1"/>
  <c r="H1260" i="30" a="1"/>
  <c r="H1260" i="30" s="1"/>
  <c r="V1260" i="30" s="1"/>
  <c r="W1259" i="30"/>
  <c r="M1259" i="30"/>
  <c r="J1259" i="30"/>
  <c r="I1259" i="30" a="1"/>
  <c r="I1259" i="30" s="1"/>
  <c r="H1259" i="30" a="1"/>
  <c r="H1259" i="30" s="1"/>
  <c r="V1259" i="30" s="1"/>
  <c r="W1258" i="30"/>
  <c r="M1258" i="30"/>
  <c r="J1258" i="30"/>
  <c r="I1258" i="30" a="1"/>
  <c r="I1258" i="30" s="1"/>
  <c r="H1258" i="30" a="1"/>
  <c r="H1258" i="30" s="1"/>
  <c r="V1258" i="30" s="1"/>
  <c r="W1257" i="30"/>
  <c r="M1257" i="30"/>
  <c r="J1257" i="30"/>
  <c r="I1257" i="30" a="1"/>
  <c r="I1257" i="30" s="1"/>
  <c r="H1257" i="30" a="1"/>
  <c r="H1257" i="30" s="1"/>
  <c r="V1257" i="30" s="1"/>
  <c r="W1256" i="30"/>
  <c r="M1256" i="30"/>
  <c r="J1256" i="30"/>
  <c r="I1256" i="30" a="1"/>
  <c r="I1256" i="30" s="1"/>
  <c r="H1256" i="30" a="1"/>
  <c r="H1256" i="30" s="1"/>
  <c r="V1256" i="30" s="1"/>
  <c r="W1255" i="30"/>
  <c r="M1255" i="30"/>
  <c r="J1255" i="30"/>
  <c r="I1255" i="30" a="1"/>
  <c r="I1255" i="30" s="1"/>
  <c r="H1255" i="30" a="1"/>
  <c r="H1255" i="30" s="1"/>
  <c r="V1255" i="30" s="1"/>
  <c r="W1254" i="30"/>
  <c r="M1254" i="30"/>
  <c r="J1254" i="30"/>
  <c r="I1254" i="30" a="1"/>
  <c r="I1254" i="30" s="1"/>
  <c r="H1254" i="30" a="1"/>
  <c r="H1254" i="30" s="1"/>
  <c r="V1254" i="30" s="1"/>
  <c r="W1253" i="30"/>
  <c r="M1253" i="30"/>
  <c r="J1253" i="30"/>
  <c r="I1253" i="30" a="1"/>
  <c r="I1253" i="30" s="1"/>
  <c r="H1253" i="30" a="1"/>
  <c r="H1253" i="30" s="1"/>
  <c r="V1253" i="30" s="1"/>
  <c r="W1252" i="30"/>
  <c r="M1252" i="30"/>
  <c r="J1252" i="30"/>
  <c r="I1252" i="30" a="1"/>
  <c r="I1252" i="30" s="1"/>
  <c r="H1252" i="30" a="1"/>
  <c r="H1252" i="30" s="1"/>
  <c r="V1252" i="30" s="1"/>
  <c r="W1251" i="30"/>
  <c r="M1251" i="30"/>
  <c r="J1251" i="30"/>
  <c r="I1251" i="30" a="1"/>
  <c r="I1251" i="30" s="1"/>
  <c r="H1251" i="30" a="1"/>
  <c r="H1251" i="30" s="1"/>
  <c r="V1251" i="30" s="1"/>
  <c r="W1250" i="30"/>
  <c r="M1250" i="30"/>
  <c r="J1250" i="30"/>
  <c r="I1250" i="30" a="1"/>
  <c r="I1250" i="30" s="1"/>
  <c r="H1250" i="30" a="1"/>
  <c r="H1250" i="30" s="1"/>
  <c r="V1250" i="30" s="1"/>
  <c r="W1249" i="30"/>
  <c r="M1249" i="30"/>
  <c r="J1249" i="30"/>
  <c r="I1249" i="30" a="1"/>
  <c r="I1249" i="30" s="1"/>
  <c r="H1249" i="30" a="1"/>
  <c r="H1249" i="30" s="1"/>
  <c r="V1249" i="30" s="1"/>
  <c r="W1248" i="30"/>
  <c r="M1248" i="30"/>
  <c r="J1248" i="30"/>
  <c r="I1248" i="30" a="1"/>
  <c r="I1248" i="30" s="1"/>
  <c r="H1248" i="30" a="1"/>
  <c r="H1248" i="30" s="1"/>
  <c r="V1248" i="30" s="1"/>
  <c r="W1247" i="30"/>
  <c r="M1247" i="30"/>
  <c r="J1247" i="30"/>
  <c r="I1247" i="30" a="1"/>
  <c r="I1247" i="30" s="1"/>
  <c r="H1247" i="30" a="1"/>
  <c r="H1247" i="30" s="1"/>
  <c r="V1247" i="30" s="1"/>
  <c r="W1246" i="30"/>
  <c r="M1246" i="30"/>
  <c r="J1246" i="30"/>
  <c r="I1246" i="30" a="1"/>
  <c r="I1246" i="30" s="1"/>
  <c r="H1246" i="30" a="1"/>
  <c r="H1246" i="30" s="1"/>
  <c r="V1246" i="30" s="1"/>
  <c r="W1245" i="30"/>
  <c r="M1245" i="30"/>
  <c r="J1245" i="30"/>
  <c r="I1245" i="30" a="1"/>
  <c r="I1245" i="30" s="1"/>
  <c r="H1245" i="30" a="1"/>
  <c r="H1245" i="30" s="1"/>
  <c r="V1245" i="30" s="1"/>
  <c r="W1244" i="30"/>
  <c r="M1244" i="30"/>
  <c r="J1244" i="30"/>
  <c r="I1244" i="30" a="1"/>
  <c r="I1244" i="30" s="1"/>
  <c r="H1244" i="30" a="1"/>
  <c r="H1244" i="30" s="1"/>
  <c r="V1244" i="30" s="1"/>
  <c r="W1243" i="30"/>
  <c r="M1243" i="30"/>
  <c r="J1243" i="30"/>
  <c r="I1243" i="30" a="1"/>
  <c r="I1243" i="30" s="1"/>
  <c r="H1243" i="30" a="1"/>
  <c r="H1243" i="30" s="1"/>
  <c r="V1243" i="30" s="1"/>
  <c r="W1242" i="30"/>
  <c r="M1242" i="30"/>
  <c r="J1242" i="30"/>
  <c r="I1242" i="30" a="1"/>
  <c r="I1242" i="30" s="1"/>
  <c r="H1242" i="30" a="1"/>
  <c r="H1242" i="30" s="1"/>
  <c r="V1242" i="30" s="1"/>
  <c r="W1241" i="30"/>
  <c r="M1241" i="30"/>
  <c r="J1241" i="30"/>
  <c r="I1241" i="30" a="1"/>
  <c r="I1241" i="30" s="1"/>
  <c r="H1241" i="30" a="1"/>
  <c r="H1241" i="30" s="1"/>
  <c r="V1241" i="30" s="1"/>
  <c r="W1240" i="30"/>
  <c r="M1240" i="30"/>
  <c r="J1240" i="30"/>
  <c r="I1240" i="30" a="1"/>
  <c r="I1240" i="30" s="1"/>
  <c r="H1240" i="30" a="1"/>
  <c r="H1240" i="30" s="1"/>
  <c r="V1240" i="30" s="1"/>
  <c r="W1239" i="30"/>
  <c r="M1239" i="30"/>
  <c r="J1239" i="30"/>
  <c r="I1239" i="30" a="1"/>
  <c r="I1239" i="30" s="1"/>
  <c r="H1239" i="30" a="1"/>
  <c r="H1239" i="30" s="1"/>
  <c r="V1239" i="30" s="1"/>
  <c r="W1238" i="30"/>
  <c r="M1238" i="30"/>
  <c r="J1238" i="30"/>
  <c r="I1238" i="30" a="1"/>
  <c r="I1238" i="30" s="1"/>
  <c r="H1238" i="30" a="1"/>
  <c r="H1238" i="30" s="1"/>
  <c r="V1238" i="30" s="1"/>
  <c r="W1237" i="30"/>
  <c r="M1237" i="30"/>
  <c r="J1237" i="30"/>
  <c r="I1237" i="30" a="1"/>
  <c r="I1237" i="30" s="1"/>
  <c r="H1237" i="30" a="1"/>
  <c r="H1237" i="30" s="1"/>
  <c r="V1237" i="30" s="1"/>
  <c r="W1236" i="30"/>
  <c r="M1236" i="30"/>
  <c r="J1236" i="30"/>
  <c r="I1236" i="30" a="1"/>
  <c r="I1236" i="30" s="1"/>
  <c r="H1236" i="30" a="1"/>
  <c r="H1236" i="30" s="1"/>
  <c r="V1236" i="30" s="1"/>
  <c r="W1235" i="30"/>
  <c r="M1235" i="30"/>
  <c r="J1235" i="30"/>
  <c r="I1235" i="30" a="1"/>
  <c r="I1235" i="30" s="1"/>
  <c r="H1235" i="30" a="1"/>
  <c r="H1235" i="30" s="1"/>
  <c r="V1235" i="30" s="1"/>
  <c r="W1234" i="30"/>
  <c r="M1234" i="30"/>
  <c r="J1234" i="30"/>
  <c r="I1234" i="30" a="1"/>
  <c r="I1234" i="30" s="1"/>
  <c r="H1234" i="30" a="1"/>
  <c r="H1234" i="30" s="1"/>
  <c r="V1234" i="30" s="1"/>
  <c r="W1233" i="30"/>
  <c r="M1233" i="30"/>
  <c r="J1233" i="30"/>
  <c r="I1233" i="30" a="1"/>
  <c r="I1233" i="30" s="1"/>
  <c r="H1233" i="30" a="1"/>
  <c r="H1233" i="30" s="1"/>
  <c r="V1233" i="30" s="1"/>
  <c r="W1232" i="30"/>
  <c r="M1232" i="30"/>
  <c r="J1232" i="30"/>
  <c r="I1232" i="30" a="1"/>
  <c r="I1232" i="30" s="1"/>
  <c r="H1232" i="30" a="1"/>
  <c r="H1232" i="30" s="1"/>
  <c r="V1232" i="30" s="1"/>
  <c r="W1231" i="30"/>
  <c r="M1231" i="30"/>
  <c r="J1231" i="30"/>
  <c r="I1231" i="30" a="1"/>
  <c r="I1231" i="30" s="1"/>
  <c r="H1231" i="30" a="1"/>
  <c r="H1231" i="30" s="1"/>
  <c r="V1231" i="30" s="1"/>
  <c r="W1230" i="30"/>
  <c r="M1230" i="30"/>
  <c r="J1230" i="30"/>
  <c r="I1230" i="30" a="1"/>
  <c r="I1230" i="30" s="1"/>
  <c r="H1230" i="30" a="1"/>
  <c r="H1230" i="30" s="1"/>
  <c r="V1230" i="30" s="1"/>
  <c r="W1229" i="30"/>
  <c r="M1229" i="30"/>
  <c r="J1229" i="30"/>
  <c r="I1229" i="30" a="1"/>
  <c r="I1229" i="30" s="1"/>
  <c r="H1229" i="30" a="1"/>
  <c r="H1229" i="30" s="1"/>
  <c r="V1229" i="30" s="1"/>
  <c r="W1228" i="30"/>
  <c r="M1228" i="30"/>
  <c r="J1228" i="30"/>
  <c r="I1228" i="30" a="1"/>
  <c r="I1228" i="30" s="1"/>
  <c r="H1228" i="30" a="1"/>
  <c r="H1228" i="30" s="1"/>
  <c r="V1228" i="30" s="1"/>
  <c r="W1227" i="30"/>
  <c r="M1227" i="30"/>
  <c r="J1227" i="30"/>
  <c r="I1227" i="30" a="1"/>
  <c r="I1227" i="30" s="1"/>
  <c r="H1227" i="30" a="1"/>
  <c r="H1227" i="30" s="1"/>
  <c r="V1227" i="30" s="1"/>
  <c r="W1226" i="30"/>
  <c r="M1226" i="30"/>
  <c r="J1226" i="30"/>
  <c r="I1226" i="30" a="1"/>
  <c r="I1226" i="30" s="1"/>
  <c r="H1226" i="30" a="1"/>
  <c r="H1226" i="30" s="1"/>
  <c r="V1226" i="30" s="1"/>
  <c r="W1225" i="30"/>
  <c r="M1225" i="30"/>
  <c r="J1225" i="30"/>
  <c r="I1225" i="30" a="1"/>
  <c r="I1225" i="30" s="1"/>
  <c r="H1225" i="30" a="1"/>
  <c r="H1225" i="30" s="1"/>
  <c r="V1225" i="30" s="1"/>
  <c r="W1224" i="30"/>
  <c r="M1224" i="30"/>
  <c r="J1224" i="30"/>
  <c r="I1224" i="30" a="1"/>
  <c r="I1224" i="30" s="1"/>
  <c r="H1224" i="30" a="1"/>
  <c r="H1224" i="30" s="1"/>
  <c r="V1224" i="30" s="1"/>
  <c r="W1223" i="30"/>
  <c r="M1223" i="30"/>
  <c r="J1223" i="30"/>
  <c r="I1223" i="30" a="1"/>
  <c r="I1223" i="30" s="1"/>
  <c r="H1223" i="30" a="1"/>
  <c r="H1223" i="30" s="1"/>
  <c r="V1223" i="30" s="1"/>
  <c r="W1222" i="30"/>
  <c r="M1222" i="30"/>
  <c r="J1222" i="30"/>
  <c r="I1222" i="30" a="1"/>
  <c r="I1222" i="30" s="1"/>
  <c r="H1222" i="30" a="1"/>
  <c r="H1222" i="30" s="1"/>
  <c r="V1222" i="30" s="1"/>
  <c r="W1221" i="30"/>
  <c r="M1221" i="30"/>
  <c r="J1221" i="30"/>
  <c r="I1221" i="30" a="1"/>
  <c r="I1221" i="30" s="1"/>
  <c r="H1221" i="30" a="1"/>
  <c r="H1221" i="30" s="1"/>
  <c r="V1221" i="30" s="1"/>
  <c r="W1220" i="30"/>
  <c r="M1220" i="30"/>
  <c r="J1220" i="30"/>
  <c r="I1220" i="30" a="1"/>
  <c r="I1220" i="30" s="1"/>
  <c r="H1220" i="30" a="1"/>
  <c r="H1220" i="30" s="1"/>
  <c r="V1220" i="30" s="1"/>
  <c r="W1219" i="30"/>
  <c r="M1219" i="30"/>
  <c r="J1219" i="30"/>
  <c r="I1219" i="30" a="1"/>
  <c r="I1219" i="30" s="1"/>
  <c r="H1219" i="30" a="1"/>
  <c r="H1219" i="30" s="1"/>
  <c r="V1219" i="30" s="1"/>
  <c r="W1218" i="30"/>
  <c r="M1218" i="30"/>
  <c r="J1218" i="30"/>
  <c r="I1218" i="30" a="1"/>
  <c r="I1218" i="30" s="1"/>
  <c r="H1218" i="30" a="1"/>
  <c r="H1218" i="30" s="1"/>
  <c r="V1218" i="30" s="1"/>
  <c r="W1217" i="30"/>
  <c r="M1217" i="30"/>
  <c r="J1217" i="30"/>
  <c r="I1217" i="30" a="1"/>
  <c r="I1217" i="30" s="1"/>
  <c r="H1217" i="30" a="1"/>
  <c r="H1217" i="30" s="1"/>
  <c r="V1217" i="30" s="1"/>
  <c r="W1216" i="30"/>
  <c r="M1216" i="30"/>
  <c r="J1216" i="30"/>
  <c r="I1216" i="30" a="1"/>
  <c r="I1216" i="30" s="1"/>
  <c r="H1216" i="30" a="1"/>
  <c r="H1216" i="30" s="1"/>
  <c r="V1216" i="30" s="1"/>
  <c r="W1215" i="30"/>
  <c r="M1215" i="30"/>
  <c r="J1215" i="30"/>
  <c r="I1215" i="30" a="1"/>
  <c r="I1215" i="30" s="1"/>
  <c r="H1215" i="30" a="1"/>
  <c r="H1215" i="30" s="1"/>
  <c r="V1215" i="30" s="1"/>
  <c r="W1214" i="30"/>
  <c r="M1214" i="30"/>
  <c r="J1214" i="30"/>
  <c r="I1214" i="30" a="1"/>
  <c r="I1214" i="30" s="1"/>
  <c r="H1214" i="30" a="1"/>
  <c r="H1214" i="30" s="1"/>
  <c r="V1214" i="30" s="1"/>
  <c r="W1213" i="30"/>
  <c r="M1213" i="30"/>
  <c r="J1213" i="30"/>
  <c r="I1213" i="30" a="1"/>
  <c r="I1213" i="30" s="1"/>
  <c r="H1213" i="30" a="1"/>
  <c r="H1213" i="30" s="1"/>
  <c r="V1213" i="30" s="1"/>
  <c r="W1212" i="30"/>
  <c r="M1212" i="30"/>
  <c r="J1212" i="30"/>
  <c r="I1212" i="30" a="1"/>
  <c r="I1212" i="30" s="1"/>
  <c r="H1212" i="30" a="1"/>
  <c r="H1212" i="30" s="1"/>
  <c r="V1212" i="30" s="1"/>
  <c r="W1211" i="30"/>
  <c r="M1211" i="30"/>
  <c r="J1211" i="30"/>
  <c r="I1211" i="30" a="1"/>
  <c r="I1211" i="30" s="1"/>
  <c r="H1211" i="30" a="1"/>
  <c r="H1211" i="30" s="1"/>
  <c r="V1211" i="30" s="1"/>
  <c r="W1210" i="30"/>
  <c r="M1210" i="30"/>
  <c r="J1210" i="30"/>
  <c r="I1210" i="30" a="1"/>
  <c r="I1210" i="30" s="1"/>
  <c r="H1210" i="30" a="1"/>
  <c r="H1210" i="30" s="1"/>
  <c r="V1210" i="30" s="1"/>
  <c r="W1209" i="30"/>
  <c r="M1209" i="30"/>
  <c r="J1209" i="30"/>
  <c r="I1209" i="30" a="1"/>
  <c r="I1209" i="30" s="1"/>
  <c r="H1209" i="30" a="1"/>
  <c r="H1209" i="30" s="1"/>
  <c r="V1209" i="30" s="1"/>
  <c r="W1208" i="30"/>
  <c r="M1208" i="30"/>
  <c r="J1208" i="30"/>
  <c r="I1208" i="30" a="1"/>
  <c r="I1208" i="30" s="1"/>
  <c r="H1208" i="30" a="1"/>
  <c r="H1208" i="30" s="1"/>
  <c r="V1208" i="30" s="1"/>
  <c r="W1207" i="30"/>
  <c r="M1207" i="30"/>
  <c r="J1207" i="30"/>
  <c r="I1207" i="30" a="1"/>
  <c r="I1207" i="30" s="1"/>
  <c r="H1207" i="30" a="1"/>
  <c r="H1207" i="30" s="1"/>
  <c r="V1207" i="30" s="1"/>
  <c r="W1206" i="30"/>
  <c r="M1206" i="30"/>
  <c r="J1206" i="30"/>
  <c r="I1206" i="30" a="1"/>
  <c r="I1206" i="30" s="1"/>
  <c r="H1206" i="30" a="1"/>
  <c r="H1206" i="30" s="1"/>
  <c r="V1206" i="30" s="1"/>
  <c r="W1205" i="30"/>
  <c r="M1205" i="30"/>
  <c r="J1205" i="30"/>
  <c r="I1205" i="30" a="1"/>
  <c r="I1205" i="30" s="1"/>
  <c r="H1205" i="30" a="1"/>
  <c r="H1205" i="30" s="1"/>
  <c r="V1205" i="30" s="1"/>
  <c r="W1204" i="30"/>
  <c r="M1204" i="30"/>
  <c r="J1204" i="30"/>
  <c r="I1204" i="30" a="1"/>
  <c r="I1204" i="30" s="1"/>
  <c r="H1204" i="30" a="1"/>
  <c r="H1204" i="30" s="1"/>
  <c r="V1204" i="30" s="1"/>
  <c r="W1203" i="30"/>
  <c r="M1203" i="30"/>
  <c r="J1203" i="30"/>
  <c r="I1203" i="30" a="1"/>
  <c r="I1203" i="30" s="1"/>
  <c r="H1203" i="30" a="1"/>
  <c r="H1203" i="30" s="1"/>
  <c r="V1203" i="30" s="1"/>
  <c r="W1202" i="30"/>
  <c r="M1202" i="30"/>
  <c r="J1202" i="30"/>
  <c r="I1202" i="30" a="1"/>
  <c r="I1202" i="30" s="1"/>
  <c r="H1202" i="30" a="1"/>
  <c r="H1202" i="30" s="1"/>
  <c r="V1202" i="30" s="1"/>
  <c r="W1201" i="30"/>
  <c r="M1201" i="30"/>
  <c r="J1201" i="30"/>
  <c r="I1201" i="30" a="1"/>
  <c r="I1201" i="30" s="1"/>
  <c r="H1201" i="30" a="1"/>
  <c r="H1201" i="30" s="1"/>
  <c r="V1201" i="30" s="1"/>
  <c r="W1200" i="30"/>
  <c r="M1200" i="30"/>
  <c r="J1200" i="30"/>
  <c r="I1200" i="30" a="1"/>
  <c r="I1200" i="30" s="1"/>
  <c r="H1200" i="30" a="1"/>
  <c r="H1200" i="30" s="1"/>
  <c r="V1200" i="30" s="1"/>
  <c r="W1199" i="30"/>
  <c r="M1199" i="30"/>
  <c r="J1199" i="30"/>
  <c r="I1199" i="30" a="1"/>
  <c r="I1199" i="30" s="1"/>
  <c r="H1199" i="30" a="1"/>
  <c r="H1199" i="30" s="1"/>
  <c r="V1199" i="30" s="1"/>
  <c r="W1198" i="30"/>
  <c r="M1198" i="30"/>
  <c r="J1198" i="30"/>
  <c r="I1198" i="30" a="1"/>
  <c r="I1198" i="30" s="1"/>
  <c r="H1198" i="30" a="1"/>
  <c r="H1198" i="30" s="1"/>
  <c r="V1198" i="30" s="1"/>
  <c r="W1197" i="30"/>
  <c r="M1197" i="30"/>
  <c r="J1197" i="30"/>
  <c r="I1197" i="30" a="1"/>
  <c r="I1197" i="30" s="1"/>
  <c r="H1197" i="30" a="1"/>
  <c r="H1197" i="30" s="1"/>
  <c r="V1197" i="30" s="1"/>
  <c r="W1196" i="30"/>
  <c r="M1196" i="30"/>
  <c r="J1196" i="30"/>
  <c r="I1196" i="30" a="1"/>
  <c r="I1196" i="30" s="1"/>
  <c r="H1196" i="30" a="1"/>
  <c r="H1196" i="30" s="1"/>
  <c r="V1196" i="30" s="1"/>
  <c r="W1195" i="30"/>
  <c r="M1195" i="30"/>
  <c r="J1195" i="30"/>
  <c r="I1195" i="30" a="1"/>
  <c r="I1195" i="30" s="1"/>
  <c r="H1195" i="30" a="1"/>
  <c r="H1195" i="30" s="1"/>
  <c r="V1195" i="30" s="1"/>
  <c r="W1194" i="30"/>
  <c r="M1194" i="30"/>
  <c r="J1194" i="30"/>
  <c r="I1194" i="30" a="1"/>
  <c r="I1194" i="30" s="1"/>
  <c r="H1194" i="30" a="1"/>
  <c r="H1194" i="30" s="1"/>
  <c r="V1194" i="30" s="1"/>
  <c r="W1193" i="30"/>
  <c r="M1193" i="30"/>
  <c r="J1193" i="30"/>
  <c r="I1193" i="30" a="1"/>
  <c r="I1193" i="30" s="1"/>
  <c r="H1193" i="30" a="1"/>
  <c r="H1193" i="30" s="1"/>
  <c r="V1193" i="30" s="1"/>
  <c r="W1192" i="30"/>
  <c r="M1192" i="30"/>
  <c r="J1192" i="30"/>
  <c r="I1192" i="30" a="1"/>
  <c r="I1192" i="30" s="1"/>
  <c r="H1192" i="30" a="1"/>
  <c r="H1192" i="30" s="1"/>
  <c r="V1192" i="30" s="1"/>
  <c r="W1191" i="30"/>
  <c r="M1191" i="30"/>
  <c r="J1191" i="30"/>
  <c r="I1191" i="30" a="1"/>
  <c r="I1191" i="30" s="1"/>
  <c r="H1191" i="30" a="1"/>
  <c r="H1191" i="30" s="1"/>
  <c r="V1191" i="30" s="1"/>
  <c r="W1190" i="30"/>
  <c r="M1190" i="30"/>
  <c r="J1190" i="30"/>
  <c r="I1190" i="30" a="1"/>
  <c r="I1190" i="30" s="1"/>
  <c r="H1190" i="30" a="1"/>
  <c r="H1190" i="30" s="1"/>
  <c r="V1190" i="30" s="1"/>
  <c r="W1189" i="30"/>
  <c r="M1189" i="30"/>
  <c r="J1189" i="30"/>
  <c r="I1189" i="30" a="1"/>
  <c r="I1189" i="30" s="1"/>
  <c r="H1189" i="30" a="1"/>
  <c r="H1189" i="30" s="1"/>
  <c r="V1189" i="30" s="1"/>
  <c r="W1188" i="30"/>
  <c r="M1188" i="30"/>
  <c r="J1188" i="30"/>
  <c r="I1188" i="30" a="1"/>
  <c r="I1188" i="30" s="1"/>
  <c r="H1188" i="30" a="1"/>
  <c r="H1188" i="30" s="1"/>
  <c r="V1188" i="30" s="1"/>
  <c r="W1187" i="30"/>
  <c r="M1187" i="30"/>
  <c r="J1187" i="30"/>
  <c r="I1187" i="30" a="1"/>
  <c r="I1187" i="30" s="1"/>
  <c r="H1187" i="30" a="1"/>
  <c r="H1187" i="30" s="1"/>
  <c r="V1187" i="30" s="1"/>
  <c r="W1186" i="30"/>
  <c r="M1186" i="30"/>
  <c r="J1186" i="30"/>
  <c r="I1186" i="30" a="1"/>
  <c r="I1186" i="30" s="1"/>
  <c r="H1186" i="30" a="1"/>
  <c r="H1186" i="30" s="1"/>
  <c r="V1186" i="30" s="1"/>
  <c r="W1185" i="30"/>
  <c r="M1185" i="30"/>
  <c r="J1185" i="30"/>
  <c r="I1185" i="30" a="1"/>
  <c r="I1185" i="30" s="1"/>
  <c r="H1185" i="30" a="1"/>
  <c r="H1185" i="30" s="1"/>
  <c r="V1185" i="30" s="1"/>
  <c r="W1184" i="30"/>
  <c r="M1184" i="30"/>
  <c r="J1184" i="30"/>
  <c r="I1184" i="30" a="1"/>
  <c r="I1184" i="30" s="1"/>
  <c r="H1184" i="30" a="1"/>
  <c r="H1184" i="30" s="1"/>
  <c r="V1184" i="30" s="1"/>
  <c r="W1183" i="30"/>
  <c r="M1183" i="30"/>
  <c r="J1183" i="30"/>
  <c r="I1183" i="30" a="1"/>
  <c r="I1183" i="30" s="1"/>
  <c r="H1183" i="30" a="1"/>
  <c r="H1183" i="30" s="1"/>
  <c r="V1183" i="30" s="1"/>
  <c r="W1182" i="30"/>
  <c r="M1182" i="30"/>
  <c r="J1182" i="30"/>
  <c r="I1182" i="30" a="1"/>
  <c r="I1182" i="30" s="1"/>
  <c r="H1182" i="30" a="1"/>
  <c r="H1182" i="30" s="1"/>
  <c r="V1182" i="30" s="1"/>
  <c r="W1181" i="30"/>
  <c r="M1181" i="30"/>
  <c r="J1181" i="30"/>
  <c r="I1181" i="30" a="1"/>
  <c r="I1181" i="30" s="1"/>
  <c r="H1181" i="30" a="1"/>
  <c r="H1181" i="30" s="1"/>
  <c r="V1181" i="30" s="1"/>
  <c r="W1180" i="30"/>
  <c r="M1180" i="30"/>
  <c r="J1180" i="30"/>
  <c r="I1180" i="30" a="1"/>
  <c r="I1180" i="30" s="1"/>
  <c r="H1180" i="30" a="1"/>
  <c r="H1180" i="30" s="1"/>
  <c r="V1180" i="30" s="1"/>
  <c r="W1179" i="30"/>
  <c r="M1179" i="30"/>
  <c r="J1179" i="30"/>
  <c r="I1179" i="30" a="1"/>
  <c r="I1179" i="30" s="1"/>
  <c r="H1179" i="30" a="1"/>
  <c r="H1179" i="30" s="1"/>
  <c r="V1179" i="30" s="1"/>
  <c r="W1178" i="30"/>
  <c r="M1178" i="30"/>
  <c r="J1178" i="30"/>
  <c r="I1178" i="30" a="1"/>
  <c r="I1178" i="30" s="1"/>
  <c r="H1178" i="30" a="1"/>
  <c r="H1178" i="30" s="1"/>
  <c r="V1178" i="30" s="1"/>
  <c r="W1177" i="30"/>
  <c r="M1177" i="30"/>
  <c r="J1177" i="30"/>
  <c r="I1177" i="30" a="1"/>
  <c r="I1177" i="30" s="1"/>
  <c r="H1177" i="30" a="1"/>
  <c r="H1177" i="30" s="1"/>
  <c r="V1177" i="30" s="1"/>
  <c r="W1176" i="30"/>
  <c r="M1176" i="30"/>
  <c r="J1176" i="30"/>
  <c r="I1176" i="30" a="1"/>
  <c r="I1176" i="30" s="1"/>
  <c r="H1176" i="30" a="1"/>
  <c r="H1176" i="30" s="1"/>
  <c r="V1176" i="30" s="1"/>
  <c r="W1175" i="30"/>
  <c r="M1175" i="30"/>
  <c r="J1175" i="30"/>
  <c r="I1175" i="30" a="1"/>
  <c r="I1175" i="30" s="1"/>
  <c r="H1175" i="30" a="1"/>
  <c r="H1175" i="30" s="1"/>
  <c r="V1175" i="30" s="1"/>
  <c r="W1174" i="30"/>
  <c r="M1174" i="30"/>
  <c r="J1174" i="30"/>
  <c r="I1174" i="30" a="1"/>
  <c r="I1174" i="30" s="1"/>
  <c r="H1174" i="30" a="1"/>
  <c r="H1174" i="30" s="1"/>
  <c r="V1174" i="30" s="1"/>
  <c r="W1173" i="30"/>
  <c r="M1173" i="30"/>
  <c r="J1173" i="30"/>
  <c r="I1173" i="30" a="1"/>
  <c r="I1173" i="30" s="1"/>
  <c r="H1173" i="30" a="1"/>
  <c r="H1173" i="30" s="1"/>
  <c r="V1173" i="30" s="1"/>
  <c r="W1172" i="30"/>
  <c r="M1172" i="30"/>
  <c r="J1172" i="30"/>
  <c r="I1172" i="30" a="1"/>
  <c r="I1172" i="30" s="1"/>
  <c r="H1172" i="30" a="1"/>
  <c r="H1172" i="30" s="1"/>
  <c r="V1172" i="30" s="1"/>
  <c r="W1171" i="30"/>
  <c r="M1171" i="30"/>
  <c r="J1171" i="30"/>
  <c r="I1171" i="30" a="1"/>
  <c r="I1171" i="30" s="1"/>
  <c r="H1171" i="30" a="1"/>
  <c r="H1171" i="30" s="1"/>
  <c r="V1171" i="30" s="1"/>
  <c r="W1170" i="30"/>
  <c r="M1170" i="30"/>
  <c r="J1170" i="30"/>
  <c r="I1170" i="30" a="1"/>
  <c r="I1170" i="30" s="1"/>
  <c r="H1170" i="30" a="1"/>
  <c r="H1170" i="30" s="1"/>
  <c r="V1170" i="30" s="1"/>
  <c r="W1169" i="30"/>
  <c r="M1169" i="30"/>
  <c r="J1169" i="30"/>
  <c r="I1169" i="30" a="1"/>
  <c r="I1169" i="30" s="1"/>
  <c r="H1169" i="30" a="1"/>
  <c r="H1169" i="30" s="1"/>
  <c r="V1169" i="30" s="1"/>
  <c r="W1168" i="30"/>
  <c r="M1168" i="30"/>
  <c r="J1168" i="30"/>
  <c r="I1168" i="30" a="1"/>
  <c r="I1168" i="30" s="1"/>
  <c r="H1168" i="30" a="1"/>
  <c r="H1168" i="30" s="1"/>
  <c r="V1168" i="30" s="1"/>
  <c r="W1167" i="30"/>
  <c r="M1167" i="30"/>
  <c r="J1167" i="30"/>
  <c r="I1167" i="30" a="1"/>
  <c r="I1167" i="30" s="1"/>
  <c r="H1167" i="30" a="1"/>
  <c r="H1167" i="30" s="1"/>
  <c r="V1167" i="30" s="1"/>
  <c r="W1166" i="30"/>
  <c r="M1166" i="30"/>
  <c r="J1166" i="30"/>
  <c r="I1166" i="30" a="1"/>
  <c r="I1166" i="30" s="1"/>
  <c r="H1166" i="30" a="1"/>
  <c r="H1166" i="30" s="1"/>
  <c r="V1166" i="30" s="1"/>
  <c r="W1165" i="30"/>
  <c r="M1165" i="30"/>
  <c r="J1165" i="30"/>
  <c r="I1165" i="30" a="1"/>
  <c r="I1165" i="30" s="1"/>
  <c r="H1165" i="30" a="1"/>
  <c r="H1165" i="30" s="1"/>
  <c r="V1165" i="30" s="1"/>
  <c r="W1164" i="30"/>
  <c r="M1164" i="30"/>
  <c r="J1164" i="30"/>
  <c r="I1164" i="30" a="1"/>
  <c r="I1164" i="30" s="1"/>
  <c r="H1164" i="30" a="1"/>
  <c r="H1164" i="30" s="1"/>
  <c r="V1164" i="30" s="1"/>
  <c r="W1163" i="30"/>
  <c r="M1163" i="30"/>
  <c r="J1163" i="30"/>
  <c r="I1163" i="30" a="1"/>
  <c r="I1163" i="30" s="1"/>
  <c r="H1163" i="30" a="1"/>
  <c r="H1163" i="30" s="1"/>
  <c r="V1163" i="30" s="1"/>
  <c r="W1162" i="30"/>
  <c r="M1162" i="30"/>
  <c r="J1162" i="30"/>
  <c r="I1162" i="30" a="1"/>
  <c r="I1162" i="30" s="1"/>
  <c r="H1162" i="30" a="1"/>
  <c r="H1162" i="30" s="1"/>
  <c r="V1162" i="30" s="1"/>
  <c r="W1161" i="30"/>
  <c r="M1161" i="30"/>
  <c r="J1161" i="30"/>
  <c r="I1161" i="30" a="1"/>
  <c r="I1161" i="30" s="1"/>
  <c r="H1161" i="30" a="1"/>
  <c r="H1161" i="30" s="1"/>
  <c r="V1161" i="30" s="1"/>
  <c r="W1160" i="30"/>
  <c r="M1160" i="30"/>
  <c r="J1160" i="30"/>
  <c r="I1160" i="30" a="1"/>
  <c r="I1160" i="30" s="1"/>
  <c r="H1160" i="30" a="1"/>
  <c r="H1160" i="30" s="1"/>
  <c r="V1160" i="30" s="1"/>
  <c r="W1159" i="30"/>
  <c r="M1159" i="30"/>
  <c r="J1159" i="30"/>
  <c r="I1159" i="30" a="1"/>
  <c r="I1159" i="30" s="1"/>
  <c r="H1159" i="30" a="1"/>
  <c r="H1159" i="30" s="1"/>
  <c r="V1159" i="30" s="1"/>
  <c r="W1158" i="30"/>
  <c r="M1158" i="30"/>
  <c r="J1158" i="30"/>
  <c r="I1158" i="30" a="1"/>
  <c r="I1158" i="30" s="1"/>
  <c r="H1158" i="30" a="1"/>
  <c r="H1158" i="30" s="1"/>
  <c r="V1158" i="30" s="1"/>
  <c r="W1157" i="30"/>
  <c r="M1157" i="30"/>
  <c r="J1157" i="30"/>
  <c r="I1157" i="30" a="1"/>
  <c r="I1157" i="30" s="1"/>
  <c r="H1157" i="30" a="1"/>
  <c r="H1157" i="30" s="1"/>
  <c r="V1157" i="30" s="1"/>
  <c r="W1156" i="30"/>
  <c r="M1156" i="30"/>
  <c r="J1156" i="30"/>
  <c r="I1156" i="30" a="1"/>
  <c r="I1156" i="30" s="1"/>
  <c r="H1156" i="30" a="1"/>
  <c r="H1156" i="30" s="1"/>
  <c r="V1156" i="30" s="1"/>
  <c r="W1155" i="30"/>
  <c r="M1155" i="30"/>
  <c r="J1155" i="30"/>
  <c r="I1155" i="30" a="1"/>
  <c r="I1155" i="30" s="1"/>
  <c r="H1155" i="30" a="1"/>
  <c r="H1155" i="30" s="1"/>
  <c r="V1155" i="30" s="1"/>
  <c r="W1154" i="30"/>
  <c r="M1154" i="30"/>
  <c r="J1154" i="30"/>
  <c r="I1154" i="30" a="1"/>
  <c r="I1154" i="30" s="1"/>
  <c r="H1154" i="30" a="1"/>
  <c r="H1154" i="30" s="1"/>
  <c r="V1154" i="30" s="1"/>
  <c r="W1153" i="30"/>
  <c r="M1153" i="30"/>
  <c r="J1153" i="30"/>
  <c r="I1153" i="30" a="1"/>
  <c r="I1153" i="30" s="1"/>
  <c r="H1153" i="30" a="1"/>
  <c r="H1153" i="30" s="1"/>
  <c r="V1153" i="30" s="1"/>
  <c r="W1152" i="30"/>
  <c r="M1152" i="30"/>
  <c r="J1152" i="30"/>
  <c r="I1152" i="30" a="1"/>
  <c r="I1152" i="30" s="1"/>
  <c r="H1152" i="30" a="1"/>
  <c r="H1152" i="30" s="1"/>
  <c r="V1152" i="30" s="1"/>
  <c r="W1151" i="30"/>
  <c r="M1151" i="30"/>
  <c r="J1151" i="30"/>
  <c r="I1151" i="30" a="1"/>
  <c r="I1151" i="30" s="1"/>
  <c r="H1151" i="30" a="1"/>
  <c r="H1151" i="30" s="1"/>
  <c r="V1151" i="30" s="1"/>
  <c r="W1150" i="30"/>
  <c r="M1150" i="30"/>
  <c r="J1150" i="30"/>
  <c r="I1150" i="30" a="1"/>
  <c r="I1150" i="30" s="1"/>
  <c r="H1150" i="30" a="1"/>
  <c r="H1150" i="30" s="1"/>
  <c r="V1150" i="30" s="1"/>
  <c r="W1149" i="30"/>
  <c r="M1149" i="30"/>
  <c r="J1149" i="30"/>
  <c r="I1149" i="30" a="1"/>
  <c r="I1149" i="30" s="1"/>
  <c r="H1149" i="30" a="1"/>
  <c r="H1149" i="30" s="1"/>
  <c r="V1149" i="30" s="1"/>
  <c r="W1148" i="30"/>
  <c r="M1148" i="30"/>
  <c r="J1148" i="30"/>
  <c r="I1148" i="30" a="1"/>
  <c r="I1148" i="30" s="1"/>
  <c r="H1148" i="30" a="1"/>
  <c r="H1148" i="30" s="1"/>
  <c r="V1148" i="30" s="1"/>
  <c r="W1147" i="30"/>
  <c r="M1147" i="30"/>
  <c r="J1147" i="30"/>
  <c r="I1147" i="30" a="1"/>
  <c r="I1147" i="30" s="1"/>
  <c r="H1147" i="30" a="1"/>
  <c r="H1147" i="30" s="1"/>
  <c r="V1147" i="30" s="1"/>
  <c r="W1146" i="30"/>
  <c r="M1146" i="30"/>
  <c r="J1146" i="30"/>
  <c r="I1146" i="30" a="1"/>
  <c r="I1146" i="30" s="1"/>
  <c r="H1146" i="30" a="1"/>
  <c r="H1146" i="30" s="1"/>
  <c r="V1146" i="30" s="1"/>
  <c r="W1145" i="30"/>
  <c r="M1145" i="30"/>
  <c r="J1145" i="30"/>
  <c r="I1145" i="30" a="1"/>
  <c r="I1145" i="30" s="1"/>
  <c r="H1145" i="30" a="1"/>
  <c r="H1145" i="30" s="1"/>
  <c r="V1145" i="30" s="1"/>
  <c r="W1144" i="30"/>
  <c r="M1144" i="30"/>
  <c r="J1144" i="30"/>
  <c r="I1144" i="30" a="1"/>
  <c r="I1144" i="30" s="1"/>
  <c r="H1144" i="30" a="1"/>
  <c r="H1144" i="30" s="1"/>
  <c r="V1144" i="30" s="1"/>
  <c r="W1143" i="30"/>
  <c r="M1143" i="30"/>
  <c r="J1143" i="30"/>
  <c r="I1143" i="30" a="1"/>
  <c r="I1143" i="30" s="1"/>
  <c r="H1143" i="30" a="1"/>
  <c r="H1143" i="30" s="1"/>
  <c r="V1143" i="30" s="1"/>
  <c r="W1142" i="30"/>
  <c r="M1142" i="30"/>
  <c r="J1142" i="30"/>
  <c r="I1142" i="30" a="1"/>
  <c r="I1142" i="30" s="1"/>
  <c r="H1142" i="30" a="1"/>
  <c r="H1142" i="30" s="1"/>
  <c r="V1142" i="30" s="1"/>
  <c r="W1141" i="30"/>
  <c r="M1141" i="30"/>
  <c r="J1141" i="30"/>
  <c r="I1141" i="30" a="1"/>
  <c r="I1141" i="30" s="1"/>
  <c r="H1141" i="30" a="1"/>
  <c r="H1141" i="30" s="1"/>
  <c r="V1141" i="30" s="1"/>
  <c r="W1140" i="30"/>
  <c r="M1140" i="30"/>
  <c r="J1140" i="30"/>
  <c r="I1140" i="30" a="1"/>
  <c r="I1140" i="30" s="1"/>
  <c r="H1140" i="30" a="1"/>
  <c r="H1140" i="30" s="1"/>
  <c r="V1140" i="30" s="1"/>
  <c r="W1139" i="30"/>
  <c r="M1139" i="30"/>
  <c r="J1139" i="30"/>
  <c r="I1139" i="30" a="1"/>
  <c r="I1139" i="30" s="1"/>
  <c r="H1139" i="30" a="1"/>
  <c r="H1139" i="30" s="1"/>
  <c r="V1139" i="30" s="1"/>
  <c r="W1138" i="30"/>
  <c r="M1138" i="30"/>
  <c r="J1138" i="30"/>
  <c r="I1138" i="30" a="1"/>
  <c r="I1138" i="30" s="1"/>
  <c r="H1138" i="30" a="1"/>
  <c r="H1138" i="30" s="1"/>
  <c r="V1138" i="30" s="1"/>
  <c r="W1137" i="30"/>
  <c r="M1137" i="30"/>
  <c r="J1137" i="30"/>
  <c r="I1137" i="30" a="1"/>
  <c r="I1137" i="30" s="1"/>
  <c r="H1137" i="30" a="1"/>
  <c r="H1137" i="30" s="1"/>
  <c r="V1137" i="30" s="1"/>
  <c r="W1136" i="30"/>
  <c r="M1136" i="30"/>
  <c r="J1136" i="30"/>
  <c r="I1136" i="30" a="1"/>
  <c r="I1136" i="30" s="1"/>
  <c r="H1136" i="30" a="1"/>
  <c r="H1136" i="30" s="1"/>
  <c r="V1136" i="30" s="1"/>
  <c r="W1135" i="30"/>
  <c r="M1135" i="30"/>
  <c r="J1135" i="30"/>
  <c r="I1135" i="30" a="1"/>
  <c r="I1135" i="30" s="1"/>
  <c r="H1135" i="30" a="1"/>
  <c r="H1135" i="30" s="1"/>
  <c r="V1135" i="30" s="1"/>
  <c r="W1134" i="30"/>
  <c r="M1134" i="30"/>
  <c r="J1134" i="30"/>
  <c r="I1134" i="30" a="1"/>
  <c r="I1134" i="30" s="1"/>
  <c r="H1134" i="30" a="1"/>
  <c r="H1134" i="30" s="1"/>
  <c r="V1134" i="30" s="1"/>
  <c r="W1133" i="30"/>
  <c r="M1133" i="30"/>
  <c r="J1133" i="30"/>
  <c r="I1133" i="30" a="1"/>
  <c r="I1133" i="30" s="1"/>
  <c r="H1133" i="30" a="1"/>
  <c r="H1133" i="30" s="1"/>
  <c r="V1133" i="30" s="1"/>
  <c r="W1132" i="30"/>
  <c r="M1132" i="30"/>
  <c r="J1132" i="30"/>
  <c r="I1132" i="30" a="1"/>
  <c r="I1132" i="30" s="1"/>
  <c r="H1132" i="30" a="1"/>
  <c r="H1132" i="30" s="1"/>
  <c r="V1132" i="30" s="1"/>
  <c r="W1131" i="30"/>
  <c r="M1131" i="30"/>
  <c r="J1131" i="30"/>
  <c r="I1131" i="30" a="1"/>
  <c r="I1131" i="30" s="1"/>
  <c r="H1131" i="30" a="1"/>
  <c r="H1131" i="30" s="1"/>
  <c r="V1131" i="30" s="1"/>
  <c r="W1130" i="30"/>
  <c r="M1130" i="30"/>
  <c r="J1130" i="30"/>
  <c r="I1130" i="30" a="1"/>
  <c r="I1130" i="30" s="1"/>
  <c r="H1130" i="30" a="1"/>
  <c r="H1130" i="30" s="1"/>
  <c r="V1130" i="30" s="1"/>
  <c r="W1129" i="30"/>
  <c r="M1129" i="30"/>
  <c r="J1129" i="30"/>
  <c r="I1129" i="30" a="1"/>
  <c r="I1129" i="30" s="1"/>
  <c r="H1129" i="30" a="1"/>
  <c r="H1129" i="30" s="1"/>
  <c r="V1129" i="30" s="1"/>
  <c r="W1128" i="30"/>
  <c r="M1128" i="30"/>
  <c r="J1128" i="30"/>
  <c r="I1128" i="30" a="1"/>
  <c r="I1128" i="30" s="1"/>
  <c r="H1128" i="30" a="1"/>
  <c r="H1128" i="30" s="1"/>
  <c r="V1128" i="30" s="1"/>
  <c r="W1127" i="30"/>
  <c r="M1127" i="30"/>
  <c r="J1127" i="30"/>
  <c r="I1127" i="30" a="1"/>
  <c r="I1127" i="30" s="1"/>
  <c r="H1127" i="30" a="1"/>
  <c r="H1127" i="30" s="1"/>
  <c r="V1127" i="30" s="1"/>
  <c r="W1126" i="30"/>
  <c r="M1126" i="30"/>
  <c r="J1126" i="30"/>
  <c r="I1126" i="30" a="1"/>
  <c r="I1126" i="30" s="1"/>
  <c r="H1126" i="30" a="1"/>
  <c r="H1126" i="30" s="1"/>
  <c r="V1126" i="30" s="1"/>
  <c r="W1125" i="30"/>
  <c r="M1125" i="30"/>
  <c r="J1125" i="30"/>
  <c r="I1125" i="30" a="1"/>
  <c r="I1125" i="30" s="1"/>
  <c r="H1125" i="30" a="1"/>
  <c r="H1125" i="30" s="1"/>
  <c r="V1125" i="30" s="1"/>
  <c r="W1124" i="30"/>
  <c r="M1124" i="30"/>
  <c r="J1124" i="30"/>
  <c r="I1124" i="30" a="1"/>
  <c r="I1124" i="30" s="1"/>
  <c r="H1124" i="30" a="1"/>
  <c r="H1124" i="30" s="1"/>
  <c r="V1124" i="30" s="1"/>
  <c r="W1123" i="30"/>
  <c r="M1123" i="30"/>
  <c r="J1123" i="30"/>
  <c r="I1123" i="30" a="1"/>
  <c r="I1123" i="30" s="1"/>
  <c r="H1123" i="30" a="1"/>
  <c r="H1123" i="30" s="1"/>
  <c r="V1123" i="30" s="1"/>
  <c r="W1122" i="30"/>
  <c r="M1122" i="30"/>
  <c r="J1122" i="30"/>
  <c r="I1122" i="30" a="1"/>
  <c r="I1122" i="30" s="1"/>
  <c r="H1122" i="30" a="1"/>
  <c r="H1122" i="30" s="1"/>
  <c r="V1122" i="30" s="1"/>
  <c r="W1121" i="30"/>
  <c r="M1121" i="30"/>
  <c r="J1121" i="30"/>
  <c r="I1121" i="30" a="1"/>
  <c r="I1121" i="30" s="1"/>
  <c r="H1121" i="30" a="1"/>
  <c r="H1121" i="30" s="1"/>
  <c r="V1121" i="30" s="1"/>
  <c r="W1120" i="30"/>
  <c r="M1120" i="30"/>
  <c r="J1120" i="30"/>
  <c r="I1120" i="30" a="1"/>
  <c r="I1120" i="30" s="1"/>
  <c r="H1120" i="30" a="1"/>
  <c r="H1120" i="30" s="1"/>
  <c r="V1120" i="30" s="1"/>
  <c r="W1119" i="30"/>
  <c r="M1119" i="30"/>
  <c r="J1119" i="30"/>
  <c r="I1119" i="30" a="1"/>
  <c r="I1119" i="30" s="1"/>
  <c r="H1119" i="30" a="1"/>
  <c r="H1119" i="30" s="1"/>
  <c r="V1119" i="30" s="1"/>
  <c r="W1118" i="30"/>
  <c r="M1118" i="30"/>
  <c r="J1118" i="30"/>
  <c r="I1118" i="30" a="1"/>
  <c r="I1118" i="30" s="1"/>
  <c r="H1118" i="30" a="1"/>
  <c r="H1118" i="30" s="1"/>
  <c r="V1118" i="30" s="1"/>
  <c r="W1117" i="30"/>
  <c r="M1117" i="30"/>
  <c r="J1117" i="30"/>
  <c r="I1117" i="30" a="1"/>
  <c r="I1117" i="30" s="1"/>
  <c r="H1117" i="30" a="1"/>
  <c r="H1117" i="30" s="1"/>
  <c r="V1117" i="30" s="1"/>
  <c r="W1116" i="30"/>
  <c r="M1116" i="30"/>
  <c r="J1116" i="30"/>
  <c r="I1116" i="30" a="1"/>
  <c r="I1116" i="30" s="1"/>
  <c r="H1116" i="30" a="1"/>
  <c r="H1116" i="30" s="1"/>
  <c r="V1116" i="30" s="1"/>
  <c r="W1115" i="30"/>
  <c r="M1115" i="30"/>
  <c r="J1115" i="30"/>
  <c r="I1115" i="30" a="1"/>
  <c r="I1115" i="30" s="1"/>
  <c r="H1115" i="30" a="1"/>
  <c r="H1115" i="30" s="1"/>
  <c r="V1115" i="30" s="1"/>
  <c r="W1114" i="30"/>
  <c r="M1114" i="30"/>
  <c r="J1114" i="30"/>
  <c r="I1114" i="30" a="1"/>
  <c r="I1114" i="30" s="1"/>
  <c r="H1114" i="30" a="1"/>
  <c r="H1114" i="30" s="1"/>
  <c r="V1114" i="30" s="1"/>
  <c r="W1113" i="30"/>
  <c r="M1113" i="30"/>
  <c r="J1113" i="30"/>
  <c r="I1113" i="30" a="1"/>
  <c r="I1113" i="30" s="1"/>
  <c r="H1113" i="30" a="1"/>
  <c r="H1113" i="30" s="1"/>
  <c r="V1113" i="30" s="1"/>
  <c r="W1112" i="30"/>
  <c r="M1112" i="30"/>
  <c r="J1112" i="30"/>
  <c r="I1112" i="30" a="1"/>
  <c r="I1112" i="30" s="1"/>
  <c r="H1112" i="30" a="1"/>
  <c r="H1112" i="30" s="1"/>
  <c r="V1112" i="30" s="1"/>
  <c r="W1111" i="30"/>
  <c r="M1111" i="30"/>
  <c r="J1111" i="30"/>
  <c r="I1111" i="30" a="1"/>
  <c r="I1111" i="30" s="1"/>
  <c r="H1111" i="30" a="1"/>
  <c r="H1111" i="30" s="1"/>
  <c r="V1111" i="30" s="1"/>
  <c r="W1110" i="30"/>
  <c r="M1110" i="30"/>
  <c r="J1110" i="30"/>
  <c r="I1110" i="30" a="1"/>
  <c r="I1110" i="30" s="1"/>
  <c r="H1110" i="30" a="1"/>
  <c r="H1110" i="30" s="1"/>
  <c r="V1110" i="30" s="1"/>
  <c r="W1109" i="30"/>
  <c r="M1109" i="30"/>
  <c r="J1109" i="30"/>
  <c r="I1109" i="30" a="1"/>
  <c r="I1109" i="30" s="1"/>
  <c r="H1109" i="30" a="1"/>
  <c r="H1109" i="30" s="1"/>
  <c r="V1109" i="30" s="1"/>
  <c r="W1108" i="30"/>
  <c r="M1108" i="30"/>
  <c r="J1108" i="30"/>
  <c r="I1108" i="30" a="1"/>
  <c r="I1108" i="30" s="1"/>
  <c r="H1108" i="30" a="1"/>
  <c r="H1108" i="30" s="1"/>
  <c r="V1108" i="30" s="1"/>
  <c r="W1107" i="30"/>
  <c r="M1107" i="30"/>
  <c r="J1107" i="30"/>
  <c r="I1107" i="30" a="1"/>
  <c r="I1107" i="30" s="1"/>
  <c r="H1107" i="30" a="1"/>
  <c r="H1107" i="30" s="1"/>
  <c r="V1107" i="30" s="1"/>
  <c r="W1106" i="30"/>
  <c r="M1106" i="30"/>
  <c r="J1106" i="30"/>
  <c r="I1106" i="30" a="1"/>
  <c r="I1106" i="30" s="1"/>
  <c r="H1106" i="30" a="1"/>
  <c r="H1106" i="30" s="1"/>
  <c r="V1106" i="30" s="1"/>
  <c r="W1105" i="30"/>
  <c r="M1105" i="30"/>
  <c r="J1105" i="30"/>
  <c r="I1105" i="30" a="1"/>
  <c r="I1105" i="30" s="1"/>
  <c r="H1105" i="30" a="1"/>
  <c r="H1105" i="30" s="1"/>
  <c r="V1105" i="30" s="1"/>
  <c r="W1104" i="30"/>
  <c r="M1104" i="30"/>
  <c r="J1104" i="30"/>
  <c r="I1104" i="30" a="1"/>
  <c r="I1104" i="30" s="1"/>
  <c r="H1104" i="30" a="1"/>
  <c r="H1104" i="30" s="1"/>
  <c r="V1104" i="30" s="1"/>
  <c r="W1103" i="30"/>
  <c r="M1103" i="30"/>
  <c r="J1103" i="30"/>
  <c r="I1103" i="30" a="1"/>
  <c r="I1103" i="30" s="1"/>
  <c r="H1103" i="30" a="1"/>
  <c r="H1103" i="30" s="1"/>
  <c r="V1103" i="30" s="1"/>
  <c r="W1102" i="30"/>
  <c r="M1102" i="30"/>
  <c r="J1102" i="30"/>
  <c r="I1102" i="30" a="1"/>
  <c r="I1102" i="30" s="1"/>
  <c r="H1102" i="30" a="1"/>
  <c r="H1102" i="30" s="1"/>
  <c r="V1102" i="30" s="1"/>
  <c r="W1101" i="30"/>
  <c r="M1101" i="30"/>
  <c r="J1101" i="30"/>
  <c r="I1101" i="30" a="1"/>
  <c r="I1101" i="30" s="1"/>
  <c r="H1101" i="30" a="1"/>
  <c r="H1101" i="30" s="1"/>
  <c r="V1101" i="30" s="1"/>
  <c r="W1100" i="30"/>
  <c r="M1100" i="30"/>
  <c r="J1100" i="30"/>
  <c r="I1100" i="30" a="1"/>
  <c r="I1100" i="30" s="1"/>
  <c r="H1100" i="30" a="1"/>
  <c r="H1100" i="30" s="1"/>
  <c r="V1100" i="30" s="1"/>
  <c r="W1099" i="30"/>
  <c r="M1099" i="30"/>
  <c r="J1099" i="30"/>
  <c r="I1099" i="30" a="1"/>
  <c r="I1099" i="30" s="1"/>
  <c r="H1099" i="30" a="1"/>
  <c r="H1099" i="30" s="1"/>
  <c r="V1099" i="30" s="1"/>
  <c r="W1098" i="30"/>
  <c r="M1098" i="30"/>
  <c r="J1098" i="30"/>
  <c r="I1098" i="30" a="1"/>
  <c r="I1098" i="30" s="1"/>
  <c r="H1098" i="30" a="1"/>
  <c r="H1098" i="30" s="1"/>
  <c r="V1098" i="30" s="1"/>
  <c r="W1097" i="30"/>
  <c r="M1097" i="30"/>
  <c r="J1097" i="30"/>
  <c r="I1097" i="30" a="1"/>
  <c r="I1097" i="30" s="1"/>
  <c r="H1097" i="30" a="1"/>
  <c r="H1097" i="30" s="1"/>
  <c r="V1097" i="30" s="1"/>
  <c r="W1096" i="30"/>
  <c r="M1096" i="30"/>
  <c r="J1096" i="30"/>
  <c r="I1096" i="30" a="1"/>
  <c r="I1096" i="30" s="1"/>
  <c r="H1096" i="30" a="1"/>
  <c r="H1096" i="30" s="1"/>
  <c r="V1096" i="30" s="1"/>
  <c r="W1095" i="30"/>
  <c r="M1095" i="30"/>
  <c r="J1095" i="30"/>
  <c r="I1095" i="30" a="1"/>
  <c r="I1095" i="30" s="1"/>
  <c r="H1095" i="30" a="1"/>
  <c r="H1095" i="30" s="1"/>
  <c r="V1095" i="30" s="1"/>
  <c r="W1094" i="30"/>
  <c r="M1094" i="30"/>
  <c r="J1094" i="30"/>
  <c r="I1094" i="30" a="1"/>
  <c r="I1094" i="30" s="1"/>
  <c r="H1094" i="30" a="1"/>
  <c r="H1094" i="30" s="1"/>
  <c r="V1094" i="30" s="1"/>
  <c r="W1093" i="30"/>
  <c r="M1093" i="30"/>
  <c r="J1093" i="30"/>
  <c r="I1093" i="30" a="1"/>
  <c r="I1093" i="30" s="1"/>
  <c r="H1093" i="30" a="1"/>
  <c r="H1093" i="30" s="1"/>
  <c r="V1093" i="30" s="1"/>
  <c r="W1092" i="30"/>
  <c r="M1092" i="30"/>
  <c r="J1092" i="30"/>
  <c r="I1092" i="30" a="1"/>
  <c r="I1092" i="30" s="1"/>
  <c r="H1092" i="30" a="1"/>
  <c r="H1092" i="30" s="1"/>
  <c r="V1092" i="30" s="1"/>
  <c r="W1091" i="30"/>
  <c r="M1091" i="30"/>
  <c r="J1091" i="30"/>
  <c r="I1091" i="30" a="1"/>
  <c r="I1091" i="30" s="1"/>
  <c r="H1091" i="30" a="1"/>
  <c r="H1091" i="30" s="1"/>
  <c r="V1091" i="30" s="1"/>
  <c r="W1090" i="30"/>
  <c r="M1090" i="30"/>
  <c r="J1090" i="30"/>
  <c r="I1090" i="30" a="1"/>
  <c r="I1090" i="30" s="1"/>
  <c r="H1090" i="30" a="1"/>
  <c r="H1090" i="30" s="1"/>
  <c r="V1090" i="30" s="1"/>
  <c r="W1089" i="30"/>
  <c r="M1089" i="30"/>
  <c r="J1089" i="30"/>
  <c r="I1089" i="30" a="1"/>
  <c r="I1089" i="30" s="1"/>
  <c r="H1089" i="30" a="1"/>
  <c r="H1089" i="30" s="1"/>
  <c r="V1089" i="30" s="1"/>
  <c r="W1088" i="30"/>
  <c r="M1088" i="30"/>
  <c r="J1088" i="30"/>
  <c r="I1088" i="30" a="1"/>
  <c r="I1088" i="30" s="1"/>
  <c r="H1088" i="30" a="1"/>
  <c r="H1088" i="30" s="1"/>
  <c r="V1088" i="30" s="1"/>
  <c r="W1087" i="30"/>
  <c r="M1087" i="30"/>
  <c r="J1087" i="30"/>
  <c r="I1087" i="30" a="1"/>
  <c r="I1087" i="30" s="1"/>
  <c r="H1087" i="30" a="1"/>
  <c r="H1087" i="30" s="1"/>
  <c r="V1087" i="30" s="1"/>
  <c r="W1086" i="30"/>
  <c r="M1086" i="30"/>
  <c r="J1086" i="30"/>
  <c r="I1086" i="30" a="1"/>
  <c r="I1086" i="30" s="1"/>
  <c r="H1086" i="30" a="1"/>
  <c r="H1086" i="30" s="1"/>
  <c r="V1086" i="30" s="1"/>
  <c r="W1085" i="30"/>
  <c r="M1085" i="30"/>
  <c r="J1085" i="30"/>
  <c r="I1085" i="30" a="1"/>
  <c r="I1085" i="30" s="1"/>
  <c r="H1085" i="30" a="1"/>
  <c r="H1085" i="30" s="1"/>
  <c r="V1085" i="30" s="1"/>
  <c r="W1084" i="30"/>
  <c r="M1084" i="30"/>
  <c r="J1084" i="30"/>
  <c r="I1084" i="30" a="1"/>
  <c r="I1084" i="30" s="1"/>
  <c r="H1084" i="30" a="1"/>
  <c r="H1084" i="30" s="1"/>
  <c r="V1084" i="30" s="1"/>
  <c r="W1083" i="30"/>
  <c r="M1083" i="30"/>
  <c r="J1083" i="30"/>
  <c r="I1083" i="30" a="1"/>
  <c r="I1083" i="30" s="1"/>
  <c r="H1083" i="30" a="1"/>
  <c r="H1083" i="30" s="1"/>
  <c r="V1083" i="30" s="1"/>
  <c r="W1082" i="30"/>
  <c r="M1082" i="30"/>
  <c r="J1082" i="30"/>
  <c r="I1082" i="30" a="1"/>
  <c r="I1082" i="30" s="1"/>
  <c r="H1082" i="30" a="1"/>
  <c r="H1082" i="30" s="1"/>
  <c r="V1082" i="30" s="1"/>
  <c r="W1081" i="30"/>
  <c r="M1081" i="30"/>
  <c r="J1081" i="30"/>
  <c r="I1081" i="30" a="1"/>
  <c r="I1081" i="30" s="1"/>
  <c r="H1081" i="30" a="1"/>
  <c r="H1081" i="30" s="1"/>
  <c r="V1081" i="30" s="1"/>
  <c r="W1080" i="30"/>
  <c r="M1080" i="30"/>
  <c r="J1080" i="30"/>
  <c r="I1080" i="30" a="1"/>
  <c r="I1080" i="30" s="1"/>
  <c r="H1080" i="30" a="1"/>
  <c r="H1080" i="30" s="1"/>
  <c r="V1080" i="30" s="1"/>
  <c r="W1079" i="30"/>
  <c r="M1079" i="30"/>
  <c r="J1079" i="30"/>
  <c r="I1079" i="30" a="1"/>
  <c r="I1079" i="30" s="1"/>
  <c r="H1079" i="30" a="1"/>
  <c r="H1079" i="30" s="1"/>
  <c r="V1079" i="30" s="1"/>
  <c r="W1078" i="30"/>
  <c r="M1078" i="30"/>
  <c r="J1078" i="30"/>
  <c r="I1078" i="30" a="1"/>
  <c r="I1078" i="30" s="1"/>
  <c r="H1078" i="30" a="1"/>
  <c r="H1078" i="30" s="1"/>
  <c r="V1078" i="30" s="1"/>
  <c r="W1077" i="30"/>
  <c r="M1077" i="30"/>
  <c r="J1077" i="30"/>
  <c r="I1077" i="30" a="1"/>
  <c r="I1077" i="30" s="1"/>
  <c r="H1077" i="30" a="1"/>
  <c r="H1077" i="30" s="1"/>
  <c r="V1077" i="30" s="1"/>
  <c r="W1076" i="30"/>
  <c r="M1076" i="30"/>
  <c r="J1076" i="30"/>
  <c r="I1076" i="30" a="1"/>
  <c r="I1076" i="30" s="1"/>
  <c r="H1076" i="30" a="1"/>
  <c r="H1076" i="30" s="1"/>
  <c r="V1076" i="30" s="1"/>
  <c r="W1075" i="30"/>
  <c r="M1075" i="30"/>
  <c r="J1075" i="30"/>
  <c r="I1075" i="30" a="1"/>
  <c r="I1075" i="30" s="1"/>
  <c r="H1075" i="30" a="1"/>
  <c r="H1075" i="30" s="1"/>
  <c r="V1075" i="30" s="1"/>
  <c r="W1074" i="30"/>
  <c r="M1074" i="30"/>
  <c r="J1074" i="30"/>
  <c r="I1074" i="30" a="1"/>
  <c r="I1074" i="30" s="1"/>
  <c r="H1074" i="30" a="1"/>
  <c r="H1074" i="30" s="1"/>
  <c r="V1074" i="30" s="1"/>
  <c r="W1073" i="30"/>
  <c r="M1073" i="30"/>
  <c r="J1073" i="30"/>
  <c r="I1073" i="30" a="1"/>
  <c r="I1073" i="30" s="1"/>
  <c r="H1073" i="30" a="1"/>
  <c r="H1073" i="30" s="1"/>
  <c r="V1073" i="30" s="1"/>
  <c r="W1072" i="30"/>
  <c r="M1072" i="30"/>
  <c r="J1072" i="30"/>
  <c r="I1072" i="30" a="1"/>
  <c r="I1072" i="30" s="1"/>
  <c r="H1072" i="30" a="1"/>
  <c r="H1072" i="30" s="1"/>
  <c r="V1072" i="30" s="1"/>
  <c r="W1071" i="30"/>
  <c r="M1071" i="30"/>
  <c r="J1071" i="30"/>
  <c r="I1071" i="30" a="1"/>
  <c r="I1071" i="30" s="1"/>
  <c r="H1071" i="30" a="1"/>
  <c r="H1071" i="30" s="1"/>
  <c r="V1071" i="30" s="1"/>
  <c r="W1070" i="30"/>
  <c r="M1070" i="30"/>
  <c r="J1070" i="30"/>
  <c r="I1070" i="30" a="1"/>
  <c r="I1070" i="30" s="1"/>
  <c r="H1070" i="30" a="1"/>
  <c r="H1070" i="30" s="1"/>
  <c r="V1070" i="30" s="1"/>
  <c r="W1069" i="30"/>
  <c r="M1069" i="30"/>
  <c r="J1069" i="30"/>
  <c r="I1069" i="30" a="1"/>
  <c r="I1069" i="30" s="1"/>
  <c r="H1069" i="30" a="1"/>
  <c r="H1069" i="30" s="1"/>
  <c r="V1069" i="30" s="1"/>
  <c r="W1068" i="30"/>
  <c r="M1068" i="30"/>
  <c r="J1068" i="30"/>
  <c r="I1068" i="30" a="1"/>
  <c r="I1068" i="30" s="1"/>
  <c r="H1068" i="30" a="1"/>
  <c r="H1068" i="30" s="1"/>
  <c r="V1068" i="30" s="1"/>
  <c r="W1067" i="30"/>
  <c r="M1067" i="30"/>
  <c r="J1067" i="30"/>
  <c r="I1067" i="30" a="1"/>
  <c r="I1067" i="30" s="1"/>
  <c r="H1067" i="30" a="1"/>
  <c r="H1067" i="30" s="1"/>
  <c r="V1067" i="30" s="1"/>
  <c r="W1066" i="30"/>
  <c r="M1066" i="30"/>
  <c r="J1066" i="30"/>
  <c r="I1066" i="30" a="1"/>
  <c r="I1066" i="30" s="1"/>
  <c r="H1066" i="30" a="1"/>
  <c r="H1066" i="30" s="1"/>
  <c r="V1066" i="30" s="1"/>
  <c r="W1065" i="30"/>
  <c r="M1065" i="30"/>
  <c r="J1065" i="30"/>
  <c r="I1065" i="30" a="1"/>
  <c r="I1065" i="30" s="1"/>
  <c r="H1065" i="30" a="1"/>
  <c r="H1065" i="30" s="1"/>
  <c r="V1065" i="30" s="1"/>
  <c r="W1064" i="30"/>
  <c r="M1064" i="30"/>
  <c r="J1064" i="30"/>
  <c r="I1064" i="30" a="1"/>
  <c r="I1064" i="30" s="1"/>
  <c r="H1064" i="30" a="1"/>
  <c r="H1064" i="30" s="1"/>
  <c r="V1064" i="30" s="1"/>
  <c r="W1063" i="30"/>
  <c r="M1063" i="30"/>
  <c r="J1063" i="30"/>
  <c r="I1063" i="30" a="1"/>
  <c r="I1063" i="30" s="1"/>
  <c r="H1063" i="30" a="1"/>
  <c r="H1063" i="30" s="1"/>
  <c r="V1063" i="30" s="1"/>
  <c r="W1062" i="30"/>
  <c r="M1062" i="30"/>
  <c r="J1062" i="30"/>
  <c r="I1062" i="30" a="1"/>
  <c r="I1062" i="30" s="1"/>
  <c r="H1062" i="30" a="1"/>
  <c r="H1062" i="30" s="1"/>
  <c r="V1062" i="30" s="1"/>
  <c r="W1061" i="30"/>
  <c r="M1061" i="30"/>
  <c r="J1061" i="30"/>
  <c r="I1061" i="30" a="1"/>
  <c r="I1061" i="30" s="1"/>
  <c r="H1061" i="30" a="1"/>
  <c r="H1061" i="30" s="1"/>
  <c r="V1061" i="30" s="1"/>
  <c r="W1060" i="30"/>
  <c r="M1060" i="30"/>
  <c r="J1060" i="30"/>
  <c r="I1060" i="30" a="1"/>
  <c r="I1060" i="30" s="1"/>
  <c r="H1060" i="30" a="1"/>
  <c r="H1060" i="30" s="1"/>
  <c r="V1060" i="30" s="1"/>
  <c r="W1059" i="30"/>
  <c r="M1059" i="30"/>
  <c r="J1059" i="30"/>
  <c r="I1059" i="30" a="1"/>
  <c r="I1059" i="30" s="1"/>
  <c r="H1059" i="30" a="1"/>
  <c r="H1059" i="30" s="1"/>
  <c r="V1059" i="30" s="1"/>
  <c r="W1058" i="30"/>
  <c r="M1058" i="30"/>
  <c r="J1058" i="30"/>
  <c r="I1058" i="30" a="1"/>
  <c r="I1058" i="30" s="1"/>
  <c r="H1058" i="30" a="1"/>
  <c r="H1058" i="30" s="1"/>
  <c r="V1058" i="30" s="1"/>
  <c r="W1057" i="30"/>
  <c r="M1057" i="30"/>
  <c r="J1057" i="30"/>
  <c r="I1057" i="30" a="1"/>
  <c r="I1057" i="30" s="1"/>
  <c r="H1057" i="30" a="1"/>
  <c r="H1057" i="30" s="1"/>
  <c r="V1057" i="30" s="1"/>
  <c r="W1056" i="30"/>
  <c r="M1056" i="30"/>
  <c r="J1056" i="30"/>
  <c r="I1056" i="30" a="1"/>
  <c r="I1056" i="30" s="1"/>
  <c r="H1056" i="30" a="1"/>
  <c r="H1056" i="30" s="1"/>
  <c r="V1056" i="30" s="1"/>
  <c r="W1055" i="30"/>
  <c r="M1055" i="30"/>
  <c r="J1055" i="30"/>
  <c r="I1055" i="30" a="1"/>
  <c r="I1055" i="30" s="1"/>
  <c r="H1055" i="30" a="1"/>
  <c r="H1055" i="30" s="1"/>
  <c r="V1055" i="30" s="1"/>
  <c r="W1054" i="30"/>
  <c r="M1054" i="30"/>
  <c r="J1054" i="30"/>
  <c r="I1054" i="30" a="1"/>
  <c r="I1054" i="30" s="1"/>
  <c r="H1054" i="30" a="1"/>
  <c r="H1054" i="30" s="1"/>
  <c r="V1054" i="30" s="1"/>
  <c r="W1053" i="30"/>
  <c r="M1053" i="30"/>
  <c r="J1053" i="30"/>
  <c r="I1053" i="30" a="1"/>
  <c r="I1053" i="30" s="1"/>
  <c r="H1053" i="30" a="1"/>
  <c r="H1053" i="30" s="1"/>
  <c r="V1053" i="30" s="1"/>
  <c r="W1052" i="30"/>
  <c r="M1052" i="30"/>
  <c r="J1052" i="30"/>
  <c r="I1052" i="30" a="1"/>
  <c r="I1052" i="30" s="1"/>
  <c r="H1052" i="30" a="1"/>
  <c r="H1052" i="30" s="1"/>
  <c r="V1052" i="30" s="1"/>
  <c r="W1051" i="30"/>
  <c r="M1051" i="30"/>
  <c r="J1051" i="30"/>
  <c r="I1051" i="30" a="1"/>
  <c r="I1051" i="30" s="1"/>
  <c r="H1051" i="30" a="1"/>
  <c r="H1051" i="30" s="1"/>
  <c r="V1051" i="30" s="1"/>
  <c r="W1050" i="30"/>
  <c r="M1050" i="30"/>
  <c r="J1050" i="30"/>
  <c r="I1050" i="30" a="1"/>
  <c r="I1050" i="30" s="1"/>
  <c r="H1050" i="30" a="1"/>
  <c r="H1050" i="30" s="1"/>
  <c r="V1050" i="30" s="1"/>
  <c r="W1049" i="30"/>
  <c r="M1049" i="30"/>
  <c r="J1049" i="30"/>
  <c r="I1049" i="30" a="1"/>
  <c r="I1049" i="30" s="1"/>
  <c r="H1049" i="30" a="1"/>
  <c r="H1049" i="30" s="1"/>
  <c r="V1049" i="30" s="1"/>
  <c r="W1048" i="30"/>
  <c r="M1048" i="30"/>
  <c r="J1048" i="30"/>
  <c r="I1048" i="30" a="1"/>
  <c r="I1048" i="30" s="1"/>
  <c r="H1048" i="30" a="1"/>
  <c r="H1048" i="30" s="1"/>
  <c r="V1048" i="30" s="1"/>
  <c r="W1047" i="30"/>
  <c r="M1047" i="30"/>
  <c r="J1047" i="30"/>
  <c r="I1047" i="30" a="1"/>
  <c r="I1047" i="30" s="1"/>
  <c r="H1047" i="30" a="1"/>
  <c r="H1047" i="30" s="1"/>
  <c r="V1047" i="30" s="1"/>
  <c r="W1046" i="30"/>
  <c r="M1046" i="30"/>
  <c r="J1046" i="30"/>
  <c r="I1046" i="30" a="1"/>
  <c r="I1046" i="30" s="1"/>
  <c r="H1046" i="30" a="1"/>
  <c r="H1046" i="30" s="1"/>
  <c r="V1046" i="30" s="1"/>
  <c r="W1045" i="30"/>
  <c r="M1045" i="30"/>
  <c r="J1045" i="30"/>
  <c r="I1045" i="30" a="1"/>
  <c r="I1045" i="30" s="1"/>
  <c r="H1045" i="30" a="1"/>
  <c r="H1045" i="30" s="1"/>
  <c r="V1045" i="30" s="1"/>
  <c r="W1044" i="30"/>
  <c r="M1044" i="30"/>
  <c r="J1044" i="30"/>
  <c r="I1044" i="30" a="1"/>
  <c r="I1044" i="30" s="1"/>
  <c r="H1044" i="30" a="1"/>
  <c r="H1044" i="30" s="1"/>
  <c r="V1044" i="30" s="1"/>
  <c r="W1043" i="30"/>
  <c r="M1043" i="30"/>
  <c r="J1043" i="30"/>
  <c r="I1043" i="30" a="1"/>
  <c r="I1043" i="30" s="1"/>
  <c r="H1043" i="30" a="1"/>
  <c r="H1043" i="30" s="1"/>
  <c r="V1043" i="30" s="1"/>
  <c r="W1042" i="30"/>
  <c r="M1042" i="30"/>
  <c r="J1042" i="30"/>
  <c r="I1042" i="30" a="1"/>
  <c r="I1042" i="30" s="1"/>
  <c r="H1042" i="30" a="1"/>
  <c r="H1042" i="30" s="1"/>
  <c r="V1042" i="30" s="1"/>
  <c r="W1041" i="30"/>
  <c r="M1041" i="30"/>
  <c r="J1041" i="30"/>
  <c r="I1041" i="30" a="1"/>
  <c r="I1041" i="30" s="1"/>
  <c r="H1041" i="30" a="1"/>
  <c r="H1041" i="30" s="1"/>
  <c r="V1041" i="30" s="1"/>
  <c r="W1040" i="30"/>
  <c r="M1040" i="30"/>
  <c r="J1040" i="30"/>
  <c r="I1040" i="30" a="1"/>
  <c r="I1040" i="30" s="1"/>
  <c r="H1040" i="30" a="1"/>
  <c r="H1040" i="30" s="1"/>
  <c r="V1040" i="30" s="1"/>
  <c r="W1039" i="30"/>
  <c r="M1039" i="30"/>
  <c r="J1039" i="30"/>
  <c r="I1039" i="30" a="1"/>
  <c r="I1039" i="30" s="1"/>
  <c r="H1039" i="30" a="1"/>
  <c r="H1039" i="30" s="1"/>
  <c r="V1039" i="30" s="1"/>
  <c r="W1038" i="30"/>
  <c r="M1038" i="30"/>
  <c r="J1038" i="30"/>
  <c r="I1038" i="30" a="1"/>
  <c r="I1038" i="30" s="1"/>
  <c r="H1038" i="30" a="1"/>
  <c r="H1038" i="30" s="1"/>
  <c r="V1038" i="30" s="1"/>
  <c r="W1037" i="30"/>
  <c r="M1037" i="30"/>
  <c r="J1037" i="30"/>
  <c r="I1037" i="30" a="1"/>
  <c r="I1037" i="30" s="1"/>
  <c r="H1037" i="30" a="1"/>
  <c r="H1037" i="30" s="1"/>
  <c r="V1037" i="30" s="1"/>
  <c r="W1036" i="30"/>
  <c r="M1036" i="30"/>
  <c r="J1036" i="30"/>
  <c r="I1036" i="30" a="1"/>
  <c r="I1036" i="30" s="1"/>
  <c r="H1036" i="30" a="1"/>
  <c r="H1036" i="30" s="1"/>
  <c r="V1036" i="30" s="1"/>
  <c r="W1035" i="30"/>
  <c r="M1035" i="30"/>
  <c r="J1035" i="30"/>
  <c r="I1035" i="30" a="1"/>
  <c r="I1035" i="30" s="1"/>
  <c r="H1035" i="30" a="1"/>
  <c r="H1035" i="30" s="1"/>
  <c r="V1035" i="30" s="1"/>
  <c r="W1034" i="30"/>
  <c r="M1034" i="30"/>
  <c r="J1034" i="30"/>
  <c r="I1034" i="30" a="1"/>
  <c r="I1034" i="30" s="1"/>
  <c r="H1034" i="30" a="1"/>
  <c r="H1034" i="30" s="1"/>
  <c r="V1034" i="30" s="1"/>
  <c r="W1033" i="30"/>
  <c r="M1033" i="30"/>
  <c r="J1033" i="30"/>
  <c r="I1033" i="30" a="1"/>
  <c r="I1033" i="30" s="1"/>
  <c r="H1033" i="30" a="1"/>
  <c r="H1033" i="30" s="1"/>
  <c r="V1033" i="30" s="1"/>
  <c r="W1032" i="30"/>
  <c r="M1032" i="30"/>
  <c r="J1032" i="30"/>
  <c r="I1032" i="30" a="1"/>
  <c r="I1032" i="30" s="1"/>
  <c r="H1032" i="30" a="1"/>
  <c r="H1032" i="30" s="1"/>
  <c r="V1032" i="30" s="1"/>
  <c r="W1031" i="30"/>
  <c r="M1031" i="30"/>
  <c r="J1031" i="30"/>
  <c r="I1031" i="30" a="1"/>
  <c r="I1031" i="30" s="1"/>
  <c r="H1031" i="30" a="1"/>
  <c r="H1031" i="30" s="1"/>
  <c r="V1031" i="30" s="1"/>
  <c r="W1030" i="30"/>
  <c r="M1030" i="30"/>
  <c r="J1030" i="30"/>
  <c r="I1030" i="30" a="1"/>
  <c r="I1030" i="30" s="1"/>
  <c r="H1030" i="30" a="1"/>
  <c r="H1030" i="30" s="1"/>
  <c r="V1030" i="30" s="1"/>
  <c r="W1029" i="30"/>
  <c r="M1029" i="30"/>
  <c r="J1029" i="30"/>
  <c r="I1029" i="30" a="1"/>
  <c r="I1029" i="30" s="1"/>
  <c r="H1029" i="30" a="1"/>
  <c r="H1029" i="30" s="1"/>
  <c r="V1029" i="30" s="1"/>
  <c r="W1028" i="30"/>
  <c r="M1028" i="30"/>
  <c r="J1028" i="30"/>
  <c r="I1028" i="30" a="1"/>
  <c r="I1028" i="30" s="1"/>
  <c r="H1028" i="30" a="1"/>
  <c r="H1028" i="30" s="1"/>
  <c r="V1028" i="30" s="1"/>
  <c r="W1027" i="30"/>
  <c r="M1027" i="30"/>
  <c r="J1027" i="30"/>
  <c r="I1027" i="30" a="1"/>
  <c r="I1027" i="30" s="1"/>
  <c r="H1027" i="30" a="1"/>
  <c r="H1027" i="30" s="1"/>
  <c r="V1027" i="30" s="1"/>
  <c r="W1026" i="30"/>
  <c r="M1026" i="30"/>
  <c r="J1026" i="30"/>
  <c r="I1026" i="30" a="1"/>
  <c r="I1026" i="30" s="1"/>
  <c r="H1026" i="30" a="1"/>
  <c r="H1026" i="30" s="1"/>
  <c r="V1026" i="30" s="1"/>
  <c r="W1025" i="30"/>
  <c r="M1025" i="30"/>
  <c r="J1025" i="30"/>
  <c r="I1025" i="30" a="1"/>
  <c r="I1025" i="30" s="1"/>
  <c r="H1025" i="30" a="1"/>
  <c r="H1025" i="30" s="1"/>
  <c r="V1025" i="30" s="1"/>
  <c r="W1024" i="30"/>
  <c r="M1024" i="30"/>
  <c r="J1024" i="30"/>
  <c r="I1024" i="30" a="1"/>
  <c r="I1024" i="30" s="1"/>
  <c r="H1024" i="30" a="1"/>
  <c r="H1024" i="30" s="1"/>
  <c r="V1024" i="30" s="1"/>
  <c r="W1023" i="30"/>
  <c r="M1023" i="30"/>
  <c r="J1023" i="30"/>
  <c r="I1023" i="30" a="1"/>
  <c r="I1023" i="30" s="1"/>
  <c r="H1023" i="30" a="1"/>
  <c r="H1023" i="30" s="1"/>
  <c r="V1023" i="30" s="1"/>
  <c r="W1022" i="30"/>
  <c r="M1022" i="30"/>
  <c r="J1022" i="30"/>
  <c r="I1022" i="30" a="1"/>
  <c r="I1022" i="30" s="1"/>
  <c r="H1022" i="30" a="1"/>
  <c r="H1022" i="30" s="1"/>
  <c r="V1022" i="30" s="1"/>
  <c r="W1021" i="30"/>
  <c r="M1021" i="30"/>
  <c r="J1021" i="30"/>
  <c r="I1021" i="30" a="1"/>
  <c r="I1021" i="30" s="1"/>
  <c r="H1021" i="30" a="1"/>
  <c r="H1021" i="30" s="1"/>
  <c r="V1021" i="30" s="1"/>
  <c r="W1020" i="30"/>
  <c r="M1020" i="30"/>
  <c r="J1020" i="30"/>
  <c r="I1020" i="30" a="1"/>
  <c r="I1020" i="30" s="1"/>
  <c r="H1020" i="30" a="1"/>
  <c r="H1020" i="30" s="1"/>
  <c r="V1020" i="30" s="1"/>
  <c r="W1019" i="30"/>
  <c r="M1019" i="30"/>
  <c r="J1019" i="30"/>
  <c r="I1019" i="30" a="1"/>
  <c r="I1019" i="30" s="1"/>
  <c r="H1019" i="30" a="1"/>
  <c r="H1019" i="30" s="1"/>
  <c r="V1019" i="30" s="1"/>
  <c r="W1018" i="30"/>
  <c r="M1018" i="30"/>
  <c r="J1018" i="30"/>
  <c r="I1018" i="30" a="1"/>
  <c r="I1018" i="30" s="1"/>
  <c r="H1018" i="30" a="1"/>
  <c r="H1018" i="30" s="1"/>
  <c r="V1018" i="30" s="1"/>
  <c r="W1017" i="30"/>
  <c r="M1017" i="30"/>
  <c r="J1017" i="30"/>
  <c r="I1017" i="30" a="1"/>
  <c r="I1017" i="30" s="1"/>
  <c r="H1017" i="30" a="1"/>
  <c r="H1017" i="30" s="1"/>
  <c r="V1017" i="30" s="1"/>
  <c r="W1016" i="30"/>
  <c r="M1016" i="30"/>
  <c r="J1016" i="30"/>
  <c r="I1016" i="30" a="1"/>
  <c r="I1016" i="30" s="1"/>
  <c r="H1016" i="30" a="1"/>
  <c r="H1016" i="30" s="1"/>
  <c r="V1016" i="30" s="1"/>
  <c r="W1015" i="30"/>
  <c r="M1015" i="30"/>
  <c r="J1015" i="30"/>
  <c r="I1015" i="30" a="1"/>
  <c r="I1015" i="30" s="1"/>
  <c r="H1015" i="30" a="1"/>
  <c r="H1015" i="30" s="1"/>
  <c r="V1015" i="30" s="1"/>
  <c r="W1014" i="30"/>
  <c r="M1014" i="30"/>
  <c r="J1014" i="30"/>
  <c r="I1014" i="30" a="1"/>
  <c r="I1014" i="30" s="1"/>
  <c r="H1014" i="30" a="1"/>
  <c r="H1014" i="30" s="1"/>
  <c r="V1014" i="30" s="1"/>
  <c r="W1013" i="30"/>
  <c r="M1013" i="30"/>
  <c r="J1013" i="30"/>
  <c r="I1013" i="30" a="1"/>
  <c r="I1013" i="30" s="1"/>
  <c r="H1013" i="30" a="1"/>
  <c r="H1013" i="30" s="1"/>
  <c r="V1013" i="30" s="1"/>
  <c r="W1012" i="30"/>
  <c r="M1012" i="30"/>
  <c r="J1012" i="30"/>
  <c r="I1012" i="30" a="1"/>
  <c r="I1012" i="30" s="1"/>
  <c r="H1012" i="30" a="1"/>
  <c r="H1012" i="30" s="1"/>
  <c r="V1012" i="30" s="1"/>
  <c r="W1011" i="30"/>
  <c r="M1011" i="30"/>
  <c r="J1011" i="30"/>
  <c r="I1011" i="30" a="1"/>
  <c r="I1011" i="30" s="1"/>
  <c r="H1011" i="30" a="1"/>
  <c r="H1011" i="30" s="1"/>
  <c r="V1011" i="30" s="1"/>
  <c r="W1010" i="30"/>
  <c r="M1010" i="30"/>
  <c r="J1010" i="30"/>
  <c r="I1010" i="30" a="1"/>
  <c r="I1010" i="30" s="1"/>
  <c r="H1010" i="30" a="1"/>
  <c r="H1010" i="30" s="1"/>
  <c r="V1010" i="30" s="1"/>
  <c r="W1009" i="30"/>
  <c r="M1009" i="30"/>
  <c r="J1009" i="30"/>
  <c r="I1009" i="30" a="1"/>
  <c r="I1009" i="30" s="1"/>
  <c r="H1009" i="30" a="1"/>
  <c r="H1009" i="30" s="1"/>
  <c r="V1009" i="30" s="1"/>
  <c r="W1008" i="30"/>
  <c r="M1008" i="30"/>
  <c r="J1008" i="30"/>
  <c r="I1008" i="30" a="1"/>
  <c r="I1008" i="30" s="1"/>
  <c r="H1008" i="30" a="1"/>
  <c r="H1008" i="30" s="1"/>
  <c r="V1008" i="30" s="1"/>
  <c r="W1007" i="30"/>
  <c r="M1007" i="30"/>
  <c r="J1007" i="30"/>
  <c r="I1007" i="30" a="1"/>
  <c r="I1007" i="30" s="1"/>
  <c r="H1007" i="30" a="1"/>
  <c r="H1007" i="30" s="1"/>
  <c r="V1007" i="30" s="1"/>
  <c r="W1006" i="30"/>
  <c r="M1006" i="30"/>
  <c r="J1006" i="30"/>
  <c r="I1006" i="30" a="1"/>
  <c r="I1006" i="30" s="1"/>
  <c r="H1006" i="30" a="1"/>
  <c r="H1006" i="30" s="1"/>
  <c r="V1006" i="30" s="1"/>
  <c r="W1005" i="30"/>
  <c r="M1005" i="30"/>
  <c r="J1005" i="30"/>
  <c r="I1005" i="30" a="1"/>
  <c r="I1005" i="30" s="1"/>
  <c r="H1005" i="30" a="1"/>
  <c r="H1005" i="30" s="1"/>
  <c r="V1005" i="30" s="1"/>
  <c r="W1004" i="30"/>
  <c r="M1004" i="30"/>
  <c r="J1004" i="30"/>
  <c r="I1004" i="30" a="1"/>
  <c r="I1004" i="30" s="1"/>
  <c r="H1004" i="30" a="1"/>
  <c r="H1004" i="30" s="1"/>
  <c r="V1004" i="30" s="1"/>
  <c r="W1003" i="30"/>
  <c r="M1003" i="30"/>
  <c r="J1003" i="30"/>
  <c r="I1003" i="30" a="1"/>
  <c r="I1003" i="30" s="1"/>
  <c r="H1003" i="30" a="1"/>
  <c r="H1003" i="30" s="1"/>
  <c r="V1003" i="30" s="1"/>
  <c r="W1002" i="30"/>
  <c r="M1002" i="30"/>
  <c r="J1002" i="30"/>
  <c r="I1002" i="30" a="1"/>
  <c r="I1002" i="30" s="1"/>
  <c r="H1002" i="30" a="1"/>
  <c r="H1002" i="30" s="1"/>
  <c r="V1002" i="30" s="1"/>
  <c r="W1001" i="30"/>
  <c r="M1001" i="30"/>
  <c r="J1001" i="30"/>
  <c r="I1001" i="30" a="1"/>
  <c r="I1001" i="30" s="1"/>
  <c r="H1001" i="30" a="1"/>
  <c r="H1001" i="30" s="1"/>
  <c r="V1001" i="30" s="1"/>
  <c r="W1000" i="30"/>
  <c r="M1000" i="30"/>
  <c r="J1000" i="30"/>
  <c r="I1000" i="30" a="1"/>
  <c r="I1000" i="30" s="1"/>
  <c r="H1000" i="30" a="1"/>
  <c r="H1000" i="30" s="1"/>
  <c r="V1000" i="30" s="1"/>
  <c r="W999" i="30"/>
  <c r="M999" i="30"/>
  <c r="J999" i="30"/>
  <c r="I999" i="30" a="1"/>
  <c r="I999" i="30" s="1"/>
  <c r="H999" i="30" a="1"/>
  <c r="H999" i="30" s="1"/>
  <c r="V999" i="30" s="1"/>
  <c r="W998" i="30"/>
  <c r="M998" i="30"/>
  <c r="J998" i="30"/>
  <c r="I998" i="30" a="1"/>
  <c r="I998" i="30" s="1"/>
  <c r="H998" i="30" a="1"/>
  <c r="H998" i="30" s="1"/>
  <c r="V998" i="30" s="1"/>
  <c r="W997" i="30"/>
  <c r="M997" i="30"/>
  <c r="J997" i="30"/>
  <c r="I997" i="30" a="1"/>
  <c r="I997" i="30" s="1"/>
  <c r="H997" i="30" a="1"/>
  <c r="H997" i="30" s="1"/>
  <c r="V997" i="30" s="1"/>
  <c r="W996" i="30"/>
  <c r="M996" i="30"/>
  <c r="J996" i="30"/>
  <c r="I996" i="30" a="1"/>
  <c r="I996" i="30" s="1"/>
  <c r="H996" i="30" a="1"/>
  <c r="H996" i="30" s="1"/>
  <c r="V996" i="30" s="1"/>
  <c r="W995" i="30"/>
  <c r="M995" i="30"/>
  <c r="J995" i="30"/>
  <c r="I995" i="30" a="1"/>
  <c r="I995" i="30" s="1"/>
  <c r="H995" i="30" a="1"/>
  <c r="H995" i="30" s="1"/>
  <c r="V995" i="30" s="1"/>
  <c r="W994" i="30"/>
  <c r="M994" i="30"/>
  <c r="J994" i="30"/>
  <c r="I994" i="30" a="1"/>
  <c r="I994" i="30" s="1"/>
  <c r="H994" i="30" a="1"/>
  <c r="H994" i="30" s="1"/>
  <c r="V994" i="30" s="1"/>
  <c r="W993" i="30"/>
  <c r="M993" i="30"/>
  <c r="J993" i="30"/>
  <c r="I993" i="30" a="1"/>
  <c r="I993" i="30" s="1"/>
  <c r="H993" i="30" a="1"/>
  <c r="H993" i="30" s="1"/>
  <c r="V993" i="30" s="1"/>
  <c r="W992" i="30"/>
  <c r="M992" i="30"/>
  <c r="J992" i="30"/>
  <c r="I992" i="30" a="1"/>
  <c r="I992" i="30" s="1"/>
  <c r="H992" i="30" a="1"/>
  <c r="H992" i="30" s="1"/>
  <c r="V992" i="30" s="1"/>
  <c r="W991" i="30"/>
  <c r="M991" i="30"/>
  <c r="J991" i="30"/>
  <c r="I991" i="30" a="1"/>
  <c r="I991" i="30" s="1"/>
  <c r="H991" i="30" a="1"/>
  <c r="H991" i="30" s="1"/>
  <c r="V991" i="30" s="1"/>
  <c r="W990" i="30"/>
  <c r="M990" i="30"/>
  <c r="J990" i="30"/>
  <c r="I990" i="30" a="1"/>
  <c r="I990" i="30" s="1"/>
  <c r="H990" i="30" a="1"/>
  <c r="H990" i="30" s="1"/>
  <c r="V990" i="30" s="1"/>
  <c r="W989" i="30"/>
  <c r="M989" i="30"/>
  <c r="J989" i="30"/>
  <c r="I989" i="30" a="1"/>
  <c r="I989" i="30" s="1"/>
  <c r="H989" i="30" a="1"/>
  <c r="H989" i="30" s="1"/>
  <c r="V989" i="30" s="1"/>
  <c r="W988" i="30"/>
  <c r="M988" i="30"/>
  <c r="J988" i="30"/>
  <c r="I988" i="30" a="1"/>
  <c r="I988" i="30" s="1"/>
  <c r="H988" i="30" a="1"/>
  <c r="H988" i="30" s="1"/>
  <c r="V988" i="30" s="1"/>
  <c r="W987" i="30"/>
  <c r="M987" i="30"/>
  <c r="J987" i="30"/>
  <c r="I987" i="30" a="1"/>
  <c r="I987" i="30" s="1"/>
  <c r="H987" i="30" a="1"/>
  <c r="H987" i="30" s="1"/>
  <c r="V987" i="30" s="1"/>
  <c r="W986" i="30"/>
  <c r="M986" i="30"/>
  <c r="J986" i="30"/>
  <c r="I986" i="30" a="1"/>
  <c r="I986" i="30" s="1"/>
  <c r="H986" i="30" a="1"/>
  <c r="H986" i="30" s="1"/>
  <c r="V986" i="30" s="1"/>
  <c r="W985" i="30"/>
  <c r="M985" i="30"/>
  <c r="J985" i="30"/>
  <c r="I985" i="30" a="1"/>
  <c r="I985" i="30" s="1"/>
  <c r="H985" i="30" a="1"/>
  <c r="H985" i="30" s="1"/>
  <c r="V985" i="30" s="1"/>
  <c r="W984" i="30"/>
  <c r="M984" i="30"/>
  <c r="J984" i="30"/>
  <c r="I984" i="30" a="1"/>
  <c r="I984" i="30" s="1"/>
  <c r="H984" i="30" a="1"/>
  <c r="H984" i="30" s="1"/>
  <c r="V984" i="30" s="1"/>
  <c r="W983" i="30"/>
  <c r="M983" i="30"/>
  <c r="J983" i="30"/>
  <c r="I983" i="30" a="1"/>
  <c r="I983" i="30" s="1"/>
  <c r="H983" i="30" a="1"/>
  <c r="H983" i="30" s="1"/>
  <c r="V983" i="30" s="1"/>
  <c r="W982" i="30"/>
  <c r="M982" i="30"/>
  <c r="J982" i="30"/>
  <c r="I982" i="30" a="1"/>
  <c r="I982" i="30" s="1"/>
  <c r="H982" i="30" a="1"/>
  <c r="H982" i="30" s="1"/>
  <c r="V982" i="30" s="1"/>
  <c r="W981" i="30"/>
  <c r="M981" i="30"/>
  <c r="J981" i="30"/>
  <c r="I981" i="30" a="1"/>
  <c r="I981" i="30" s="1"/>
  <c r="H981" i="30" a="1"/>
  <c r="H981" i="30" s="1"/>
  <c r="V981" i="30" s="1"/>
  <c r="W980" i="30"/>
  <c r="M980" i="30"/>
  <c r="J980" i="30"/>
  <c r="I980" i="30" a="1"/>
  <c r="I980" i="30" s="1"/>
  <c r="H980" i="30" a="1"/>
  <c r="H980" i="30" s="1"/>
  <c r="V980" i="30" s="1"/>
  <c r="W979" i="30"/>
  <c r="M979" i="30"/>
  <c r="J979" i="30"/>
  <c r="I979" i="30" a="1"/>
  <c r="I979" i="30" s="1"/>
  <c r="H979" i="30" a="1"/>
  <c r="H979" i="30" s="1"/>
  <c r="V979" i="30" s="1"/>
  <c r="W978" i="30"/>
  <c r="M978" i="30"/>
  <c r="J978" i="30"/>
  <c r="I978" i="30" a="1"/>
  <c r="I978" i="30" s="1"/>
  <c r="H978" i="30" a="1"/>
  <c r="H978" i="30" s="1"/>
  <c r="V978" i="30" s="1"/>
  <c r="W977" i="30"/>
  <c r="M977" i="30"/>
  <c r="J977" i="30"/>
  <c r="I977" i="30" a="1"/>
  <c r="I977" i="30" s="1"/>
  <c r="H977" i="30" a="1"/>
  <c r="H977" i="30" s="1"/>
  <c r="V977" i="30" s="1"/>
  <c r="W976" i="30"/>
  <c r="M976" i="30"/>
  <c r="J976" i="30"/>
  <c r="I976" i="30" a="1"/>
  <c r="I976" i="30" s="1"/>
  <c r="H976" i="30" a="1"/>
  <c r="H976" i="30" s="1"/>
  <c r="V976" i="30" s="1"/>
  <c r="W975" i="30"/>
  <c r="M975" i="30"/>
  <c r="J975" i="30"/>
  <c r="I975" i="30" a="1"/>
  <c r="I975" i="30" s="1"/>
  <c r="H975" i="30" a="1"/>
  <c r="H975" i="30" s="1"/>
  <c r="V975" i="30" s="1"/>
  <c r="W974" i="30"/>
  <c r="M974" i="30"/>
  <c r="J974" i="30"/>
  <c r="I974" i="30" a="1"/>
  <c r="I974" i="30" s="1"/>
  <c r="H974" i="30" a="1"/>
  <c r="H974" i="30" s="1"/>
  <c r="V974" i="30" s="1"/>
  <c r="W973" i="30"/>
  <c r="M973" i="30"/>
  <c r="J973" i="30"/>
  <c r="I973" i="30" a="1"/>
  <c r="I973" i="30" s="1"/>
  <c r="H973" i="30" a="1"/>
  <c r="H973" i="30" s="1"/>
  <c r="V973" i="30" s="1"/>
  <c r="W972" i="30"/>
  <c r="M972" i="30"/>
  <c r="J972" i="30"/>
  <c r="I972" i="30" a="1"/>
  <c r="I972" i="30" s="1"/>
  <c r="H972" i="30" a="1"/>
  <c r="H972" i="30" s="1"/>
  <c r="V972" i="30" s="1"/>
  <c r="W971" i="30"/>
  <c r="M971" i="30"/>
  <c r="J971" i="30"/>
  <c r="I971" i="30" a="1"/>
  <c r="I971" i="30" s="1"/>
  <c r="H971" i="30" a="1"/>
  <c r="H971" i="30" s="1"/>
  <c r="V971" i="30" s="1"/>
  <c r="W970" i="30"/>
  <c r="M970" i="30"/>
  <c r="J970" i="30"/>
  <c r="I970" i="30" a="1"/>
  <c r="I970" i="30" s="1"/>
  <c r="H970" i="30" a="1"/>
  <c r="H970" i="30" s="1"/>
  <c r="V970" i="30" s="1"/>
  <c r="W969" i="30"/>
  <c r="M969" i="30"/>
  <c r="J969" i="30"/>
  <c r="I969" i="30" a="1"/>
  <c r="I969" i="30" s="1"/>
  <c r="H969" i="30" a="1"/>
  <c r="H969" i="30" s="1"/>
  <c r="V969" i="30" s="1"/>
  <c r="W968" i="30"/>
  <c r="M968" i="30"/>
  <c r="J968" i="30"/>
  <c r="I968" i="30" a="1"/>
  <c r="I968" i="30" s="1"/>
  <c r="H968" i="30" a="1"/>
  <c r="H968" i="30" s="1"/>
  <c r="V968" i="30" s="1"/>
  <c r="W967" i="30"/>
  <c r="M967" i="30"/>
  <c r="J967" i="30"/>
  <c r="I967" i="30" a="1"/>
  <c r="I967" i="30" s="1"/>
  <c r="H967" i="30" a="1"/>
  <c r="H967" i="30" s="1"/>
  <c r="V967" i="30" s="1"/>
  <c r="W966" i="30"/>
  <c r="M966" i="30"/>
  <c r="J966" i="30"/>
  <c r="I966" i="30" a="1"/>
  <c r="I966" i="30" s="1"/>
  <c r="H966" i="30" a="1"/>
  <c r="H966" i="30" s="1"/>
  <c r="V966" i="30" s="1"/>
  <c r="W965" i="30"/>
  <c r="M965" i="30"/>
  <c r="J965" i="30"/>
  <c r="I965" i="30" a="1"/>
  <c r="I965" i="30" s="1"/>
  <c r="H965" i="30" a="1"/>
  <c r="H965" i="30" s="1"/>
  <c r="V965" i="30" s="1"/>
  <c r="W964" i="30"/>
  <c r="M964" i="30"/>
  <c r="J964" i="30"/>
  <c r="I964" i="30" a="1"/>
  <c r="I964" i="30" s="1"/>
  <c r="H964" i="30" a="1"/>
  <c r="H964" i="30" s="1"/>
  <c r="V964" i="30" s="1"/>
  <c r="W963" i="30"/>
  <c r="M963" i="30"/>
  <c r="J963" i="30"/>
  <c r="I963" i="30" a="1"/>
  <c r="I963" i="30" s="1"/>
  <c r="H963" i="30" a="1"/>
  <c r="H963" i="30" s="1"/>
  <c r="V963" i="30" s="1"/>
  <c r="W962" i="30"/>
  <c r="M962" i="30"/>
  <c r="J962" i="30"/>
  <c r="I962" i="30" a="1"/>
  <c r="I962" i="30" s="1"/>
  <c r="H962" i="30" a="1"/>
  <c r="H962" i="30" s="1"/>
  <c r="V962" i="30" s="1"/>
  <c r="W961" i="30"/>
  <c r="M961" i="30"/>
  <c r="J961" i="30"/>
  <c r="I961" i="30" a="1"/>
  <c r="I961" i="30" s="1"/>
  <c r="H961" i="30" a="1"/>
  <c r="H961" i="30" s="1"/>
  <c r="V961" i="30" s="1"/>
  <c r="W960" i="30"/>
  <c r="M960" i="30"/>
  <c r="J960" i="30"/>
  <c r="I960" i="30" a="1"/>
  <c r="I960" i="30" s="1"/>
  <c r="H960" i="30" a="1"/>
  <c r="H960" i="30" s="1"/>
  <c r="V960" i="30" s="1"/>
  <c r="W959" i="30"/>
  <c r="M959" i="30"/>
  <c r="J959" i="30"/>
  <c r="I959" i="30" a="1"/>
  <c r="I959" i="30" s="1"/>
  <c r="H959" i="30" a="1"/>
  <c r="H959" i="30" s="1"/>
  <c r="V959" i="30" s="1"/>
  <c r="W958" i="30"/>
  <c r="M958" i="30"/>
  <c r="J958" i="30"/>
  <c r="I958" i="30" a="1"/>
  <c r="I958" i="30" s="1"/>
  <c r="H958" i="30" a="1"/>
  <c r="H958" i="30" s="1"/>
  <c r="V958" i="30" s="1"/>
  <c r="W957" i="30"/>
  <c r="M957" i="30"/>
  <c r="J957" i="30"/>
  <c r="I957" i="30" a="1"/>
  <c r="I957" i="30" s="1"/>
  <c r="H957" i="30" a="1"/>
  <c r="H957" i="30" s="1"/>
  <c r="V957" i="30" s="1"/>
  <c r="W956" i="30"/>
  <c r="M956" i="30"/>
  <c r="J956" i="30"/>
  <c r="I956" i="30" a="1"/>
  <c r="I956" i="30" s="1"/>
  <c r="H956" i="30" a="1"/>
  <c r="H956" i="30" s="1"/>
  <c r="V956" i="30" s="1"/>
  <c r="W955" i="30"/>
  <c r="M955" i="30"/>
  <c r="J955" i="30"/>
  <c r="I955" i="30" a="1"/>
  <c r="I955" i="30" s="1"/>
  <c r="H955" i="30" a="1"/>
  <c r="H955" i="30" s="1"/>
  <c r="V955" i="30" s="1"/>
  <c r="W954" i="30"/>
  <c r="M954" i="30"/>
  <c r="J954" i="30"/>
  <c r="I954" i="30" a="1"/>
  <c r="I954" i="30" s="1"/>
  <c r="H954" i="30" a="1"/>
  <c r="H954" i="30" s="1"/>
  <c r="V954" i="30" s="1"/>
  <c r="W953" i="30"/>
  <c r="M953" i="30"/>
  <c r="J953" i="30"/>
  <c r="I953" i="30" a="1"/>
  <c r="I953" i="30" s="1"/>
  <c r="H953" i="30" a="1"/>
  <c r="H953" i="30" s="1"/>
  <c r="V953" i="30" s="1"/>
  <c r="W952" i="30"/>
  <c r="M952" i="30"/>
  <c r="J952" i="30"/>
  <c r="I952" i="30" a="1"/>
  <c r="I952" i="30" s="1"/>
  <c r="H952" i="30" a="1"/>
  <c r="H952" i="30" s="1"/>
  <c r="V952" i="30" s="1"/>
  <c r="W951" i="30"/>
  <c r="M951" i="30"/>
  <c r="J951" i="30"/>
  <c r="I951" i="30" a="1"/>
  <c r="I951" i="30" s="1"/>
  <c r="H951" i="30" a="1"/>
  <c r="H951" i="30" s="1"/>
  <c r="V951" i="30" s="1"/>
  <c r="W950" i="30"/>
  <c r="M950" i="30"/>
  <c r="J950" i="30"/>
  <c r="I950" i="30" a="1"/>
  <c r="I950" i="30" s="1"/>
  <c r="H950" i="30" a="1"/>
  <c r="H950" i="30" s="1"/>
  <c r="V950" i="30" s="1"/>
  <c r="W949" i="30"/>
  <c r="M949" i="30"/>
  <c r="J949" i="30"/>
  <c r="I949" i="30" a="1"/>
  <c r="I949" i="30" s="1"/>
  <c r="H949" i="30" a="1"/>
  <c r="H949" i="30" s="1"/>
  <c r="V949" i="30" s="1"/>
  <c r="W948" i="30"/>
  <c r="M948" i="30"/>
  <c r="J948" i="30"/>
  <c r="I948" i="30" a="1"/>
  <c r="I948" i="30" s="1"/>
  <c r="H948" i="30" a="1"/>
  <c r="H948" i="30" s="1"/>
  <c r="V948" i="30" s="1"/>
  <c r="W947" i="30"/>
  <c r="M947" i="30"/>
  <c r="J947" i="30"/>
  <c r="I947" i="30" a="1"/>
  <c r="I947" i="30" s="1"/>
  <c r="H947" i="30" a="1"/>
  <c r="H947" i="30" s="1"/>
  <c r="V947" i="30" s="1"/>
  <c r="W946" i="30"/>
  <c r="M946" i="30"/>
  <c r="J946" i="30"/>
  <c r="I946" i="30" a="1"/>
  <c r="I946" i="30" s="1"/>
  <c r="H946" i="30" a="1"/>
  <c r="H946" i="30" s="1"/>
  <c r="V946" i="30" s="1"/>
  <c r="W945" i="30"/>
  <c r="M945" i="30"/>
  <c r="J945" i="30"/>
  <c r="I945" i="30" a="1"/>
  <c r="I945" i="30" s="1"/>
  <c r="H945" i="30" a="1"/>
  <c r="H945" i="30" s="1"/>
  <c r="V945" i="30" s="1"/>
  <c r="W944" i="30"/>
  <c r="M944" i="30"/>
  <c r="J944" i="30"/>
  <c r="I944" i="30" a="1"/>
  <c r="I944" i="30" s="1"/>
  <c r="H944" i="30" a="1"/>
  <c r="H944" i="30" s="1"/>
  <c r="V944" i="30" s="1"/>
  <c r="W943" i="30"/>
  <c r="M943" i="30"/>
  <c r="J943" i="30"/>
  <c r="I943" i="30" a="1"/>
  <c r="I943" i="30" s="1"/>
  <c r="H943" i="30" a="1"/>
  <c r="H943" i="30" s="1"/>
  <c r="V943" i="30" s="1"/>
  <c r="W942" i="30"/>
  <c r="M942" i="30"/>
  <c r="J942" i="30"/>
  <c r="I942" i="30" a="1"/>
  <c r="I942" i="30" s="1"/>
  <c r="H942" i="30" a="1"/>
  <c r="H942" i="30" s="1"/>
  <c r="V942" i="30" s="1"/>
  <c r="W941" i="30"/>
  <c r="M941" i="30"/>
  <c r="J941" i="30"/>
  <c r="I941" i="30" a="1"/>
  <c r="I941" i="30" s="1"/>
  <c r="H941" i="30" a="1"/>
  <c r="H941" i="30" s="1"/>
  <c r="V941" i="30" s="1"/>
  <c r="W940" i="30"/>
  <c r="M940" i="30"/>
  <c r="J940" i="30"/>
  <c r="I940" i="30" a="1"/>
  <c r="I940" i="30" s="1"/>
  <c r="H940" i="30" a="1"/>
  <c r="H940" i="30" s="1"/>
  <c r="V940" i="30" s="1"/>
  <c r="W939" i="30"/>
  <c r="M939" i="30"/>
  <c r="J939" i="30"/>
  <c r="I939" i="30" a="1"/>
  <c r="I939" i="30" s="1"/>
  <c r="H939" i="30" a="1"/>
  <c r="H939" i="30" s="1"/>
  <c r="V939" i="30" s="1"/>
  <c r="W938" i="30"/>
  <c r="M938" i="30"/>
  <c r="J938" i="30"/>
  <c r="I938" i="30" a="1"/>
  <c r="I938" i="30" s="1"/>
  <c r="H938" i="30" a="1"/>
  <c r="H938" i="30" s="1"/>
  <c r="V938" i="30" s="1"/>
  <c r="W937" i="30"/>
  <c r="M937" i="30"/>
  <c r="J937" i="30"/>
  <c r="I937" i="30" a="1"/>
  <c r="I937" i="30" s="1"/>
  <c r="H937" i="30" a="1"/>
  <c r="H937" i="30" s="1"/>
  <c r="V937" i="30" s="1"/>
  <c r="W936" i="30"/>
  <c r="M936" i="30"/>
  <c r="J936" i="30"/>
  <c r="I936" i="30" a="1"/>
  <c r="I936" i="30" s="1"/>
  <c r="H936" i="30" a="1"/>
  <c r="H936" i="30" s="1"/>
  <c r="V936" i="30" s="1"/>
  <c r="W935" i="30"/>
  <c r="M935" i="30"/>
  <c r="J935" i="30"/>
  <c r="I935" i="30" a="1"/>
  <c r="I935" i="30" s="1"/>
  <c r="H935" i="30" a="1"/>
  <c r="H935" i="30" s="1"/>
  <c r="V935" i="30" s="1"/>
  <c r="W934" i="30"/>
  <c r="M934" i="30"/>
  <c r="J934" i="30"/>
  <c r="I934" i="30" a="1"/>
  <c r="I934" i="30" s="1"/>
  <c r="H934" i="30" a="1"/>
  <c r="H934" i="30" s="1"/>
  <c r="V934" i="30" s="1"/>
  <c r="W933" i="30"/>
  <c r="M933" i="30"/>
  <c r="J933" i="30"/>
  <c r="I933" i="30" a="1"/>
  <c r="I933" i="30" s="1"/>
  <c r="H933" i="30" a="1"/>
  <c r="H933" i="30" s="1"/>
  <c r="V933" i="30" s="1"/>
  <c r="W932" i="30"/>
  <c r="M932" i="30"/>
  <c r="J932" i="30"/>
  <c r="I932" i="30" a="1"/>
  <c r="I932" i="30" s="1"/>
  <c r="H932" i="30" a="1"/>
  <c r="H932" i="30" s="1"/>
  <c r="V932" i="30" s="1"/>
  <c r="W931" i="30"/>
  <c r="M931" i="30"/>
  <c r="J931" i="30"/>
  <c r="I931" i="30" a="1"/>
  <c r="I931" i="30" s="1"/>
  <c r="H931" i="30" a="1"/>
  <c r="H931" i="30" s="1"/>
  <c r="V931" i="30" s="1"/>
  <c r="W930" i="30"/>
  <c r="M930" i="30"/>
  <c r="J930" i="30"/>
  <c r="I930" i="30" a="1"/>
  <c r="I930" i="30" s="1"/>
  <c r="H930" i="30" a="1"/>
  <c r="H930" i="30" s="1"/>
  <c r="V930" i="30" s="1"/>
  <c r="W929" i="30"/>
  <c r="M929" i="30"/>
  <c r="J929" i="30"/>
  <c r="I929" i="30" a="1"/>
  <c r="I929" i="30" s="1"/>
  <c r="H929" i="30" a="1"/>
  <c r="H929" i="30" s="1"/>
  <c r="V929" i="30" s="1"/>
  <c r="W928" i="30"/>
  <c r="M928" i="30"/>
  <c r="J928" i="30"/>
  <c r="I928" i="30" a="1"/>
  <c r="I928" i="30" s="1"/>
  <c r="H928" i="30" a="1"/>
  <c r="H928" i="30" s="1"/>
  <c r="V928" i="30" s="1"/>
  <c r="W927" i="30"/>
  <c r="M927" i="30"/>
  <c r="J927" i="30"/>
  <c r="I927" i="30" a="1"/>
  <c r="I927" i="30" s="1"/>
  <c r="H927" i="30" a="1"/>
  <c r="H927" i="30" s="1"/>
  <c r="V927" i="30" s="1"/>
  <c r="W926" i="30"/>
  <c r="M926" i="30"/>
  <c r="J926" i="30"/>
  <c r="I926" i="30" a="1"/>
  <c r="I926" i="30" s="1"/>
  <c r="H926" i="30" a="1"/>
  <c r="H926" i="30" s="1"/>
  <c r="V926" i="30" s="1"/>
  <c r="W925" i="30"/>
  <c r="M925" i="30"/>
  <c r="J925" i="30"/>
  <c r="I925" i="30" a="1"/>
  <c r="I925" i="30" s="1"/>
  <c r="H925" i="30" a="1"/>
  <c r="H925" i="30" s="1"/>
  <c r="V925" i="30" s="1"/>
  <c r="W924" i="30"/>
  <c r="M924" i="30"/>
  <c r="J924" i="30"/>
  <c r="I924" i="30" a="1"/>
  <c r="I924" i="30" s="1"/>
  <c r="H924" i="30" a="1"/>
  <c r="H924" i="30" s="1"/>
  <c r="V924" i="30" s="1"/>
  <c r="W923" i="30"/>
  <c r="M923" i="30"/>
  <c r="J923" i="30"/>
  <c r="I923" i="30" a="1"/>
  <c r="I923" i="30" s="1"/>
  <c r="H923" i="30" a="1"/>
  <c r="H923" i="30" s="1"/>
  <c r="V923" i="30" s="1"/>
  <c r="W922" i="30"/>
  <c r="M922" i="30"/>
  <c r="J922" i="30"/>
  <c r="I922" i="30" a="1"/>
  <c r="I922" i="30" s="1"/>
  <c r="H922" i="30" a="1"/>
  <c r="H922" i="30" s="1"/>
  <c r="V922" i="30" s="1"/>
  <c r="W921" i="30"/>
  <c r="M921" i="30"/>
  <c r="J921" i="30"/>
  <c r="I921" i="30" a="1"/>
  <c r="I921" i="30" s="1"/>
  <c r="H921" i="30" a="1"/>
  <c r="H921" i="30" s="1"/>
  <c r="V921" i="30" s="1"/>
  <c r="W920" i="30"/>
  <c r="M920" i="30"/>
  <c r="J920" i="30"/>
  <c r="I920" i="30" a="1"/>
  <c r="I920" i="30" s="1"/>
  <c r="H920" i="30" a="1"/>
  <c r="H920" i="30" s="1"/>
  <c r="V920" i="30" s="1"/>
  <c r="W919" i="30"/>
  <c r="M919" i="30"/>
  <c r="J919" i="30"/>
  <c r="I919" i="30" a="1"/>
  <c r="I919" i="30" s="1"/>
  <c r="H919" i="30" a="1"/>
  <c r="H919" i="30" s="1"/>
  <c r="V919" i="30" s="1"/>
  <c r="W918" i="30"/>
  <c r="M918" i="30"/>
  <c r="J918" i="30"/>
  <c r="I918" i="30" a="1"/>
  <c r="I918" i="30" s="1"/>
  <c r="H918" i="30" a="1"/>
  <c r="H918" i="30" s="1"/>
  <c r="V918" i="30" s="1"/>
  <c r="W917" i="30"/>
  <c r="M917" i="30"/>
  <c r="J917" i="30"/>
  <c r="I917" i="30" a="1"/>
  <c r="I917" i="30" s="1"/>
  <c r="H917" i="30" a="1"/>
  <c r="H917" i="30" s="1"/>
  <c r="V917" i="30" s="1"/>
  <c r="W916" i="30"/>
  <c r="M916" i="30"/>
  <c r="J916" i="30"/>
  <c r="I916" i="30" a="1"/>
  <c r="I916" i="30" s="1"/>
  <c r="H916" i="30" a="1"/>
  <c r="H916" i="30" s="1"/>
  <c r="V916" i="30" s="1"/>
  <c r="W915" i="30"/>
  <c r="M915" i="30"/>
  <c r="J915" i="30"/>
  <c r="I915" i="30" a="1"/>
  <c r="I915" i="30" s="1"/>
  <c r="H915" i="30" a="1"/>
  <c r="H915" i="30" s="1"/>
  <c r="V915" i="30" s="1"/>
  <c r="W914" i="30"/>
  <c r="M914" i="30"/>
  <c r="J914" i="30"/>
  <c r="I914" i="30" a="1"/>
  <c r="I914" i="30" s="1"/>
  <c r="H914" i="30" a="1"/>
  <c r="H914" i="30" s="1"/>
  <c r="V914" i="30" s="1"/>
  <c r="W913" i="30"/>
  <c r="M913" i="30"/>
  <c r="J913" i="30"/>
  <c r="I913" i="30" a="1"/>
  <c r="I913" i="30" s="1"/>
  <c r="H913" i="30" a="1"/>
  <c r="H913" i="30" s="1"/>
  <c r="V913" i="30" s="1"/>
  <c r="W912" i="30"/>
  <c r="M912" i="30"/>
  <c r="J912" i="30"/>
  <c r="I912" i="30" a="1"/>
  <c r="I912" i="30" s="1"/>
  <c r="H912" i="30" a="1"/>
  <c r="H912" i="30" s="1"/>
  <c r="V912" i="30" s="1"/>
  <c r="W911" i="30"/>
  <c r="M911" i="30"/>
  <c r="J911" i="30"/>
  <c r="I911" i="30" a="1"/>
  <c r="I911" i="30" s="1"/>
  <c r="H911" i="30" a="1"/>
  <c r="H911" i="30" s="1"/>
  <c r="V911" i="30" s="1"/>
  <c r="W910" i="30"/>
  <c r="M910" i="30"/>
  <c r="J910" i="30"/>
  <c r="I910" i="30" a="1"/>
  <c r="I910" i="30" s="1"/>
  <c r="H910" i="30" a="1"/>
  <c r="H910" i="30" s="1"/>
  <c r="V910" i="30" s="1"/>
  <c r="W909" i="30"/>
  <c r="M909" i="30"/>
  <c r="J909" i="30"/>
  <c r="I909" i="30" a="1"/>
  <c r="I909" i="30" s="1"/>
  <c r="H909" i="30" a="1"/>
  <c r="H909" i="30" s="1"/>
  <c r="V909" i="30" s="1"/>
  <c r="W908" i="30"/>
  <c r="M908" i="30"/>
  <c r="J908" i="30"/>
  <c r="I908" i="30" a="1"/>
  <c r="I908" i="30" s="1"/>
  <c r="H908" i="30" a="1"/>
  <c r="H908" i="30" s="1"/>
  <c r="V908" i="30" s="1"/>
  <c r="W907" i="30"/>
  <c r="M907" i="30"/>
  <c r="J907" i="30"/>
  <c r="I907" i="30" a="1"/>
  <c r="I907" i="30" s="1"/>
  <c r="H907" i="30" a="1"/>
  <c r="H907" i="30" s="1"/>
  <c r="V907" i="30" s="1"/>
  <c r="W906" i="30"/>
  <c r="M906" i="30"/>
  <c r="J906" i="30"/>
  <c r="I906" i="30" a="1"/>
  <c r="I906" i="30" s="1"/>
  <c r="H906" i="30" a="1"/>
  <c r="H906" i="30" s="1"/>
  <c r="V906" i="30" s="1"/>
  <c r="W905" i="30"/>
  <c r="M905" i="30"/>
  <c r="J905" i="30"/>
  <c r="I905" i="30" a="1"/>
  <c r="I905" i="30" s="1"/>
  <c r="H905" i="30" a="1"/>
  <c r="H905" i="30" s="1"/>
  <c r="V905" i="30" s="1"/>
  <c r="W904" i="30"/>
  <c r="M904" i="30"/>
  <c r="J904" i="30"/>
  <c r="I904" i="30" a="1"/>
  <c r="I904" i="30" s="1"/>
  <c r="H904" i="30" a="1"/>
  <c r="H904" i="30" s="1"/>
  <c r="V904" i="30" s="1"/>
  <c r="W903" i="30"/>
  <c r="M903" i="30"/>
  <c r="J903" i="30"/>
  <c r="I903" i="30" a="1"/>
  <c r="I903" i="30" s="1"/>
  <c r="H903" i="30" a="1"/>
  <c r="H903" i="30" s="1"/>
  <c r="V903" i="30" s="1"/>
  <c r="W902" i="30"/>
  <c r="M902" i="30"/>
  <c r="J902" i="30"/>
  <c r="I902" i="30" a="1"/>
  <c r="I902" i="30" s="1"/>
  <c r="H902" i="30" a="1"/>
  <c r="H902" i="30" s="1"/>
  <c r="V902" i="30" s="1"/>
  <c r="W901" i="30"/>
  <c r="M901" i="30"/>
  <c r="J901" i="30"/>
  <c r="I901" i="30" a="1"/>
  <c r="I901" i="30" s="1"/>
  <c r="H901" i="30" a="1"/>
  <c r="H901" i="30" s="1"/>
  <c r="V901" i="30" s="1"/>
  <c r="W900" i="30"/>
  <c r="M900" i="30"/>
  <c r="J900" i="30"/>
  <c r="I900" i="30" a="1"/>
  <c r="I900" i="30" s="1"/>
  <c r="H900" i="30" a="1"/>
  <c r="H900" i="30" s="1"/>
  <c r="V900" i="30" s="1"/>
  <c r="W899" i="30"/>
  <c r="M899" i="30"/>
  <c r="J899" i="30"/>
  <c r="I899" i="30" a="1"/>
  <c r="I899" i="30" s="1"/>
  <c r="H899" i="30" a="1"/>
  <c r="H899" i="30" s="1"/>
  <c r="V899" i="30" s="1"/>
  <c r="W898" i="30"/>
  <c r="M898" i="30"/>
  <c r="J898" i="30"/>
  <c r="I898" i="30" a="1"/>
  <c r="I898" i="30" s="1"/>
  <c r="H898" i="30" a="1"/>
  <c r="H898" i="30" s="1"/>
  <c r="V898" i="30" s="1"/>
  <c r="W897" i="30"/>
  <c r="M897" i="30"/>
  <c r="J897" i="30"/>
  <c r="I897" i="30" a="1"/>
  <c r="I897" i="30" s="1"/>
  <c r="H897" i="30" a="1"/>
  <c r="H897" i="30" s="1"/>
  <c r="V897" i="30" s="1"/>
  <c r="W896" i="30"/>
  <c r="M896" i="30"/>
  <c r="J896" i="30"/>
  <c r="I896" i="30" a="1"/>
  <c r="I896" i="30" s="1"/>
  <c r="H896" i="30" a="1"/>
  <c r="H896" i="30" s="1"/>
  <c r="V896" i="30" s="1"/>
  <c r="W895" i="30"/>
  <c r="M895" i="30"/>
  <c r="J895" i="30"/>
  <c r="I895" i="30" a="1"/>
  <c r="I895" i="30" s="1"/>
  <c r="H895" i="30" a="1"/>
  <c r="H895" i="30" s="1"/>
  <c r="V895" i="30" s="1"/>
  <c r="W894" i="30"/>
  <c r="M894" i="30"/>
  <c r="J894" i="30"/>
  <c r="I894" i="30" a="1"/>
  <c r="I894" i="30" s="1"/>
  <c r="H894" i="30" a="1"/>
  <c r="H894" i="30" s="1"/>
  <c r="V894" i="30" s="1"/>
  <c r="W893" i="30"/>
  <c r="M893" i="30"/>
  <c r="J893" i="30"/>
  <c r="I893" i="30" a="1"/>
  <c r="I893" i="30" s="1"/>
  <c r="H893" i="30" a="1"/>
  <c r="H893" i="30" s="1"/>
  <c r="V893" i="30" s="1"/>
  <c r="W892" i="30"/>
  <c r="M892" i="30"/>
  <c r="J892" i="30"/>
  <c r="I892" i="30" a="1"/>
  <c r="I892" i="30" s="1"/>
  <c r="H892" i="30" a="1"/>
  <c r="H892" i="30" s="1"/>
  <c r="V892" i="30" s="1"/>
  <c r="W891" i="30"/>
  <c r="M891" i="30"/>
  <c r="J891" i="30"/>
  <c r="I891" i="30" a="1"/>
  <c r="I891" i="30" s="1"/>
  <c r="H891" i="30" a="1"/>
  <c r="H891" i="30" s="1"/>
  <c r="V891" i="30" s="1"/>
  <c r="W890" i="30"/>
  <c r="M890" i="30"/>
  <c r="J890" i="30"/>
  <c r="I890" i="30" a="1"/>
  <c r="I890" i="30" s="1"/>
  <c r="H890" i="30" a="1"/>
  <c r="H890" i="30" s="1"/>
  <c r="V890" i="30" s="1"/>
  <c r="W889" i="30"/>
  <c r="M889" i="30"/>
  <c r="J889" i="30"/>
  <c r="I889" i="30" a="1"/>
  <c r="I889" i="30" s="1"/>
  <c r="H889" i="30" a="1"/>
  <c r="H889" i="30" s="1"/>
  <c r="V889" i="30" s="1"/>
  <c r="W888" i="30"/>
  <c r="M888" i="30"/>
  <c r="J888" i="30"/>
  <c r="I888" i="30" a="1"/>
  <c r="I888" i="30" s="1"/>
  <c r="H888" i="30" a="1"/>
  <c r="H888" i="30" s="1"/>
  <c r="V888" i="30" s="1"/>
  <c r="W887" i="30"/>
  <c r="M887" i="30"/>
  <c r="J887" i="30"/>
  <c r="I887" i="30" a="1"/>
  <c r="I887" i="30" s="1"/>
  <c r="H887" i="30" a="1"/>
  <c r="H887" i="30" s="1"/>
  <c r="V887" i="30" s="1"/>
  <c r="W886" i="30"/>
  <c r="M886" i="30"/>
  <c r="J886" i="30"/>
  <c r="I886" i="30" a="1"/>
  <c r="I886" i="30" s="1"/>
  <c r="H886" i="30" a="1"/>
  <c r="H886" i="30" s="1"/>
  <c r="V886" i="30" s="1"/>
  <c r="W885" i="30"/>
  <c r="M885" i="30"/>
  <c r="J885" i="30"/>
  <c r="I885" i="30" a="1"/>
  <c r="I885" i="30" s="1"/>
  <c r="H885" i="30" a="1"/>
  <c r="H885" i="30" s="1"/>
  <c r="V885" i="30" s="1"/>
  <c r="W884" i="30"/>
  <c r="M884" i="30"/>
  <c r="J884" i="30"/>
  <c r="I884" i="30" a="1"/>
  <c r="I884" i="30" s="1"/>
  <c r="H884" i="30" a="1"/>
  <c r="H884" i="30" s="1"/>
  <c r="V884" i="30" s="1"/>
  <c r="W883" i="30"/>
  <c r="M883" i="30"/>
  <c r="J883" i="30"/>
  <c r="I883" i="30" a="1"/>
  <c r="I883" i="30" s="1"/>
  <c r="H883" i="30" a="1"/>
  <c r="H883" i="30" s="1"/>
  <c r="V883" i="30" s="1"/>
  <c r="W882" i="30"/>
  <c r="M882" i="30"/>
  <c r="J882" i="30"/>
  <c r="I882" i="30" a="1"/>
  <c r="I882" i="30" s="1"/>
  <c r="H882" i="30" a="1"/>
  <c r="H882" i="30" s="1"/>
  <c r="V882" i="30" s="1"/>
  <c r="W881" i="30"/>
  <c r="M881" i="30"/>
  <c r="J881" i="30"/>
  <c r="I881" i="30" a="1"/>
  <c r="I881" i="30" s="1"/>
  <c r="H881" i="30" a="1"/>
  <c r="H881" i="30" s="1"/>
  <c r="V881" i="30" s="1"/>
  <c r="W880" i="30"/>
  <c r="M880" i="30"/>
  <c r="J880" i="30"/>
  <c r="I880" i="30" a="1"/>
  <c r="I880" i="30" s="1"/>
  <c r="H880" i="30" a="1"/>
  <c r="H880" i="30" s="1"/>
  <c r="V880" i="30" s="1"/>
  <c r="W879" i="30"/>
  <c r="M879" i="30"/>
  <c r="J879" i="30"/>
  <c r="I879" i="30" a="1"/>
  <c r="I879" i="30" s="1"/>
  <c r="H879" i="30" a="1"/>
  <c r="H879" i="30" s="1"/>
  <c r="V879" i="30" s="1"/>
  <c r="W878" i="30"/>
  <c r="M878" i="30"/>
  <c r="J878" i="30"/>
  <c r="I878" i="30" a="1"/>
  <c r="I878" i="30" s="1"/>
  <c r="H878" i="30" a="1"/>
  <c r="H878" i="30" s="1"/>
  <c r="V878" i="30" s="1"/>
  <c r="W877" i="30"/>
  <c r="M877" i="30"/>
  <c r="J877" i="30"/>
  <c r="I877" i="30" a="1"/>
  <c r="I877" i="30" s="1"/>
  <c r="H877" i="30" a="1"/>
  <c r="H877" i="30" s="1"/>
  <c r="V877" i="30" s="1"/>
  <c r="W876" i="30"/>
  <c r="M876" i="30"/>
  <c r="J876" i="30"/>
  <c r="I876" i="30" a="1"/>
  <c r="I876" i="30" s="1"/>
  <c r="H876" i="30" a="1"/>
  <c r="H876" i="30" s="1"/>
  <c r="V876" i="30" s="1"/>
  <c r="W875" i="30"/>
  <c r="M875" i="30"/>
  <c r="J875" i="30"/>
  <c r="I875" i="30" a="1"/>
  <c r="I875" i="30" s="1"/>
  <c r="H875" i="30" a="1"/>
  <c r="H875" i="30" s="1"/>
  <c r="V875" i="30" s="1"/>
  <c r="W874" i="30"/>
  <c r="M874" i="30"/>
  <c r="J874" i="30"/>
  <c r="I874" i="30" a="1"/>
  <c r="I874" i="30" s="1"/>
  <c r="H874" i="30" a="1"/>
  <c r="H874" i="30" s="1"/>
  <c r="V874" i="30" s="1"/>
  <c r="W873" i="30"/>
  <c r="M873" i="30"/>
  <c r="J873" i="30"/>
  <c r="I873" i="30" a="1"/>
  <c r="I873" i="30" s="1"/>
  <c r="H873" i="30" a="1"/>
  <c r="H873" i="30" s="1"/>
  <c r="V873" i="30" s="1"/>
  <c r="W872" i="30"/>
  <c r="M872" i="30"/>
  <c r="J872" i="30"/>
  <c r="I872" i="30" a="1"/>
  <c r="I872" i="30" s="1"/>
  <c r="H872" i="30" a="1"/>
  <c r="H872" i="30" s="1"/>
  <c r="V872" i="30" s="1"/>
  <c r="W871" i="30"/>
  <c r="M871" i="30"/>
  <c r="J871" i="30"/>
  <c r="I871" i="30" a="1"/>
  <c r="I871" i="30" s="1"/>
  <c r="H871" i="30" a="1"/>
  <c r="H871" i="30" s="1"/>
  <c r="V871" i="30" s="1"/>
  <c r="W870" i="30"/>
  <c r="M870" i="30"/>
  <c r="J870" i="30"/>
  <c r="I870" i="30" a="1"/>
  <c r="I870" i="30" s="1"/>
  <c r="H870" i="30" a="1"/>
  <c r="H870" i="30" s="1"/>
  <c r="V870" i="30" s="1"/>
  <c r="W869" i="30"/>
  <c r="M869" i="30"/>
  <c r="J869" i="30"/>
  <c r="I869" i="30" a="1"/>
  <c r="I869" i="30" s="1"/>
  <c r="H869" i="30" a="1"/>
  <c r="H869" i="30" s="1"/>
  <c r="V869" i="30" s="1"/>
  <c r="W868" i="30"/>
  <c r="M868" i="30"/>
  <c r="J868" i="30"/>
  <c r="I868" i="30" a="1"/>
  <c r="I868" i="30" s="1"/>
  <c r="H868" i="30" a="1"/>
  <c r="H868" i="30" s="1"/>
  <c r="V868" i="30" s="1"/>
  <c r="W867" i="30"/>
  <c r="M867" i="30"/>
  <c r="J867" i="30"/>
  <c r="I867" i="30" a="1"/>
  <c r="I867" i="30" s="1"/>
  <c r="H867" i="30" a="1"/>
  <c r="H867" i="30" s="1"/>
  <c r="V867" i="30" s="1"/>
  <c r="W866" i="30"/>
  <c r="M866" i="30"/>
  <c r="J866" i="30"/>
  <c r="I866" i="30" a="1"/>
  <c r="I866" i="30" s="1"/>
  <c r="H866" i="30" a="1"/>
  <c r="H866" i="30" s="1"/>
  <c r="V866" i="30" s="1"/>
  <c r="W865" i="30"/>
  <c r="M865" i="30"/>
  <c r="J865" i="30"/>
  <c r="I865" i="30" a="1"/>
  <c r="I865" i="30" s="1"/>
  <c r="H865" i="30" a="1"/>
  <c r="H865" i="30" s="1"/>
  <c r="V865" i="30" s="1"/>
  <c r="W864" i="30"/>
  <c r="M864" i="30"/>
  <c r="J864" i="30"/>
  <c r="I864" i="30" a="1"/>
  <c r="I864" i="30" s="1"/>
  <c r="H864" i="30" a="1"/>
  <c r="H864" i="30" s="1"/>
  <c r="V864" i="30" s="1"/>
  <c r="W863" i="30"/>
  <c r="M863" i="30"/>
  <c r="J863" i="30"/>
  <c r="I863" i="30" a="1"/>
  <c r="I863" i="30" s="1"/>
  <c r="H863" i="30" a="1"/>
  <c r="H863" i="30" s="1"/>
  <c r="V863" i="30" s="1"/>
  <c r="W862" i="30"/>
  <c r="M862" i="30"/>
  <c r="J862" i="30"/>
  <c r="I862" i="30" a="1"/>
  <c r="I862" i="30" s="1"/>
  <c r="H862" i="30" a="1"/>
  <c r="H862" i="30" s="1"/>
  <c r="V862" i="30" s="1"/>
  <c r="W861" i="30"/>
  <c r="M861" i="30"/>
  <c r="J861" i="30"/>
  <c r="I861" i="30" a="1"/>
  <c r="I861" i="30" s="1"/>
  <c r="H861" i="30" a="1"/>
  <c r="H861" i="30" s="1"/>
  <c r="V861" i="30" s="1"/>
  <c r="W860" i="30"/>
  <c r="M860" i="30"/>
  <c r="J860" i="30"/>
  <c r="I860" i="30" a="1"/>
  <c r="I860" i="30" s="1"/>
  <c r="H860" i="30" a="1"/>
  <c r="H860" i="30" s="1"/>
  <c r="V860" i="30" s="1"/>
  <c r="W859" i="30"/>
  <c r="M859" i="30"/>
  <c r="J859" i="30"/>
  <c r="I859" i="30" a="1"/>
  <c r="I859" i="30" s="1"/>
  <c r="H859" i="30" a="1"/>
  <c r="H859" i="30" s="1"/>
  <c r="V859" i="30" s="1"/>
  <c r="W858" i="30"/>
  <c r="M858" i="30"/>
  <c r="J858" i="30"/>
  <c r="I858" i="30" a="1"/>
  <c r="I858" i="30" s="1"/>
  <c r="H858" i="30" a="1"/>
  <c r="H858" i="30" s="1"/>
  <c r="V858" i="30" s="1"/>
  <c r="W857" i="30"/>
  <c r="M857" i="30"/>
  <c r="J857" i="30"/>
  <c r="I857" i="30" a="1"/>
  <c r="I857" i="30" s="1"/>
  <c r="H857" i="30" a="1"/>
  <c r="H857" i="30" s="1"/>
  <c r="V857" i="30" s="1"/>
  <c r="W856" i="30"/>
  <c r="M856" i="30"/>
  <c r="J856" i="30"/>
  <c r="I856" i="30" a="1"/>
  <c r="I856" i="30" s="1"/>
  <c r="H856" i="30" a="1"/>
  <c r="H856" i="30" s="1"/>
  <c r="V856" i="30" s="1"/>
  <c r="W855" i="30"/>
  <c r="M855" i="30"/>
  <c r="J855" i="30"/>
  <c r="I855" i="30" a="1"/>
  <c r="I855" i="30" s="1"/>
  <c r="H855" i="30" a="1"/>
  <c r="H855" i="30" s="1"/>
  <c r="V855" i="30" s="1"/>
  <c r="W854" i="30"/>
  <c r="M854" i="30"/>
  <c r="J854" i="30"/>
  <c r="I854" i="30" a="1"/>
  <c r="I854" i="30" s="1"/>
  <c r="H854" i="30" a="1"/>
  <c r="H854" i="30" s="1"/>
  <c r="V854" i="30" s="1"/>
  <c r="W853" i="30"/>
  <c r="M853" i="30"/>
  <c r="J853" i="30"/>
  <c r="I853" i="30" a="1"/>
  <c r="I853" i="30" s="1"/>
  <c r="H853" i="30" a="1"/>
  <c r="H853" i="30" s="1"/>
  <c r="V853" i="30" s="1"/>
  <c r="W852" i="30"/>
  <c r="M852" i="30"/>
  <c r="J852" i="30"/>
  <c r="I852" i="30" a="1"/>
  <c r="I852" i="30" s="1"/>
  <c r="H852" i="30" a="1"/>
  <c r="H852" i="30" s="1"/>
  <c r="V852" i="30" s="1"/>
  <c r="W851" i="30"/>
  <c r="M851" i="30"/>
  <c r="J851" i="30"/>
  <c r="I851" i="30" a="1"/>
  <c r="I851" i="30" s="1"/>
  <c r="H851" i="30" a="1"/>
  <c r="H851" i="30" s="1"/>
  <c r="V851" i="30" s="1"/>
  <c r="W850" i="30"/>
  <c r="M850" i="30"/>
  <c r="J850" i="30"/>
  <c r="I850" i="30" a="1"/>
  <c r="I850" i="30" s="1"/>
  <c r="H850" i="30" a="1"/>
  <c r="H850" i="30" s="1"/>
  <c r="V850" i="30" s="1"/>
  <c r="W849" i="30"/>
  <c r="M849" i="30"/>
  <c r="J849" i="30"/>
  <c r="I849" i="30" a="1"/>
  <c r="I849" i="30" s="1"/>
  <c r="H849" i="30" a="1"/>
  <c r="H849" i="30" s="1"/>
  <c r="V849" i="30" s="1"/>
  <c r="W848" i="30"/>
  <c r="M848" i="30"/>
  <c r="J848" i="30"/>
  <c r="I848" i="30" a="1"/>
  <c r="I848" i="30" s="1"/>
  <c r="H848" i="30" a="1"/>
  <c r="H848" i="30" s="1"/>
  <c r="V848" i="30" s="1"/>
  <c r="W847" i="30"/>
  <c r="M847" i="30"/>
  <c r="J847" i="30"/>
  <c r="I847" i="30" a="1"/>
  <c r="I847" i="30" s="1"/>
  <c r="H847" i="30" a="1"/>
  <c r="H847" i="30" s="1"/>
  <c r="V847" i="30" s="1"/>
  <c r="W846" i="30"/>
  <c r="M846" i="30"/>
  <c r="J846" i="30"/>
  <c r="I846" i="30" a="1"/>
  <c r="I846" i="30" s="1"/>
  <c r="H846" i="30" a="1"/>
  <c r="H846" i="30" s="1"/>
  <c r="V846" i="30" s="1"/>
  <c r="W845" i="30"/>
  <c r="M845" i="30"/>
  <c r="J845" i="30"/>
  <c r="I845" i="30" a="1"/>
  <c r="I845" i="30" s="1"/>
  <c r="H845" i="30" a="1"/>
  <c r="H845" i="30" s="1"/>
  <c r="V845" i="30" s="1"/>
  <c r="W844" i="30"/>
  <c r="M844" i="30"/>
  <c r="J844" i="30"/>
  <c r="I844" i="30" a="1"/>
  <c r="I844" i="30" s="1"/>
  <c r="H844" i="30" a="1"/>
  <c r="H844" i="30" s="1"/>
  <c r="V844" i="30" s="1"/>
  <c r="W843" i="30"/>
  <c r="M843" i="30"/>
  <c r="J843" i="30"/>
  <c r="I843" i="30" a="1"/>
  <c r="I843" i="30" s="1"/>
  <c r="H843" i="30" a="1"/>
  <c r="H843" i="30" s="1"/>
  <c r="V843" i="30" s="1"/>
  <c r="W842" i="30"/>
  <c r="M842" i="30"/>
  <c r="J842" i="30"/>
  <c r="I842" i="30" a="1"/>
  <c r="I842" i="30" s="1"/>
  <c r="H842" i="30" a="1"/>
  <c r="H842" i="30" s="1"/>
  <c r="V842" i="30" s="1"/>
  <c r="W841" i="30"/>
  <c r="M841" i="30"/>
  <c r="J841" i="30"/>
  <c r="I841" i="30" a="1"/>
  <c r="I841" i="30" s="1"/>
  <c r="H841" i="30" a="1"/>
  <c r="H841" i="30" s="1"/>
  <c r="V841" i="30" s="1"/>
  <c r="W840" i="30"/>
  <c r="M840" i="30"/>
  <c r="J840" i="30"/>
  <c r="I840" i="30" a="1"/>
  <c r="I840" i="30" s="1"/>
  <c r="H840" i="30" a="1"/>
  <c r="H840" i="30" s="1"/>
  <c r="V840" i="30" s="1"/>
  <c r="W839" i="30"/>
  <c r="M839" i="30"/>
  <c r="J839" i="30"/>
  <c r="I839" i="30" a="1"/>
  <c r="I839" i="30" s="1"/>
  <c r="H839" i="30" a="1"/>
  <c r="H839" i="30" s="1"/>
  <c r="V839" i="30" s="1"/>
  <c r="W838" i="30"/>
  <c r="M838" i="30"/>
  <c r="J838" i="30"/>
  <c r="I838" i="30" a="1"/>
  <c r="I838" i="30" s="1"/>
  <c r="H838" i="30" a="1"/>
  <c r="H838" i="30" s="1"/>
  <c r="V838" i="30" s="1"/>
  <c r="W837" i="30"/>
  <c r="M837" i="30"/>
  <c r="J837" i="30"/>
  <c r="I837" i="30" a="1"/>
  <c r="I837" i="30" s="1"/>
  <c r="H837" i="30" a="1"/>
  <c r="H837" i="30" s="1"/>
  <c r="V837" i="30" s="1"/>
  <c r="W836" i="30"/>
  <c r="M836" i="30"/>
  <c r="J836" i="30"/>
  <c r="I836" i="30" a="1"/>
  <c r="I836" i="30" s="1"/>
  <c r="H836" i="30" a="1"/>
  <c r="H836" i="30" s="1"/>
  <c r="V836" i="30" s="1"/>
  <c r="W835" i="30"/>
  <c r="M835" i="30"/>
  <c r="J835" i="30"/>
  <c r="I835" i="30" a="1"/>
  <c r="I835" i="30" s="1"/>
  <c r="H835" i="30" a="1"/>
  <c r="H835" i="30" s="1"/>
  <c r="V835" i="30" s="1"/>
  <c r="W834" i="30"/>
  <c r="M834" i="30"/>
  <c r="J834" i="30"/>
  <c r="I834" i="30" a="1"/>
  <c r="I834" i="30" s="1"/>
  <c r="H834" i="30" a="1"/>
  <c r="H834" i="30" s="1"/>
  <c r="V834" i="30" s="1"/>
  <c r="W833" i="30"/>
  <c r="M833" i="30"/>
  <c r="J833" i="30"/>
  <c r="I833" i="30" a="1"/>
  <c r="I833" i="30" s="1"/>
  <c r="H833" i="30" a="1"/>
  <c r="H833" i="30" s="1"/>
  <c r="V833" i="30" s="1"/>
  <c r="W832" i="30"/>
  <c r="M832" i="30"/>
  <c r="J832" i="30"/>
  <c r="I832" i="30" a="1"/>
  <c r="I832" i="30" s="1"/>
  <c r="H832" i="30" a="1"/>
  <c r="H832" i="30" s="1"/>
  <c r="V832" i="30" s="1"/>
  <c r="W831" i="30"/>
  <c r="M831" i="30"/>
  <c r="J831" i="30"/>
  <c r="I831" i="30" a="1"/>
  <c r="I831" i="30" s="1"/>
  <c r="H831" i="30" a="1"/>
  <c r="H831" i="30" s="1"/>
  <c r="V831" i="30" s="1"/>
  <c r="W830" i="30"/>
  <c r="M830" i="30"/>
  <c r="J830" i="30"/>
  <c r="I830" i="30" a="1"/>
  <c r="I830" i="30" s="1"/>
  <c r="H830" i="30" a="1"/>
  <c r="H830" i="30" s="1"/>
  <c r="V830" i="30" s="1"/>
  <c r="W829" i="30"/>
  <c r="M829" i="30"/>
  <c r="J829" i="30"/>
  <c r="I829" i="30" a="1"/>
  <c r="I829" i="30" s="1"/>
  <c r="H829" i="30" a="1"/>
  <c r="H829" i="30" s="1"/>
  <c r="V829" i="30" s="1"/>
  <c r="W828" i="30"/>
  <c r="M828" i="30"/>
  <c r="J828" i="30"/>
  <c r="I828" i="30" a="1"/>
  <c r="I828" i="30" s="1"/>
  <c r="H828" i="30" a="1"/>
  <c r="H828" i="30" s="1"/>
  <c r="V828" i="30" s="1"/>
  <c r="W827" i="30"/>
  <c r="M827" i="30"/>
  <c r="J827" i="30"/>
  <c r="I827" i="30" a="1"/>
  <c r="I827" i="30" s="1"/>
  <c r="H827" i="30" a="1"/>
  <c r="H827" i="30" s="1"/>
  <c r="V827" i="30" s="1"/>
  <c r="W826" i="30"/>
  <c r="M826" i="30"/>
  <c r="J826" i="30"/>
  <c r="I826" i="30" a="1"/>
  <c r="I826" i="30" s="1"/>
  <c r="H826" i="30" a="1"/>
  <c r="H826" i="30" s="1"/>
  <c r="V826" i="30" s="1"/>
  <c r="W825" i="30"/>
  <c r="M825" i="30"/>
  <c r="J825" i="30"/>
  <c r="I825" i="30" a="1"/>
  <c r="I825" i="30" s="1"/>
  <c r="H825" i="30" a="1"/>
  <c r="H825" i="30" s="1"/>
  <c r="V825" i="30" s="1"/>
  <c r="W824" i="30"/>
  <c r="M824" i="30"/>
  <c r="J824" i="30"/>
  <c r="I824" i="30" a="1"/>
  <c r="I824" i="30" s="1"/>
  <c r="H824" i="30" a="1"/>
  <c r="H824" i="30" s="1"/>
  <c r="V824" i="30" s="1"/>
  <c r="W823" i="30"/>
  <c r="M823" i="30"/>
  <c r="J823" i="30"/>
  <c r="I823" i="30" a="1"/>
  <c r="I823" i="30" s="1"/>
  <c r="H823" i="30" a="1"/>
  <c r="H823" i="30" s="1"/>
  <c r="V823" i="30" s="1"/>
  <c r="W822" i="30"/>
  <c r="M822" i="30"/>
  <c r="J822" i="30"/>
  <c r="I822" i="30" a="1"/>
  <c r="I822" i="30" s="1"/>
  <c r="H822" i="30" a="1"/>
  <c r="H822" i="30" s="1"/>
  <c r="V822" i="30" s="1"/>
  <c r="W821" i="30"/>
  <c r="M821" i="30"/>
  <c r="J821" i="30"/>
  <c r="I821" i="30" a="1"/>
  <c r="I821" i="30" s="1"/>
  <c r="H821" i="30" a="1"/>
  <c r="H821" i="30" s="1"/>
  <c r="V821" i="30" s="1"/>
  <c r="W820" i="30"/>
  <c r="M820" i="30"/>
  <c r="J820" i="30"/>
  <c r="I820" i="30" a="1"/>
  <c r="I820" i="30" s="1"/>
  <c r="H820" i="30" a="1"/>
  <c r="H820" i="30" s="1"/>
  <c r="V820" i="30" s="1"/>
  <c r="W819" i="30"/>
  <c r="M819" i="30"/>
  <c r="J819" i="30"/>
  <c r="I819" i="30" a="1"/>
  <c r="I819" i="30" s="1"/>
  <c r="H819" i="30" a="1"/>
  <c r="H819" i="30" s="1"/>
  <c r="V819" i="30" s="1"/>
  <c r="W818" i="30"/>
  <c r="M818" i="30"/>
  <c r="J818" i="30"/>
  <c r="I818" i="30" a="1"/>
  <c r="I818" i="30" s="1"/>
  <c r="H818" i="30" a="1"/>
  <c r="H818" i="30" s="1"/>
  <c r="V818" i="30" s="1"/>
  <c r="W817" i="30"/>
  <c r="M817" i="30"/>
  <c r="J817" i="30"/>
  <c r="I817" i="30" a="1"/>
  <c r="I817" i="30" s="1"/>
  <c r="H817" i="30" a="1"/>
  <c r="H817" i="30" s="1"/>
  <c r="V817" i="30" s="1"/>
  <c r="W816" i="30"/>
  <c r="M816" i="30"/>
  <c r="J816" i="30"/>
  <c r="I816" i="30" a="1"/>
  <c r="I816" i="30" s="1"/>
  <c r="H816" i="30" a="1"/>
  <c r="H816" i="30" s="1"/>
  <c r="V816" i="30" s="1"/>
  <c r="W815" i="30"/>
  <c r="M815" i="30"/>
  <c r="J815" i="30"/>
  <c r="I815" i="30" a="1"/>
  <c r="I815" i="30" s="1"/>
  <c r="H815" i="30" a="1"/>
  <c r="H815" i="30" s="1"/>
  <c r="V815" i="30" s="1"/>
  <c r="W814" i="30"/>
  <c r="M814" i="30"/>
  <c r="J814" i="30"/>
  <c r="I814" i="30" a="1"/>
  <c r="I814" i="30" s="1"/>
  <c r="H814" i="30" a="1"/>
  <c r="H814" i="30" s="1"/>
  <c r="V814" i="30" s="1"/>
  <c r="W813" i="30"/>
  <c r="M813" i="30"/>
  <c r="J813" i="30"/>
  <c r="I813" i="30" a="1"/>
  <c r="I813" i="30" s="1"/>
  <c r="H813" i="30" a="1"/>
  <c r="H813" i="30" s="1"/>
  <c r="V813" i="30" s="1"/>
  <c r="W812" i="30"/>
  <c r="M812" i="30"/>
  <c r="J812" i="30"/>
  <c r="I812" i="30" a="1"/>
  <c r="I812" i="30" s="1"/>
  <c r="H812" i="30" a="1"/>
  <c r="H812" i="30" s="1"/>
  <c r="V812" i="30" s="1"/>
  <c r="W811" i="30"/>
  <c r="M811" i="30"/>
  <c r="J811" i="30"/>
  <c r="I811" i="30" a="1"/>
  <c r="I811" i="30" s="1"/>
  <c r="H811" i="30" a="1"/>
  <c r="H811" i="30" s="1"/>
  <c r="V811" i="30" s="1"/>
  <c r="W810" i="30"/>
  <c r="M810" i="30"/>
  <c r="J810" i="30"/>
  <c r="I810" i="30" a="1"/>
  <c r="I810" i="30" s="1"/>
  <c r="H810" i="30" a="1"/>
  <c r="H810" i="30" s="1"/>
  <c r="V810" i="30" s="1"/>
  <c r="W809" i="30"/>
  <c r="M809" i="30"/>
  <c r="J809" i="30"/>
  <c r="I809" i="30" a="1"/>
  <c r="I809" i="30" s="1"/>
  <c r="H809" i="30" a="1"/>
  <c r="H809" i="30" s="1"/>
  <c r="V809" i="30" s="1"/>
  <c r="W808" i="30"/>
  <c r="M808" i="30"/>
  <c r="J808" i="30"/>
  <c r="I808" i="30" a="1"/>
  <c r="I808" i="30" s="1"/>
  <c r="H808" i="30" a="1"/>
  <c r="H808" i="30" s="1"/>
  <c r="V808" i="30" s="1"/>
  <c r="W807" i="30"/>
  <c r="M807" i="30"/>
  <c r="J807" i="30"/>
  <c r="I807" i="30" a="1"/>
  <c r="I807" i="30" s="1"/>
  <c r="H807" i="30" a="1"/>
  <c r="H807" i="30" s="1"/>
  <c r="V807" i="30" s="1"/>
  <c r="W806" i="30"/>
  <c r="M806" i="30"/>
  <c r="J806" i="30"/>
  <c r="I806" i="30" a="1"/>
  <c r="I806" i="30" s="1"/>
  <c r="H806" i="30" a="1"/>
  <c r="H806" i="30" s="1"/>
  <c r="V806" i="30" s="1"/>
  <c r="W805" i="30"/>
  <c r="M805" i="30"/>
  <c r="J805" i="30"/>
  <c r="I805" i="30" a="1"/>
  <c r="I805" i="30" s="1"/>
  <c r="H805" i="30" a="1"/>
  <c r="H805" i="30" s="1"/>
  <c r="V805" i="30" s="1"/>
  <c r="W804" i="30"/>
  <c r="M804" i="30"/>
  <c r="J804" i="30"/>
  <c r="I804" i="30" a="1"/>
  <c r="I804" i="30" s="1"/>
  <c r="H804" i="30" a="1"/>
  <c r="H804" i="30" s="1"/>
  <c r="V804" i="30" s="1"/>
  <c r="W803" i="30"/>
  <c r="M803" i="30"/>
  <c r="J803" i="30"/>
  <c r="I803" i="30" a="1"/>
  <c r="I803" i="30" s="1"/>
  <c r="H803" i="30" a="1"/>
  <c r="H803" i="30" s="1"/>
  <c r="V803" i="30" s="1"/>
  <c r="W802" i="30"/>
  <c r="M802" i="30"/>
  <c r="J802" i="30"/>
  <c r="I802" i="30" a="1"/>
  <c r="I802" i="30" s="1"/>
  <c r="H802" i="30" a="1"/>
  <c r="H802" i="30" s="1"/>
  <c r="V802" i="30" s="1"/>
  <c r="W801" i="30"/>
  <c r="M801" i="30"/>
  <c r="J801" i="30"/>
  <c r="I801" i="30" a="1"/>
  <c r="I801" i="30" s="1"/>
  <c r="H801" i="30" a="1"/>
  <c r="H801" i="30" s="1"/>
  <c r="V801" i="30" s="1"/>
  <c r="W800" i="30"/>
  <c r="M800" i="30"/>
  <c r="J800" i="30"/>
  <c r="I800" i="30" a="1"/>
  <c r="I800" i="30" s="1"/>
  <c r="H800" i="30" a="1"/>
  <c r="H800" i="30" s="1"/>
  <c r="V800" i="30" s="1"/>
  <c r="W799" i="30"/>
  <c r="M799" i="30"/>
  <c r="J799" i="30"/>
  <c r="I799" i="30" a="1"/>
  <c r="I799" i="30" s="1"/>
  <c r="H799" i="30" a="1"/>
  <c r="H799" i="30" s="1"/>
  <c r="V799" i="30" s="1"/>
  <c r="W798" i="30"/>
  <c r="M798" i="30"/>
  <c r="J798" i="30"/>
  <c r="I798" i="30" a="1"/>
  <c r="I798" i="30" s="1"/>
  <c r="H798" i="30" a="1"/>
  <c r="H798" i="30" s="1"/>
  <c r="V798" i="30" s="1"/>
  <c r="W797" i="30"/>
  <c r="M797" i="30"/>
  <c r="J797" i="30"/>
  <c r="I797" i="30" a="1"/>
  <c r="I797" i="30" s="1"/>
  <c r="H797" i="30" a="1"/>
  <c r="H797" i="30" s="1"/>
  <c r="V797" i="30" s="1"/>
  <c r="W796" i="30"/>
  <c r="M796" i="30"/>
  <c r="J796" i="30"/>
  <c r="I796" i="30" a="1"/>
  <c r="I796" i="30" s="1"/>
  <c r="H796" i="30" a="1"/>
  <c r="H796" i="30" s="1"/>
  <c r="V796" i="30" s="1"/>
  <c r="W795" i="30"/>
  <c r="M795" i="30"/>
  <c r="J795" i="30"/>
  <c r="I795" i="30" a="1"/>
  <c r="I795" i="30" s="1"/>
  <c r="H795" i="30" a="1"/>
  <c r="H795" i="30" s="1"/>
  <c r="V795" i="30" s="1"/>
  <c r="W794" i="30"/>
  <c r="M794" i="30"/>
  <c r="J794" i="30"/>
  <c r="I794" i="30" a="1"/>
  <c r="I794" i="30" s="1"/>
  <c r="H794" i="30" a="1"/>
  <c r="H794" i="30" s="1"/>
  <c r="V794" i="30" s="1"/>
  <c r="W793" i="30"/>
  <c r="M793" i="30"/>
  <c r="J793" i="30"/>
  <c r="I793" i="30" a="1"/>
  <c r="I793" i="30" s="1"/>
  <c r="H793" i="30" a="1"/>
  <c r="H793" i="30" s="1"/>
  <c r="V793" i="30" s="1"/>
  <c r="W792" i="30"/>
  <c r="M792" i="30"/>
  <c r="J792" i="30"/>
  <c r="I792" i="30" a="1"/>
  <c r="I792" i="30" s="1"/>
  <c r="H792" i="30" a="1"/>
  <c r="H792" i="30" s="1"/>
  <c r="V792" i="30" s="1"/>
  <c r="W791" i="30"/>
  <c r="M791" i="30"/>
  <c r="J791" i="30"/>
  <c r="I791" i="30" a="1"/>
  <c r="I791" i="30" s="1"/>
  <c r="H791" i="30" a="1"/>
  <c r="H791" i="30" s="1"/>
  <c r="V791" i="30" s="1"/>
  <c r="W790" i="30"/>
  <c r="M790" i="30"/>
  <c r="J790" i="30"/>
  <c r="I790" i="30" a="1"/>
  <c r="I790" i="30" s="1"/>
  <c r="H790" i="30" a="1"/>
  <c r="H790" i="30" s="1"/>
  <c r="V790" i="30" s="1"/>
  <c r="W789" i="30"/>
  <c r="M789" i="30"/>
  <c r="J789" i="30"/>
  <c r="I789" i="30" a="1"/>
  <c r="I789" i="30" s="1"/>
  <c r="H789" i="30" a="1"/>
  <c r="H789" i="30" s="1"/>
  <c r="V789" i="30" s="1"/>
  <c r="W788" i="30"/>
  <c r="M788" i="30"/>
  <c r="J788" i="30"/>
  <c r="I788" i="30" a="1"/>
  <c r="I788" i="30" s="1"/>
  <c r="H788" i="30" a="1"/>
  <c r="H788" i="30" s="1"/>
  <c r="V788" i="30" s="1"/>
  <c r="W787" i="30"/>
  <c r="M787" i="30"/>
  <c r="J787" i="30"/>
  <c r="I787" i="30" a="1"/>
  <c r="I787" i="30" s="1"/>
  <c r="H787" i="30" a="1"/>
  <c r="H787" i="30" s="1"/>
  <c r="V787" i="30" s="1"/>
  <c r="W786" i="30"/>
  <c r="M786" i="30"/>
  <c r="J786" i="30"/>
  <c r="I786" i="30" a="1"/>
  <c r="I786" i="30" s="1"/>
  <c r="H786" i="30" a="1"/>
  <c r="H786" i="30" s="1"/>
  <c r="V786" i="30" s="1"/>
  <c r="W785" i="30"/>
  <c r="M785" i="30"/>
  <c r="J785" i="30"/>
  <c r="I785" i="30" a="1"/>
  <c r="I785" i="30" s="1"/>
  <c r="H785" i="30" a="1"/>
  <c r="H785" i="30" s="1"/>
  <c r="V785" i="30" s="1"/>
  <c r="W784" i="30"/>
  <c r="M784" i="30"/>
  <c r="J784" i="30"/>
  <c r="I784" i="30" a="1"/>
  <c r="I784" i="30" s="1"/>
  <c r="H784" i="30" a="1"/>
  <c r="H784" i="30" s="1"/>
  <c r="V784" i="30" s="1"/>
  <c r="W783" i="30"/>
  <c r="M783" i="30"/>
  <c r="J783" i="30"/>
  <c r="I783" i="30" a="1"/>
  <c r="I783" i="30" s="1"/>
  <c r="H783" i="30" a="1"/>
  <c r="H783" i="30" s="1"/>
  <c r="V783" i="30" s="1"/>
  <c r="W782" i="30"/>
  <c r="M782" i="30"/>
  <c r="J782" i="30"/>
  <c r="I782" i="30" a="1"/>
  <c r="I782" i="30" s="1"/>
  <c r="H782" i="30" a="1"/>
  <c r="H782" i="30" s="1"/>
  <c r="V782" i="30" s="1"/>
  <c r="W781" i="30"/>
  <c r="M781" i="30"/>
  <c r="J781" i="30"/>
  <c r="I781" i="30" a="1"/>
  <c r="I781" i="30" s="1"/>
  <c r="H781" i="30" a="1"/>
  <c r="H781" i="30" s="1"/>
  <c r="V781" i="30" s="1"/>
  <c r="W780" i="30"/>
  <c r="M780" i="30"/>
  <c r="J780" i="30"/>
  <c r="I780" i="30" a="1"/>
  <c r="I780" i="30" s="1"/>
  <c r="H780" i="30" a="1"/>
  <c r="H780" i="30" s="1"/>
  <c r="V780" i="30" s="1"/>
  <c r="W779" i="30"/>
  <c r="M779" i="30"/>
  <c r="J779" i="30"/>
  <c r="I779" i="30" a="1"/>
  <c r="I779" i="30" s="1"/>
  <c r="H779" i="30" a="1"/>
  <c r="H779" i="30" s="1"/>
  <c r="V779" i="30" s="1"/>
  <c r="W778" i="30"/>
  <c r="M778" i="30"/>
  <c r="J778" i="30"/>
  <c r="I778" i="30" a="1"/>
  <c r="I778" i="30" s="1"/>
  <c r="H778" i="30" a="1"/>
  <c r="H778" i="30" s="1"/>
  <c r="V778" i="30" s="1"/>
  <c r="W777" i="30"/>
  <c r="M777" i="30"/>
  <c r="J777" i="30"/>
  <c r="I777" i="30" a="1"/>
  <c r="I777" i="30" s="1"/>
  <c r="H777" i="30" a="1"/>
  <c r="H777" i="30" s="1"/>
  <c r="V777" i="30" s="1"/>
  <c r="W776" i="30"/>
  <c r="M776" i="30"/>
  <c r="J776" i="30"/>
  <c r="I776" i="30" a="1"/>
  <c r="I776" i="30" s="1"/>
  <c r="H776" i="30" a="1"/>
  <c r="H776" i="30" s="1"/>
  <c r="V776" i="30" s="1"/>
  <c r="W775" i="30"/>
  <c r="M775" i="30"/>
  <c r="J775" i="30"/>
  <c r="I775" i="30" a="1"/>
  <c r="I775" i="30" s="1"/>
  <c r="H775" i="30" a="1"/>
  <c r="H775" i="30" s="1"/>
  <c r="V775" i="30" s="1"/>
  <c r="W774" i="30"/>
  <c r="M774" i="30"/>
  <c r="J774" i="30"/>
  <c r="I774" i="30" a="1"/>
  <c r="I774" i="30" s="1"/>
  <c r="H774" i="30" a="1"/>
  <c r="H774" i="30" s="1"/>
  <c r="V774" i="30" s="1"/>
  <c r="W773" i="30"/>
  <c r="M773" i="30"/>
  <c r="J773" i="30"/>
  <c r="I773" i="30" a="1"/>
  <c r="I773" i="30" s="1"/>
  <c r="H773" i="30" a="1"/>
  <c r="H773" i="30" s="1"/>
  <c r="V773" i="30" s="1"/>
  <c r="W772" i="30"/>
  <c r="M772" i="30"/>
  <c r="J772" i="30"/>
  <c r="I772" i="30" a="1"/>
  <c r="I772" i="30" s="1"/>
  <c r="H772" i="30" a="1"/>
  <c r="H772" i="30" s="1"/>
  <c r="V772" i="30" s="1"/>
  <c r="W771" i="30"/>
  <c r="M771" i="30"/>
  <c r="J771" i="30"/>
  <c r="I771" i="30" a="1"/>
  <c r="I771" i="30" s="1"/>
  <c r="H771" i="30" a="1"/>
  <c r="H771" i="30" s="1"/>
  <c r="V771" i="30" s="1"/>
  <c r="W770" i="30"/>
  <c r="M770" i="30"/>
  <c r="J770" i="30"/>
  <c r="I770" i="30" a="1"/>
  <c r="I770" i="30" s="1"/>
  <c r="H770" i="30" a="1"/>
  <c r="H770" i="30" s="1"/>
  <c r="V770" i="30" s="1"/>
  <c r="W769" i="30"/>
  <c r="M769" i="30"/>
  <c r="J769" i="30"/>
  <c r="I769" i="30" a="1"/>
  <c r="I769" i="30" s="1"/>
  <c r="H769" i="30" a="1"/>
  <c r="H769" i="30" s="1"/>
  <c r="V769" i="30" s="1"/>
  <c r="W768" i="30"/>
  <c r="M768" i="30"/>
  <c r="J768" i="30"/>
  <c r="I768" i="30" a="1"/>
  <c r="I768" i="30" s="1"/>
  <c r="H768" i="30" a="1"/>
  <c r="H768" i="30" s="1"/>
  <c r="V768" i="30" s="1"/>
  <c r="W767" i="30"/>
  <c r="M767" i="30"/>
  <c r="J767" i="30"/>
  <c r="I767" i="30" a="1"/>
  <c r="I767" i="30" s="1"/>
  <c r="H767" i="30" a="1"/>
  <c r="H767" i="30" s="1"/>
  <c r="V767" i="30" s="1"/>
  <c r="W766" i="30"/>
  <c r="M766" i="30"/>
  <c r="J766" i="30"/>
  <c r="I766" i="30" a="1"/>
  <c r="I766" i="30" s="1"/>
  <c r="H766" i="30" a="1"/>
  <c r="H766" i="30" s="1"/>
  <c r="V766" i="30" s="1"/>
  <c r="W765" i="30"/>
  <c r="M765" i="30"/>
  <c r="J765" i="30"/>
  <c r="I765" i="30" a="1"/>
  <c r="I765" i="30" s="1"/>
  <c r="H765" i="30" a="1"/>
  <c r="H765" i="30" s="1"/>
  <c r="V765" i="30" s="1"/>
  <c r="W764" i="30"/>
  <c r="M764" i="30"/>
  <c r="J764" i="30"/>
  <c r="I764" i="30" a="1"/>
  <c r="I764" i="30" s="1"/>
  <c r="H764" i="30" a="1"/>
  <c r="H764" i="30" s="1"/>
  <c r="V764" i="30" s="1"/>
  <c r="W763" i="30"/>
  <c r="M763" i="30"/>
  <c r="J763" i="30"/>
  <c r="I763" i="30" a="1"/>
  <c r="I763" i="30" s="1"/>
  <c r="H763" i="30" a="1"/>
  <c r="H763" i="30" s="1"/>
  <c r="V763" i="30" s="1"/>
  <c r="W762" i="30"/>
  <c r="M762" i="30"/>
  <c r="J762" i="30"/>
  <c r="I762" i="30" a="1"/>
  <c r="I762" i="30" s="1"/>
  <c r="H762" i="30" a="1"/>
  <c r="H762" i="30" s="1"/>
  <c r="V762" i="30" s="1"/>
  <c r="W761" i="30"/>
  <c r="M761" i="30"/>
  <c r="J761" i="30"/>
  <c r="I761" i="30" a="1"/>
  <c r="I761" i="30" s="1"/>
  <c r="H761" i="30" a="1"/>
  <c r="H761" i="30" s="1"/>
  <c r="V761" i="30" s="1"/>
  <c r="W760" i="30"/>
  <c r="M760" i="30"/>
  <c r="J760" i="30"/>
  <c r="I760" i="30" a="1"/>
  <c r="I760" i="30" s="1"/>
  <c r="H760" i="30" a="1"/>
  <c r="H760" i="30" s="1"/>
  <c r="V760" i="30" s="1"/>
  <c r="W759" i="30"/>
  <c r="M759" i="30"/>
  <c r="J759" i="30"/>
  <c r="I759" i="30" a="1"/>
  <c r="I759" i="30" s="1"/>
  <c r="H759" i="30" a="1"/>
  <c r="H759" i="30" s="1"/>
  <c r="V759" i="30" s="1"/>
  <c r="W758" i="30"/>
  <c r="M758" i="30"/>
  <c r="J758" i="30"/>
  <c r="I758" i="30" a="1"/>
  <c r="I758" i="30" s="1"/>
  <c r="H758" i="30" a="1"/>
  <c r="H758" i="30" s="1"/>
  <c r="V758" i="30" s="1"/>
  <c r="W757" i="30"/>
  <c r="M757" i="30"/>
  <c r="J757" i="30"/>
  <c r="I757" i="30" a="1"/>
  <c r="I757" i="30" s="1"/>
  <c r="H757" i="30" a="1"/>
  <c r="H757" i="30" s="1"/>
  <c r="V757" i="30" s="1"/>
  <c r="W756" i="30"/>
  <c r="M756" i="30"/>
  <c r="J756" i="30"/>
  <c r="I756" i="30" a="1"/>
  <c r="I756" i="30" s="1"/>
  <c r="H756" i="30" a="1"/>
  <c r="H756" i="30" s="1"/>
  <c r="V756" i="30" s="1"/>
  <c r="W755" i="30"/>
  <c r="M755" i="30"/>
  <c r="J755" i="30"/>
  <c r="I755" i="30" a="1"/>
  <c r="I755" i="30" s="1"/>
  <c r="H755" i="30" a="1"/>
  <c r="H755" i="30" s="1"/>
  <c r="V755" i="30" s="1"/>
  <c r="W754" i="30"/>
  <c r="M754" i="30"/>
  <c r="J754" i="30"/>
  <c r="I754" i="30" a="1"/>
  <c r="I754" i="30" s="1"/>
  <c r="H754" i="30" a="1"/>
  <c r="H754" i="30" s="1"/>
  <c r="V754" i="30" s="1"/>
  <c r="W753" i="30"/>
  <c r="M753" i="30"/>
  <c r="J753" i="30"/>
  <c r="I753" i="30" a="1"/>
  <c r="I753" i="30" s="1"/>
  <c r="H753" i="30" a="1"/>
  <c r="H753" i="30" s="1"/>
  <c r="V753" i="30" s="1"/>
  <c r="W752" i="30"/>
  <c r="M752" i="30"/>
  <c r="J752" i="30"/>
  <c r="I752" i="30" a="1"/>
  <c r="I752" i="30" s="1"/>
  <c r="H752" i="30" a="1"/>
  <c r="H752" i="30" s="1"/>
  <c r="V752" i="30" s="1"/>
  <c r="W751" i="30"/>
  <c r="M751" i="30"/>
  <c r="J751" i="30"/>
  <c r="I751" i="30" a="1"/>
  <c r="I751" i="30" s="1"/>
  <c r="H751" i="30" a="1"/>
  <c r="H751" i="30" s="1"/>
  <c r="V751" i="30" s="1"/>
  <c r="W750" i="30"/>
  <c r="M750" i="30"/>
  <c r="J750" i="30"/>
  <c r="I750" i="30" a="1"/>
  <c r="I750" i="30" s="1"/>
  <c r="H750" i="30" a="1"/>
  <c r="H750" i="30" s="1"/>
  <c r="V750" i="30" s="1"/>
  <c r="W749" i="30"/>
  <c r="M749" i="30"/>
  <c r="J749" i="30"/>
  <c r="I749" i="30" a="1"/>
  <c r="I749" i="30" s="1"/>
  <c r="H749" i="30" a="1"/>
  <c r="H749" i="30" s="1"/>
  <c r="V749" i="30" s="1"/>
  <c r="W748" i="30"/>
  <c r="M748" i="30"/>
  <c r="J748" i="30"/>
  <c r="I748" i="30" a="1"/>
  <c r="I748" i="30" s="1"/>
  <c r="H748" i="30" a="1"/>
  <c r="H748" i="30" s="1"/>
  <c r="V748" i="30" s="1"/>
  <c r="W747" i="30"/>
  <c r="M747" i="30"/>
  <c r="J747" i="30"/>
  <c r="I747" i="30" a="1"/>
  <c r="I747" i="30" s="1"/>
  <c r="H747" i="30" a="1"/>
  <c r="H747" i="30" s="1"/>
  <c r="V747" i="30" s="1"/>
  <c r="W746" i="30"/>
  <c r="M746" i="30"/>
  <c r="J746" i="30"/>
  <c r="I746" i="30" a="1"/>
  <c r="I746" i="30" s="1"/>
  <c r="H746" i="30" a="1"/>
  <c r="H746" i="30" s="1"/>
  <c r="V746" i="30" s="1"/>
  <c r="W745" i="30"/>
  <c r="M745" i="30"/>
  <c r="J745" i="30"/>
  <c r="I745" i="30" a="1"/>
  <c r="I745" i="30" s="1"/>
  <c r="H745" i="30" a="1"/>
  <c r="H745" i="30" s="1"/>
  <c r="V745" i="30" s="1"/>
  <c r="W744" i="30"/>
  <c r="M744" i="30"/>
  <c r="J744" i="30"/>
  <c r="I744" i="30" a="1"/>
  <c r="I744" i="30" s="1"/>
  <c r="H744" i="30" a="1"/>
  <c r="H744" i="30" s="1"/>
  <c r="V744" i="30" s="1"/>
  <c r="W743" i="30"/>
  <c r="M743" i="30"/>
  <c r="J743" i="30"/>
  <c r="I743" i="30" a="1"/>
  <c r="I743" i="30" s="1"/>
  <c r="H743" i="30" a="1"/>
  <c r="H743" i="30" s="1"/>
  <c r="V743" i="30" s="1"/>
  <c r="W742" i="30"/>
  <c r="M742" i="30"/>
  <c r="J742" i="30"/>
  <c r="I742" i="30" a="1"/>
  <c r="I742" i="30" s="1"/>
  <c r="H742" i="30" a="1"/>
  <c r="H742" i="30" s="1"/>
  <c r="V742" i="30" s="1"/>
  <c r="W741" i="30"/>
  <c r="M741" i="30"/>
  <c r="J741" i="30"/>
  <c r="I741" i="30" a="1"/>
  <c r="I741" i="30" s="1"/>
  <c r="H741" i="30" a="1"/>
  <c r="H741" i="30" s="1"/>
  <c r="V741" i="30" s="1"/>
  <c r="W740" i="30"/>
  <c r="M740" i="30"/>
  <c r="J740" i="30"/>
  <c r="I740" i="30" a="1"/>
  <c r="I740" i="30" s="1"/>
  <c r="H740" i="30" a="1"/>
  <c r="H740" i="30" s="1"/>
  <c r="V740" i="30" s="1"/>
  <c r="W739" i="30"/>
  <c r="M739" i="30"/>
  <c r="J739" i="30"/>
  <c r="I739" i="30" a="1"/>
  <c r="I739" i="30" s="1"/>
  <c r="H739" i="30" a="1"/>
  <c r="H739" i="30" s="1"/>
  <c r="V739" i="30" s="1"/>
  <c r="W738" i="30"/>
  <c r="M738" i="30"/>
  <c r="J738" i="30"/>
  <c r="I738" i="30" a="1"/>
  <c r="I738" i="30" s="1"/>
  <c r="H738" i="30" a="1"/>
  <c r="H738" i="30" s="1"/>
  <c r="V738" i="30" s="1"/>
  <c r="W737" i="30"/>
  <c r="M737" i="30"/>
  <c r="J737" i="30"/>
  <c r="I737" i="30" a="1"/>
  <c r="I737" i="30" s="1"/>
  <c r="H737" i="30" a="1"/>
  <c r="H737" i="30" s="1"/>
  <c r="V737" i="30" s="1"/>
  <c r="W736" i="30"/>
  <c r="M736" i="30"/>
  <c r="J736" i="30"/>
  <c r="I736" i="30" a="1"/>
  <c r="I736" i="30" s="1"/>
  <c r="H736" i="30" a="1"/>
  <c r="H736" i="30" s="1"/>
  <c r="V736" i="30" s="1"/>
  <c r="W735" i="30"/>
  <c r="M735" i="30"/>
  <c r="J735" i="30"/>
  <c r="I735" i="30" a="1"/>
  <c r="I735" i="30" s="1"/>
  <c r="H735" i="30" a="1"/>
  <c r="H735" i="30" s="1"/>
  <c r="V735" i="30" s="1"/>
  <c r="W734" i="30"/>
  <c r="M734" i="30"/>
  <c r="J734" i="30"/>
  <c r="I734" i="30" a="1"/>
  <c r="I734" i="30" s="1"/>
  <c r="H734" i="30" a="1"/>
  <c r="H734" i="30" s="1"/>
  <c r="V734" i="30" s="1"/>
  <c r="W733" i="30"/>
  <c r="M733" i="30"/>
  <c r="J733" i="30"/>
  <c r="I733" i="30" a="1"/>
  <c r="I733" i="30" s="1"/>
  <c r="H733" i="30" a="1"/>
  <c r="H733" i="30" s="1"/>
  <c r="V733" i="30" s="1"/>
  <c r="W732" i="30"/>
  <c r="M732" i="30"/>
  <c r="J732" i="30"/>
  <c r="I732" i="30" a="1"/>
  <c r="I732" i="30" s="1"/>
  <c r="H732" i="30" a="1"/>
  <c r="H732" i="30" s="1"/>
  <c r="V732" i="30" s="1"/>
  <c r="W731" i="30"/>
  <c r="M731" i="30"/>
  <c r="J731" i="30"/>
  <c r="I731" i="30" a="1"/>
  <c r="I731" i="30" s="1"/>
  <c r="H731" i="30" a="1"/>
  <c r="H731" i="30" s="1"/>
  <c r="V731" i="30" s="1"/>
  <c r="W730" i="30"/>
  <c r="M730" i="30"/>
  <c r="J730" i="30"/>
  <c r="I730" i="30" a="1"/>
  <c r="I730" i="30" s="1"/>
  <c r="H730" i="30" a="1"/>
  <c r="H730" i="30" s="1"/>
  <c r="V730" i="30" s="1"/>
  <c r="W729" i="30"/>
  <c r="M729" i="30"/>
  <c r="J729" i="30"/>
  <c r="I729" i="30" a="1"/>
  <c r="I729" i="30" s="1"/>
  <c r="H729" i="30" a="1"/>
  <c r="H729" i="30" s="1"/>
  <c r="V729" i="30" s="1"/>
  <c r="W728" i="30"/>
  <c r="M728" i="30"/>
  <c r="J728" i="30"/>
  <c r="I728" i="30" a="1"/>
  <c r="I728" i="30" s="1"/>
  <c r="H728" i="30" a="1"/>
  <c r="H728" i="30" s="1"/>
  <c r="V728" i="30" s="1"/>
  <c r="W727" i="30"/>
  <c r="M727" i="30"/>
  <c r="J727" i="30"/>
  <c r="I727" i="30" a="1"/>
  <c r="I727" i="30" s="1"/>
  <c r="H727" i="30" a="1"/>
  <c r="H727" i="30" s="1"/>
  <c r="V727" i="30" s="1"/>
  <c r="W726" i="30"/>
  <c r="M726" i="30"/>
  <c r="J726" i="30"/>
  <c r="I726" i="30" a="1"/>
  <c r="I726" i="30" s="1"/>
  <c r="H726" i="30" a="1"/>
  <c r="H726" i="30" s="1"/>
  <c r="V726" i="30" s="1"/>
  <c r="W725" i="30"/>
  <c r="M725" i="30"/>
  <c r="J725" i="30"/>
  <c r="I725" i="30" a="1"/>
  <c r="I725" i="30" s="1"/>
  <c r="H725" i="30" a="1"/>
  <c r="H725" i="30" s="1"/>
  <c r="V725" i="30" s="1"/>
  <c r="W724" i="30"/>
  <c r="M724" i="30"/>
  <c r="J724" i="30"/>
  <c r="I724" i="30" a="1"/>
  <c r="I724" i="30" s="1"/>
  <c r="H724" i="30" a="1"/>
  <c r="H724" i="30" s="1"/>
  <c r="V724" i="30" s="1"/>
  <c r="W723" i="30"/>
  <c r="M723" i="30"/>
  <c r="J723" i="30"/>
  <c r="I723" i="30" a="1"/>
  <c r="I723" i="30" s="1"/>
  <c r="H723" i="30" a="1"/>
  <c r="H723" i="30" s="1"/>
  <c r="V723" i="30" s="1"/>
  <c r="W722" i="30"/>
  <c r="M722" i="30"/>
  <c r="J722" i="30"/>
  <c r="I722" i="30" a="1"/>
  <c r="I722" i="30" s="1"/>
  <c r="H722" i="30" a="1"/>
  <c r="H722" i="30" s="1"/>
  <c r="V722" i="30" s="1"/>
  <c r="W721" i="30"/>
  <c r="M721" i="30"/>
  <c r="J721" i="30"/>
  <c r="I721" i="30" a="1"/>
  <c r="I721" i="30" s="1"/>
  <c r="H721" i="30" a="1"/>
  <c r="H721" i="30" s="1"/>
  <c r="V721" i="30" s="1"/>
  <c r="W720" i="30"/>
  <c r="M720" i="30"/>
  <c r="J720" i="30"/>
  <c r="I720" i="30" a="1"/>
  <c r="I720" i="30" s="1"/>
  <c r="H720" i="30" a="1"/>
  <c r="H720" i="30" s="1"/>
  <c r="V720" i="30" s="1"/>
  <c r="W719" i="30"/>
  <c r="M719" i="30"/>
  <c r="J719" i="30"/>
  <c r="I719" i="30" a="1"/>
  <c r="I719" i="30" s="1"/>
  <c r="H719" i="30" a="1"/>
  <c r="H719" i="30" s="1"/>
  <c r="V719" i="30" s="1"/>
  <c r="W718" i="30"/>
  <c r="M718" i="30"/>
  <c r="J718" i="30"/>
  <c r="I718" i="30" a="1"/>
  <c r="I718" i="30" s="1"/>
  <c r="H718" i="30" a="1"/>
  <c r="H718" i="30" s="1"/>
  <c r="V718" i="30" s="1"/>
  <c r="W717" i="30"/>
  <c r="M717" i="30"/>
  <c r="J717" i="30"/>
  <c r="I717" i="30" a="1"/>
  <c r="I717" i="30" s="1"/>
  <c r="H717" i="30" a="1"/>
  <c r="H717" i="30" s="1"/>
  <c r="V717" i="30" s="1"/>
  <c r="W716" i="30"/>
  <c r="M716" i="30"/>
  <c r="J716" i="30"/>
  <c r="I716" i="30" a="1"/>
  <c r="I716" i="30" s="1"/>
  <c r="H716" i="30" a="1"/>
  <c r="H716" i="30" s="1"/>
  <c r="V716" i="30" s="1"/>
  <c r="W715" i="30"/>
  <c r="M715" i="30"/>
  <c r="J715" i="30"/>
  <c r="I715" i="30" a="1"/>
  <c r="I715" i="30" s="1"/>
  <c r="H715" i="30" a="1"/>
  <c r="H715" i="30" s="1"/>
  <c r="V715" i="30" s="1"/>
  <c r="W714" i="30"/>
  <c r="M714" i="30"/>
  <c r="J714" i="30"/>
  <c r="I714" i="30" a="1"/>
  <c r="I714" i="30" s="1"/>
  <c r="H714" i="30" a="1"/>
  <c r="H714" i="30" s="1"/>
  <c r="V714" i="30" s="1"/>
  <c r="W713" i="30"/>
  <c r="M713" i="30"/>
  <c r="J713" i="30"/>
  <c r="I713" i="30" a="1"/>
  <c r="I713" i="30" s="1"/>
  <c r="H713" i="30" a="1"/>
  <c r="H713" i="30" s="1"/>
  <c r="V713" i="30" s="1"/>
  <c r="W712" i="30"/>
  <c r="M712" i="30"/>
  <c r="J712" i="30"/>
  <c r="I712" i="30" a="1"/>
  <c r="I712" i="30" s="1"/>
  <c r="H712" i="30" a="1"/>
  <c r="H712" i="30" s="1"/>
  <c r="V712" i="30" s="1"/>
  <c r="W711" i="30"/>
  <c r="M711" i="30"/>
  <c r="J711" i="30"/>
  <c r="I711" i="30" a="1"/>
  <c r="I711" i="30" s="1"/>
  <c r="H711" i="30" a="1"/>
  <c r="H711" i="30" s="1"/>
  <c r="V711" i="30" s="1"/>
  <c r="W710" i="30"/>
  <c r="M710" i="30"/>
  <c r="J710" i="30"/>
  <c r="I710" i="30" a="1"/>
  <c r="I710" i="30" s="1"/>
  <c r="H710" i="30" a="1"/>
  <c r="H710" i="30" s="1"/>
  <c r="V710" i="30" s="1"/>
  <c r="W709" i="30"/>
  <c r="M709" i="30"/>
  <c r="J709" i="30"/>
  <c r="I709" i="30" a="1"/>
  <c r="I709" i="30" s="1"/>
  <c r="H709" i="30" a="1"/>
  <c r="H709" i="30" s="1"/>
  <c r="V709" i="30" s="1"/>
  <c r="W708" i="30"/>
  <c r="M708" i="30"/>
  <c r="J708" i="30"/>
  <c r="I708" i="30" a="1"/>
  <c r="I708" i="30" s="1"/>
  <c r="H708" i="30" a="1"/>
  <c r="H708" i="30" s="1"/>
  <c r="V708" i="30" s="1"/>
  <c r="W707" i="30"/>
  <c r="M707" i="30"/>
  <c r="J707" i="30"/>
  <c r="I707" i="30" a="1"/>
  <c r="I707" i="30" s="1"/>
  <c r="H707" i="30" a="1"/>
  <c r="H707" i="30" s="1"/>
  <c r="V707" i="30" s="1"/>
  <c r="W706" i="30"/>
  <c r="M706" i="30"/>
  <c r="J706" i="30"/>
  <c r="I706" i="30" a="1"/>
  <c r="I706" i="30" s="1"/>
  <c r="H706" i="30" a="1"/>
  <c r="H706" i="30" s="1"/>
  <c r="V706" i="30" s="1"/>
  <c r="W705" i="30"/>
  <c r="M705" i="30"/>
  <c r="J705" i="30"/>
  <c r="I705" i="30" a="1"/>
  <c r="I705" i="30" s="1"/>
  <c r="H705" i="30" a="1"/>
  <c r="H705" i="30" s="1"/>
  <c r="V705" i="30" s="1"/>
  <c r="W704" i="30"/>
  <c r="M704" i="30"/>
  <c r="J704" i="30"/>
  <c r="I704" i="30" a="1"/>
  <c r="I704" i="30" s="1"/>
  <c r="H704" i="30" a="1"/>
  <c r="H704" i="30" s="1"/>
  <c r="V704" i="30" s="1"/>
  <c r="W703" i="30"/>
  <c r="M703" i="30"/>
  <c r="J703" i="30"/>
  <c r="I703" i="30" a="1"/>
  <c r="I703" i="30" s="1"/>
  <c r="H703" i="30" a="1"/>
  <c r="H703" i="30" s="1"/>
  <c r="V703" i="30" s="1"/>
  <c r="W702" i="30"/>
  <c r="M702" i="30"/>
  <c r="J702" i="30"/>
  <c r="I702" i="30" a="1"/>
  <c r="I702" i="30" s="1"/>
  <c r="H702" i="30" a="1"/>
  <c r="H702" i="30" s="1"/>
  <c r="V702" i="30" s="1"/>
  <c r="W701" i="30"/>
  <c r="M701" i="30"/>
  <c r="J701" i="30"/>
  <c r="I701" i="30" a="1"/>
  <c r="I701" i="30" s="1"/>
  <c r="H701" i="30" a="1"/>
  <c r="H701" i="30" s="1"/>
  <c r="V701" i="30" s="1"/>
  <c r="W700" i="30"/>
  <c r="M700" i="30"/>
  <c r="J700" i="30"/>
  <c r="I700" i="30" a="1"/>
  <c r="I700" i="30" s="1"/>
  <c r="H700" i="30" a="1"/>
  <c r="H700" i="30" s="1"/>
  <c r="V700" i="30" s="1"/>
  <c r="W699" i="30"/>
  <c r="M699" i="30"/>
  <c r="J699" i="30"/>
  <c r="I699" i="30" a="1"/>
  <c r="I699" i="30" s="1"/>
  <c r="H699" i="30" a="1"/>
  <c r="H699" i="30" s="1"/>
  <c r="V699" i="30" s="1"/>
  <c r="W698" i="30"/>
  <c r="M698" i="30"/>
  <c r="J698" i="30"/>
  <c r="I698" i="30" a="1"/>
  <c r="I698" i="30" s="1"/>
  <c r="H698" i="30" a="1"/>
  <c r="H698" i="30" s="1"/>
  <c r="V698" i="30" s="1"/>
  <c r="W697" i="30"/>
  <c r="M697" i="30"/>
  <c r="J697" i="30"/>
  <c r="I697" i="30" a="1"/>
  <c r="I697" i="30" s="1"/>
  <c r="H697" i="30" a="1"/>
  <c r="H697" i="30" s="1"/>
  <c r="V697" i="30" s="1"/>
  <c r="W696" i="30"/>
  <c r="M696" i="30"/>
  <c r="J696" i="30"/>
  <c r="I696" i="30" a="1"/>
  <c r="I696" i="30" s="1"/>
  <c r="H696" i="30" a="1"/>
  <c r="H696" i="30" s="1"/>
  <c r="V696" i="30" s="1"/>
  <c r="W695" i="30"/>
  <c r="M695" i="30"/>
  <c r="J695" i="30"/>
  <c r="I695" i="30" a="1"/>
  <c r="I695" i="30" s="1"/>
  <c r="H695" i="30" a="1"/>
  <c r="H695" i="30" s="1"/>
  <c r="V695" i="30" s="1"/>
  <c r="W694" i="30"/>
  <c r="M694" i="30"/>
  <c r="J694" i="30"/>
  <c r="I694" i="30" a="1"/>
  <c r="I694" i="30" s="1"/>
  <c r="H694" i="30" a="1"/>
  <c r="H694" i="30" s="1"/>
  <c r="V694" i="30" s="1"/>
  <c r="W693" i="30"/>
  <c r="M693" i="30"/>
  <c r="J693" i="30"/>
  <c r="I693" i="30" a="1"/>
  <c r="I693" i="30" s="1"/>
  <c r="H693" i="30" a="1"/>
  <c r="H693" i="30" s="1"/>
  <c r="V693" i="30" s="1"/>
  <c r="W692" i="30"/>
  <c r="M692" i="30"/>
  <c r="J692" i="30"/>
  <c r="I692" i="30" a="1"/>
  <c r="I692" i="30" s="1"/>
  <c r="H692" i="30" a="1"/>
  <c r="H692" i="30" s="1"/>
  <c r="V692" i="30" s="1"/>
  <c r="W691" i="30"/>
  <c r="M691" i="30"/>
  <c r="J691" i="30"/>
  <c r="I691" i="30" a="1"/>
  <c r="I691" i="30" s="1"/>
  <c r="H691" i="30" a="1"/>
  <c r="H691" i="30" s="1"/>
  <c r="V691" i="30" s="1"/>
  <c r="W690" i="30"/>
  <c r="M690" i="30"/>
  <c r="J690" i="30"/>
  <c r="I690" i="30" a="1"/>
  <c r="I690" i="30" s="1"/>
  <c r="H690" i="30" a="1"/>
  <c r="H690" i="30" s="1"/>
  <c r="V690" i="30" s="1"/>
  <c r="W689" i="30"/>
  <c r="M689" i="30"/>
  <c r="J689" i="30"/>
  <c r="I689" i="30" a="1"/>
  <c r="I689" i="30" s="1"/>
  <c r="H689" i="30" a="1"/>
  <c r="H689" i="30" s="1"/>
  <c r="V689" i="30" s="1"/>
  <c r="W688" i="30"/>
  <c r="M688" i="30"/>
  <c r="J688" i="30"/>
  <c r="I688" i="30" a="1"/>
  <c r="I688" i="30" s="1"/>
  <c r="H688" i="30" a="1"/>
  <c r="H688" i="30" s="1"/>
  <c r="V688" i="30" s="1"/>
  <c r="W687" i="30"/>
  <c r="M687" i="30"/>
  <c r="J687" i="30"/>
  <c r="I687" i="30" a="1"/>
  <c r="I687" i="30" s="1"/>
  <c r="H687" i="30" a="1"/>
  <c r="H687" i="30" s="1"/>
  <c r="V687" i="30" s="1"/>
  <c r="W686" i="30"/>
  <c r="M686" i="30"/>
  <c r="J686" i="30"/>
  <c r="I686" i="30" a="1"/>
  <c r="I686" i="30" s="1"/>
  <c r="H686" i="30" a="1"/>
  <c r="H686" i="30" s="1"/>
  <c r="V686" i="30" s="1"/>
  <c r="W685" i="30"/>
  <c r="M685" i="30"/>
  <c r="J685" i="30"/>
  <c r="I685" i="30" a="1"/>
  <c r="I685" i="30" s="1"/>
  <c r="H685" i="30" a="1"/>
  <c r="H685" i="30" s="1"/>
  <c r="V685" i="30" s="1"/>
  <c r="W684" i="30"/>
  <c r="M684" i="30"/>
  <c r="J684" i="30"/>
  <c r="I684" i="30" a="1"/>
  <c r="I684" i="30" s="1"/>
  <c r="H684" i="30" a="1"/>
  <c r="H684" i="30" s="1"/>
  <c r="V684" i="30" s="1"/>
  <c r="W683" i="30"/>
  <c r="M683" i="30"/>
  <c r="J683" i="30"/>
  <c r="I683" i="30" a="1"/>
  <c r="I683" i="30" s="1"/>
  <c r="H683" i="30" a="1"/>
  <c r="H683" i="30" s="1"/>
  <c r="V683" i="30" s="1"/>
  <c r="W682" i="30"/>
  <c r="M682" i="30"/>
  <c r="J682" i="30"/>
  <c r="I682" i="30" a="1"/>
  <c r="I682" i="30" s="1"/>
  <c r="H682" i="30" a="1"/>
  <c r="H682" i="30" s="1"/>
  <c r="V682" i="30" s="1"/>
  <c r="W681" i="30"/>
  <c r="M681" i="30"/>
  <c r="J681" i="30"/>
  <c r="I681" i="30" a="1"/>
  <c r="I681" i="30" s="1"/>
  <c r="H681" i="30" a="1"/>
  <c r="H681" i="30" s="1"/>
  <c r="V681" i="30" s="1"/>
  <c r="W680" i="30"/>
  <c r="M680" i="30"/>
  <c r="J680" i="30"/>
  <c r="I680" i="30" a="1"/>
  <c r="I680" i="30" s="1"/>
  <c r="H680" i="30" a="1"/>
  <c r="H680" i="30" s="1"/>
  <c r="V680" i="30" s="1"/>
  <c r="W679" i="30"/>
  <c r="M679" i="30"/>
  <c r="J679" i="30"/>
  <c r="I679" i="30" a="1"/>
  <c r="I679" i="30" s="1"/>
  <c r="H679" i="30" a="1"/>
  <c r="H679" i="30" s="1"/>
  <c r="V679" i="30" s="1"/>
  <c r="W678" i="30"/>
  <c r="M678" i="30"/>
  <c r="J678" i="30"/>
  <c r="I678" i="30" a="1"/>
  <c r="I678" i="30" s="1"/>
  <c r="H678" i="30" a="1"/>
  <c r="H678" i="30" s="1"/>
  <c r="V678" i="30" s="1"/>
  <c r="W677" i="30"/>
  <c r="M677" i="30"/>
  <c r="J677" i="30"/>
  <c r="I677" i="30" a="1"/>
  <c r="I677" i="30" s="1"/>
  <c r="H677" i="30" a="1"/>
  <c r="H677" i="30" s="1"/>
  <c r="V677" i="30" s="1"/>
  <c r="W676" i="30"/>
  <c r="M676" i="30"/>
  <c r="J676" i="30"/>
  <c r="I676" i="30" a="1"/>
  <c r="I676" i="30" s="1"/>
  <c r="H676" i="30" a="1"/>
  <c r="H676" i="30" s="1"/>
  <c r="V676" i="30" s="1"/>
  <c r="W675" i="30"/>
  <c r="M675" i="30"/>
  <c r="J675" i="30"/>
  <c r="I675" i="30" a="1"/>
  <c r="I675" i="30" s="1"/>
  <c r="H675" i="30" a="1"/>
  <c r="H675" i="30" s="1"/>
  <c r="V675" i="30" s="1"/>
  <c r="W674" i="30"/>
  <c r="M674" i="30"/>
  <c r="J674" i="30"/>
  <c r="I674" i="30" a="1"/>
  <c r="I674" i="30" s="1"/>
  <c r="H674" i="30" a="1"/>
  <c r="H674" i="30" s="1"/>
  <c r="V674" i="30" s="1"/>
  <c r="W673" i="30"/>
  <c r="M673" i="30"/>
  <c r="J673" i="30"/>
  <c r="I673" i="30" a="1"/>
  <c r="I673" i="30" s="1"/>
  <c r="H673" i="30" a="1"/>
  <c r="H673" i="30" s="1"/>
  <c r="V673" i="30" s="1"/>
  <c r="W672" i="30"/>
  <c r="M672" i="30"/>
  <c r="J672" i="30"/>
  <c r="I672" i="30" a="1"/>
  <c r="I672" i="30" s="1"/>
  <c r="H672" i="30" a="1"/>
  <c r="H672" i="30" s="1"/>
  <c r="V672" i="30" s="1"/>
  <c r="W671" i="30"/>
  <c r="M671" i="30"/>
  <c r="J671" i="30"/>
  <c r="I671" i="30" a="1"/>
  <c r="I671" i="30" s="1"/>
  <c r="H671" i="30" a="1"/>
  <c r="H671" i="30" s="1"/>
  <c r="V671" i="30" s="1"/>
  <c r="W670" i="30"/>
  <c r="M670" i="30"/>
  <c r="J670" i="30"/>
  <c r="I670" i="30" a="1"/>
  <c r="I670" i="30" s="1"/>
  <c r="H670" i="30" a="1"/>
  <c r="H670" i="30" s="1"/>
  <c r="V670" i="30" s="1"/>
  <c r="W669" i="30"/>
  <c r="M669" i="30"/>
  <c r="J669" i="30"/>
  <c r="I669" i="30" a="1"/>
  <c r="I669" i="30" s="1"/>
  <c r="H669" i="30" a="1"/>
  <c r="H669" i="30" s="1"/>
  <c r="V669" i="30" s="1"/>
  <c r="W668" i="30"/>
  <c r="M668" i="30"/>
  <c r="J668" i="30"/>
  <c r="I668" i="30" a="1"/>
  <c r="I668" i="30" s="1"/>
  <c r="H668" i="30" a="1"/>
  <c r="H668" i="30" s="1"/>
  <c r="V668" i="30" s="1"/>
  <c r="W667" i="30"/>
  <c r="M667" i="30"/>
  <c r="J667" i="30"/>
  <c r="I667" i="30" a="1"/>
  <c r="I667" i="30" s="1"/>
  <c r="H667" i="30" a="1"/>
  <c r="H667" i="30" s="1"/>
  <c r="V667" i="30" s="1"/>
  <c r="W666" i="30"/>
  <c r="M666" i="30"/>
  <c r="J666" i="30"/>
  <c r="I666" i="30" a="1"/>
  <c r="I666" i="30" s="1"/>
  <c r="H666" i="30" a="1"/>
  <c r="H666" i="30" s="1"/>
  <c r="V666" i="30" s="1"/>
  <c r="W665" i="30"/>
  <c r="M665" i="30"/>
  <c r="J665" i="30"/>
  <c r="I665" i="30" a="1"/>
  <c r="I665" i="30" s="1"/>
  <c r="H665" i="30" a="1"/>
  <c r="H665" i="30" s="1"/>
  <c r="V665" i="30" s="1"/>
  <c r="W664" i="30"/>
  <c r="M664" i="30"/>
  <c r="J664" i="30"/>
  <c r="I664" i="30" a="1"/>
  <c r="I664" i="30" s="1"/>
  <c r="H664" i="30" a="1"/>
  <c r="H664" i="30" s="1"/>
  <c r="V664" i="30" s="1"/>
  <c r="W663" i="30"/>
  <c r="M663" i="30"/>
  <c r="J663" i="30"/>
  <c r="I663" i="30" a="1"/>
  <c r="I663" i="30" s="1"/>
  <c r="H663" i="30" a="1"/>
  <c r="H663" i="30" s="1"/>
  <c r="V663" i="30" s="1"/>
  <c r="W662" i="30"/>
  <c r="M662" i="30"/>
  <c r="J662" i="30"/>
  <c r="I662" i="30" a="1"/>
  <c r="I662" i="30" s="1"/>
  <c r="H662" i="30" a="1"/>
  <c r="H662" i="30" s="1"/>
  <c r="V662" i="30" s="1"/>
  <c r="W661" i="30"/>
  <c r="M661" i="30"/>
  <c r="J661" i="30"/>
  <c r="I661" i="30" a="1"/>
  <c r="I661" i="30" s="1"/>
  <c r="H661" i="30" a="1"/>
  <c r="H661" i="30" s="1"/>
  <c r="V661" i="30" s="1"/>
  <c r="W660" i="30"/>
  <c r="M660" i="30"/>
  <c r="J660" i="30"/>
  <c r="I660" i="30" a="1"/>
  <c r="I660" i="30" s="1"/>
  <c r="H660" i="30" a="1"/>
  <c r="H660" i="30" s="1"/>
  <c r="V660" i="30" s="1"/>
  <c r="W659" i="30"/>
  <c r="M659" i="30"/>
  <c r="J659" i="30"/>
  <c r="I659" i="30" a="1"/>
  <c r="I659" i="30" s="1"/>
  <c r="H659" i="30" a="1"/>
  <c r="H659" i="30" s="1"/>
  <c r="V659" i="30" s="1"/>
  <c r="W658" i="30"/>
  <c r="M658" i="30"/>
  <c r="J658" i="30"/>
  <c r="I658" i="30" a="1"/>
  <c r="I658" i="30" s="1"/>
  <c r="H658" i="30" a="1"/>
  <c r="H658" i="30" s="1"/>
  <c r="V658" i="30" s="1"/>
  <c r="W657" i="30"/>
  <c r="M657" i="30"/>
  <c r="J657" i="30"/>
  <c r="I657" i="30" a="1"/>
  <c r="I657" i="30" s="1"/>
  <c r="H657" i="30" a="1"/>
  <c r="H657" i="30" s="1"/>
  <c r="V657" i="30" s="1"/>
  <c r="W656" i="30"/>
  <c r="M656" i="30"/>
  <c r="J656" i="30"/>
  <c r="I656" i="30" a="1"/>
  <c r="I656" i="30" s="1"/>
  <c r="H656" i="30" a="1"/>
  <c r="H656" i="30" s="1"/>
  <c r="V656" i="30" s="1"/>
  <c r="W655" i="30"/>
  <c r="M655" i="30"/>
  <c r="J655" i="30"/>
  <c r="I655" i="30" a="1"/>
  <c r="I655" i="30" s="1"/>
  <c r="H655" i="30" a="1"/>
  <c r="H655" i="30" s="1"/>
  <c r="V655" i="30" s="1"/>
  <c r="W654" i="30"/>
  <c r="M654" i="30"/>
  <c r="J654" i="30"/>
  <c r="I654" i="30" a="1"/>
  <c r="I654" i="30" s="1"/>
  <c r="H654" i="30" a="1"/>
  <c r="H654" i="30" s="1"/>
  <c r="V654" i="30" s="1"/>
  <c r="W653" i="30"/>
  <c r="M653" i="30"/>
  <c r="J653" i="30"/>
  <c r="I653" i="30" a="1"/>
  <c r="I653" i="30" s="1"/>
  <c r="H653" i="30" a="1"/>
  <c r="H653" i="30" s="1"/>
  <c r="V653" i="30" s="1"/>
  <c r="W652" i="30"/>
  <c r="M652" i="30"/>
  <c r="J652" i="30"/>
  <c r="I652" i="30" a="1"/>
  <c r="I652" i="30" s="1"/>
  <c r="H652" i="30" a="1"/>
  <c r="H652" i="30" s="1"/>
  <c r="V652" i="30" s="1"/>
  <c r="W651" i="30"/>
  <c r="M651" i="30"/>
  <c r="J651" i="30"/>
  <c r="I651" i="30" a="1"/>
  <c r="I651" i="30" s="1"/>
  <c r="H651" i="30" a="1"/>
  <c r="H651" i="30" s="1"/>
  <c r="V651" i="30" s="1"/>
  <c r="W650" i="30"/>
  <c r="M650" i="30"/>
  <c r="J650" i="30"/>
  <c r="I650" i="30" a="1"/>
  <c r="I650" i="30" s="1"/>
  <c r="H650" i="30" a="1"/>
  <c r="H650" i="30" s="1"/>
  <c r="V650" i="30" s="1"/>
  <c r="W649" i="30"/>
  <c r="M649" i="30"/>
  <c r="J649" i="30"/>
  <c r="I649" i="30" a="1"/>
  <c r="I649" i="30" s="1"/>
  <c r="H649" i="30" a="1"/>
  <c r="H649" i="30" s="1"/>
  <c r="V649" i="30" s="1"/>
  <c r="W648" i="30"/>
  <c r="M648" i="30"/>
  <c r="J648" i="30"/>
  <c r="I648" i="30" a="1"/>
  <c r="I648" i="30" s="1"/>
  <c r="H648" i="30" a="1"/>
  <c r="H648" i="30" s="1"/>
  <c r="V648" i="30" s="1"/>
  <c r="W647" i="30"/>
  <c r="M647" i="30"/>
  <c r="J647" i="30"/>
  <c r="I647" i="30" a="1"/>
  <c r="I647" i="30" s="1"/>
  <c r="H647" i="30" a="1"/>
  <c r="H647" i="30" s="1"/>
  <c r="V647" i="30" s="1"/>
  <c r="W646" i="30"/>
  <c r="M646" i="30"/>
  <c r="J646" i="30"/>
  <c r="I646" i="30" a="1"/>
  <c r="I646" i="30" s="1"/>
  <c r="H646" i="30" a="1"/>
  <c r="H646" i="30" s="1"/>
  <c r="V646" i="30" s="1"/>
  <c r="W645" i="30"/>
  <c r="M645" i="30"/>
  <c r="J645" i="30"/>
  <c r="I645" i="30" a="1"/>
  <c r="I645" i="30" s="1"/>
  <c r="H645" i="30" a="1"/>
  <c r="H645" i="30" s="1"/>
  <c r="V645" i="30" s="1"/>
  <c r="W644" i="30"/>
  <c r="M644" i="30"/>
  <c r="J644" i="30"/>
  <c r="I644" i="30" a="1"/>
  <c r="I644" i="30" s="1"/>
  <c r="H644" i="30" a="1"/>
  <c r="H644" i="30" s="1"/>
  <c r="V644" i="30" s="1"/>
  <c r="W643" i="30"/>
  <c r="M643" i="30"/>
  <c r="J643" i="30"/>
  <c r="I643" i="30" a="1"/>
  <c r="I643" i="30" s="1"/>
  <c r="H643" i="30" a="1"/>
  <c r="H643" i="30" s="1"/>
  <c r="V643" i="30" s="1"/>
  <c r="W642" i="30"/>
  <c r="M642" i="30"/>
  <c r="J642" i="30"/>
  <c r="I642" i="30" a="1"/>
  <c r="I642" i="30" s="1"/>
  <c r="H642" i="30" a="1"/>
  <c r="H642" i="30" s="1"/>
  <c r="V642" i="30" s="1"/>
  <c r="W641" i="30"/>
  <c r="M641" i="30"/>
  <c r="J641" i="30"/>
  <c r="I641" i="30" a="1"/>
  <c r="I641" i="30" s="1"/>
  <c r="H641" i="30" a="1"/>
  <c r="H641" i="30" s="1"/>
  <c r="V641" i="30" s="1"/>
  <c r="W640" i="30"/>
  <c r="M640" i="30"/>
  <c r="J640" i="30"/>
  <c r="I640" i="30" a="1"/>
  <c r="I640" i="30" s="1"/>
  <c r="H640" i="30" a="1"/>
  <c r="H640" i="30" s="1"/>
  <c r="V640" i="30" s="1"/>
  <c r="W639" i="30"/>
  <c r="M639" i="30"/>
  <c r="J639" i="30"/>
  <c r="I639" i="30" a="1"/>
  <c r="I639" i="30" s="1"/>
  <c r="H639" i="30" a="1"/>
  <c r="H639" i="30" s="1"/>
  <c r="V639" i="30" s="1"/>
  <c r="W638" i="30"/>
  <c r="M638" i="30"/>
  <c r="J638" i="30"/>
  <c r="I638" i="30" a="1"/>
  <c r="I638" i="30" s="1"/>
  <c r="H638" i="30" a="1"/>
  <c r="H638" i="30" s="1"/>
  <c r="V638" i="30" s="1"/>
  <c r="W637" i="30"/>
  <c r="M637" i="30"/>
  <c r="J637" i="30"/>
  <c r="I637" i="30" a="1"/>
  <c r="I637" i="30" s="1"/>
  <c r="H637" i="30" a="1"/>
  <c r="H637" i="30" s="1"/>
  <c r="V637" i="30" s="1"/>
  <c r="W636" i="30"/>
  <c r="M636" i="30"/>
  <c r="J636" i="30"/>
  <c r="I636" i="30" a="1"/>
  <c r="I636" i="30" s="1"/>
  <c r="H636" i="30" a="1"/>
  <c r="H636" i="30" s="1"/>
  <c r="V636" i="30" s="1"/>
  <c r="W635" i="30"/>
  <c r="M635" i="30"/>
  <c r="J635" i="30"/>
  <c r="I635" i="30" a="1"/>
  <c r="I635" i="30" s="1"/>
  <c r="H635" i="30" a="1"/>
  <c r="H635" i="30" s="1"/>
  <c r="V635" i="30" s="1"/>
  <c r="W634" i="30"/>
  <c r="M634" i="30"/>
  <c r="J634" i="30"/>
  <c r="I634" i="30" a="1"/>
  <c r="I634" i="30" s="1"/>
  <c r="H634" i="30" a="1"/>
  <c r="H634" i="30" s="1"/>
  <c r="V634" i="30" s="1"/>
  <c r="W633" i="30"/>
  <c r="M633" i="30"/>
  <c r="J633" i="30"/>
  <c r="I633" i="30" a="1"/>
  <c r="I633" i="30" s="1"/>
  <c r="H633" i="30" a="1"/>
  <c r="H633" i="30" s="1"/>
  <c r="V633" i="30" s="1"/>
  <c r="W632" i="30"/>
  <c r="M632" i="30"/>
  <c r="J632" i="30"/>
  <c r="I632" i="30" a="1"/>
  <c r="I632" i="30" s="1"/>
  <c r="H632" i="30" a="1"/>
  <c r="H632" i="30" s="1"/>
  <c r="V632" i="30" s="1"/>
  <c r="W631" i="30"/>
  <c r="M631" i="30"/>
  <c r="J631" i="30"/>
  <c r="I631" i="30" a="1"/>
  <c r="I631" i="30" s="1"/>
  <c r="H631" i="30" a="1"/>
  <c r="H631" i="30" s="1"/>
  <c r="V631" i="30" s="1"/>
  <c r="W630" i="30"/>
  <c r="M630" i="30"/>
  <c r="J630" i="30"/>
  <c r="I630" i="30" a="1"/>
  <c r="I630" i="30" s="1"/>
  <c r="H630" i="30" a="1"/>
  <c r="H630" i="30" s="1"/>
  <c r="V630" i="30" s="1"/>
  <c r="W629" i="30"/>
  <c r="M629" i="30"/>
  <c r="J629" i="30"/>
  <c r="I629" i="30" a="1"/>
  <c r="I629" i="30" s="1"/>
  <c r="H629" i="30" a="1"/>
  <c r="H629" i="30" s="1"/>
  <c r="V629" i="30" s="1"/>
  <c r="W628" i="30"/>
  <c r="M628" i="30"/>
  <c r="J628" i="30"/>
  <c r="I628" i="30" a="1"/>
  <c r="I628" i="30" s="1"/>
  <c r="H628" i="30" a="1"/>
  <c r="H628" i="30" s="1"/>
  <c r="V628" i="30" s="1"/>
  <c r="W627" i="30"/>
  <c r="M627" i="30"/>
  <c r="J627" i="30"/>
  <c r="I627" i="30" a="1"/>
  <c r="I627" i="30" s="1"/>
  <c r="H627" i="30" a="1"/>
  <c r="H627" i="30" s="1"/>
  <c r="V627" i="30" s="1"/>
  <c r="W626" i="30"/>
  <c r="M626" i="30"/>
  <c r="J626" i="30"/>
  <c r="I626" i="30" a="1"/>
  <c r="I626" i="30" s="1"/>
  <c r="H626" i="30" a="1"/>
  <c r="H626" i="30" s="1"/>
  <c r="V626" i="30" s="1"/>
  <c r="W625" i="30"/>
  <c r="M625" i="30"/>
  <c r="J625" i="30"/>
  <c r="I625" i="30" a="1"/>
  <c r="I625" i="30" s="1"/>
  <c r="H625" i="30" a="1"/>
  <c r="H625" i="30" s="1"/>
  <c r="V625" i="30" s="1"/>
  <c r="W624" i="30"/>
  <c r="M624" i="30"/>
  <c r="J624" i="30"/>
  <c r="I624" i="30" a="1"/>
  <c r="I624" i="30" s="1"/>
  <c r="H624" i="30" a="1"/>
  <c r="H624" i="30" s="1"/>
  <c r="V624" i="30" s="1"/>
  <c r="W623" i="30"/>
  <c r="M623" i="30"/>
  <c r="J623" i="30"/>
  <c r="I623" i="30" a="1"/>
  <c r="I623" i="30" s="1"/>
  <c r="H623" i="30" a="1"/>
  <c r="H623" i="30" s="1"/>
  <c r="V623" i="30" s="1"/>
  <c r="W622" i="30"/>
  <c r="M622" i="30"/>
  <c r="J622" i="30"/>
  <c r="I622" i="30" a="1"/>
  <c r="I622" i="30" s="1"/>
  <c r="H622" i="30" a="1"/>
  <c r="H622" i="30" s="1"/>
  <c r="V622" i="30" s="1"/>
  <c r="W621" i="30"/>
  <c r="M621" i="30"/>
  <c r="J621" i="30"/>
  <c r="I621" i="30" a="1"/>
  <c r="I621" i="30" s="1"/>
  <c r="H621" i="30" a="1"/>
  <c r="H621" i="30" s="1"/>
  <c r="V621" i="30" s="1"/>
  <c r="W620" i="30"/>
  <c r="M620" i="30"/>
  <c r="J620" i="30"/>
  <c r="I620" i="30" a="1"/>
  <c r="I620" i="30" s="1"/>
  <c r="H620" i="30" a="1"/>
  <c r="H620" i="30" s="1"/>
  <c r="V620" i="30" s="1"/>
  <c r="W619" i="30"/>
  <c r="M619" i="30"/>
  <c r="J619" i="30"/>
  <c r="I619" i="30" a="1"/>
  <c r="I619" i="30" s="1"/>
  <c r="H619" i="30" a="1"/>
  <c r="H619" i="30" s="1"/>
  <c r="V619" i="30" s="1"/>
  <c r="W618" i="30"/>
  <c r="M618" i="30"/>
  <c r="J618" i="30"/>
  <c r="I618" i="30" a="1"/>
  <c r="I618" i="30" s="1"/>
  <c r="H618" i="30" a="1"/>
  <c r="H618" i="30" s="1"/>
  <c r="V618" i="30" s="1"/>
  <c r="W617" i="30"/>
  <c r="M617" i="30"/>
  <c r="J617" i="30"/>
  <c r="I617" i="30" a="1"/>
  <c r="I617" i="30" s="1"/>
  <c r="H617" i="30" a="1"/>
  <c r="H617" i="30" s="1"/>
  <c r="V617" i="30" s="1"/>
  <c r="W616" i="30"/>
  <c r="M616" i="30"/>
  <c r="J616" i="30"/>
  <c r="I616" i="30" a="1"/>
  <c r="I616" i="30" s="1"/>
  <c r="H616" i="30" a="1"/>
  <c r="H616" i="30" s="1"/>
  <c r="V616" i="30" s="1"/>
  <c r="W615" i="30"/>
  <c r="M615" i="30"/>
  <c r="J615" i="30"/>
  <c r="I615" i="30" a="1"/>
  <c r="I615" i="30" s="1"/>
  <c r="H615" i="30" a="1"/>
  <c r="H615" i="30" s="1"/>
  <c r="V615" i="30" s="1"/>
  <c r="W614" i="30"/>
  <c r="M614" i="30"/>
  <c r="J614" i="30"/>
  <c r="I614" i="30" a="1"/>
  <c r="I614" i="30" s="1"/>
  <c r="H614" i="30" a="1"/>
  <c r="H614" i="30" s="1"/>
  <c r="V614" i="30" s="1"/>
  <c r="W613" i="30"/>
  <c r="M613" i="30"/>
  <c r="J613" i="30"/>
  <c r="I613" i="30" a="1"/>
  <c r="I613" i="30" s="1"/>
  <c r="H613" i="30" a="1"/>
  <c r="H613" i="30" s="1"/>
  <c r="V613" i="30" s="1"/>
  <c r="W612" i="30"/>
  <c r="M612" i="30"/>
  <c r="J612" i="30"/>
  <c r="I612" i="30" a="1"/>
  <c r="I612" i="30" s="1"/>
  <c r="H612" i="30" a="1"/>
  <c r="H612" i="30" s="1"/>
  <c r="V612" i="30" s="1"/>
  <c r="W611" i="30"/>
  <c r="M611" i="30"/>
  <c r="J611" i="30"/>
  <c r="I611" i="30" a="1"/>
  <c r="I611" i="30" s="1"/>
  <c r="H611" i="30" a="1"/>
  <c r="H611" i="30" s="1"/>
  <c r="V611" i="30" s="1"/>
  <c r="W610" i="30"/>
  <c r="M610" i="30"/>
  <c r="J610" i="30"/>
  <c r="I610" i="30" a="1"/>
  <c r="I610" i="30" s="1"/>
  <c r="H610" i="30" a="1"/>
  <c r="H610" i="30" s="1"/>
  <c r="V610" i="30" s="1"/>
  <c r="W609" i="30"/>
  <c r="M609" i="30"/>
  <c r="J609" i="30"/>
  <c r="I609" i="30" a="1"/>
  <c r="I609" i="30" s="1"/>
  <c r="H609" i="30" a="1"/>
  <c r="H609" i="30" s="1"/>
  <c r="V609" i="30" s="1"/>
  <c r="W608" i="30"/>
  <c r="M608" i="30"/>
  <c r="J608" i="30"/>
  <c r="I608" i="30" a="1"/>
  <c r="I608" i="30" s="1"/>
  <c r="H608" i="30" a="1"/>
  <c r="H608" i="30" s="1"/>
  <c r="V608" i="30" s="1"/>
  <c r="W607" i="30"/>
  <c r="M607" i="30"/>
  <c r="J607" i="30"/>
  <c r="I607" i="30" a="1"/>
  <c r="I607" i="30" s="1"/>
  <c r="H607" i="30" a="1"/>
  <c r="H607" i="30" s="1"/>
  <c r="V607" i="30" s="1"/>
  <c r="W606" i="30"/>
  <c r="M606" i="30"/>
  <c r="J606" i="30"/>
  <c r="I606" i="30" a="1"/>
  <c r="I606" i="30" s="1"/>
  <c r="H606" i="30" a="1"/>
  <c r="H606" i="30" s="1"/>
  <c r="V606" i="30" s="1"/>
  <c r="W605" i="30"/>
  <c r="M605" i="30"/>
  <c r="J605" i="30"/>
  <c r="I605" i="30" a="1"/>
  <c r="I605" i="30" s="1"/>
  <c r="H605" i="30" a="1"/>
  <c r="H605" i="30" s="1"/>
  <c r="V605" i="30" s="1"/>
  <c r="W604" i="30"/>
  <c r="M604" i="30"/>
  <c r="J604" i="30"/>
  <c r="I604" i="30" a="1"/>
  <c r="I604" i="30" s="1"/>
  <c r="H604" i="30" a="1"/>
  <c r="H604" i="30" s="1"/>
  <c r="V604" i="30" s="1"/>
  <c r="W603" i="30"/>
  <c r="M603" i="30"/>
  <c r="J603" i="30"/>
  <c r="I603" i="30" a="1"/>
  <c r="I603" i="30" s="1"/>
  <c r="H603" i="30" a="1"/>
  <c r="H603" i="30" s="1"/>
  <c r="V603" i="30" s="1"/>
  <c r="W602" i="30"/>
  <c r="M602" i="30"/>
  <c r="J602" i="30"/>
  <c r="I602" i="30" a="1"/>
  <c r="I602" i="30" s="1"/>
  <c r="H602" i="30" a="1"/>
  <c r="H602" i="30" s="1"/>
  <c r="V602" i="30" s="1"/>
  <c r="W601" i="30"/>
  <c r="M601" i="30"/>
  <c r="J601" i="30"/>
  <c r="I601" i="30" a="1"/>
  <c r="I601" i="30" s="1"/>
  <c r="H601" i="30" a="1"/>
  <c r="H601" i="30" s="1"/>
  <c r="V601" i="30" s="1"/>
  <c r="W600" i="30"/>
  <c r="M600" i="30"/>
  <c r="J600" i="30"/>
  <c r="I600" i="30" a="1"/>
  <c r="I600" i="30" s="1"/>
  <c r="H600" i="30" a="1"/>
  <c r="H600" i="30" s="1"/>
  <c r="V600" i="30" s="1"/>
  <c r="W599" i="30"/>
  <c r="M599" i="30"/>
  <c r="J599" i="30"/>
  <c r="I599" i="30" a="1"/>
  <c r="I599" i="30" s="1"/>
  <c r="H599" i="30" a="1"/>
  <c r="H599" i="30" s="1"/>
  <c r="V599" i="30" s="1"/>
  <c r="W598" i="30"/>
  <c r="M598" i="30"/>
  <c r="J598" i="30"/>
  <c r="I598" i="30" a="1"/>
  <c r="I598" i="30" s="1"/>
  <c r="H598" i="30" a="1"/>
  <c r="H598" i="30" s="1"/>
  <c r="V598" i="30" s="1"/>
  <c r="W597" i="30"/>
  <c r="M597" i="30"/>
  <c r="J597" i="30"/>
  <c r="I597" i="30" a="1"/>
  <c r="I597" i="30" s="1"/>
  <c r="H597" i="30" a="1"/>
  <c r="H597" i="30" s="1"/>
  <c r="V597" i="30" s="1"/>
  <c r="W596" i="30"/>
  <c r="M596" i="30"/>
  <c r="J596" i="30"/>
  <c r="I596" i="30" a="1"/>
  <c r="I596" i="30" s="1"/>
  <c r="H596" i="30" a="1"/>
  <c r="H596" i="30" s="1"/>
  <c r="V596" i="30" s="1"/>
  <c r="W595" i="30"/>
  <c r="M595" i="30"/>
  <c r="J595" i="30"/>
  <c r="I595" i="30" a="1"/>
  <c r="I595" i="30" s="1"/>
  <c r="H595" i="30" a="1"/>
  <c r="H595" i="30" s="1"/>
  <c r="V595" i="30" s="1"/>
  <c r="W594" i="30"/>
  <c r="M594" i="30"/>
  <c r="J594" i="30"/>
  <c r="I594" i="30" a="1"/>
  <c r="I594" i="30" s="1"/>
  <c r="H594" i="30" a="1"/>
  <c r="H594" i="30" s="1"/>
  <c r="V594" i="30" s="1"/>
  <c r="W593" i="30"/>
  <c r="M593" i="30"/>
  <c r="J593" i="30"/>
  <c r="I593" i="30" a="1"/>
  <c r="I593" i="30" s="1"/>
  <c r="H593" i="30" a="1"/>
  <c r="H593" i="30" s="1"/>
  <c r="V593" i="30" s="1"/>
  <c r="W592" i="30"/>
  <c r="M592" i="30"/>
  <c r="J592" i="30"/>
  <c r="I592" i="30" a="1"/>
  <c r="I592" i="30" s="1"/>
  <c r="H592" i="30" a="1"/>
  <c r="H592" i="30" s="1"/>
  <c r="V592" i="30" s="1"/>
  <c r="W591" i="30"/>
  <c r="M591" i="30"/>
  <c r="J591" i="30"/>
  <c r="I591" i="30" a="1"/>
  <c r="I591" i="30" s="1"/>
  <c r="H591" i="30" a="1"/>
  <c r="H591" i="30" s="1"/>
  <c r="V591" i="30" s="1"/>
  <c r="W590" i="30"/>
  <c r="M590" i="30"/>
  <c r="J590" i="30"/>
  <c r="I590" i="30" a="1"/>
  <c r="I590" i="30" s="1"/>
  <c r="H590" i="30" a="1"/>
  <c r="H590" i="30" s="1"/>
  <c r="V590" i="30" s="1"/>
  <c r="W589" i="30"/>
  <c r="M589" i="30"/>
  <c r="J589" i="30"/>
  <c r="I589" i="30" a="1"/>
  <c r="I589" i="30" s="1"/>
  <c r="H589" i="30" a="1"/>
  <c r="H589" i="30" s="1"/>
  <c r="V589" i="30" s="1"/>
  <c r="W588" i="30"/>
  <c r="M588" i="30"/>
  <c r="J588" i="30"/>
  <c r="I588" i="30" a="1"/>
  <c r="I588" i="30" s="1"/>
  <c r="H588" i="30" a="1"/>
  <c r="H588" i="30" s="1"/>
  <c r="V588" i="30" s="1"/>
  <c r="W587" i="30"/>
  <c r="M587" i="30"/>
  <c r="J587" i="30"/>
  <c r="I587" i="30" a="1"/>
  <c r="I587" i="30" s="1"/>
  <c r="H587" i="30" a="1"/>
  <c r="H587" i="30" s="1"/>
  <c r="V587" i="30" s="1"/>
  <c r="W586" i="30"/>
  <c r="M586" i="30"/>
  <c r="J586" i="30"/>
  <c r="I586" i="30" a="1"/>
  <c r="I586" i="30" s="1"/>
  <c r="H586" i="30" a="1"/>
  <c r="H586" i="30" s="1"/>
  <c r="V586" i="30" s="1"/>
  <c r="W585" i="30"/>
  <c r="M585" i="30"/>
  <c r="J585" i="30"/>
  <c r="I585" i="30" a="1"/>
  <c r="I585" i="30" s="1"/>
  <c r="H585" i="30" a="1"/>
  <c r="H585" i="30" s="1"/>
  <c r="V585" i="30" s="1"/>
  <c r="W584" i="30"/>
  <c r="M584" i="30"/>
  <c r="J584" i="30"/>
  <c r="I584" i="30" a="1"/>
  <c r="I584" i="30" s="1"/>
  <c r="H584" i="30" a="1"/>
  <c r="H584" i="30" s="1"/>
  <c r="V584" i="30" s="1"/>
  <c r="W583" i="30"/>
  <c r="M583" i="30"/>
  <c r="J583" i="30"/>
  <c r="I583" i="30" a="1"/>
  <c r="I583" i="30" s="1"/>
  <c r="H583" i="30" a="1"/>
  <c r="H583" i="30" s="1"/>
  <c r="V583" i="30" s="1"/>
  <c r="W582" i="30"/>
  <c r="M582" i="30"/>
  <c r="J582" i="30"/>
  <c r="I582" i="30" a="1"/>
  <c r="I582" i="30" s="1"/>
  <c r="H582" i="30" a="1"/>
  <c r="H582" i="30" s="1"/>
  <c r="V582" i="30" s="1"/>
  <c r="W581" i="30"/>
  <c r="M581" i="30"/>
  <c r="J581" i="30"/>
  <c r="I581" i="30" a="1"/>
  <c r="I581" i="30" s="1"/>
  <c r="H581" i="30" a="1"/>
  <c r="H581" i="30" s="1"/>
  <c r="V581" i="30" s="1"/>
  <c r="W580" i="30"/>
  <c r="M580" i="30"/>
  <c r="J580" i="30"/>
  <c r="I580" i="30" a="1"/>
  <c r="I580" i="30" s="1"/>
  <c r="H580" i="30" a="1"/>
  <c r="H580" i="30" s="1"/>
  <c r="V580" i="30" s="1"/>
  <c r="W579" i="30"/>
  <c r="M579" i="30"/>
  <c r="J579" i="30"/>
  <c r="I579" i="30" a="1"/>
  <c r="I579" i="30" s="1"/>
  <c r="H579" i="30" a="1"/>
  <c r="H579" i="30" s="1"/>
  <c r="V579" i="30" s="1"/>
  <c r="W578" i="30"/>
  <c r="M578" i="30"/>
  <c r="J578" i="30"/>
  <c r="I578" i="30" a="1"/>
  <c r="I578" i="30" s="1"/>
  <c r="H578" i="30" a="1"/>
  <c r="H578" i="30" s="1"/>
  <c r="V578" i="30" s="1"/>
  <c r="W577" i="30"/>
  <c r="M577" i="30"/>
  <c r="J577" i="30"/>
  <c r="I577" i="30" a="1"/>
  <c r="I577" i="30" s="1"/>
  <c r="H577" i="30" a="1"/>
  <c r="H577" i="30" s="1"/>
  <c r="V577" i="30" s="1"/>
  <c r="W576" i="30"/>
  <c r="M576" i="30"/>
  <c r="J576" i="30"/>
  <c r="I576" i="30" a="1"/>
  <c r="I576" i="30" s="1"/>
  <c r="H576" i="30" a="1"/>
  <c r="H576" i="30" s="1"/>
  <c r="V576" i="30" s="1"/>
  <c r="W575" i="30"/>
  <c r="M575" i="30"/>
  <c r="J575" i="30"/>
  <c r="I575" i="30" a="1"/>
  <c r="I575" i="30" s="1"/>
  <c r="H575" i="30" a="1"/>
  <c r="H575" i="30" s="1"/>
  <c r="V575" i="30" s="1"/>
  <c r="W574" i="30"/>
  <c r="M574" i="30"/>
  <c r="J574" i="30"/>
  <c r="I574" i="30" a="1"/>
  <c r="I574" i="30" s="1"/>
  <c r="H574" i="30" a="1"/>
  <c r="H574" i="30" s="1"/>
  <c r="V574" i="30" s="1"/>
  <c r="W573" i="30"/>
  <c r="M573" i="30"/>
  <c r="J573" i="30"/>
  <c r="I573" i="30" a="1"/>
  <c r="I573" i="30" s="1"/>
  <c r="H573" i="30" a="1"/>
  <c r="H573" i="30" s="1"/>
  <c r="V573" i="30" s="1"/>
  <c r="W572" i="30"/>
  <c r="M572" i="30"/>
  <c r="J572" i="30"/>
  <c r="I572" i="30" a="1"/>
  <c r="I572" i="30" s="1"/>
  <c r="H572" i="30" a="1"/>
  <c r="H572" i="30" s="1"/>
  <c r="V572" i="30" s="1"/>
  <c r="W571" i="30"/>
  <c r="M571" i="30"/>
  <c r="J571" i="30"/>
  <c r="I571" i="30" a="1"/>
  <c r="I571" i="30" s="1"/>
  <c r="H571" i="30" a="1"/>
  <c r="H571" i="30" s="1"/>
  <c r="V571" i="30" s="1"/>
  <c r="W570" i="30"/>
  <c r="M570" i="30"/>
  <c r="J570" i="30"/>
  <c r="I570" i="30" a="1"/>
  <c r="I570" i="30" s="1"/>
  <c r="H570" i="30" a="1"/>
  <c r="H570" i="30" s="1"/>
  <c r="V570" i="30" s="1"/>
  <c r="W569" i="30"/>
  <c r="M569" i="30"/>
  <c r="J569" i="30"/>
  <c r="I569" i="30" a="1"/>
  <c r="I569" i="30" s="1"/>
  <c r="H569" i="30" a="1"/>
  <c r="H569" i="30" s="1"/>
  <c r="V569" i="30" s="1"/>
  <c r="W568" i="30"/>
  <c r="M568" i="30"/>
  <c r="J568" i="30"/>
  <c r="I568" i="30" a="1"/>
  <c r="I568" i="30" s="1"/>
  <c r="H568" i="30" a="1"/>
  <c r="H568" i="30" s="1"/>
  <c r="V568" i="30" s="1"/>
  <c r="W567" i="30"/>
  <c r="M567" i="30"/>
  <c r="J567" i="30"/>
  <c r="I567" i="30" a="1"/>
  <c r="I567" i="30" s="1"/>
  <c r="H567" i="30" a="1"/>
  <c r="H567" i="30" s="1"/>
  <c r="V567" i="30" s="1"/>
  <c r="W566" i="30"/>
  <c r="M566" i="30"/>
  <c r="J566" i="30"/>
  <c r="I566" i="30" a="1"/>
  <c r="I566" i="30" s="1"/>
  <c r="H566" i="30" a="1"/>
  <c r="H566" i="30" s="1"/>
  <c r="V566" i="30" s="1"/>
  <c r="W565" i="30"/>
  <c r="M565" i="30"/>
  <c r="J565" i="30"/>
  <c r="I565" i="30" a="1"/>
  <c r="I565" i="30" s="1"/>
  <c r="H565" i="30" a="1"/>
  <c r="H565" i="30" s="1"/>
  <c r="V565" i="30" s="1"/>
  <c r="W564" i="30"/>
  <c r="M564" i="30"/>
  <c r="J564" i="30"/>
  <c r="I564" i="30" a="1"/>
  <c r="I564" i="30" s="1"/>
  <c r="H564" i="30" a="1"/>
  <c r="H564" i="30" s="1"/>
  <c r="V564" i="30" s="1"/>
  <c r="W563" i="30"/>
  <c r="M563" i="30"/>
  <c r="J563" i="30"/>
  <c r="I563" i="30" a="1"/>
  <c r="I563" i="30" s="1"/>
  <c r="H563" i="30" a="1"/>
  <c r="H563" i="30" s="1"/>
  <c r="V563" i="30" s="1"/>
  <c r="W562" i="30"/>
  <c r="M562" i="30"/>
  <c r="J562" i="30"/>
  <c r="I562" i="30" a="1"/>
  <c r="I562" i="30" s="1"/>
  <c r="H562" i="30" a="1"/>
  <c r="H562" i="30" s="1"/>
  <c r="V562" i="30" s="1"/>
  <c r="W561" i="30"/>
  <c r="M561" i="30"/>
  <c r="J561" i="30"/>
  <c r="I561" i="30" a="1"/>
  <c r="I561" i="30" s="1"/>
  <c r="H561" i="30" a="1"/>
  <c r="H561" i="30" s="1"/>
  <c r="V561" i="30" s="1"/>
  <c r="W560" i="30"/>
  <c r="M560" i="30"/>
  <c r="J560" i="30"/>
  <c r="I560" i="30" a="1"/>
  <c r="I560" i="30" s="1"/>
  <c r="H560" i="30" a="1"/>
  <c r="H560" i="30" s="1"/>
  <c r="V560" i="30" s="1"/>
  <c r="W559" i="30"/>
  <c r="M559" i="30"/>
  <c r="J559" i="30"/>
  <c r="I559" i="30" a="1"/>
  <c r="I559" i="30" s="1"/>
  <c r="H559" i="30" a="1"/>
  <c r="H559" i="30" s="1"/>
  <c r="V559" i="30" s="1"/>
  <c r="W558" i="30"/>
  <c r="M558" i="30"/>
  <c r="J558" i="30"/>
  <c r="I558" i="30" a="1"/>
  <c r="I558" i="30" s="1"/>
  <c r="H558" i="30" a="1"/>
  <c r="H558" i="30" s="1"/>
  <c r="V558" i="30" s="1"/>
  <c r="W557" i="30"/>
  <c r="M557" i="30"/>
  <c r="J557" i="30"/>
  <c r="I557" i="30" a="1"/>
  <c r="I557" i="30" s="1"/>
  <c r="H557" i="30" a="1"/>
  <c r="H557" i="30" s="1"/>
  <c r="V557" i="30" s="1"/>
  <c r="W556" i="30"/>
  <c r="M556" i="30"/>
  <c r="J556" i="30"/>
  <c r="I556" i="30" a="1"/>
  <c r="I556" i="30" s="1"/>
  <c r="H556" i="30" a="1"/>
  <c r="H556" i="30" s="1"/>
  <c r="V556" i="30" s="1"/>
  <c r="W555" i="30"/>
  <c r="M555" i="30"/>
  <c r="J555" i="30"/>
  <c r="I555" i="30" a="1"/>
  <c r="I555" i="30" s="1"/>
  <c r="H555" i="30" a="1"/>
  <c r="H555" i="30" s="1"/>
  <c r="V555" i="30" s="1"/>
  <c r="W554" i="30"/>
  <c r="M554" i="30"/>
  <c r="J554" i="30"/>
  <c r="I554" i="30" a="1"/>
  <c r="I554" i="30" s="1"/>
  <c r="H554" i="30" a="1"/>
  <c r="H554" i="30" s="1"/>
  <c r="V554" i="30" s="1"/>
  <c r="W553" i="30"/>
  <c r="M553" i="30"/>
  <c r="J553" i="30"/>
  <c r="I553" i="30" a="1"/>
  <c r="I553" i="30" s="1"/>
  <c r="H553" i="30" a="1"/>
  <c r="H553" i="30" s="1"/>
  <c r="V553" i="30" s="1"/>
  <c r="W552" i="30"/>
  <c r="M552" i="30"/>
  <c r="J552" i="30"/>
  <c r="I552" i="30" a="1"/>
  <c r="I552" i="30" s="1"/>
  <c r="H552" i="30" a="1"/>
  <c r="H552" i="30" s="1"/>
  <c r="V552" i="30" s="1"/>
  <c r="W551" i="30"/>
  <c r="M551" i="30"/>
  <c r="J551" i="30"/>
  <c r="I551" i="30" a="1"/>
  <c r="I551" i="30" s="1"/>
  <c r="H551" i="30" a="1"/>
  <c r="H551" i="30" s="1"/>
  <c r="V551" i="30" s="1"/>
  <c r="W550" i="30"/>
  <c r="M550" i="30"/>
  <c r="J550" i="30"/>
  <c r="I550" i="30" a="1"/>
  <c r="I550" i="30" s="1"/>
  <c r="H550" i="30" a="1"/>
  <c r="H550" i="30" s="1"/>
  <c r="V550" i="30" s="1"/>
  <c r="W549" i="30"/>
  <c r="M549" i="30"/>
  <c r="J549" i="30"/>
  <c r="I549" i="30" a="1"/>
  <c r="I549" i="30" s="1"/>
  <c r="H549" i="30" a="1"/>
  <c r="H549" i="30" s="1"/>
  <c r="V549" i="30" s="1"/>
  <c r="W548" i="30"/>
  <c r="M548" i="30"/>
  <c r="J548" i="30"/>
  <c r="I548" i="30" a="1"/>
  <c r="I548" i="30" s="1"/>
  <c r="H548" i="30" a="1"/>
  <c r="H548" i="30" s="1"/>
  <c r="V548" i="30" s="1"/>
  <c r="W547" i="30"/>
  <c r="M547" i="30"/>
  <c r="J547" i="30"/>
  <c r="I547" i="30" a="1"/>
  <c r="I547" i="30" s="1"/>
  <c r="H547" i="30" a="1"/>
  <c r="H547" i="30" s="1"/>
  <c r="V547" i="30" s="1"/>
  <c r="W546" i="30"/>
  <c r="M546" i="30"/>
  <c r="J546" i="30"/>
  <c r="I546" i="30" a="1"/>
  <c r="I546" i="30" s="1"/>
  <c r="H546" i="30" a="1"/>
  <c r="H546" i="30" s="1"/>
  <c r="V546" i="30" s="1"/>
  <c r="W545" i="30"/>
  <c r="M545" i="30"/>
  <c r="J545" i="30"/>
  <c r="I545" i="30" a="1"/>
  <c r="I545" i="30" s="1"/>
  <c r="H545" i="30" a="1"/>
  <c r="H545" i="30" s="1"/>
  <c r="V545" i="30" s="1"/>
  <c r="W544" i="30"/>
  <c r="M544" i="30"/>
  <c r="J544" i="30"/>
  <c r="I544" i="30" a="1"/>
  <c r="I544" i="30" s="1"/>
  <c r="H544" i="30" a="1"/>
  <c r="H544" i="30" s="1"/>
  <c r="V544" i="30" s="1"/>
  <c r="W543" i="30"/>
  <c r="M543" i="30"/>
  <c r="J543" i="30"/>
  <c r="I543" i="30" a="1"/>
  <c r="I543" i="30" s="1"/>
  <c r="H543" i="30" a="1"/>
  <c r="H543" i="30" s="1"/>
  <c r="V543" i="30" s="1"/>
  <c r="W542" i="30"/>
  <c r="M542" i="30"/>
  <c r="J542" i="30"/>
  <c r="I542" i="30" a="1"/>
  <c r="I542" i="30" s="1"/>
  <c r="H542" i="30" a="1"/>
  <c r="H542" i="30" s="1"/>
  <c r="V542" i="30" s="1"/>
  <c r="W541" i="30"/>
  <c r="M541" i="30"/>
  <c r="J541" i="30"/>
  <c r="I541" i="30" a="1"/>
  <c r="I541" i="30" s="1"/>
  <c r="H541" i="30" a="1"/>
  <c r="H541" i="30" s="1"/>
  <c r="V541" i="30" s="1"/>
  <c r="W540" i="30"/>
  <c r="M540" i="30"/>
  <c r="J540" i="30"/>
  <c r="I540" i="30" a="1"/>
  <c r="I540" i="30" s="1"/>
  <c r="H540" i="30" a="1"/>
  <c r="H540" i="30" s="1"/>
  <c r="V540" i="30" s="1"/>
  <c r="W539" i="30"/>
  <c r="M539" i="30"/>
  <c r="J539" i="30"/>
  <c r="I539" i="30" a="1"/>
  <c r="I539" i="30" s="1"/>
  <c r="H539" i="30" a="1"/>
  <c r="H539" i="30" s="1"/>
  <c r="V539" i="30" s="1"/>
  <c r="W538" i="30"/>
  <c r="M538" i="30"/>
  <c r="J538" i="30"/>
  <c r="I538" i="30" a="1"/>
  <c r="I538" i="30" s="1"/>
  <c r="H538" i="30" a="1"/>
  <c r="H538" i="30" s="1"/>
  <c r="V538" i="30" s="1"/>
  <c r="W537" i="30"/>
  <c r="M537" i="30"/>
  <c r="J537" i="30"/>
  <c r="I537" i="30" a="1"/>
  <c r="I537" i="30" s="1"/>
  <c r="H537" i="30" a="1"/>
  <c r="H537" i="30" s="1"/>
  <c r="V537" i="30" s="1"/>
  <c r="W536" i="30"/>
  <c r="M536" i="30"/>
  <c r="J536" i="30"/>
  <c r="I536" i="30" a="1"/>
  <c r="I536" i="30" s="1"/>
  <c r="H536" i="30" a="1"/>
  <c r="H536" i="30" s="1"/>
  <c r="V536" i="30" s="1"/>
  <c r="W535" i="30"/>
  <c r="M535" i="30"/>
  <c r="J535" i="30"/>
  <c r="I535" i="30" a="1"/>
  <c r="I535" i="30" s="1"/>
  <c r="H535" i="30" a="1"/>
  <c r="H535" i="30" s="1"/>
  <c r="V535" i="30" s="1"/>
  <c r="W534" i="30"/>
  <c r="M534" i="30"/>
  <c r="J534" i="30"/>
  <c r="I534" i="30" a="1"/>
  <c r="I534" i="30" s="1"/>
  <c r="H534" i="30" a="1"/>
  <c r="H534" i="30" s="1"/>
  <c r="V534" i="30" s="1"/>
  <c r="W533" i="30"/>
  <c r="M533" i="30"/>
  <c r="J533" i="30"/>
  <c r="I533" i="30" a="1"/>
  <c r="I533" i="30" s="1"/>
  <c r="H533" i="30" a="1"/>
  <c r="H533" i="30" s="1"/>
  <c r="V533" i="30" s="1"/>
  <c r="W532" i="30"/>
  <c r="M532" i="30"/>
  <c r="J532" i="30"/>
  <c r="I532" i="30" a="1"/>
  <c r="I532" i="30" s="1"/>
  <c r="H532" i="30" a="1"/>
  <c r="H532" i="30" s="1"/>
  <c r="V532" i="30" s="1"/>
  <c r="W531" i="30"/>
  <c r="M531" i="30"/>
  <c r="J531" i="30"/>
  <c r="I531" i="30" a="1"/>
  <c r="I531" i="30" s="1"/>
  <c r="H531" i="30" a="1"/>
  <c r="H531" i="30" s="1"/>
  <c r="V531" i="30" s="1"/>
  <c r="W530" i="30"/>
  <c r="M530" i="30"/>
  <c r="J530" i="30"/>
  <c r="I530" i="30" a="1"/>
  <c r="I530" i="30" s="1"/>
  <c r="H530" i="30" a="1"/>
  <c r="H530" i="30" s="1"/>
  <c r="V530" i="30" s="1"/>
  <c r="W529" i="30"/>
  <c r="M529" i="30"/>
  <c r="J529" i="30"/>
  <c r="I529" i="30" a="1"/>
  <c r="I529" i="30" s="1"/>
  <c r="H529" i="30" a="1"/>
  <c r="H529" i="30" s="1"/>
  <c r="V529" i="30" s="1"/>
  <c r="W528" i="30"/>
  <c r="M528" i="30"/>
  <c r="J528" i="30"/>
  <c r="I528" i="30" a="1"/>
  <c r="I528" i="30" s="1"/>
  <c r="H528" i="30" a="1"/>
  <c r="H528" i="30" s="1"/>
  <c r="V528" i="30" s="1"/>
  <c r="W527" i="30"/>
  <c r="M527" i="30"/>
  <c r="J527" i="30"/>
  <c r="I527" i="30" a="1"/>
  <c r="I527" i="30" s="1"/>
  <c r="H527" i="30" a="1"/>
  <c r="H527" i="30" s="1"/>
  <c r="V527" i="30" s="1"/>
  <c r="W526" i="30"/>
  <c r="M526" i="30"/>
  <c r="J526" i="30"/>
  <c r="I526" i="30" a="1"/>
  <c r="I526" i="30" s="1"/>
  <c r="H526" i="30" a="1"/>
  <c r="H526" i="30" s="1"/>
  <c r="V526" i="30" s="1"/>
  <c r="W525" i="30"/>
  <c r="M525" i="30"/>
  <c r="J525" i="30"/>
  <c r="I525" i="30" a="1"/>
  <c r="I525" i="30" s="1"/>
  <c r="H525" i="30" a="1"/>
  <c r="H525" i="30" s="1"/>
  <c r="V525" i="30" s="1"/>
  <c r="W524" i="30"/>
  <c r="M524" i="30"/>
  <c r="J524" i="30"/>
  <c r="I524" i="30" a="1"/>
  <c r="I524" i="30" s="1"/>
  <c r="H524" i="30" a="1"/>
  <c r="H524" i="30" s="1"/>
  <c r="V524" i="30" s="1"/>
  <c r="W523" i="30"/>
  <c r="M523" i="30"/>
  <c r="J523" i="30"/>
  <c r="I523" i="30" a="1"/>
  <c r="I523" i="30" s="1"/>
  <c r="H523" i="30" a="1"/>
  <c r="H523" i="30" s="1"/>
  <c r="V523" i="30" s="1"/>
  <c r="W522" i="30"/>
  <c r="M522" i="30"/>
  <c r="J522" i="30"/>
  <c r="I522" i="30" a="1"/>
  <c r="I522" i="30" s="1"/>
  <c r="H522" i="30" a="1"/>
  <c r="H522" i="30" s="1"/>
  <c r="V522" i="30" s="1"/>
  <c r="W521" i="30"/>
  <c r="M521" i="30"/>
  <c r="J521" i="30"/>
  <c r="I521" i="30" a="1"/>
  <c r="I521" i="30" s="1"/>
  <c r="H521" i="30" a="1"/>
  <c r="H521" i="30" s="1"/>
  <c r="V521" i="30" s="1"/>
  <c r="W520" i="30"/>
  <c r="M520" i="30"/>
  <c r="J520" i="30"/>
  <c r="I520" i="30" a="1"/>
  <c r="I520" i="30" s="1"/>
  <c r="H520" i="30" a="1"/>
  <c r="H520" i="30" s="1"/>
  <c r="V520" i="30" s="1"/>
  <c r="W519" i="30"/>
  <c r="M519" i="30"/>
  <c r="J519" i="30"/>
  <c r="I519" i="30" a="1"/>
  <c r="I519" i="30" s="1"/>
  <c r="H519" i="30" a="1"/>
  <c r="H519" i="30" s="1"/>
  <c r="V519" i="30" s="1"/>
  <c r="W518" i="30"/>
  <c r="M518" i="30"/>
  <c r="J518" i="30"/>
  <c r="I518" i="30" a="1"/>
  <c r="I518" i="30" s="1"/>
  <c r="H518" i="30" a="1"/>
  <c r="H518" i="30" s="1"/>
  <c r="V518" i="30" s="1"/>
  <c r="W517" i="30"/>
  <c r="M517" i="30"/>
  <c r="J517" i="30"/>
  <c r="I517" i="30" a="1"/>
  <c r="I517" i="30" s="1"/>
  <c r="H517" i="30" a="1"/>
  <c r="H517" i="30" s="1"/>
  <c r="V517" i="30" s="1"/>
  <c r="W516" i="30"/>
  <c r="M516" i="30"/>
  <c r="J516" i="30"/>
  <c r="I516" i="30" a="1"/>
  <c r="I516" i="30" s="1"/>
  <c r="H516" i="30" a="1"/>
  <c r="H516" i="30" s="1"/>
  <c r="V516" i="30" s="1"/>
  <c r="W515" i="30"/>
  <c r="M515" i="30"/>
  <c r="J515" i="30"/>
  <c r="I515" i="30" a="1"/>
  <c r="I515" i="30" s="1"/>
  <c r="H515" i="30" a="1"/>
  <c r="H515" i="30" s="1"/>
  <c r="V515" i="30" s="1"/>
  <c r="W514" i="30"/>
  <c r="M514" i="30"/>
  <c r="J514" i="30"/>
  <c r="I514" i="30" a="1"/>
  <c r="I514" i="30" s="1"/>
  <c r="H514" i="30" a="1"/>
  <c r="H514" i="30" s="1"/>
  <c r="V514" i="30" s="1"/>
  <c r="W513" i="30"/>
  <c r="M513" i="30"/>
  <c r="J513" i="30"/>
  <c r="I513" i="30" a="1"/>
  <c r="I513" i="30" s="1"/>
  <c r="H513" i="30" a="1"/>
  <c r="H513" i="30" s="1"/>
  <c r="V513" i="30" s="1"/>
  <c r="W512" i="30"/>
  <c r="M512" i="30"/>
  <c r="J512" i="30"/>
  <c r="I512" i="30" a="1"/>
  <c r="I512" i="30" s="1"/>
  <c r="H512" i="30" a="1"/>
  <c r="H512" i="30" s="1"/>
  <c r="V512" i="30" s="1"/>
  <c r="W511" i="30"/>
  <c r="M511" i="30"/>
  <c r="J511" i="30"/>
  <c r="I511" i="30" a="1"/>
  <c r="I511" i="30" s="1"/>
  <c r="H511" i="30" a="1"/>
  <c r="H511" i="30" s="1"/>
  <c r="V511" i="30" s="1"/>
  <c r="W510" i="30"/>
  <c r="M510" i="30"/>
  <c r="J510" i="30"/>
  <c r="I510" i="30" a="1"/>
  <c r="I510" i="30" s="1"/>
  <c r="H510" i="30" a="1"/>
  <c r="H510" i="30" s="1"/>
  <c r="V510" i="30" s="1"/>
  <c r="W509" i="30"/>
  <c r="M509" i="30"/>
  <c r="J509" i="30"/>
  <c r="I509" i="30" a="1"/>
  <c r="I509" i="30" s="1"/>
  <c r="H509" i="30" a="1"/>
  <c r="H509" i="30" s="1"/>
  <c r="V509" i="30" s="1"/>
  <c r="W508" i="30"/>
  <c r="M508" i="30"/>
  <c r="J508" i="30"/>
  <c r="I508" i="30" a="1"/>
  <c r="I508" i="30" s="1"/>
  <c r="H508" i="30" a="1"/>
  <c r="H508" i="30" s="1"/>
  <c r="V508" i="30" s="1"/>
  <c r="W507" i="30"/>
  <c r="M507" i="30"/>
  <c r="J507" i="30"/>
  <c r="I507" i="30" a="1"/>
  <c r="I507" i="30" s="1"/>
  <c r="H507" i="30" a="1"/>
  <c r="H507" i="30" s="1"/>
  <c r="V507" i="30" s="1"/>
  <c r="W506" i="30"/>
  <c r="M506" i="30"/>
  <c r="J506" i="30"/>
  <c r="I506" i="30" a="1"/>
  <c r="I506" i="30" s="1"/>
  <c r="H506" i="30" a="1"/>
  <c r="H506" i="30" s="1"/>
  <c r="V506" i="30" s="1"/>
  <c r="W505" i="30"/>
  <c r="M505" i="30"/>
  <c r="J505" i="30"/>
  <c r="I505" i="30" a="1"/>
  <c r="I505" i="30" s="1"/>
  <c r="H505" i="30" a="1"/>
  <c r="H505" i="30" s="1"/>
  <c r="V505" i="30" s="1"/>
  <c r="W504" i="30"/>
  <c r="M504" i="30"/>
  <c r="J504" i="30"/>
  <c r="I504" i="30" a="1"/>
  <c r="I504" i="30" s="1"/>
  <c r="H504" i="30" a="1"/>
  <c r="H504" i="30" s="1"/>
  <c r="V504" i="30" s="1"/>
  <c r="W503" i="30"/>
  <c r="M503" i="30"/>
  <c r="J503" i="30"/>
  <c r="I503" i="30" a="1"/>
  <c r="I503" i="30" s="1"/>
  <c r="H503" i="30" a="1"/>
  <c r="H503" i="30" s="1"/>
  <c r="V503" i="30" s="1"/>
  <c r="W502" i="30"/>
  <c r="M502" i="30"/>
  <c r="J502" i="30"/>
  <c r="I502" i="30" a="1"/>
  <c r="I502" i="30" s="1"/>
  <c r="H502" i="30" a="1"/>
  <c r="H502" i="30" s="1"/>
  <c r="V502" i="30" s="1"/>
  <c r="W501" i="30"/>
  <c r="M501" i="30"/>
  <c r="J501" i="30"/>
  <c r="I501" i="30" a="1"/>
  <c r="I501" i="30" s="1"/>
  <c r="H501" i="30" a="1"/>
  <c r="H501" i="30" s="1"/>
  <c r="V501" i="30" s="1"/>
  <c r="W500" i="30"/>
  <c r="M500" i="30"/>
  <c r="J500" i="30"/>
  <c r="I500" i="30" a="1"/>
  <c r="I500" i="30" s="1"/>
  <c r="H500" i="30" a="1"/>
  <c r="H500" i="30" s="1"/>
  <c r="V500" i="30" s="1"/>
  <c r="W499" i="30"/>
  <c r="M499" i="30"/>
  <c r="J499" i="30"/>
  <c r="I499" i="30" a="1"/>
  <c r="I499" i="30" s="1"/>
  <c r="H499" i="30" a="1"/>
  <c r="H499" i="30" s="1"/>
  <c r="V499" i="30" s="1"/>
  <c r="W498" i="30"/>
  <c r="M498" i="30"/>
  <c r="J498" i="30"/>
  <c r="I498" i="30" a="1"/>
  <c r="I498" i="30" s="1"/>
  <c r="H498" i="30" a="1"/>
  <c r="H498" i="30" s="1"/>
  <c r="V498" i="30" s="1"/>
  <c r="W497" i="30"/>
  <c r="M497" i="30"/>
  <c r="J497" i="30"/>
  <c r="I497" i="30" a="1"/>
  <c r="I497" i="30" s="1"/>
  <c r="H497" i="30" a="1"/>
  <c r="H497" i="30" s="1"/>
  <c r="V497" i="30" s="1"/>
  <c r="W496" i="30"/>
  <c r="M496" i="30"/>
  <c r="J496" i="30"/>
  <c r="I496" i="30" a="1"/>
  <c r="I496" i="30" s="1"/>
  <c r="H496" i="30" a="1"/>
  <c r="H496" i="30" s="1"/>
  <c r="V496" i="30" s="1"/>
  <c r="W495" i="30"/>
  <c r="M495" i="30"/>
  <c r="J495" i="30"/>
  <c r="I495" i="30" a="1"/>
  <c r="I495" i="30" s="1"/>
  <c r="H495" i="30" a="1"/>
  <c r="H495" i="30" s="1"/>
  <c r="V495" i="30" s="1"/>
  <c r="W494" i="30"/>
  <c r="M494" i="30"/>
  <c r="J494" i="30"/>
  <c r="I494" i="30" a="1"/>
  <c r="I494" i="30" s="1"/>
  <c r="H494" i="30" a="1"/>
  <c r="H494" i="30" s="1"/>
  <c r="V494" i="30" s="1"/>
  <c r="W493" i="30"/>
  <c r="M493" i="30"/>
  <c r="J493" i="30"/>
  <c r="I493" i="30" a="1"/>
  <c r="I493" i="30" s="1"/>
  <c r="H493" i="30" a="1"/>
  <c r="H493" i="30" s="1"/>
  <c r="V493" i="30" s="1"/>
  <c r="W492" i="30"/>
  <c r="M492" i="30"/>
  <c r="J492" i="30"/>
  <c r="I492" i="30" a="1"/>
  <c r="I492" i="30" s="1"/>
  <c r="H492" i="30" a="1"/>
  <c r="H492" i="30" s="1"/>
  <c r="V492" i="30" s="1"/>
  <c r="W491" i="30"/>
  <c r="M491" i="30"/>
  <c r="J491" i="30"/>
  <c r="I491" i="30" a="1"/>
  <c r="I491" i="30" s="1"/>
  <c r="H491" i="30" a="1"/>
  <c r="H491" i="30" s="1"/>
  <c r="V491" i="30" s="1"/>
  <c r="W490" i="30"/>
  <c r="M490" i="30"/>
  <c r="J490" i="30"/>
  <c r="I490" i="30" a="1"/>
  <c r="I490" i="30" s="1"/>
  <c r="H490" i="30" a="1"/>
  <c r="H490" i="30" s="1"/>
  <c r="V490" i="30" s="1"/>
  <c r="W489" i="30"/>
  <c r="M489" i="30"/>
  <c r="J489" i="30"/>
  <c r="I489" i="30" a="1"/>
  <c r="I489" i="30" s="1"/>
  <c r="H489" i="30" a="1"/>
  <c r="H489" i="30" s="1"/>
  <c r="V489" i="30" s="1"/>
  <c r="W488" i="30"/>
  <c r="M488" i="30"/>
  <c r="J488" i="30"/>
  <c r="I488" i="30" a="1"/>
  <c r="I488" i="30" s="1"/>
  <c r="H488" i="30" a="1"/>
  <c r="H488" i="30" s="1"/>
  <c r="V488" i="30" s="1"/>
  <c r="W487" i="30"/>
  <c r="M487" i="30"/>
  <c r="J487" i="30"/>
  <c r="I487" i="30" a="1"/>
  <c r="I487" i="30" s="1"/>
  <c r="H487" i="30" a="1"/>
  <c r="H487" i="30" s="1"/>
  <c r="V487" i="30" s="1"/>
  <c r="W486" i="30"/>
  <c r="M486" i="30"/>
  <c r="J486" i="30"/>
  <c r="I486" i="30" a="1"/>
  <c r="I486" i="30" s="1"/>
  <c r="H486" i="30" a="1"/>
  <c r="H486" i="30" s="1"/>
  <c r="V486" i="30" s="1"/>
  <c r="W485" i="30"/>
  <c r="M485" i="30"/>
  <c r="J485" i="30"/>
  <c r="I485" i="30" a="1"/>
  <c r="I485" i="30" s="1"/>
  <c r="H485" i="30" a="1"/>
  <c r="H485" i="30" s="1"/>
  <c r="V485" i="30" s="1"/>
  <c r="W484" i="30"/>
  <c r="M484" i="30"/>
  <c r="J484" i="30"/>
  <c r="I484" i="30" a="1"/>
  <c r="I484" i="30" s="1"/>
  <c r="H484" i="30" a="1"/>
  <c r="H484" i="30" s="1"/>
  <c r="V484" i="30" s="1"/>
  <c r="W483" i="30"/>
  <c r="M483" i="30"/>
  <c r="J483" i="30"/>
  <c r="I483" i="30" a="1"/>
  <c r="I483" i="30" s="1"/>
  <c r="H483" i="30" a="1"/>
  <c r="H483" i="30" s="1"/>
  <c r="V483" i="30" s="1"/>
  <c r="W482" i="30"/>
  <c r="M482" i="30"/>
  <c r="J482" i="30"/>
  <c r="I482" i="30" a="1"/>
  <c r="I482" i="30" s="1"/>
  <c r="H482" i="30" a="1"/>
  <c r="H482" i="30" s="1"/>
  <c r="V482" i="30" s="1"/>
  <c r="W481" i="30"/>
  <c r="M481" i="30"/>
  <c r="J481" i="30"/>
  <c r="I481" i="30" a="1"/>
  <c r="I481" i="30" s="1"/>
  <c r="H481" i="30" a="1"/>
  <c r="H481" i="30" s="1"/>
  <c r="V481" i="30" s="1"/>
  <c r="W480" i="30"/>
  <c r="M480" i="30"/>
  <c r="J480" i="30"/>
  <c r="I480" i="30" a="1"/>
  <c r="I480" i="30" s="1"/>
  <c r="H480" i="30" a="1"/>
  <c r="H480" i="30" s="1"/>
  <c r="V480" i="30" s="1"/>
  <c r="W479" i="30"/>
  <c r="M479" i="30"/>
  <c r="J479" i="30"/>
  <c r="I479" i="30" a="1"/>
  <c r="I479" i="30" s="1"/>
  <c r="H479" i="30" a="1"/>
  <c r="H479" i="30" s="1"/>
  <c r="V479" i="30" s="1"/>
  <c r="W478" i="30"/>
  <c r="M478" i="30"/>
  <c r="J478" i="30"/>
  <c r="I478" i="30" a="1"/>
  <c r="I478" i="30" s="1"/>
  <c r="H478" i="30" a="1"/>
  <c r="H478" i="30" s="1"/>
  <c r="V478" i="30" s="1"/>
  <c r="W477" i="30"/>
  <c r="M477" i="30"/>
  <c r="J477" i="30"/>
  <c r="I477" i="30" a="1"/>
  <c r="I477" i="30" s="1"/>
  <c r="H477" i="30" a="1"/>
  <c r="H477" i="30" s="1"/>
  <c r="V477" i="30" s="1"/>
  <c r="W476" i="30"/>
  <c r="M476" i="30"/>
  <c r="J476" i="30"/>
  <c r="I476" i="30" a="1"/>
  <c r="I476" i="30" s="1"/>
  <c r="H476" i="30" a="1"/>
  <c r="H476" i="30" s="1"/>
  <c r="V476" i="30" s="1"/>
  <c r="W475" i="30"/>
  <c r="M475" i="30"/>
  <c r="J475" i="30"/>
  <c r="I475" i="30" a="1"/>
  <c r="I475" i="30" s="1"/>
  <c r="H475" i="30" a="1"/>
  <c r="H475" i="30" s="1"/>
  <c r="V475" i="30" s="1"/>
  <c r="W474" i="30"/>
  <c r="M474" i="30"/>
  <c r="J474" i="30"/>
  <c r="I474" i="30" a="1"/>
  <c r="I474" i="30" s="1"/>
  <c r="H474" i="30" a="1"/>
  <c r="H474" i="30" s="1"/>
  <c r="V474" i="30" s="1"/>
  <c r="W473" i="30"/>
  <c r="M473" i="30"/>
  <c r="J473" i="30"/>
  <c r="I473" i="30" a="1"/>
  <c r="I473" i="30" s="1"/>
  <c r="H473" i="30" a="1"/>
  <c r="H473" i="30" s="1"/>
  <c r="V473" i="30" s="1"/>
  <c r="W472" i="30"/>
  <c r="M472" i="30"/>
  <c r="J472" i="30"/>
  <c r="I472" i="30" a="1"/>
  <c r="I472" i="30" s="1"/>
  <c r="H472" i="30" a="1"/>
  <c r="H472" i="30" s="1"/>
  <c r="V472" i="30" s="1"/>
  <c r="W471" i="30"/>
  <c r="M471" i="30"/>
  <c r="J471" i="30"/>
  <c r="I471" i="30" a="1"/>
  <c r="I471" i="30" s="1"/>
  <c r="H471" i="30" a="1"/>
  <c r="H471" i="30" s="1"/>
  <c r="V471" i="30" s="1"/>
  <c r="W470" i="30"/>
  <c r="M470" i="30"/>
  <c r="J470" i="30"/>
  <c r="I470" i="30" a="1"/>
  <c r="I470" i="30" s="1"/>
  <c r="H470" i="30" a="1"/>
  <c r="H470" i="30" s="1"/>
  <c r="V470" i="30" s="1"/>
  <c r="W469" i="30"/>
  <c r="M469" i="30"/>
  <c r="J469" i="30"/>
  <c r="I469" i="30" a="1"/>
  <c r="I469" i="30" s="1"/>
  <c r="H469" i="30" a="1"/>
  <c r="H469" i="30" s="1"/>
  <c r="V469" i="30" s="1"/>
  <c r="W468" i="30"/>
  <c r="M468" i="30"/>
  <c r="J468" i="30"/>
  <c r="I468" i="30" a="1"/>
  <c r="I468" i="30" s="1"/>
  <c r="H468" i="30" a="1"/>
  <c r="H468" i="30" s="1"/>
  <c r="V468" i="30" s="1"/>
  <c r="W467" i="30"/>
  <c r="M467" i="30"/>
  <c r="J467" i="30"/>
  <c r="I467" i="30" a="1"/>
  <c r="I467" i="30" s="1"/>
  <c r="H467" i="30" a="1"/>
  <c r="H467" i="30" s="1"/>
  <c r="V467" i="30" s="1"/>
  <c r="W466" i="30"/>
  <c r="M466" i="30"/>
  <c r="J466" i="30"/>
  <c r="I466" i="30" a="1"/>
  <c r="I466" i="30" s="1"/>
  <c r="H466" i="30" a="1"/>
  <c r="H466" i="30" s="1"/>
  <c r="V466" i="30" s="1"/>
  <c r="W465" i="30"/>
  <c r="M465" i="30"/>
  <c r="J465" i="30"/>
  <c r="I465" i="30" a="1"/>
  <c r="I465" i="30" s="1"/>
  <c r="H465" i="30" a="1"/>
  <c r="H465" i="30" s="1"/>
  <c r="V465" i="30" s="1"/>
  <c r="W464" i="30"/>
  <c r="M464" i="30"/>
  <c r="J464" i="30"/>
  <c r="I464" i="30" a="1"/>
  <c r="I464" i="30" s="1"/>
  <c r="H464" i="30" a="1"/>
  <c r="H464" i="30" s="1"/>
  <c r="V464" i="30" s="1"/>
  <c r="W463" i="30"/>
  <c r="M463" i="30"/>
  <c r="J463" i="30"/>
  <c r="I463" i="30" a="1"/>
  <c r="I463" i="30" s="1"/>
  <c r="H463" i="30" a="1"/>
  <c r="H463" i="30" s="1"/>
  <c r="V463" i="30" s="1"/>
  <c r="W462" i="30"/>
  <c r="M462" i="30"/>
  <c r="J462" i="30"/>
  <c r="I462" i="30" a="1"/>
  <c r="I462" i="30" s="1"/>
  <c r="H462" i="30" a="1"/>
  <c r="H462" i="30" s="1"/>
  <c r="V462" i="30" s="1"/>
  <c r="W461" i="30"/>
  <c r="M461" i="30"/>
  <c r="J461" i="30"/>
  <c r="I461" i="30" a="1"/>
  <c r="I461" i="30" s="1"/>
  <c r="H461" i="30" a="1"/>
  <c r="H461" i="30" s="1"/>
  <c r="V461" i="30" s="1"/>
  <c r="W460" i="30"/>
  <c r="M460" i="30"/>
  <c r="J460" i="30"/>
  <c r="I460" i="30" a="1"/>
  <c r="I460" i="30" s="1"/>
  <c r="H460" i="30" a="1"/>
  <c r="H460" i="30" s="1"/>
  <c r="V460" i="30" s="1"/>
  <c r="W459" i="30"/>
  <c r="M459" i="30"/>
  <c r="J459" i="30"/>
  <c r="I459" i="30" a="1"/>
  <c r="I459" i="30" s="1"/>
  <c r="H459" i="30" a="1"/>
  <c r="H459" i="30" s="1"/>
  <c r="V459" i="30" s="1"/>
  <c r="W458" i="30"/>
  <c r="M458" i="30"/>
  <c r="J458" i="30"/>
  <c r="I458" i="30" a="1"/>
  <c r="I458" i="30" s="1"/>
  <c r="H458" i="30" a="1"/>
  <c r="H458" i="30" s="1"/>
  <c r="V458" i="30" s="1"/>
  <c r="W457" i="30"/>
  <c r="M457" i="30"/>
  <c r="J457" i="30"/>
  <c r="I457" i="30" a="1"/>
  <c r="I457" i="30" s="1"/>
  <c r="H457" i="30" a="1"/>
  <c r="H457" i="30" s="1"/>
  <c r="V457" i="30" s="1"/>
  <c r="W456" i="30"/>
  <c r="M456" i="30"/>
  <c r="J456" i="30"/>
  <c r="I456" i="30" a="1"/>
  <c r="I456" i="30" s="1"/>
  <c r="H456" i="30" a="1"/>
  <c r="H456" i="30" s="1"/>
  <c r="V456" i="30" s="1"/>
  <c r="W455" i="30"/>
  <c r="M455" i="30"/>
  <c r="J455" i="30"/>
  <c r="I455" i="30" a="1"/>
  <c r="I455" i="30" s="1"/>
  <c r="H455" i="30" a="1"/>
  <c r="H455" i="30" s="1"/>
  <c r="V455" i="30" s="1"/>
  <c r="W454" i="30"/>
  <c r="M454" i="30"/>
  <c r="J454" i="30"/>
  <c r="I454" i="30" a="1"/>
  <c r="I454" i="30" s="1"/>
  <c r="H454" i="30" a="1"/>
  <c r="H454" i="30" s="1"/>
  <c r="V454" i="30" s="1"/>
  <c r="W453" i="30"/>
  <c r="M453" i="30"/>
  <c r="J453" i="30"/>
  <c r="I453" i="30" a="1"/>
  <c r="I453" i="30" s="1"/>
  <c r="H453" i="30" a="1"/>
  <c r="H453" i="30" s="1"/>
  <c r="V453" i="30" s="1"/>
  <c r="W452" i="30"/>
  <c r="M452" i="30"/>
  <c r="J452" i="30"/>
  <c r="I452" i="30" a="1"/>
  <c r="I452" i="30" s="1"/>
  <c r="H452" i="30" a="1"/>
  <c r="H452" i="30" s="1"/>
  <c r="V452" i="30" s="1"/>
  <c r="W451" i="30"/>
  <c r="M451" i="30"/>
  <c r="J451" i="30"/>
  <c r="I451" i="30" a="1"/>
  <c r="I451" i="30" s="1"/>
  <c r="H451" i="30" a="1"/>
  <c r="H451" i="30" s="1"/>
  <c r="V451" i="30" s="1"/>
  <c r="W450" i="30"/>
  <c r="M450" i="30"/>
  <c r="J450" i="30"/>
  <c r="I450" i="30" a="1"/>
  <c r="I450" i="30" s="1"/>
  <c r="H450" i="30" a="1"/>
  <c r="H450" i="30" s="1"/>
  <c r="V450" i="30" s="1"/>
  <c r="W449" i="30"/>
  <c r="M449" i="30"/>
  <c r="J449" i="30"/>
  <c r="I449" i="30" a="1"/>
  <c r="I449" i="30" s="1"/>
  <c r="H449" i="30" a="1"/>
  <c r="H449" i="30" s="1"/>
  <c r="V449" i="30" s="1"/>
  <c r="W448" i="30"/>
  <c r="M448" i="30"/>
  <c r="J448" i="30"/>
  <c r="I448" i="30" a="1"/>
  <c r="I448" i="30" s="1"/>
  <c r="H448" i="30" a="1"/>
  <c r="H448" i="30" s="1"/>
  <c r="V448" i="30" s="1"/>
  <c r="W447" i="30"/>
  <c r="M447" i="30"/>
  <c r="J447" i="30"/>
  <c r="I447" i="30" a="1"/>
  <c r="I447" i="30" s="1"/>
  <c r="H447" i="30" a="1"/>
  <c r="H447" i="30" s="1"/>
  <c r="V447" i="30" s="1"/>
  <c r="W446" i="30"/>
  <c r="M446" i="30"/>
  <c r="J446" i="30"/>
  <c r="I446" i="30" a="1"/>
  <c r="I446" i="30" s="1"/>
  <c r="H446" i="30" a="1"/>
  <c r="H446" i="30" s="1"/>
  <c r="V446" i="30" s="1"/>
  <c r="W445" i="30"/>
  <c r="M445" i="30"/>
  <c r="J445" i="30"/>
  <c r="I445" i="30" a="1"/>
  <c r="I445" i="30" s="1"/>
  <c r="H445" i="30" a="1"/>
  <c r="H445" i="30" s="1"/>
  <c r="V445" i="30" s="1"/>
  <c r="W444" i="30"/>
  <c r="M444" i="30"/>
  <c r="J444" i="30"/>
  <c r="I444" i="30" a="1"/>
  <c r="I444" i="30" s="1"/>
  <c r="H444" i="30" a="1"/>
  <c r="H444" i="30" s="1"/>
  <c r="V444" i="30" s="1"/>
  <c r="W443" i="30"/>
  <c r="M443" i="30"/>
  <c r="J443" i="30"/>
  <c r="I443" i="30" a="1"/>
  <c r="I443" i="30" s="1"/>
  <c r="H443" i="30" a="1"/>
  <c r="H443" i="30" s="1"/>
  <c r="V443" i="30" s="1"/>
  <c r="W442" i="30"/>
  <c r="M442" i="30"/>
  <c r="J442" i="30"/>
  <c r="I442" i="30" a="1"/>
  <c r="I442" i="30" s="1"/>
  <c r="H442" i="30" a="1"/>
  <c r="H442" i="30" s="1"/>
  <c r="V442" i="30" s="1"/>
  <c r="W441" i="30"/>
  <c r="M441" i="30"/>
  <c r="J441" i="30"/>
  <c r="I441" i="30" a="1"/>
  <c r="I441" i="30" s="1"/>
  <c r="H441" i="30" a="1"/>
  <c r="H441" i="30" s="1"/>
  <c r="V441" i="30" s="1"/>
  <c r="W440" i="30"/>
  <c r="M440" i="30"/>
  <c r="J440" i="30"/>
  <c r="I440" i="30" a="1"/>
  <c r="I440" i="30" s="1"/>
  <c r="H440" i="30" a="1"/>
  <c r="H440" i="30" s="1"/>
  <c r="V440" i="30" s="1"/>
  <c r="W439" i="30"/>
  <c r="M439" i="30"/>
  <c r="J439" i="30"/>
  <c r="I439" i="30" a="1"/>
  <c r="I439" i="30" s="1"/>
  <c r="H439" i="30" a="1"/>
  <c r="H439" i="30" s="1"/>
  <c r="V439" i="30" s="1"/>
  <c r="W438" i="30"/>
  <c r="M438" i="30"/>
  <c r="J438" i="30"/>
  <c r="I438" i="30" a="1"/>
  <c r="I438" i="30" s="1"/>
  <c r="H438" i="30" a="1"/>
  <c r="H438" i="30" s="1"/>
  <c r="V438" i="30" s="1"/>
  <c r="W437" i="30"/>
  <c r="M437" i="30"/>
  <c r="J437" i="30"/>
  <c r="I437" i="30" a="1"/>
  <c r="I437" i="30" s="1"/>
  <c r="H437" i="30" a="1"/>
  <c r="H437" i="30" s="1"/>
  <c r="V437" i="30" s="1"/>
  <c r="W436" i="30"/>
  <c r="M436" i="30"/>
  <c r="J436" i="30"/>
  <c r="I436" i="30" a="1"/>
  <c r="I436" i="30" s="1"/>
  <c r="H436" i="30" a="1"/>
  <c r="H436" i="30" s="1"/>
  <c r="V436" i="30" s="1"/>
  <c r="W435" i="30"/>
  <c r="M435" i="30"/>
  <c r="J435" i="30"/>
  <c r="I435" i="30" a="1"/>
  <c r="I435" i="30" s="1"/>
  <c r="H435" i="30" a="1"/>
  <c r="H435" i="30" s="1"/>
  <c r="V435" i="30" s="1"/>
  <c r="W434" i="30"/>
  <c r="M434" i="30"/>
  <c r="J434" i="30"/>
  <c r="I434" i="30" a="1"/>
  <c r="I434" i="30" s="1"/>
  <c r="H434" i="30" a="1"/>
  <c r="H434" i="30" s="1"/>
  <c r="V434" i="30" s="1"/>
  <c r="W433" i="30"/>
  <c r="M433" i="30"/>
  <c r="J433" i="30"/>
  <c r="I433" i="30" a="1"/>
  <c r="I433" i="30" s="1"/>
  <c r="H433" i="30" a="1"/>
  <c r="H433" i="30" s="1"/>
  <c r="V433" i="30" s="1"/>
  <c r="W432" i="30"/>
  <c r="M432" i="30"/>
  <c r="J432" i="30"/>
  <c r="I432" i="30" a="1"/>
  <c r="I432" i="30" s="1"/>
  <c r="H432" i="30" a="1"/>
  <c r="H432" i="30" s="1"/>
  <c r="V432" i="30" s="1"/>
  <c r="W431" i="30"/>
  <c r="M431" i="30"/>
  <c r="J431" i="30"/>
  <c r="I431" i="30" a="1"/>
  <c r="I431" i="30" s="1"/>
  <c r="H431" i="30" a="1"/>
  <c r="H431" i="30" s="1"/>
  <c r="V431" i="30" s="1"/>
  <c r="W430" i="30"/>
  <c r="M430" i="30"/>
  <c r="J430" i="30"/>
  <c r="I430" i="30" a="1"/>
  <c r="I430" i="30" s="1"/>
  <c r="H430" i="30" a="1"/>
  <c r="H430" i="30" s="1"/>
  <c r="V430" i="30" s="1"/>
  <c r="W429" i="30"/>
  <c r="M429" i="30"/>
  <c r="J429" i="30"/>
  <c r="I429" i="30" a="1"/>
  <c r="I429" i="30" s="1"/>
  <c r="H429" i="30" a="1"/>
  <c r="H429" i="30" s="1"/>
  <c r="V429" i="30" s="1"/>
  <c r="W428" i="30"/>
  <c r="M428" i="30"/>
  <c r="J428" i="30"/>
  <c r="I428" i="30" a="1"/>
  <c r="I428" i="30" s="1"/>
  <c r="H428" i="30" a="1"/>
  <c r="H428" i="30" s="1"/>
  <c r="V428" i="30" s="1"/>
  <c r="W427" i="30"/>
  <c r="M427" i="30"/>
  <c r="J427" i="30"/>
  <c r="I427" i="30" a="1"/>
  <c r="I427" i="30" s="1"/>
  <c r="H427" i="30" a="1"/>
  <c r="H427" i="30" s="1"/>
  <c r="V427" i="30" s="1"/>
  <c r="W426" i="30"/>
  <c r="M426" i="30"/>
  <c r="J426" i="30"/>
  <c r="I426" i="30" a="1"/>
  <c r="I426" i="30" s="1"/>
  <c r="H426" i="30" a="1"/>
  <c r="H426" i="30" s="1"/>
  <c r="V426" i="30" s="1"/>
  <c r="W425" i="30"/>
  <c r="M425" i="30"/>
  <c r="J425" i="30"/>
  <c r="I425" i="30" a="1"/>
  <c r="I425" i="30" s="1"/>
  <c r="H425" i="30" a="1"/>
  <c r="H425" i="30" s="1"/>
  <c r="V425" i="30" s="1"/>
  <c r="W424" i="30"/>
  <c r="M424" i="30"/>
  <c r="J424" i="30"/>
  <c r="I424" i="30" a="1"/>
  <c r="I424" i="30" s="1"/>
  <c r="H424" i="30" a="1"/>
  <c r="H424" i="30" s="1"/>
  <c r="V424" i="30" s="1"/>
  <c r="W423" i="30"/>
  <c r="M423" i="30"/>
  <c r="J423" i="30"/>
  <c r="I423" i="30" a="1"/>
  <c r="I423" i="30" s="1"/>
  <c r="H423" i="30" a="1"/>
  <c r="H423" i="30" s="1"/>
  <c r="V423" i="30" s="1"/>
  <c r="W422" i="30"/>
  <c r="M422" i="30"/>
  <c r="J422" i="30"/>
  <c r="I422" i="30" a="1"/>
  <c r="I422" i="30" s="1"/>
  <c r="H422" i="30" a="1"/>
  <c r="H422" i="30" s="1"/>
  <c r="V422" i="30" s="1"/>
  <c r="W421" i="30"/>
  <c r="M421" i="30"/>
  <c r="J421" i="30"/>
  <c r="I421" i="30" a="1"/>
  <c r="I421" i="30" s="1"/>
  <c r="H421" i="30" a="1"/>
  <c r="H421" i="30" s="1"/>
  <c r="V421" i="30" s="1"/>
  <c r="W420" i="30"/>
  <c r="M420" i="30"/>
  <c r="J420" i="30"/>
  <c r="I420" i="30" a="1"/>
  <c r="I420" i="30" s="1"/>
  <c r="H420" i="30" a="1"/>
  <c r="H420" i="30" s="1"/>
  <c r="V420" i="30" s="1"/>
  <c r="W419" i="30"/>
  <c r="M419" i="30"/>
  <c r="J419" i="30"/>
  <c r="I419" i="30" a="1"/>
  <c r="I419" i="30" s="1"/>
  <c r="H419" i="30" a="1"/>
  <c r="H419" i="30" s="1"/>
  <c r="V419" i="30" s="1"/>
  <c r="W418" i="30"/>
  <c r="M418" i="30"/>
  <c r="J418" i="30"/>
  <c r="I418" i="30" a="1"/>
  <c r="I418" i="30" s="1"/>
  <c r="H418" i="30" a="1"/>
  <c r="H418" i="30" s="1"/>
  <c r="V418" i="30" s="1"/>
  <c r="W417" i="30"/>
  <c r="M417" i="30"/>
  <c r="J417" i="30"/>
  <c r="I417" i="30" a="1"/>
  <c r="I417" i="30" s="1"/>
  <c r="H417" i="30" a="1"/>
  <c r="H417" i="30" s="1"/>
  <c r="V417" i="30" s="1"/>
  <c r="W416" i="30"/>
  <c r="M416" i="30"/>
  <c r="J416" i="30"/>
  <c r="I416" i="30" a="1"/>
  <c r="I416" i="30" s="1"/>
  <c r="H416" i="30" a="1"/>
  <c r="H416" i="30" s="1"/>
  <c r="V416" i="30" s="1"/>
  <c r="W415" i="30"/>
  <c r="M415" i="30"/>
  <c r="J415" i="30"/>
  <c r="I415" i="30" a="1"/>
  <c r="I415" i="30" s="1"/>
  <c r="H415" i="30" a="1"/>
  <c r="H415" i="30" s="1"/>
  <c r="V415" i="30" s="1"/>
  <c r="W414" i="30"/>
  <c r="M414" i="30"/>
  <c r="J414" i="30"/>
  <c r="I414" i="30" a="1"/>
  <c r="I414" i="30" s="1"/>
  <c r="H414" i="30" a="1"/>
  <c r="H414" i="30" s="1"/>
  <c r="V414" i="30" s="1"/>
  <c r="W413" i="30"/>
  <c r="M413" i="30"/>
  <c r="J413" i="30"/>
  <c r="I413" i="30" a="1"/>
  <c r="I413" i="30" s="1"/>
  <c r="H413" i="30" a="1"/>
  <c r="H413" i="30" s="1"/>
  <c r="V413" i="30" s="1"/>
  <c r="W412" i="30"/>
  <c r="M412" i="30"/>
  <c r="J412" i="30"/>
  <c r="I412" i="30" a="1"/>
  <c r="I412" i="30" s="1"/>
  <c r="H412" i="30" a="1"/>
  <c r="H412" i="30" s="1"/>
  <c r="V412" i="30" s="1"/>
  <c r="W411" i="30"/>
  <c r="M411" i="30"/>
  <c r="J411" i="30"/>
  <c r="I411" i="30" a="1"/>
  <c r="I411" i="30" s="1"/>
  <c r="H411" i="30" a="1"/>
  <c r="H411" i="30" s="1"/>
  <c r="V411" i="30" s="1"/>
  <c r="W410" i="30"/>
  <c r="M410" i="30"/>
  <c r="J410" i="30"/>
  <c r="I410" i="30" a="1"/>
  <c r="I410" i="30" s="1"/>
  <c r="H410" i="30" a="1"/>
  <c r="H410" i="30" s="1"/>
  <c r="V410" i="30" s="1"/>
  <c r="W409" i="30"/>
  <c r="M409" i="30"/>
  <c r="J409" i="30"/>
  <c r="I409" i="30" a="1"/>
  <c r="I409" i="30" s="1"/>
  <c r="H409" i="30" a="1"/>
  <c r="H409" i="30" s="1"/>
  <c r="V409" i="30" s="1"/>
  <c r="W408" i="30"/>
  <c r="M408" i="30"/>
  <c r="J408" i="30"/>
  <c r="I408" i="30" a="1"/>
  <c r="I408" i="30" s="1"/>
  <c r="H408" i="30" a="1"/>
  <c r="H408" i="30" s="1"/>
  <c r="V408" i="30" s="1"/>
  <c r="W407" i="30"/>
  <c r="M407" i="30"/>
  <c r="J407" i="30"/>
  <c r="I407" i="30" a="1"/>
  <c r="I407" i="30" s="1"/>
  <c r="H407" i="30" a="1"/>
  <c r="H407" i="30" s="1"/>
  <c r="V407" i="30" s="1"/>
  <c r="W406" i="30"/>
  <c r="M406" i="30"/>
  <c r="J406" i="30"/>
  <c r="I406" i="30" a="1"/>
  <c r="I406" i="30" s="1"/>
  <c r="H406" i="30" a="1"/>
  <c r="H406" i="30" s="1"/>
  <c r="V406" i="30" s="1"/>
  <c r="W405" i="30"/>
  <c r="M405" i="30"/>
  <c r="J405" i="30"/>
  <c r="I405" i="30" a="1"/>
  <c r="I405" i="30" s="1"/>
  <c r="H405" i="30" a="1"/>
  <c r="H405" i="30" s="1"/>
  <c r="V405" i="30" s="1"/>
  <c r="W404" i="30"/>
  <c r="M404" i="30"/>
  <c r="J404" i="30"/>
  <c r="I404" i="30" a="1"/>
  <c r="I404" i="30" s="1"/>
  <c r="H404" i="30" a="1"/>
  <c r="H404" i="30" s="1"/>
  <c r="V404" i="30" s="1"/>
  <c r="W403" i="30"/>
  <c r="M403" i="30"/>
  <c r="J403" i="30"/>
  <c r="I403" i="30" a="1"/>
  <c r="I403" i="30" s="1"/>
  <c r="H403" i="30" a="1"/>
  <c r="H403" i="30" s="1"/>
  <c r="V403" i="30" s="1"/>
  <c r="W402" i="30"/>
  <c r="M402" i="30"/>
  <c r="J402" i="30"/>
  <c r="I402" i="30" a="1"/>
  <c r="I402" i="30" s="1"/>
  <c r="H402" i="30" a="1"/>
  <c r="H402" i="30" s="1"/>
  <c r="V402" i="30" s="1"/>
  <c r="W401" i="30"/>
  <c r="M401" i="30"/>
  <c r="J401" i="30"/>
  <c r="I401" i="30" a="1"/>
  <c r="I401" i="30" s="1"/>
  <c r="H401" i="30" a="1"/>
  <c r="H401" i="30" s="1"/>
  <c r="V401" i="30" s="1"/>
  <c r="W400" i="30"/>
  <c r="M400" i="30"/>
  <c r="J400" i="30"/>
  <c r="I400" i="30" a="1"/>
  <c r="I400" i="30" s="1"/>
  <c r="H400" i="30" a="1"/>
  <c r="H400" i="30" s="1"/>
  <c r="V400" i="30" s="1"/>
  <c r="W399" i="30"/>
  <c r="M399" i="30"/>
  <c r="J399" i="30"/>
  <c r="I399" i="30" a="1"/>
  <c r="I399" i="30" s="1"/>
  <c r="H399" i="30" a="1"/>
  <c r="H399" i="30" s="1"/>
  <c r="V399" i="30" s="1"/>
  <c r="W398" i="30"/>
  <c r="M398" i="30"/>
  <c r="J398" i="30"/>
  <c r="I398" i="30" a="1"/>
  <c r="I398" i="30" s="1"/>
  <c r="H398" i="30" a="1"/>
  <c r="H398" i="30" s="1"/>
  <c r="V398" i="30" s="1"/>
  <c r="W397" i="30"/>
  <c r="M397" i="30"/>
  <c r="J397" i="30"/>
  <c r="I397" i="30" a="1"/>
  <c r="I397" i="30" s="1"/>
  <c r="H397" i="30" a="1"/>
  <c r="H397" i="30" s="1"/>
  <c r="V397" i="30" s="1"/>
  <c r="W396" i="30"/>
  <c r="M396" i="30"/>
  <c r="J396" i="30"/>
  <c r="I396" i="30" a="1"/>
  <c r="I396" i="30" s="1"/>
  <c r="H396" i="30" a="1"/>
  <c r="H396" i="30" s="1"/>
  <c r="V396" i="30" s="1"/>
  <c r="W395" i="30"/>
  <c r="M395" i="30"/>
  <c r="J395" i="30"/>
  <c r="I395" i="30" a="1"/>
  <c r="I395" i="30" s="1"/>
  <c r="H395" i="30" a="1"/>
  <c r="H395" i="30" s="1"/>
  <c r="V395" i="30" s="1"/>
  <c r="W394" i="30"/>
  <c r="M394" i="30"/>
  <c r="J394" i="30"/>
  <c r="I394" i="30" a="1"/>
  <c r="I394" i="30" s="1"/>
  <c r="H394" i="30" a="1"/>
  <c r="H394" i="30" s="1"/>
  <c r="V394" i="30" s="1"/>
  <c r="W393" i="30"/>
  <c r="M393" i="30"/>
  <c r="J393" i="30"/>
  <c r="I393" i="30" a="1"/>
  <c r="I393" i="30" s="1"/>
  <c r="H393" i="30" a="1"/>
  <c r="H393" i="30" s="1"/>
  <c r="V393" i="30" s="1"/>
  <c r="W392" i="30"/>
  <c r="M392" i="30"/>
  <c r="J392" i="30"/>
  <c r="I392" i="30" a="1"/>
  <c r="I392" i="30" s="1"/>
  <c r="H392" i="30" a="1"/>
  <c r="H392" i="30" s="1"/>
  <c r="V392" i="30" s="1"/>
  <c r="W391" i="30"/>
  <c r="M391" i="30"/>
  <c r="J391" i="30"/>
  <c r="I391" i="30" a="1"/>
  <c r="I391" i="30" s="1"/>
  <c r="H391" i="30" a="1"/>
  <c r="H391" i="30" s="1"/>
  <c r="V391" i="30" s="1"/>
  <c r="W390" i="30"/>
  <c r="M390" i="30"/>
  <c r="J390" i="30"/>
  <c r="I390" i="30" a="1"/>
  <c r="I390" i="30" s="1"/>
  <c r="H390" i="30" a="1"/>
  <c r="H390" i="30" s="1"/>
  <c r="V390" i="30" s="1"/>
  <c r="W389" i="30"/>
  <c r="M389" i="30"/>
  <c r="J389" i="30"/>
  <c r="I389" i="30" a="1"/>
  <c r="I389" i="30" s="1"/>
  <c r="H389" i="30" a="1"/>
  <c r="H389" i="30" s="1"/>
  <c r="V389" i="30" s="1"/>
  <c r="W388" i="30"/>
  <c r="M388" i="30"/>
  <c r="J388" i="30"/>
  <c r="I388" i="30" a="1"/>
  <c r="I388" i="30" s="1"/>
  <c r="H388" i="30" a="1"/>
  <c r="H388" i="30" s="1"/>
  <c r="V388" i="30" s="1"/>
  <c r="W387" i="30"/>
  <c r="M387" i="30"/>
  <c r="J387" i="30"/>
  <c r="I387" i="30" a="1"/>
  <c r="I387" i="30" s="1"/>
  <c r="H387" i="30" a="1"/>
  <c r="H387" i="30" s="1"/>
  <c r="V387" i="30" s="1"/>
  <c r="W386" i="30"/>
  <c r="M386" i="30"/>
  <c r="J386" i="30"/>
  <c r="I386" i="30" a="1"/>
  <c r="I386" i="30" s="1"/>
  <c r="H386" i="30" a="1"/>
  <c r="H386" i="30" s="1"/>
  <c r="V386" i="30" s="1"/>
  <c r="W385" i="30"/>
  <c r="M385" i="30"/>
  <c r="J385" i="30"/>
  <c r="I385" i="30" a="1"/>
  <c r="I385" i="30" s="1"/>
  <c r="H385" i="30" a="1"/>
  <c r="H385" i="30" s="1"/>
  <c r="V385" i="30" s="1"/>
  <c r="W384" i="30"/>
  <c r="M384" i="30"/>
  <c r="J384" i="30"/>
  <c r="I384" i="30" a="1"/>
  <c r="I384" i="30" s="1"/>
  <c r="H384" i="30" a="1"/>
  <c r="H384" i="30" s="1"/>
  <c r="V384" i="30" s="1"/>
  <c r="W383" i="30"/>
  <c r="M383" i="30"/>
  <c r="J383" i="30"/>
  <c r="I383" i="30" a="1"/>
  <c r="I383" i="30" s="1"/>
  <c r="H383" i="30" a="1"/>
  <c r="H383" i="30" s="1"/>
  <c r="V383" i="30" s="1"/>
  <c r="W382" i="30"/>
  <c r="M382" i="30"/>
  <c r="J382" i="30"/>
  <c r="I382" i="30" a="1"/>
  <c r="I382" i="30" s="1"/>
  <c r="H382" i="30" a="1"/>
  <c r="H382" i="30" s="1"/>
  <c r="V382" i="30" s="1"/>
  <c r="W381" i="30"/>
  <c r="M381" i="30"/>
  <c r="J381" i="30"/>
  <c r="I381" i="30" a="1"/>
  <c r="I381" i="30" s="1"/>
  <c r="H381" i="30" a="1"/>
  <c r="H381" i="30" s="1"/>
  <c r="V381" i="30" s="1"/>
  <c r="W380" i="30"/>
  <c r="M380" i="30"/>
  <c r="J380" i="30"/>
  <c r="I380" i="30" a="1"/>
  <c r="I380" i="30" s="1"/>
  <c r="H380" i="30" a="1"/>
  <c r="H380" i="30" s="1"/>
  <c r="V380" i="30" s="1"/>
  <c r="W379" i="30"/>
  <c r="M379" i="30"/>
  <c r="J379" i="30"/>
  <c r="I379" i="30" a="1"/>
  <c r="I379" i="30" s="1"/>
  <c r="H379" i="30" a="1"/>
  <c r="H379" i="30" s="1"/>
  <c r="V379" i="30" s="1"/>
  <c r="W378" i="30"/>
  <c r="M378" i="30"/>
  <c r="J378" i="30"/>
  <c r="I378" i="30" a="1"/>
  <c r="I378" i="30" s="1"/>
  <c r="H378" i="30" a="1"/>
  <c r="H378" i="30" s="1"/>
  <c r="V378" i="30" s="1"/>
  <c r="W377" i="30"/>
  <c r="M377" i="30"/>
  <c r="J377" i="30"/>
  <c r="I377" i="30" a="1"/>
  <c r="I377" i="30" s="1"/>
  <c r="H377" i="30" a="1"/>
  <c r="H377" i="30" s="1"/>
  <c r="V377" i="30" s="1"/>
  <c r="W376" i="30"/>
  <c r="M376" i="30"/>
  <c r="J376" i="30"/>
  <c r="I376" i="30" a="1"/>
  <c r="I376" i="30" s="1"/>
  <c r="H376" i="30" a="1"/>
  <c r="H376" i="30" s="1"/>
  <c r="V376" i="30" s="1"/>
  <c r="W375" i="30"/>
  <c r="M375" i="30"/>
  <c r="J375" i="30"/>
  <c r="I375" i="30" a="1"/>
  <c r="I375" i="30" s="1"/>
  <c r="H375" i="30" a="1"/>
  <c r="H375" i="30" s="1"/>
  <c r="V375" i="30" s="1"/>
  <c r="W374" i="30"/>
  <c r="M374" i="30"/>
  <c r="J374" i="30"/>
  <c r="I374" i="30" a="1"/>
  <c r="I374" i="30" s="1"/>
  <c r="H374" i="30" a="1"/>
  <c r="H374" i="30" s="1"/>
  <c r="V374" i="30" s="1"/>
  <c r="W373" i="30"/>
  <c r="M373" i="30"/>
  <c r="J373" i="30"/>
  <c r="I373" i="30" a="1"/>
  <c r="I373" i="30" s="1"/>
  <c r="H373" i="30" a="1"/>
  <c r="H373" i="30" s="1"/>
  <c r="V373" i="30" s="1"/>
  <c r="W372" i="30"/>
  <c r="M372" i="30"/>
  <c r="J372" i="30"/>
  <c r="I372" i="30" a="1"/>
  <c r="I372" i="30" s="1"/>
  <c r="H372" i="30" a="1"/>
  <c r="H372" i="30" s="1"/>
  <c r="V372" i="30" s="1"/>
  <c r="W371" i="30"/>
  <c r="M371" i="30"/>
  <c r="J371" i="30"/>
  <c r="I371" i="30" a="1"/>
  <c r="I371" i="30" s="1"/>
  <c r="H371" i="30" a="1"/>
  <c r="H371" i="30" s="1"/>
  <c r="V371" i="30" s="1"/>
  <c r="W370" i="30"/>
  <c r="M370" i="30"/>
  <c r="J370" i="30"/>
  <c r="I370" i="30" a="1"/>
  <c r="I370" i="30" s="1"/>
  <c r="H370" i="30" a="1"/>
  <c r="H370" i="30" s="1"/>
  <c r="V370" i="30" s="1"/>
  <c r="W369" i="30"/>
  <c r="M369" i="30"/>
  <c r="J369" i="30"/>
  <c r="I369" i="30" a="1"/>
  <c r="I369" i="30" s="1"/>
  <c r="H369" i="30" a="1"/>
  <c r="H369" i="30" s="1"/>
  <c r="V369" i="30" s="1"/>
  <c r="W368" i="30"/>
  <c r="M368" i="30"/>
  <c r="J368" i="30"/>
  <c r="I368" i="30" a="1"/>
  <c r="I368" i="30" s="1"/>
  <c r="H368" i="30" a="1"/>
  <c r="H368" i="30" s="1"/>
  <c r="V368" i="30" s="1"/>
  <c r="W367" i="30"/>
  <c r="M367" i="30"/>
  <c r="J367" i="30"/>
  <c r="I367" i="30" a="1"/>
  <c r="I367" i="30" s="1"/>
  <c r="H367" i="30" a="1"/>
  <c r="H367" i="30" s="1"/>
  <c r="V367" i="30" s="1"/>
  <c r="W366" i="30"/>
  <c r="M366" i="30"/>
  <c r="J366" i="30"/>
  <c r="I366" i="30" a="1"/>
  <c r="I366" i="30" s="1"/>
  <c r="H366" i="30" a="1"/>
  <c r="H366" i="30" s="1"/>
  <c r="V366" i="30" s="1"/>
  <c r="W365" i="30"/>
  <c r="M365" i="30"/>
  <c r="J365" i="30"/>
  <c r="I365" i="30" a="1"/>
  <c r="I365" i="30" s="1"/>
  <c r="H365" i="30" a="1"/>
  <c r="H365" i="30" s="1"/>
  <c r="V365" i="30" s="1"/>
  <c r="W364" i="30"/>
  <c r="M364" i="30"/>
  <c r="J364" i="30"/>
  <c r="I364" i="30" a="1"/>
  <c r="I364" i="30" s="1"/>
  <c r="H364" i="30" a="1"/>
  <c r="H364" i="30" s="1"/>
  <c r="V364" i="30" s="1"/>
  <c r="W363" i="30"/>
  <c r="M363" i="30"/>
  <c r="J363" i="30"/>
  <c r="I363" i="30" a="1"/>
  <c r="I363" i="30" s="1"/>
  <c r="H363" i="30" a="1"/>
  <c r="H363" i="30" s="1"/>
  <c r="V363" i="30" s="1"/>
  <c r="W362" i="30"/>
  <c r="M362" i="30"/>
  <c r="J362" i="30"/>
  <c r="I362" i="30" a="1"/>
  <c r="I362" i="30" s="1"/>
  <c r="H362" i="30" a="1"/>
  <c r="H362" i="30" s="1"/>
  <c r="V362" i="30" s="1"/>
  <c r="W361" i="30"/>
  <c r="M361" i="30"/>
  <c r="J361" i="30"/>
  <c r="I361" i="30" a="1"/>
  <c r="I361" i="30" s="1"/>
  <c r="H361" i="30" a="1"/>
  <c r="H361" i="30" s="1"/>
  <c r="V361" i="30" s="1"/>
  <c r="W360" i="30"/>
  <c r="M360" i="30"/>
  <c r="J360" i="30"/>
  <c r="I360" i="30" a="1"/>
  <c r="I360" i="30" s="1"/>
  <c r="H360" i="30" a="1"/>
  <c r="H360" i="30" s="1"/>
  <c r="V360" i="30" s="1"/>
  <c r="W359" i="30"/>
  <c r="M359" i="30"/>
  <c r="J359" i="30"/>
  <c r="I359" i="30" a="1"/>
  <c r="I359" i="30" s="1"/>
  <c r="H359" i="30" a="1"/>
  <c r="H359" i="30" s="1"/>
  <c r="V359" i="30" s="1"/>
  <c r="W358" i="30"/>
  <c r="M358" i="30"/>
  <c r="J358" i="30"/>
  <c r="I358" i="30" a="1"/>
  <c r="I358" i="30" s="1"/>
  <c r="H358" i="30" a="1"/>
  <c r="H358" i="30" s="1"/>
  <c r="V358" i="30" s="1"/>
  <c r="W357" i="30"/>
  <c r="M357" i="30"/>
  <c r="J357" i="30"/>
  <c r="I357" i="30" a="1"/>
  <c r="I357" i="30" s="1"/>
  <c r="H357" i="30" a="1"/>
  <c r="H357" i="30" s="1"/>
  <c r="V357" i="30" s="1"/>
  <c r="W356" i="30"/>
  <c r="M356" i="30"/>
  <c r="J356" i="30"/>
  <c r="I356" i="30" a="1"/>
  <c r="I356" i="30" s="1"/>
  <c r="H356" i="30" a="1"/>
  <c r="H356" i="30" s="1"/>
  <c r="V356" i="30" s="1"/>
  <c r="W355" i="30"/>
  <c r="M355" i="30"/>
  <c r="J355" i="30"/>
  <c r="I355" i="30" a="1"/>
  <c r="I355" i="30" s="1"/>
  <c r="H355" i="30" a="1"/>
  <c r="H355" i="30" s="1"/>
  <c r="V355" i="30" s="1"/>
  <c r="W354" i="30"/>
  <c r="M354" i="30"/>
  <c r="J354" i="30"/>
  <c r="I354" i="30" a="1"/>
  <c r="I354" i="30" s="1"/>
  <c r="H354" i="30" a="1"/>
  <c r="H354" i="30" s="1"/>
  <c r="V354" i="30" s="1"/>
  <c r="W353" i="30"/>
  <c r="M353" i="30"/>
  <c r="J353" i="30"/>
  <c r="I353" i="30" a="1"/>
  <c r="I353" i="30" s="1"/>
  <c r="H353" i="30" a="1"/>
  <c r="H353" i="30" s="1"/>
  <c r="V353" i="30" s="1"/>
  <c r="W352" i="30"/>
  <c r="M352" i="30"/>
  <c r="J352" i="30"/>
  <c r="I352" i="30" a="1"/>
  <c r="I352" i="30" s="1"/>
  <c r="H352" i="30" a="1"/>
  <c r="H352" i="30" s="1"/>
  <c r="V352" i="30" s="1"/>
  <c r="W351" i="30"/>
  <c r="M351" i="30"/>
  <c r="J351" i="30"/>
  <c r="I351" i="30" a="1"/>
  <c r="I351" i="30" s="1"/>
  <c r="H351" i="30" a="1"/>
  <c r="H351" i="30" s="1"/>
  <c r="V351" i="30" s="1"/>
  <c r="W350" i="30"/>
  <c r="M350" i="30"/>
  <c r="J350" i="30"/>
  <c r="I350" i="30" a="1"/>
  <c r="I350" i="30" s="1"/>
  <c r="H350" i="30" a="1"/>
  <c r="H350" i="30" s="1"/>
  <c r="V350" i="30" s="1"/>
  <c r="W349" i="30"/>
  <c r="M349" i="30"/>
  <c r="J349" i="30"/>
  <c r="I349" i="30" a="1"/>
  <c r="I349" i="30" s="1"/>
  <c r="H349" i="30" a="1"/>
  <c r="H349" i="30" s="1"/>
  <c r="V349" i="30" s="1"/>
  <c r="W348" i="30"/>
  <c r="M348" i="30"/>
  <c r="J348" i="30"/>
  <c r="I348" i="30" a="1"/>
  <c r="I348" i="30" s="1"/>
  <c r="H348" i="30" a="1"/>
  <c r="H348" i="30" s="1"/>
  <c r="V348" i="30" s="1"/>
  <c r="W347" i="30"/>
  <c r="M347" i="30"/>
  <c r="J347" i="30"/>
  <c r="I347" i="30" a="1"/>
  <c r="I347" i="30" s="1"/>
  <c r="H347" i="30" a="1"/>
  <c r="H347" i="30" s="1"/>
  <c r="V347" i="30" s="1"/>
  <c r="W346" i="30"/>
  <c r="M346" i="30"/>
  <c r="J346" i="30"/>
  <c r="I346" i="30" a="1"/>
  <c r="I346" i="30" s="1"/>
  <c r="H346" i="30" a="1"/>
  <c r="H346" i="30" s="1"/>
  <c r="V346" i="30" s="1"/>
  <c r="W345" i="30"/>
  <c r="M345" i="30"/>
  <c r="J345" i="30"/>
  <c r="I345" i="30" a="1"/>
  <c r="I345" i="30" s="1"/>
  <c r="H345" i="30" a="1"/>
  <c r="H345" i="30" s="1"/>
  <c r="V345" i="30" s="1"/>
  <c r="W344" i="30"/>
  <c r="M344" i="30"/>
  <c r="J344" i="30"/>
  <c r="I344" i="30" a="1"/>
  <c r="I344" i="30" s="1"/>
  <c r="H344" i="30" a="1"/>
  <c r="H344" i="30" s="1"/>
  <c r="V344" i="30" s="1"/>
  <c r="W343" i="30"/>
  <c r="M343" i="30"/>
  <c r="J343" i="30"/>
  <c r="I343" i="30" a="1"/>
  <c r="I343" i="30" s="1"/>
  <c r="H343" i="30" a="1"/>
  <c r="H343" i="30" s="1"/>
  <c r="V343" i="30" s="1"/>
  <c r="W342" i="30"/>
  <c r="M342" i="30"/>
  <c r="J342" i="30"/>
  <c r="I342" i="30" a="1"/>
  <c r="I342" i="30" s="1"/>
  <c r="H342" i="30" a="1"/>
  <c r="H342" i="30" s="1"/>
  <c r="V342" i="30" s="1"/>
  <c r="W341" i="30"/>
  <c r="M341" i="30"/>
  <c r="J341" i="30"/>
  <c r="I341" i="30" a="1"/>
  <c r="I341" i="30" s="1"/>
  <c r="H341" i="30" a="1"/>
  <c r="H341" i="30" s="1"/>
  <c r="V341" i="30" s="1"/>
  <c r="W340" i="30"/>
  <c r="M340" i="30"/>
  <c r="J340" i="30"/>
  <c r="I340" i="30" a="1"/>
  <c r="I340" i="30" s="1"/>
  <c r="H340" i="30" a="1"/>
  <c r="H340" i="30" s="1"/>
  <c r="V340" i="30" s="1"/>
  <c r="W339" i="30"/>
  <c r="M339" i="30"/>
  <c r="J339" i="30"/>
  <c r="I339" i="30" a="1"/>
  <c r="I339" i="30" s="1"/>
  <c r="H339" i="30" a="1"/>
  <c r="H339" i="30" s="1"/>
  <c r="V339" i="30" s="1"/>
  <c r="W338" i="30"/>
  <c r="M338" i="30"/>
  <c r="J338" i="30"/>
  <c r="I338" i="30" a="1"/>
  <c r="I338" i="30" s="1"/>
  <c r="H338" i="30" a="1"/>
  <c r="H338" i="30" s="1"/>
  <c r="V338" i="30" s="1"/>
  <c r="W337" i="30"/>
  <c r="M337" i="30"/>
  <c r="J337" i="30"/>
  <c r="I337" i="30" a="1"/>
  <c r="I337" i="30" s="1"/>
  <c r="H337" i="30" a="1"/>
  <c r="H337" i="30" s="1"/>
  <c r="V337" i="30" s="1"/>
  <c r="W336" i="30"/>
  <c r="M336" i="30"/>
  <c r="J336" i="30"/>
  <c r="I336" i="30" a="1"/>
  <c r="I336" i="30" s="1"/>
  <c r="H336" i="30" a="1"/>
  <c r="H336" i="30" s="1"/>
  <c r="V336" i="30" s="1"/>
  <c r="W335" i="30"/>
  <c r="M335" i="30"/>
  <c r="J335" i="30"/>
  <c r="I335" i="30" a="1"/>
  <c r="I335" i="30" s="1"/>
  <c r="H335" i="30" a="1"/>
  <c r="H335" i="30" s="1"/>
  <c r="V335" i="30" s="1"/>
  <c r="W334" i="30"/>
  <c r="M334" i="30"/>
  <c r="J334" i="30"/>
  <c r="I334" i="30" a="1"/>
  <c r="I334" i="30" s="1"/>
  <c r="H334" i="30" a="1"/>
  <c r="H334" i="30" s="1"/>
  <c r="V334" i="30" s="1"/>
  <c r="W333" i="30"/>
  <c r="M333" i="30"/>
  <c r="J333" i="30"/>
  <c r="I333" i="30" a="1"/>
  <c r="I333" i="30" s="1"/>
  <c r="H333" i="30" a="1"/>
  <c r="H333" i="30" s="1"/>
  <c r="V333" i="30" s="1"/>
  <c r="W332" i="30"/>
  <c r="M332" i="30"/>
  <c r="J332" i="30"/>
  <c r="I332" i="30" a="1"/>
  <c r="I332" i="30" s="1"/>
  <c r="H332" i="30" a="1"/>
  <c r="H332" i="30" s="1"/>
  <c r="V332" i="30" s="1"/>
  <c r="W331" i="30"/>
  <c r="M331" i="30"/>
  <c r="J331" i="30"/>
  <c r="I331" i="30" a="1"/>
  <c r="I331" i="30" s="1"/>
  <c r="H331" i="30" a="1"/>
  <c r="H331" i="30" s="1"/>
  <c r="V331" i="30" s="1"/>
  <c r="W330" i="30"/>
  <c r="M330" i="30"/>
  <c r="J330" i="30"/>
  <c r="I330" i="30" a="1"/>
  <c r="I330" i="30" s="1"/>
  <c r="H330" i="30" a="1"/>
  <c r="H330" i="30" s="1"/>
  <c r="V330" i="30" s="1"/>
  <c r="W329" i="30"/>
  <c r="M329" i="30"/>
  <c r="J329" i="30"/>
  <c r="I329" i="30" a="1"/>
  <c r="I329" i="30" s="1"/>
  <c r="H329" i="30" a="1"/>
  <c r="H329" i="30" s="1"/>
  <c r="V329" i="30" s="1"/>
  <c r="W328" i="30"/>
  <c r="M328" i="30"/>
  <c r="J328" i="30"/>
  <c r="I328" i="30" a="1"/>
  <c r="I328" i="30" s="1"/>
  <c r="H328" i="30" a="1"/>
  <c r="H328" i="30" s="1"/>
  <c r="V328" i="30" s="1"/>
  <c r="W327" i="30"/>
  <c r="M327" i="30"/>
  <c r="J327" i="30"/>
  <c r="I327" i="30" a="1"/>
  <c r="I327" i="30" s="1"/>
  <c r="H327" i="30" a="1"/>
  <c r="H327" i="30" s="1"/>
  <c r="V327" i="30" s="1"/>
  <c r="W326" i="30"/>
  <c r="M326" i="30"/>
  <c r="J326" i="30"/>
  <c r="I326" i="30" a="1"/>
  <c r="I326" i="30" s="1"/>
  <c r="H326" i="30" a="1"/>
  <c r="H326" i="30" s="1"/>
  <c r="V326" i="30" s="1"/>
  <c r="W325" i="30"/>
  <c r="M325" i="30"/>
  <c r="J325" i="30"/>
  <c r="I325" i="30" a="1"/>
  <c r="I325" i="30" s="1"/>
  <c r="H325" i="30" a="1"/>
  <c r="H325" i="30" s="1"/>
  <c r="V325" i="30" s="1"/>
  <c r="W324" i="30"/>
  <c r="M324" i="30"/>
  <c r="J324" i="30"/>
  <c r="I324" i="30" a="1"/>
  <c r="I324" i="30" s="1"/>
  <c r="H324" i="30" a="1"/>
  <c r="H324" i="30" s="1"/>
  <c r="V324" i="30" s="1"/>
  <c r="W323" i="30"/>
  <c r="M323" i="30"/>
  <c r="J323" i="30"/>
  <c r="I323" i="30" a="1"/>
  <c r="I323" i="30" s="1"/>
  <c r="H323" i="30" a="1"/>
  <c r="H323" i="30" s="1"/>
  <c r="V323" i="30" s="1"/>
  <c r="W322" i="30"/>
  <c r="M322" i="30"/>
  <c r="J322" i="30"/>
  <c r="I322" i="30" a="1"/>
  <c r="I322" i="30" s="1"/>
  <c r="H322" i="30" a="1"/>
  <c r="H322" i="30" s="1"/>
  <c r="V322" i="30" s="1"/>
  <c r="W321" i="30"/>
  <c r="M321" i="30"/>
  <c r="J321" i="30"/>
  <c r="I321" i="30" a="1"/>
  <c r="I321" i="30" s="1"/>
  <c r="H321" i="30" a="1"/>
  <c r="H321" i="30" s="1"/>
  <c r="V321" i="30" s="1"/>
  <c r="W320" i="30"/>
  <c r="M320" i="30"/>
  <c r="J320" i="30"/>
  <c r="I320" i="30" a="1"/>
  <c r="I320" i="30" s="1"/>
  <c r="H320" i="30" a="1"/>
  <c r="H320" i="30" s="1"/>
  <c r="V320" i="30" s="1"/>
  <c r="W319" i="30"/>
  <c r="M319" i="30"/>
  <c r="J319" i="30"/>
  <c r="I319" i="30" a="1"/>
  <c r="I319" i="30" s="1"/>
  <c r="H319" i="30" a="1"/>
  <c r="H319" i="30" s="1"/>
  <c r="V319" i="30" s="1"/>
  <c r="W318" i="30"/>
  <c r="M318" i="30"/>
  <c r="J318" i="30"/>
  <c r="I318" i="30" a="1"/>
  <c r="I318" i="30" s="1"/>
  <c r="H318" i="30" a="1"/>
  <c r="H318" i="30" s="1"/>
  <c r="V318" i="30" s="1"/>
  <c r="W317" i="30"/>
  <c r="M317" i="30"/>
  <c r="J317" i="30"/>
  <c r="I317" i="30" a="1"/>
  <c r="I317" i="30" s="1"/>
  <c r="H317" i="30" a="1"/>
  <c r="H317" i="30" s="1"/>
  <c r="V317" i="30" s="1"/>
  <c r="W316" i="30"/>
  <c r="M316" i="30"/>
  <c r="J316" i="30"/>
  <c r="I316" i="30" a="1"/>
  <c r="I316" i="30" s="1"/>
  <c r="H316" i="30" a="1"/>
  <c r="H316" i="30" s="1"/>
  <c r="V316" i="30" s="1"/>
  <c r="W315" i="30"/>
  <c r="M315" i="30"/>
  <c r="J315" i="30"/>
  <c r="I315" i="30" a="1"/>
  <c r="I315" i="30" s="1"/>
  <c r="H315" i="30" a="1"/>
  <c r="H315" i="30" s="1"/>
  <c r="V315" i="30" s="1"/>
  <c r="W314" i="30"/>
  <c r="M314" i="30"/>
  <c r="J314" i="30"/>
  <c r="I314" i="30" a="1"/>
  <c r="I314" i="30" s="1"/>
  <c r="H314" i="30" a="1"/>
  <c r="H314" i="30" s="1"/>
  <c r="V314" i="30" s="1"/>
  <c r="W313" i="30"/>
  <c r="M313" i="30"/>
  <c r="J313" i="30"/>
  <c r="I313" i="30" a="1"/>
  <c r="I313" i="30" s="1"/>
  <c r="H313" i="30" a="1"/>
  <c r="H313" i="30" s="1"/>
  <c r="V313" i="30" s="1"/>
  <c r="W312" i="30"/>
  <c r="M312" i="30"/>
  <c r="J312" i="30"/>
  <c r="I312" i="30" a="1"/>
  <c r="I312" i="30" s="1"/>
  <c r="H312" i="30" a="1"/>
  <c r="H312" i="30" s="1"/>
  <c r="V312" i="30" s="1"/>
  <c r="W311" i="30"/>
  <c r="M311" i="30"/>
  <c r="J311" i="30"/>
  <c r="I311" i="30" a="1"/>
  <c r="I311" i="30" s="1"/>
  <c r="H311" i="30" a="1"/>
  <c r="H311" i="30" s="1"/>
  <c r="V311" i="30" s="1"/>
  <c r="W310" i="30"/>
  <c r="M310" i="30"/>
  <c r="J310" i="30"/>
  <c r="I310" i="30" a="1"/>
  <c r="I310" i="30" s="1"/>
  <c r="H310" i="30" a="1"/>
  <c r="H310" i="30" s="1"/>
  <c r="V310" i="30" s="1"/>
  <c r="W309" i="30"/>
  <c r="M309" i="30"/>
  <c r="J309" i="30"/>
  <c r="I309" i="30" a="1"/>
  <c r="I309" i="30" s="1"/>
  <c r="H309" i="30" a="1"/>
  <c r="H309" i="30" s="1"/>
  <c r="V309" i="30" s="1"/>
  <c r="W308" i="30"/>
  <c r="M308" i="30"/>
  <c r="J308" i="30"/>
  <c r="I308" i="30" a="1"/>
  <c r="I308" i="30" s="1"/>
  <c r="H308" i="30" a="1"/>
  <c r="H308" i="30" s="1"/>
  <c r="V308" i="30" s="1"/>
  <c r="W307" i="30"/>
  <c r="M307" i="30"/>
  <c r="J307" i="30"/>
  <c r="I307" i="30" a="1"/>
  <c r="I307" i="30" s="1"/>
  <c r="H307" i="30" a="1"/>
  <c r="H307" i="30" s="1"/>
  <c r="V307" i="30" s="1"/>
  <c r="W306" i="30"/>
  <c r="M306" i="30"/>
  <c r="J306" i="30"/>
  <c r="I306" i="30" a="1"/>
  <c r="I306" i="30" s="1"/>
  <c r="H306" i="30" a="1"/>
  <c r="H306" i="30" s="1"/>
  <c r="V306" i="30" s="1"/>
  <c r="W305" i="30"/>
  <c r="M305" i="30"/>
  <c r="J305" i="30"/>
  <c r="I305" i="30" a="1"/>
  <c r="I305" i="30" s="1"/>
  <c r="H305" i="30" a="1"/>
  <c r="H305" i="30" s="1"/>
  <c r="V305" i="30" s="1"/>
  <c r="W304" i="30"/>
  <c r="M304" i="30"/>
  <c r="J304" i="30"/>
  <c r="I304" i="30" a="1"/>
  <c r="I304" i="30" s="1"/>
  <c r="H304" i="30" a="1"/>
  <c r="H304" i="30" s="1"/>
  <c r="V304" i="30" s="1"/>
  <c r="W303" i="30"/>
  <c r="M303" i="30"/>
  <c r="J303" i="30"/>
  <c r="I303" i="30" a="1"/>
  <c r="I303" i="30" s="1"/>
  <c r="H303" i="30" a="1"/>
  <c r="H303" i="30" s="1"/>
  <c r="V303" i="30" s="1"/>
  <c r="W302" i="30"/>
  <c r="M302" i="30"/>
  <c r="J302" i="30"/>
  <c r="I302" i="30" a="1"/>
  <c r="I302" i="30" s="1"/>
  <c r="H302" i="30" a="1"/>
  <c r="H302" i="30" s="1"/>
  <c r="V302" i="30" s="1"/>
  <c r="W301" i="30"/>
  <c r="M301" i="30"/>
  <c r="J301" i="30"/>
  <c r="I301" i="30" a="1"/>
  <c r="I301" i="30" s="1"/>
  <c r="H301" i="30" a="1"/>
  <c r="H301" i="30" s="1"/>
  <c r="V301" i="30" s="1"/>
  <c r="W300" i="30"/>
  <c r="M300" i="30"/>
  <c r="J300" i="30"/>
  <c r="I300" i="30" a="1"/>
  <c r="I300" i="30" s="1"/>
  <c r="H300" i="30" a="1"/>
  <c r="H300" i="30" s="1"/>
  <c r="V300" i="30" s="1"/>
  <c r="W299" i="30"/>
  <c r="M299" i="30"/>
  <c r="J299" i="30"/>
  <c r="I299" i="30" a="1"/>
  <c r="I299" i="30" s="1"/>
  <c r="H299" i="30" a="1"/>
  <c r="H299" i="30" s="1"/>
  <c r="V299" i="30" s="1"/>
  <c r="W298" i="30"/>
  <c r="M298" i="30"/>
  <c r="J298" i="30"/>
  <c r="I298" i="30" a="1"/>
  <c r="I298" i="30" s="1"/>
  <c r="H298" i="30" a="1"/>
  <c r="H298" i="30" s="1"/>
  <c r="V298" i="30" s="1"/>
  <c r="W297" i="30"/>
  <c r="M297" i="30"/>
  <c r="J297" i="30"/>
  <c r="I297" i="30" a="1"/>
  <c r="I297" i="30" s="1"/>
  <c r="H297" i="30" a="1"/>
  <c r="H297" i="30" s="1"/>
  <c r="V297" i="30" s="1"/>
  <c r="W296" i="30"/>
  <c r="M296" i="30"/>
  <c r="J296" i="30"/>
  <c r="I296" i="30" a="1"/>
  <c r="I296" i="30" s="1"/>
  <c r="H296" i="30" a="1"/>
  <c r="H296" i="30" s="1"/>
  <c r="V296" i="30" s="1"/>
  <c r="W295" i="30"/>
  <c r="M295" i="30"/>
  <c r="J295" i="30"/>
  <c r="I295" i="30" a="1"/>
  <c r="I295" i="30" s="1"/>
  <c r="H295" i="30" a="1"/>
  <c r="H295" i="30" s="1"/>
  <c r="V295" i="30" s="1"/>
  <c r="W294" i="30"/>
  <c r="M294" i="30"/>
  <c r="J294" i="30"/>
  <c r="I294" i="30" a="1"/>
  <c r="I294" i="30" s="1"/>
  <c r="H294" i="30" a="1"/>
  <c r="H294" i="30" s="1"/>
  <c r="V294" i="30" s="1"/>
  <c r="W293" i="30"/>
  <c r="M293" i="30"/>
  <c r="J293" i="30"/>
  <c r="I293" i="30" a="1"/>
  <c r="I293" i="30" s="1"/>
  <c r="H293" i="30" a="1"/>
  <c r="H293" i="30" s="1"/>
  <c r="V293" i="30" s="1"/>
  <c r="W292" i="30"/>
  <c r="M292" i="30"/>
  <c r="J292" i="30"/>
  <c r="I292" i="30" a="1"/>
  <c r="I292" i="30" s="1"/>
  <c r="H292" i="30" a="1"/>
  <c r="H292" i="30" s="1"/>
  <c r="V292" i="30" s="1"/>
  <c r="W291" i="30"/>
  <c r="M291" i="30"/>
  <c r="J291" i="30"/>
  <c r="I291" i="30" a="1"/>
  <c r="I291" i="30" s="1"/>
  <c r="H291" i="30" a="1"/>
  <c r="H291" i="30" s="1"/>
  <c r="V291" i="30" s="1"/>
  <c r="W290" i="30"/>
  <c r="M290" i="30"/>
  <c r="J290" i="30"/>
  <c r="I290" i="30" a="1"/>
  <c r="I290" i="30" s="1"/>
  <c r="H290" i="30" a="1"/>
  <c r="H290" i="30" s="1"/>
  <c r="V290" i="30" s="1"/>
  <c r="W289" i="30"/>
  <c r="M289" i="30"/>
  <c r="J289" i="30"/>
  <c r="I289" i="30" a="1"/>
  <c r="I289" i="30" s="1"/>
  <c r="H289" i="30" a="1"/>
  <c r="H289" i="30" s="1"/>
  <c r="V289" i="30" s="1"/>
  <c r="W288" i="30"/>
  <c r="M288" i="30"/>
  <c r="J288" i="30"/>
  <c r="I288" i="30" a="1"/>
  <c r="I288" i="30" s="1"/>
  <c r="H288" i="30" a="1"/>
  <c r="H288" i="30" s="1"/>
  <c r="V288" i="30" s="1"/>
  <c r="W287" i="30"/>
  <c r="M287" i="30"/>
  <c r="J287" i="30"/>
  <c r="I287" i="30" a="1"/>
  <c r="I287" i="30" s="1"/>
  <c r="H287" i="30" a="1"/>
  <c r="H287" i="30" s="1"/>
  <c r="V287" i="30" s="1"/>
  <c r="W286" i="30"/>
  <c r="M286" i="30"/>
  <c r="J286" i="30"/>
  <c r="I286" i="30" a="1"/>
  <c r="I286" i="30" s="1"/>
  <c r="H286" i="30" a="1"/>
  <c r="H286" i="30" s="1"/>
  <c r="V286" i="30" s="1"/>
  <c r="W285" i="30"/>
  <c r="M285" i="30"/>
  <c r="J285" i="30"/>
  <c r="I285" i="30" a="1"/>
  <c r="I285" i="30" s="1"/>
  <c r="H285" i="30" a="1"/>
  <c r="H285" i="30" s="1"/>
  <c r="V285" i="30" s="1"/>
  <c r="W284" i="30"/>
  <c r="M284" i="30"/>
  <c r="J284" i="30"/>
  <c r="I284" i="30" a="1"/>
  <c r="I284" i="30" s="1"/>
  <c r="H284" i="30" a="1"/>
  <c r="H284" i="30" s="1"/>
  <c r="V284" i="30" s="1"/>
  <c r="W283" i="30"/>
  <c r="M283" i="30"/>
  <c r="J283" i="30"/>
  <c r="I283" i="30" a="1"/>
  <c r="I283" i="30" s="1"/>
  <c r="H283" i="30" a="1"/>
  <c r="H283" i="30" s="1"/>
  <c r="V283" i="30" s="1"/>
  <c r="W282" i="30"/>
  <c r="M282" i="30"/>
  <c r="J282" i="30"/>
  <c r="I282" i="30" a="1"/>
  <c r="I282" i="30" s="1"/>
  <c r="H282" i="30" a="1"/>
  <c r="H282" i="30" s="1"/>
  <c r="V282" i="30" s="1"/>
  <c r="W281" i="30"/>
  <c r="M281" i="30"/>
  <c r="J281" i="30"/>
  <c r="I281" i="30" a="1"/>
  <c r="I281" i="30" s="1"/>
  <c r="H281" i="30" a="1"/>
  <c r="H281" i="30" s="1"/>
  <c r="V281" i="30" s="1"/>
  <c r="W280" i="30"/>
  <c r="M280" i="30"/>
  <c r="J280" i="30"/>
  <c r="I280" i="30" a="1"/>
  <c r="I280" i="30" s="1"/>
  <c r="H280" i="30" a="1"/>
  <c r="H280" i="30" s="1"/>
  <c r="V280" i="30" s="1"/>
  <c r="W279" i="30"/>
  <c r="M279" i="30"/>
  <c r="J279" i="30"/>
  <c r="I279" i="30" a="1"/>
  <c r="I279" i="30" s="1"/>
  <c r="H279" i="30" a="1"/>
  <c r="H279" i="30" s="1"/>
  <c r="V279" i="30" s="1"/>
  <c r="W278" i="30"/>
  <c r="M278" i="30"/>
  <c r="J278" i="30"/>
  <c r="I278" i="30" a="1"/>
  <c r="I278" i="30" s="1"/>
  <c r="H278" i="30" a="1"/>
  <c r="H278" i="30" s="1"/>
  <c r="V278" i="30" s="1"/>
  <c r="W277" i="30"/>
  <c r="M277" i="30"/>
  <c r="J277" i="30"/>
  <c r="I277" i="30" a="1"/>
  <c r="I277" i="30" s="1"/>
  <c r="H277" i="30" a="1"/>
  <c r="H277" i="30" s="1"/>
  <c r="V277" i="30" s="1"/>
  <c r="W276" i="30"/>
  <c r="M276" i="30"/>
  <c r="J276" i="30"/>
  <c r="I276" i="30" a="1"/>
  <c r="I276" i="30" s="1"/>
  <c r="H276" i="30" a="1"/>
  <c r="H276" i="30" s="1"/>
  <c r="V276" i="30" s="1"/>
  <c r="W275" i="30"/>
  <c r="M275" i="30"/>
  <c r="J275" i="30"/>
  <c r="I275" i="30" a="1"/>
  <c r="I275" i="30" s="1"/>
  <c r="H275" i="30" a="1"/>
  <c r="H275" i="30" s="1"/>
  <c r="V275" i="30" s="1"/>
  <c r="W274" i="30"/>
  <c r="M274" i="30"/>
  <c r="J274" i="30"/>
  <c r="I274" i="30" a="1"/>
  <c r="I274" i="30" s="1"/>
  <c r="H274" i="30" a="1"/>
  <c r="H274" i="30" s="1"/>
  <c r="V274" i="30" s="1"/>
  <c r="W273" i="30"/>
  <c r="M273" i="30"/>
  <c r="J273" i="30"/>
  <c r="I273" i="30" a="1"/>
  <c r="I273" i="30" s="1"/>
  <c r="H273" i="30" a="1"/>
  <c r="H273" i="30" s="1"/>
  <c r="V273" i="30" s="1"/>
  <c r="W272" i="30"/>
  <c r="M272" i="30"/>
  <c r="J272" i="30"/>
  <c r="I272" i="30" a="1"/>
  <c r="I272" i="30" s="1"/>
  <c r="H272" i="30" a="1"/>
  <c r="H272" i="30" s="1"/>
  <c r="V272" i="30" s="1"/>
  <c r="W271" i="30"/>
  <c r="M271" i="30"/>
  <c r="J271" i="30"/>
  <c r="I271" i="30" a="1"/>
  <c r="I271" i="30" s="1"/>
  <c r="H271" i="30" a="1"/>
  <c r="H271" i="30" s="1"/>
  <c r="V271" i="30" s="1"/>
  <c r="W270" i="30"/>
  <c r="M270" i="30"/>
  <c r="J270" i="30"/>
  <c r="I270" i="30" a="1"/>
  <c r="I270" i="30" s="1"/>
  <c r="H270" i="30" a="1"/>
  <c r="H270" i="30" s="1"/>
  <c r="V270" i="30" s="1"/>
  <c r="W269" i="30"/>
  <c r="M269" i="30"/>
  <c r="J269" i="30"/>
  <c r="I269" i="30" a="1"/>
  <c r="I269" i="30" s="1"/>
  <c r="H269" i="30" a="1"/>
  <c r="H269" i="30" s="1"/>
  <c r="V269" i="30" s="1"/>
  <c r="W268" i="30"/>
  <c r="M268" i="30"/>
  <c r="J268" i="30"/>
  <c r="I268" i="30" a="1"/>
  <c r="I268" i="30" s="1"/>
  <c r="H268" i="30" a="1"/>
  <c r="H268" i="30" s="1"/>
  <c r="V268" i="30" s="1"/>
  <c r="W267" i="30"/>
  <c r="M267" i="30"/>
  <c r="J267" i="30"/>
  <c r="I267" i="30" a="1"/>
  <c r="I267" i="30" s="1"/>
  <c r="H267" i="30" a="1"/>
  <c r="H267" i="30" s="1"/>
  <c r="V267" i="30" s="1"/>
  <c r="W266" i="30"/>
  <c r="M266" i="30"/>
  <c r="J266" i="30"/>
  <c r="I266" i="30" a="1"/>
  <c r="I266" i="30" s="1"/>
  <c r="H266" i="30" a="1"/>
  <c r="H266" i="30" s="1"/>
  <c r="V266" i="30" s="1"/>
  <c r="W265" i="30"/>
  <c r="M265" i="30"/>
  <c r="J265" i="30"/>
  <c r="I265" i="30" a="1"/>
  <c r="I265" i="30" s="1"/>
  <c r="H265" i="30" a="1"/>
  <c r="H265" i="30" s="1"/>
  <c r="V265" i="30" s="1"/>
  <c r="W264" i="30"/>
  <c r="M264" i="30"/>
  <c r="J264" i="30"/>
  <c r="I264" i="30" a="1"/>
  <c r="I264" i="30" s="1"/>
  <c r="H264" i="30" a="1"/>
  <c r="H264" i="30" s="1"/>
  <c r="V264" i="30" s="1"/>
  <c r="W263" i="30"/>
  <c r="M263" i="30"/>
  <c r="J263" i="30"/>
  <c r="I263" i="30" a="1"/>
  <c r="I263" i="30" s="1"/>
  <c r="H263" i="30" a="1"/>
  <c r="H263" i="30" s="1"/>
  <c r="V263" i="30" s="1"/>
  <c r="W262" i="30"/>
  <c r="M262" i="30"/>
  <c r="J262" i="30"/>
  <c r="I262" i="30" a="1"/>
  <c r="I262" i="30" s="1"/>
  <c r="H262" i="30" a="1"/>
  <c r="H262" i="30" s="1"/>
  <c r="V262" i="30" s="1"/>
  <c r="W261" i="30"/>
  <c r="M261" i="30"/>
  <c r="J261" i="30"/>
  <c r="I261" i="30" a="1"/>
  <c r="I261" i="30" s="1"/>
  <c r="H261" i="30" a="1"/>
  <c r="H261" i="30" s="1"/>
  <c r="V261" i="30" s="1"/>
  <c r="W260" i="30"/>
  <c r="M260" i="30"/>
  <c r="J260" i="30"/>
  <c r="I260" i="30" a="1"/>
  <c r="I260" i="30" s="1"/>
  <c r="H260" i="30" a="1"/>
  <c r="H260" i="30" s="1"/>
  <c r="V260" i="30" s="1"/>
  <c r="W259" i="30"/>
  <c r="M259" i="30"/>
  <c r="J259" i="30"/>
  <c r="I259" i="30" a="1"/>
  <c r="I259" i="30" s="1"/>
  <c r="H259" i="30" a="1"/>
  <c r="H259" i="30" s="1"/>
  <c r="V259" i="30" s="1"/>
  <c r="W258" i="30"/>
  <c r="M258" i="30"/>
  <c r="J258" i="30"/>
  <c r="I258" i="30" a="1"/>
  <c r="I258" i="30" s="1"/>
  <c r="H258" i="30" a="1"/>
  <c r="H258" i="30" s="1"/>
  <c r="V258" i="30" s="1"/>
  <c r="W257" i="30"/>
  <c r="M257" i="30"/>
  <c r="J257" i="30"/>
  <c r="I257" i="30" a="1"/>
  <c r="I257" i="30" s="1"/>
  <c r="H257" i="30" a="1"/>
  <c r="H257" i="30" s="1"/>
  <c r="V257" i="30" s="1"/>
  <c r="W256" i="30"/>
  <c r="M256" i="30"/>
  <c r="J256" i="30"/>
  <c r="I256" i="30" a="1"/>
  <c r="I256" i="30" s="1"/>
  <c r="H256" i="30" a="1"/>
  <c r="H256" i="30" s="1"/>
  <c r="V256" i="30" s="1"/>
  <c r="W255" i="30"/>
  <c r="M255" i="30"/>
  <c r="J255" i="30"/>
  <c r="I255" i="30" a="1"/>
  <c r="I255" i="30" s="1"/>
  <c r="H255" i="30" a="1"/>
  <c r="H255" i="30" s="1"/>
  <c r="V255" i="30" s="1"/>
  <c r="W254" i="30"/>
  <c r="M254" i="30"/>
  <c r="J254" i="30"/>
  <c r="I254" i="30" a="1"/>
  <c r="I254" i="30" s="1"/>
  <c r="H254" i="30" a="1"/>
  <c r="H254" i="30" s="1"/>
  <c r="V254" i="30" s="1"/>
  <c r="W253" i="30"/>
  <c r="M253" i="30"/>
  <c r="J253" i="30"/>
  <c r="I253" i="30" a="1"/>
  <c r="I253" i="30" s="1"/>
  <c r="H253" i="30" a="1"/>
  <c r="H253" i="30" s="1"/>
  <c r="V253" i="30" s="1"/>
  <c r="W252" i="30"/>
  <c r="M252" i="30"/>
  <c r="J252" i="30"/>
  <c r="I252" i="30" a="1"/>
  <c r="I252" i="30" s="1"/>
  <c r="H252" i="30" a="1"/>
  <c r="H252" i="30" s="1"/>
  <c r="V252" i="30" s="1"/>
  <c r="W251" i="30"/>
  <c r="M251" i="30"/>
  <c r="J251" i="30"/>
  <c r="I251" i="30" a="1"/>
  <c r="I251" i="30" s="1"/>
  <c r="H251" i="30" a="1"/>
  <c r="H251" i="30" s="1"/>
  <c r="V251" i="30" s="1"/>
  <c r="W250" i="30"/>
  <c r="M250" i="30"/>
  <c r="J250" i="30"/>
  <c r="I250" i="30" a="1"/>
  <c r="I250" i="30" s="1"/>
  <c r="H250" i="30" a="1"/>
  <c r="H250" i="30" s="1"/>
  <c r="V250" i="30" s="1"/>
  <c r="W249" i="30"/>
  <c r="M249" i="30"/>
  <c r="J249" i="30"/>
  <c r="I249" i="30" a="1"/>
  <c r="I249" i="30" s="1"/>
  <c r="H249" i="30" a="1"/>
  <c r="H249" i="30" s="1"/>
  <c r="V249" i="30" s="1"/>
  <c r="W248" i="30"/>
  <c r="M248" i="30"/>
  <c r="J248" i="30"/>
  <c r="I248" i="30" a="1"/>
  <c r="I248" i="30" s="1"/>
  <c r="H248" i="30" a="1"/>
  <c r="H248" i="30" s="1"/>
  <c r="V248" i="30" s="1"/>
  <c r="W247" i="30"/>
  <c r="M247" i="30"/>
  <c r="J247" i="30"/>
  <c r="I247" i="30" a="1"/>
  <c r="I247" i="30" s="1"/>
  <c r="H247" i="30" a="1"/>
  <c r="H247" i="30" s="1"/>
  <c r="V247" i="30" s="1"/>
  <c r="W246" i="30"/>
  <c r="M246" i="30"/>
  <c r="J246" i="30"/>
  <c r="I246" i="30" a="1"/>
  <c r="I246" i="30" s="1"/>
  <c r="H246" i="30" a="1"/>
  <c r="H246" i="30" s="1"/>
  <c r="V246" i="30" s="1"/>
  <c r="W245" i="30"/>
  <c r="M245" i="30"/>
  <c r="J245" i="30"/>
  <c r="I245" i="30" a="1"/>
  <c r="I245" i="30" s="1"/>
  <c r="H245" i="30" a="1"/>
  <c r="H245" i="30" s="1"/>
  <c r="V245" i="30" s="1"/>
  <c r="W244" i="30"/>
  <c r="M244" i="30"/>
  <c r="J244" i="30"/>
  <c r="I244" i="30" a="1"/>
  <c r="I244" i="30" s="1"/>
  <c r="H244" i="30" a="1"/>
  <c r="H244" i="30" s="1"/>
  <c r="V244" i="30" s="1"/>
  <c r="W243" i="30"/>
  <c r="M243" i="30"/>
  <c r="J243" i="30"/>
  <c r="I243" i="30" a="1"/>
  <c r="I243" i="30" s="1"/>
  <c r="H243" i="30" a="1"/>
  <c r="H243" i="30" s="1"/>
  <c r="V243" i="30" s="1"/>
  <c r="W242" i="30"/>
  <c r="M242" i="30"/>
  <c r="J242" i="30"/>
  <c r="I242" i="30" a="1"/>
  <c r="I242" i="30" s="1"/>
  <c r="H242" i="30" a="1"/>
  <c r="H242" i="30" s="1"/>
  <c r="V242" i="30" s="1"/>
  <c r="W241" i="30"/>
  <c r="M241" i="30"/>
  <c r="J241" i="30"/>
  <c r="I241" i="30" a="1"/>
  <c r="I241" i="30" s="1"/>
  <c r="H241" i="30" a="1"/>
  <c r="H241" i="30" s="1"/>
  <c r="V241" i="30" s="1"/>
  <c r="W240" i="30"/>
  <c r="M240" i="30"/>
  <c r="J240" i="30"/>
  <c r="I240" i="30" a="1"/>
  <c r="I240" i="30" s="1"/>
  <c r="H240" i="30" a="1"/>
  <c r="H240" i="30" s="1"/>
  <c r="V240" i="30" s="1"/>
  <c r="W239" i="30"/>
  <c r="M239" i="30"/>
  <c r="J239" i="30"/>
  <c r="I239" i="30" a="1"/>
  <c r="I239" i="30" s="1"/>
  <c r="H239" i="30" a="1"/>
  <c r="H239" i="30" s="1"/>
  <c r="V239" i="30" s="1"/>
  <c r="W238" i="30"/>
  <c r="M238" i="30"/>
  <c r="J238" i="30"/>
  <c r="I238" i="30" a="1"/>
  <c r="I238" i="30" s="1"/>
  <c r="H238" i="30" a="1"/>
  <c r="H238" i="30" s="1"/>
  <c r="V238" i="30" s="1"/>
  <c r="W237" i="30"/>
  <c r="M237" i="30"/>
  <c r="J237" i="30"/>
  <c r="I237" i="30" a="1"/>
  <c r="I237" i="30" s="1"/>
  <c r="H237" i="30" a="1"/>
  <c r="H237" i="30" s="1"/>
  <c r="V237" i="30" s="1"/>
  <c r="W236" i="30"/>
  <c r="M236" i="30"/>
  <c r="J236" i="30"/>
  <c r="I236" i="30" a="1"/>
  <c r="I236" i="30" s="1"/>
  <c r="H236" i="30" a="1"/>
  <c r="H236" i="30" s="1"/>
  <c r="V236" i="30" s="1"/>
  <c r="W235" i="30"/>
  <c r="M235" i="30"/>
  <c r="J235" i="30"/>
  <c r="I235" i="30" a="1"/>
  <c r="I235" i="30" s="1"/>
  <c r="H235" i="30" a="1"/>
  <c r="H235" i="30" s="1"/>
  <c r="V235" i="30" s="1"/>
  <c r="W234" i="30"/>
  <c r="M234" i="30"/>
  <c r="J234" i="30"/>
  <c r="I234" i="30" a="1"/>
  <c r="I234" i="30" s="1"/>
  <c r="H234" i="30" a="1"/>
  <c r="H234" i="30" s="1"/>
  <c r="V234" i="30" s="1"/>
  <c r="W233" i="30"/>
  <c r="M233" i="30"/>
  <c r="J233" i="30"/>
  <c r="I233" i="30" a="1"/>
  <c r="I233" i="30" s="1"/>
  <c r="H233" i="30" a="1"/>
  <c r="H233" i="30" s="1"/>
  <c r="V233" i="30" s="1"/>
  <c r="W232" i="30"/>
  <c r="M232" i="30"/>
  <c r="J232" i="30"/>
  <c r="I232" i="30" a="1"/>
  <c r="I232" i="30" s="1"/>
  <c r="H232" i="30" a="1"/>
  <c r="H232" i="30" s="1"/>
  <c r="V232" i="30" s="1"/>
  <c r="W231" i="30"/>
  <c r="M231" i="30"/>
  <c r="J231" i="30"/>
  <c r="I231" i="30" a="1"/>
  <c r="I231" i="30" s="1"/>
  <c r="H231" i="30" a="1"/>
  <c r="H231" i="30" s="1"/>
  <c r="V231" i="30" s="1"/>
  <c r="W230" i="30"/>
  <c r="M230" i="30"/>
  <c r="J230" i="30"/>
  <c r="I230" i="30" a="1"/>
  <c r="I230" i="30" s="1"/>
  <c r="H230" i="30" a="1"/>
  <c r="H230" i="30" s="1"/>
  <c r="V230" i="30" s="1"/>
  <c r="W229" i="30"/>
  <c r="M229" i="30"/>
  <c r="J229" i="30"/>
  <c r="I229" i="30" a="1"/>
  <c r="I229" i="30" s="1"/>
  <c r="H229" i="30" a="1"/>
  <c r="H229" i="30" s="1"/>
  <c r="V229" i="30" s="1"/>
  <c r="W228" i="30"/>
  <c r="M228" i="30"/>
  <c r="J228" i="30"/>
  <c r="I228" i="30" a="1"/>
  <c r="I228" i="30" s="1"/>
  <c r="H228" i="30" a="1"/>
  <c r="H228" i="30" s="1"/>
  <c r="V228" i="30" s="1"/>
  <c r="W227" i="30"/>
  <c r="M227" i="30"/>
  <c r="J227" i="30"/>
  <c r="I227" i="30" a="1"/>
  <c r="I227" i="30" s="1"/>
  <c r="H227" i="30" a="1"/>
  <c r="H227" i="30" s="1"/>
  <c r="V227" i="30" s="1"/>
  <c r="W226" i="30"/>
  <c r="M226" i="30"/>
  <c r="J226" i="30"/>
  <c r="I226" i="30" a="1"/>
  <c r="I226" i="30" s="1"/>
  <c r="H226" i="30" a="1"/>
  <c r="H226" i="30" s="1"/>
  <c r="V226" i="30" s="1"/>
  <c r="W225" i="30"/>
  <c r="M225" i="30"/>
  <c r="J225" i="30"/>
  <c r="I225" i="30" a="1"/>
  <c r="I225" i="30" s="1"/>
  <c r="H225" i="30" a="1"/>
  <c r="H225" i="30" s="1"/>
  <c r="V225" i="30" s="1"/>
  <c r="W224" i="30"/>
  <c r="M224" i="30"/>
  <c r="J224" i="30"/>
  <c r="I224" i="30" a="1"/>
  <c r="I224" i="30" s="1"/>
  <c r="H224" i="30" a="1"/>
  <c r="H224" i="30" s="1"/>
  <c r="V224" i="30" s="1"/>
  <c r="W223" i="30"/>
  <c r="M223" i="30"/>
  <c r="J223" i="30"/>
  <c r="I223" i="30" a="1"/>
  <c r="I223" i="30" s="1"/>
  <c r="H223" i="30" a="1"/>
  <c r="H223" i="30" s="1"/>
  <c r="V223" i="30" s="1"/>
  <c r="W222" i="30"/>
  <c r="M222" i="30"/>
  <c r="J222" i="30"/>
  <c r="I222" i="30" a="1"/>
  <c r="I222" i="30" s="1"/>
  <c r="H222" i="30" a="1"/>
  <c r="H222" i="30" s="1"/>
  <c r="V222" i="30" s="1"/>
  <c r="W221" i="30"/>
  <c r="M221" i="30"/>
  <c r="J221" i="30"/>
  <c r="I221" i="30" a="1"/>
  <c r="I221" i="30" s="1"/>
  <c r="H221" i="30" a="1"/>
  <c r="H221" i="30" s="1"/>
  <c r="V221" i="30" s="1"/>
  <c r="W220" i="30"/>
  <c r="M220" i="30"/>
  <c r="J220" i="30"/>
  <c r="I220" i="30" a="1"/>
  <c r="I220" i="30" s="1"/>
  <c r="H220" i="30" a="1"/>
  <c r="H220" i="30" s="1"/>
  <c r="V220" i="30" s="1"/>
  <c r="W219" i="30"/>
  <c r="M219" i="30"/>
  <c r="J219" i="30"/>
  <c r="I219" i="30" a="1"/>
  <c r="I219" i="30" s="1"/>
  <c r="H219" i="30" a="1"/>
  <c r="H219" i="30" s="1"/>
  <c r="V219" i="30" s="1"/>
  <c r="W218" i="30"/>
  <c r="M218" i="30"/>
  <c r="J218" i="30"/>
  <c r="I218" i="30" a="1"/>
  <c r="I218" i="30" s="1"/>
  <c r="H218" i="30" a="1"/>
  <c r="H218" i="30" s="1"/>
  <c r="V218" i="30" s="1"/>
  <c r="W217" i="30"/>
  <c r="M217" i="30"/>
  <c r="J217" i="30"/>
  <c r="I217" i="30" a="1"/>
  <c r="I217" i="30" s="1"/>
  <c r="H217" i="30" a="1"/>
  <c r="H217" i="30" s="1"/>
  <c r="V217" i="30" s="1"/>
  <c r="W216" i="30"/>
  <c r="M216" i="30"/>
  <c r="J216" i="30"/>
  <c r="I216" i="30" a="1"/>
  <c r="I216" i="30" s="1"/>
  <c r="H216" i="30" a="1"/>
  <c r="H216" i="30" s="1"/>
  <c r="V216" i="30" s="1"/>
  <c r="W215" i="30"/>
  <c r="M215" i="30"/>
  <c r="J215" i="30"/>
  <c r="I215" i="30" a="1"/>
  <c r="I215" i="30" s="1"/>
  <c r="H215" i="30" a="1"/>
  <c r="H215" i="30" s="1"/>
  <c r="V215" i="30" s="1"/>
  <c r="W214" i="30"/>
  <c r="M214" i="30"/>
  <c r="J214" i="30"/>
  <c r="I214" i="30" a="1"/>
  <c r="I214" i="30" s="1"/>
  <c r="H214" i="30" a="1"/>
  <c r="H214" i="30" s="1"/>
  <c r="V214" i="30" s="1"/>
  <c r="W213" i="30"/>
  <c r="M213" i="30"/>
  <c r="J213" i="30"/>
  <c r="I213" i="30" a="1"/>
  <c r="I213" i="30" s="1"/>
  <c r="H213" i="30" a="1"/>
  <c r="H213" i="30" s="1"/>
  <c r="V213" i="30" s="1"/>
  <c r="W212" i="30"/>
  <c r="M212" i="30"/>
  <c r="J212" i="30"/>
  <c r="I212" i="30" a="1"/>
  <c r="I212" i="30" s="1"/>
  <c r="H212" i="30" a="1"/>
  <c r="H212" i="30" s="1"/>
  <c r="V212" i="30" s="1"/>
  <c r="W211" i="30"/>
  <c r="M211" i="30"/>
  <c r="J211" i="30"/>
  <c r="I211" i="30" a="1"/>
  <c r="I211" i="30" s="1"/>
  <c r="H211" i="30" a="1"/>
  <c r="H211" i="30" s="1"/>
  <c r="V211" i="30" s="1"/>
  <c r="W210" i="30"/>
  <c r="M210" i="30"/>
  <c r="J210" i="30"/>
  <c r="I210" i="30" a="1"/>
  <c r="I210" i="30" s="1"/>
  <c r="H210" i="30" a="1"/>
  <c r="H210" i="30" s="1"/>
  <c r="V210" i="30" s="1"/>
  <c r="W209" i="30"/>
  <c r="M209" i="30"/>
  <c r="J209" i="30"/>
  <c r="I209" i="30" a="1"/>
  <c r="I209" i="30" s="1"/>
  <c r="H209" i="30" a="1"/>
  <c r="H209" i="30" s="1"/>
  <c r="V209" i="30" s="1"/>
  <c r="W208" i="30"/>
  <c r="M208" i="30"/>
  <c r="J208" i="30"/>
  <c r="I208" i="30" a="1"/>
  <c r="I208" i="30" s="1"/>
  <c r="H208" i="30" a="1"/>
  <c r="H208" i="30" s="1"/>
  <c r="V208" i="30" s="1"/>
  <c r="W207" i="30"/>
  <c r="M207" i="30"/>
  <c r="J207" i="30"/>
  <c r="I207" i="30" a="1"/>
  <c r="I207" i="30" s="1"/>
  <c r="H207" i="30" a="1"/>
  <c r="H207" i="30" s="1"/>
  <c r="V207" i="30" s="1"/>
  <c r="W206" i="30"/>
  <c r="M206" i="30"/>
  <c r="J206" i="30"/>
  <c r="I206" i="30" a="1"/>
  <c r="I206" i="30" s="1"/>
  <c r="H206" i="30" a="1"/>
  <c r="H206" i="30" s="1"/>
  <c r="V206" i="30" s="1"/>
  <c r="W205" i="30"/>
  <c r="M205" i="30"/>
  <c r="J205" i="30"/>
  <c r="I205" i="30" a="1"/>
  <c r="I205" i="30" s="1"/>
  <c r="H205" i="30" a="1"/>
  <c r="H205" i="30" s="1"/>
  <c r="V205" i="30" s="1"/>
  <c r="W204" i="30"/>
  <c r="M204" i="30"/>
  <c r="J204" i="30"/>
  <c r="I204" i="30" a="1"/>
  <c r="I204" i="30" s="1"/>
  <c r="H204" i="30" a="1"/>
  <c r="H204" i="30" s="1"/>
  <c r="V204" i="30" s="1"/>
  <c r="W203" i="30"/>
  <c r="M203" i="30"/>
  <c r="J203" i="30"/>
  <c r="I203" i="30" a="1"/>
  <c r="I203" i="30" s="1"/>
  <c r="H203" i="30" a="1"/>
  <c r="H203" i="30" s="1"/>
  <c r="V203" i="30" s="1"/>
  <c r="W202" i="30"/>
  <c r="M202" i="30"/>
  <c r="J202" i="30"/>
  <c r="I202" i="30" a="1"/>
  <c r="I202" i="30" s="1"/>
  <c r="H202" i="30" a="1"/>
  <c r="H202" i="30" s="1"/>
  <c r="V202" i="30" s="1"/>
  <c r="W201" i="30"/>
  <c r="M201" i="30"/>
  <c r="J201" i="30"/>
  <c r="I201" i="30" a="1"/>
  <c r="I201" i="30" s="1"/>
  <c r="H201" i="30" a="1"/>
  <c r="H201" i="30" s="1"/>
  <c r="V201" i="30" s="1"/>
  <c r="W200" i="30"/>
  <c r="M200" i="30"/>
  <c r="J200" i="30"/>
  <c r="I200" i="30" a="1"/>
  <c r="I200" i="30" s="1"/>
  <c r="H200" i="30" a="1"/>
  <c r="H200" i="30" s="1"/>
  <c r="V200" i="30" s="1"/>
  <c r="W199" i="30"/>
  <c r="M199" i="30"/>
  <c r="J199" i="30"/>
  <c r="I199" i="30" a="1"/>
  <c r="I199" i="30" s="1"/>
  <c r="H199" i="30" a="1"/>
  <c r="H199" i="30" s="1"/>
  <c r="V199" i="30" s="1"/>
  <c r="W198" i="30"/>
  <c r="M198" i="30"/>
  <c r="J198" i="30"/>
  <c r="I198" i="30" a="1"/>
  <c r="I198" i="30" s="1"/>
  <c r="H198" i="30" a="1"/>
  <c r="H198" i="30" s="1"/>
  <c r="V198" i="30" s="1"/>
  <c r="W197" i="30"/>
  <c r="M197" i="30"/>
  <c r="J197" i="30"/>
  <c r="I197" i="30" a="1"/>
  <c r="I197" i="30" s="1"/>
  <c r="H197" i="30" a="1"/>
  <c r="H197" i="30" s="1"/>
  <c r="V197" i="30" s="1"/>
  <c r="W196" i="30"/>
  <c r="M196" i="30"/>
  <c r="J196" i="30"/>
  <c r="I196" i="30" a="1"/>
  <c r="I196" i="30" s="1"/>
  <c r="H196" i="30" a="1"/>
  <c r="H196" i="30" s="1"/>
  <c r="V196" i="30" s="1"/>
  <c r="W195" i="30"/>
  <c r="M195" i="30"/>
  <c r="J195" i="30"/>
  <c r="I195" i="30" a="1"/>
  <c r="I195" i="30" s="1"/>
  <c r="H195" i="30" a="1"/>
  <c r="H195" i="30" s="1"/>
  <c r="V195" i="30" s="1"/>
  <c r="W194" i="30"/>
  <c r="M194" i="30"/>
  <c r="J194" i="30"/>
  <c r="I194" i="30" a="1"/>
  <c r="I194" i="30" s="1"/>
  <c r="H194" i="30" a="1"/>
  <c r="H194" i="30" s="1"/>
  <c r="V194" i="30" s="1"/>
  <c r="W193" i="30"/>
  <c r="M193" i="30"/>
  <c r="J193" i="30"/>
  <c r="I193" i="30" a="1"/>
  <c r="I193" i="30" s="1"/>
  <c r="H193" i="30" a="1"/>
  <c r="H193" i="30" s="1"/>
  <c r="V193" i="30" s="1"/>
  <c r="W192" i="30"/>
  <c r="M192" i="30"/>
  <c r="J192" i="30"/>
  <c r="I192" i="30" a="1"/>
  <c r="I192" i="30" s="1"/>
  <c r="H192" i="30" a="1"/>
  <c r="H192" i="30" s="1"/>
  <c r="V192" i="30" s="1"/>
  <c r="W191" i="30"/>
  <c r="M191" i="30"/>
  <c r="J191" i="30"/>
  <c r="I191" i="30" a="1"/>
  <c r="I191" i="30" s="1"/>
  <c r="H191" i="30" a="1"/>
  <c r="H191" i="30" s="1"/>
  <c r="V191" i="30" s="1"/>
  <c r="W190" i="30"/>
  <c r="M190" i="30"/>
  <c r="J190" i="30"/>
  <c r="I190" i="30" a="1"/>
  <c r="I190" i="30" s="1"/>
  <c r="H190" i="30" a="1"/>
  <c r="H190" i="30" s="1"/>
  <c r="V190" i="30" s="1"/>
  <c r="W189" i="30"/>
  <c r="M189" i="30"/>
  <c r="J189" i="30"/>
  <c r="I189" i="30" a="1"/>
  <c r="I189" i="30" s="1"/>
  <c r="H189" i="30" a="1"/>
  <c r="H189" i="30" s="1"/>
  <c r="V189" i="30" s="1"/>
  <c r="W188" i="30"/>
  <c r="M188" i="30"/>
  <c r="J188" i="30"/>
  <c r="I188" i="30" a="1"/>
  <c r="I188" i="30" s="1"/>
  <c r="H188" i="30" a="1"/>
  <c r="H188" i="30" s="1"/>
  <c r="V188" i="30" s="1"/>
  <c r="W187" i="30"/>
  <c r="M187" i="30"/>
  <c r="J187" i="30"/>
  <c r="I187" i="30" a="1"/>
  <c r="I187" i="30" s="1"/>
  <c r="H187" i="30" a="1"/>
  <c r="H187" i="30" s="1"/>
  <c r="V187" i="30" s="1"/>
  <c r="W186" i="30"/>
  <c r="M186" i="30"/>
  <c r="J186" i="30"/>
  <c r="I186" i="30" a="1"/>
  <c r="I186" i="30" s="1"/>
  <c r="H186" i="30" a="1"/>
  <c r="H186" i="30" s="1"/>
  <c r="V186" i="30" s="1"/>
  <c r="W185" i="30"/>
  <c r="M185" i="30"/>
  <c r="J185" i="30"/>
  <c r="I185" i="30" a="1"/>
  <c r="I185" i="30" s="1"/>
  <c r="H185" i="30" a="1"/>
  <c r="H185" i="30" s="1"/>
  <c r="V185" i="30" s="1"/>
  <c r="W184" i="30"/>
  <c r="M184" i="30"/>
  <c r="J184" i="30"/>
  <c r="I184" i="30" a="1"/>
  <c r="I184" i="30" s="1"/>
  <c r="H184" i="30" a="1"/>
  <c r="H184" i="30" s="1"/>
  <c r="V184" i="30" s="1"/>
  <c r="W183" i="30"/>
  <c r="M183" i="30"/>
  <c r="J183" i="30"/>
  <c r="I183" i="30" a="1"/>
  <c r="I183" i="30" s="1"/>
  <c r="H183" i="30" a="1"/>
  <c r="H183" i="30" s="1"/>
  <c r="V183" i="30" s="1"/>
  <c r="W182" i="30"/>
  <c r="M182" i="30"/>
  <c r="J182" i="30"/>
  <c r="I182" i="30" a="1"/>
  <c r="I182" i="30" s="1"/>
  <c r="H182" i="30" a="1"/>
  <c r="H182" i="30" s="1"/>
  <c r="V182" i="30" s="1"/>
  <c r="W181" i="30"/>
  <c r="M181" i="30"/>
  <c r="J181" i="30"/>
  <c r="I181" i="30" a="1"/>
  <c r="I181" i="30" s="1"/>
  <c r="H181" i="30" a="1"/>
  <c r="H181" i="30" s="1"/>
  <c r="V181" i="30" s="1"/>
  <c r="W180" i="30"/>
  <c r="M180" i="30"/>
  <c r="J180" i="30"/>
  <c r="I180" i="30" a="1"/>
  <c r="I180" i="30" s="1"/>
  <c r="H180" i="30" a="1"/>
  <c r="H180" i="30" s="1"/>
  <c r="V180" i="30" s="1"/>
  <c r="W179" i="30"/>
  <c r="M179" i="30"/>
  <c r="J179" i="30"/>
  <c r="I179" i="30" a="1"/>
  <c r="I179" i="30" s="1"/>
  <c r="H179" i="30" a="1"/>
  <c r="H179" i="30" s="1"/>
  <c r="V179" i="30" s="1"/>
  <c r="W178" i="30"/>
  <c r="M178" i="30"/>
  <c r="J178" i="30"/>
  <c r="I178" i="30" a="1"/>
  <c r="I178" i="30" s="1"/>
  <c r="H178" i="30" a="1"/>
  <c r="H178" i="30" s="1"/>
  <c r="V178" i="30" s="1"/>
  <c r="W177" i="30"/>
  <c r="M177" i="30"/>
  <c r="J177" i="30"/>
  <c r="I177" i="30" a="1"/>
  <c r="I177" i="30" s="1"/>
  <c r="H177" i="30" a="1"/>
  <c r="H177" i="30" s="1"/>
  <c r="V177" i="30" s="1"/>
  <c r="W176" i="30"/>
  <c r="M176" i="30"/>
  <c r="J176" i="30"/>
  <c r="I176" i="30" a="1"/>
  <c r="I176" i="30" s="1"/>
  <c r="H176" i="30" a="1"/>
  <c r="H176" i="30" s="1"/>
  <c r="V176" i="30" s="1"/>
  <c r="W175" i="30"/>
  <c r="M175" i="30"/>
  <c r="J175" i="30"/>
  <c r="I175" i="30" a="1"/>
  <c r="I175" i="30" s="1"/>
  <c r="H175" i="30" a="1"/>
  <c r="H175" i="30" s="1"/>
  <c r="V175" i="30" s="1"/>
  <c r="W174" i="30"/>
  <c r="M174" i="30"/>
  <c r="J174" i="30"/>
  <c r="I174" i="30" a="1"/>
  <c r="I174" i="30" s="1"/>
  <c r="H174" i="30" a="1"/>
  <c r="H174" i="30" s="1"/>
  <c r="V174" i="30" s="1"/>
  <c r="W173" i="30"/>
  <c r="M173" i="30"/>
  <c r="J173" i="30"/>
  <c r="I173" i="30" a="1"/>
  <c r="I173" i="30" s="1"/>
  <c r="H173" i="30" a="1"/>
  <c r="H173" i="30" s="1"/>
  <c r="V173" i="30" s="1"/>
  <c r="W172" i="30"/>
  <c r="M172" i="30"/>
  <c r="J172" i="30"/>
  <c r="I172" i="30" a="1"/>
  <c r="I172" i="30" s="1"/>
  <c r="H172" i="30" a="1"/>
  <c r="H172" i="30" s="1"/>
  <c r="V172" i="30" s="1"/>
  <c r="W171" i="30"/>
  <c r="M171" i="30"/>
  <c r="J171" i="30"/>
  <c r="I171" i="30" a="1"/>
  <c r="I171" i="30" s="1"/>
  <c r="H171" i="30" a="1"/>
  <c r="H171" i="30" s="1"/>
  <c r="V171" i="30" s="1"/>
  <c r="W170" i="30"/>
  <c r="M170" i="30"/>
  <c r="J170" i="30"/>
  <c r="I170" i="30" a="1"/>
  <c r="I170" i="30" s="1"/>
  <c r="H170" i="30" a="1"/>
  <c r="H170" i="30" s="1"/>
  <c r="V170" i="30" s="1"/>
  <c r="W169" i="30"/>
  <c r="M169" i="30"/>
  <c r="J169" i="30"/>
  <c r="I169" i="30" a="1"/>
  <c r="I169" i="30" s="1"/>
  <c r="H169" i="30" a="1"/>
  <c r="H169" i="30" s="1"/>
  <c r="V169" i="30" s="1"/>
  <c r="W168" i="30"/>
  <c r="M168" i="30"/>
  <c r="J168" i="30"/>
  <c r="I168" i="30" a="1"/>
  <c r="I168" i="30" s="1"/>
  <c r="H168" i="30" a="1"/>
  <c r="H168" i="30" s="1"/>
  <c r="V168" i="30" s="1"/>
  <c r="W167" i="30"/>
  <c r="M167" i="30"/>
  <c r="J167" i="30"/>
  <c r="I167" i="30" a="1"/>
  <c r="I167" i="30" s="1"/>
  <c r="H167" i="30" a="1"/>
  <c r="H167" i="30" s="1"/>
  <c r="V167" i="30" s="1"/>
  <c r="W166" i="30"/>
  <c r="M166" i="30"/>
  <c r="J166" i="30"/>
  <c r="I166" i="30" a="1"/>
  <c r="I166" i="30" s="1"/>
  <c r="H166" i="30" a="1"/>
  <c r="H166" i="30" s="1"/>
  <c r="V166" i="30" s="1"/>
  <c r="W165" i="30"/>
  <c r="M165" i="30"/>
  <c r="J165" i="30"/>
  <c r="I165" i="30" a="1"/>
  <c r="I165" i="30" s="1"/>
  <c r="H165" i="30" a="1"/>
  <c r="H165" i="30" s="1"/>
  <c r="V165" i="30" s="1"/>
  <c r="W164" i="30"/>
  <c r="M164" i="30"/>
  <c r="J164" i="30"/>
  <c r="I164" i="30" a="1"/>
  <c r="I164" i="30" s="1"/>
  <c r="H164" i="30" a="1"/>
  <c r="H164" i="30" s="1"/>
  <c r="V164" i="30" s="1"/>
  <c r="W163" i="30"/>
  <c r="M163" i="30"/>
  <c r="J163" i="30"/>
  <c r="I163" i="30" a="1"/>
  <c r="I163" i="30" s="1"/>
  <c r="H163" i="30" a="1"/>
  <c r="H163" i="30" s="1"/>
  <c r="V163" i="30" s="1"/>
  <c r="W162" i="30"/>
  <c r="M162" i="30"/>
  <c r="J162" i="30"/>
  <c r="I162" i="30" a="1"/>
  <c r="I162" i="30" s="1"/>
  <c r="H162" i="30" a="1"/>
  <c r="H162" i="30" s="1"/>
  <c r="V162" i="30" s="1"/>
  <c r="W161" i="30"/>
  <c r="M161" i="30"/>
  <c r="J161" i="30"/>
  <c r="I161" i="30" a="1"/>
  <c r="I161" i="30" s="1"/>
  <c r="H161" i="30" a="1"/>
  <c r="H161" i="30" s="1"/>
  <c r="V161" i="30" s="1"/>
  <c r="W160" i="30"/>
  <c r="M160" i="30"/>
  <c r="J160" i="30"/>
  <c r="I160" i="30" a="1"/>
  <c r="I160" i="30" s="1"/>
  <c r="H160" i="30" a="1"/>
  <c r="H160" i="30" s="1"/>
  <c r="V160" i="30" s="1"/>
  <c r="W159" i="30"/>
  <c r="M159" i="30"/>
  <c r="J159" i="30"/>
  <c r="I159" i="30" a="1"/>
  <c r="I159" i="30" s="1"/>
  <c r="H159" i="30" a="1"/>
  <c r="H159" i="30" s="1"/>
  <c r="V159" i="30" s="1"/>
  <c r="W158" i="30"/>
  <c r="M158" i="30"/>
  <c r="J158" i="30"/>
  <c r="I158" i="30" a="1"/>
  <c r="I158" i="30" s="1"/>
  <c r="H158" i="30" a="1"/>
  <c r="H158" i="30" s="1"/>
  <c r="V158" i="30" s="1"/>
  <c r="W157" i="30"/>
  <c r="M157" i="30"/>
  <c r="J157" i="30"/>
  <c r="I157" i="30" a="1"/>
  <c r="I157" i="30" s="1"/>
  <c r="H157" i="30" a="1"/>
  <c r="H157" i="30" s="1"/>
  <c r="V157" i="30" s="1"/>
  <c r="W156" i="30"/>
  <c r="M156" i="30"/>
  <c r="J156" i="30"/>
  <c r="I156" i="30" a="1"/>
  <c r="I156" i="30" s="1"/>
  <c r="H156" i="30" a="1"/>
  <c r="H156" i="30" s="1"/>
  <c r="V156" i="30" s="1"/>
  <c r="W155" i="30"/>
  <c r="M155" i="30"/>
  <c r="J155" i="30"/>
  <c r="I155" i="30" a="1"/>
  <c r="I155" i="30" s="1"/>
  <c r="H155" i="30" a="1"/>
  <c r="H155" i="30" s="1"/>
  <c r="V155" i="30" s="1"/>
  <c r="W154" i="30"/>
  <c r="M154" i="30"/>
  <c r="J154" i="30"/>
  <c r="I154" i="30" a="1"/>
  <c r="I154" i="30" s="1"/>
  <c r="H154" i="30" a="1"/>
  <c r="H154" i="30" s="1"/>
  <c r="V154" i="30" s="1"/>
  <c r="W153" i="30"/>
  <c r="M153" i="30"/>
  <c r="J153" i="30"/>
  <c r="I153" i="30" a="1"/>
  <c r="I153" i="30" s="1"/>
  <c r="H153" i="30" a="1"/>
  <c r="H153" i="30" s="1"/>
  <c r="V153" i="30" s="1"/>
  <c r="W152" i="30"/>
  <c r="M152" i="30"/>
  <c r="J152" i="30"/>
  <c r="I152" i="30" a="1"/>
  <c r="I152" i="30" s="1"/>
  <c r="H152" i="30" a="1"/>
  <c r="H152" i="30" s="1"/>
  <c r="V152" i="30" s="1"/>
  <c r="W151" i="30"/>
  <c r="M151" i="30"/>
  <c r="J151" i="30"/>
  <c r="I151" i="30" a="1"/>
  <c r="I151" i="30" s="1"/>
  <c r="H151" i="30" a="1"/>
  <c r="H151" i="30" s="1"/>
  <c r="V151" i="30" s="1"/>
  <c r="W150" i="30"/>
  <c r="M150" i="30"/>
  <c r="J150" i="30"/>
  <c r="I150" i="30" a="1"/>
  <c r="I150" i="30" s="1"/>
  <c r="H150" i="30" a="1"/>
  <c r="H150" i="30" s="1"/>
  <c r="V150" i="30" s="1"/>
  <c r="W149" i="30"/>
  <c r="M149" i="30"/>
  <c r="J149" i="30"/>
  <c r="I149" i="30" a="1"/>
  <c r="I149" i="30" s="1"/>
  <c r="H149" i="30" a="1"/>
  <c r="H149" i="30" s="1"/>
  <c r="V149" i="30" s="1"/>
  <c r="W148" i="30"/>
  <c r="M148" i="30"/>
  <c r="J148" i="30"/>
  <c r="I148" i="30" a="1"/>
  <c r="I148" i="30" s="1"/>
  <c r="H148" i="30" a="1"/>
  <c r="H148" i="30" s="1"/>
  <c r="V148" i="30" s="1"/>
  <c r="W147" i="30"/>
  <c r="M147" i="30"/>
  <c r="J147" i="30"/>
  <c r="I147" i="30" a="1"/>
  <c r="I147" i="30" s="1"/>
  <c r="H147" i="30" a="1"/>
  <c r="H147" i="30" s="1"/>
  <c r="V147" i="30" s="1"/>
  <c r="W146" i="30"/>
  <c r="M146" i="30"/>
  <c r="J146" i="30"/>
  <c r="I146" i="30" a="1"/>
  <c r="I146" i="30" s="1"/>
  <c r="H146" i="30" a="1"/>
  <c r="H146" i="30" s="1"/>
  <c r="V146" i="30" s="1"/>
  <c r="W145" i="30"/>
  <c r="M145" i="30"/>
  <c r="J145" i="30"/>
  <c r="I145" i="30" a="1"/>
  <c r="I145" i="30" s="1"/>
  <c r="H145" i="30" a="1"/>
  <c r="H145" i="30" s="1"/>
  <c r="V145" i="30" s="1"/>
  <c r="W144" i="30"/>
  <c r="M144" i="30"/>
  <c r="J144" i="30"/>
  <c r="I144" i="30" a="1"/>
  <c r="I144" i="30" s="1"/>
  <c r="H144" i="30" a="1"/>
  <c r="H144" i="30" s="1"/>
  <c r="V144" i="30" s="1"/>
  <c r="W143" i="30"/>
  <c r="M143" i="30"/>
  <c r="J143" i="30"/>
  <c r="I143" i="30" a="1"/>
  <c r="I143" i="30" s="1"/>
  <c r="H143" i="30" a="1"/>
  <c r="H143" i="30" s="1"/>
  <c r="V143" i="30" s="1"/>
  <c r="W142" i="30"/>
  <c r="M142" i="30"/>
  <c r="J142" i="30"/>
  <c r="I142" i="30" a="1"/>
  <c r="I142" i="30" s="1"/>
  <c r="H142" i="30" a="1"/>
  <c r="H142" i="30" s="1"/>
  <c r="V142" i="30" s="1"/>
  <c r="W141" i="30"/>
  <c r="M141" i="30"/>
  <c r="J141" i="30"/>
  <c r="I141" i="30" a="1"/>
  <c r="I141" i="30" s="1"/>
  <c r="H141" i="30" a="1"/>
  <c r="H141" i="30" s="1"/>
  <c r="V141" i="30" s="1"/>
  <c r="W140" i="30"/>
  <c r="M140" i="30"/>
  <c r="J140" i="30"/>
  <c r="I140" i="30" a="1"/>
  <c r="I140" i="30" s="1"/>
  <c r="H140" i="30" a="1"/>
  <c r="H140" i="30" s="1"/>
  <c r="V140" i="30" s="1"/>
  <c r="W139" i="30"/>
  <c r="M139" i="30"/>
  <c r="J139" i="30"/>
  <c r="I139" i="30" a="1"/>
  <c r="I139" i="30" s="1"/>
  <c r="H139" i="30" a="1"/>
  <c r="H139" i="30" s="1"/>
  <c r="V139" i="30" s="1"/>
  <c r="W138" i="30"/>
  <c r="M138" i="30"/>
  <c r="J138" i="30"/>
  <c r="I138" i="30" a="1"/>
  <c r="I138" i="30" s="1"/>
  <c r="H138" i="30" a="1"/>
  <c r="H138" i="30" s="1"/>
  <c r="V138" i="30" s="1"/>
  <c r="W137" i="30"/>
  <c r="M137" i="30"/>
  <c r="J137" i="30"/>
  <c r="I137" i="30" a="1"/>
  <c r="I137" i="30" s="1"/>
  <c r="H137" i="30" a="1"/>
  <c r="H137" i="30" s="1"/>
  <c r="V137" i="30" s="1"/>
  <c r="W136" i="30"/>
  <c r="M136" i="30"/>
  <c r="J136" i="30"/>
  <c r="I136" i="30" a="1"/>
  <c r="I136" i="30" s="1"/>
  <c r="H136" i="30" a="1"/>
  <c r="H136" i="30" s="1"/>
  <c r="V136" i="30" s="1"/>
  <c r="W135" i="30"/>
  <c r="M135" i="30"/>
  <c r="J135" i="30"/>
  <c r="I135" i="30" a="1"/>
  <c r="I135" i="30" s="1"/>
  <c r="H135" i="30" a="1"/>
  <c r="H135" i="30" s="1"/>
  <c r="V135" i="30" s="1"/>
  <c r="W134" i="30"/>
  <c r="M134" i="30"/>
  <c r="J134" i="30"/>
  <c r="I134" i="30" a="1"/>
  <c r="I134" i="30" s="1"/>
  <c r="H134" i="30" a="1"/>
  <c r="H134" i="30" s="1"/>
  <c r="V134" i="30" s="1"/>
  <c r="W133" i="30"/>
  <c r="M133" i="30"/>
  <c r="J133" i="30"/>
  <c r="I133" i="30" a="1"/>
  <c r="I133" i="30" s="1"/>
  <c r="H133" i="30" a="1"/>
  <c r="H133" i="30" s="1"/>
  <c r="V133" i="30" s="1"/>
  <c r="W132" i="30"/>
  <c r="M132" i="30"/>
  <c r="J132" i="30"/>
  <c r="I132" i="30" a="1"/>
  <c r="I132" i="30" s="1"/>
  <c r="H132" i="30" a="1"/>
  <c r="H132" i="30" s="1"/>
  <c r="V132" i="30" s="1"/>
  <c r="W131" i="30"/>
  <c r="M131" i="30"/>
  <c r="J131" i="30"/>
  <c r="I131" i="30" a="1"/>
  <c r="I131" i="30" s="1"/>
  <c r="H131" i="30" a="1"/>
  <c r="H131" i="30" s="1"/>
  <c r="V131" i="30" s="1"/>
  <c r="W130" i="30"/>
  <c r="M130" i="30"/>
  <c r="J130" i="30"/>
  <c r="I130" i="30" a="1"/>
  <c r="I130" i="30" s="1"/>
  <c r="H130" i="30" a="1"/>
  <c r="H130" i="30" s="1"/>
  <c r="V130" i="30" s="1"/>
  <c r="W129" i="30"/>
  <c r="M129" i="30"/>
  <c r="J129" i="30"/>
  <c r="I129" i="30" a="1"/>
  <c r="I129" i="30" s="1"/>
  <c r="H129" i="30" a="1"/>
  <c r="H129" i="30" s="1"/>
  <c r="V129" i="30" s="1"/>
  <c r="W128" i="30"/>
  <c r="M128" i="30"/>
  <c r="J128" i="30"/>
  <c r="I128" i="30" a="1"/>
  <c r="I128" i="30" s="1"/>
  <c r="H128" i="30" a="1"/>
  <c r="H128" i="30" s="1"/>
  <c r="V128" i="30" s="1"/>
  <c r="W127" i="30"/>
  <c r="M127" i="30"/>
  <c r="J127" i="30"/>
  <c r="I127" i="30" a="1"/>
  <c r="I127" i="30" s="1"/>
  <c r="H127" i="30" a="1"/>
  <c r="H127" i="30" s="1"/>
  <c r="V127" i="30" s="1"/>
  <c r="W126" i="30"/>
  <c r="M126" i="30"/>
  <c r="J126" i="30"/>
  <c r="I126" i="30" a="1"/>
  <c r="I126" i="30" s="1"/>
  <c r="H126" i="30" a="1"/>
  <c r="H126" i="30" s="1"/>
  <c r="V126" i="30" s="1"/>
  <c r="W125" i="30"/>
  <c r="M125" i="30"/>
  <c r="J125" i="30"/>
  <c r="I125" i="30" a="1"/>
  <c r="I125" i="30" s="1"/>
  <c r="H125" i="30" a="1"/>
  <c r="H125" i="30" s="1"/>
  <c r="V125" i="30" s="1"/>
  <c r="W124" i="30"/>
  <c r="M124" i="30"/>
  <c r="J124" i="30"/>
  <c r="I124" i="30" a="1"/>
  <c r="I124" i="30" s="1"/>
  <c r="H124" i="30" a="1"/>
  <c r="H124" i="30" s="1"/>
  <c r="V124" i="30" s="1"/>
  <c r="W123" i="30"/>
  <c r="M123" i="30"/>
  <c r="J123" i="30"/>
  <c r="I123" i="30" a="1"/>
  <c r="I123" i="30" s="1"/>
  <c r="H123" i="30" a="1"/>
  <c r="H123" i="30" s="1"/>
  <c r="V123" i="30" s="1"/>
  <c r="W122" i="30"/>
  <c r="M122" i="30"/>
  <c r="J122" i="30"/>
  <c r="I122" i="30" a="1"/>
  <c r="I122" i="30" s="1"/>
  <c r="H122" i="30" a="1"/>
  <c r="H122" i="30" s="1"/>
  <c r="V122" i="30" s="1"/>
  <c r="W121" i="30"/>
  <c r="M121" i="30"/>
  <c r="J121" i="30"/>
  <c r="I121" i="30" a="1"/>
  <c r="I121" i="30" s="1"/>
  <c r="H121" i="30" a="1"/>
  <c r="H121" i="30" s="1"/>
  <c r="V121" i="30" s="1"/>
  <c r="W120" i="30"/>
  <c r="M120" i="30"/>
  <c r="J120" i="30"/>
  <c r="I120" i="30" a="1"/>
  <c r="I120" i="30" s="1"/>
  <c r="H120" i="30" a="1"/>
  <c r="H120" i="30" s="1"/>
  <c r="V120" i="30" s="1"/>
  <c r="W119" i="30"/>
  <c r="M119" i="30"/>
  <c r="J119" i="30"/>
  <c r="I119" i="30" a="1"/>
  <c r="I119" i="30" s="1"/>
  <c r="H119" i="30" a="1"/>
  <c r="H119" i="30" s="1"/>
  <c r="V119" i="30" s="1"/>
  <c r="W118" i="30"/>
  <c r="M118" i="30"/>
  <c r="J118" i="30"/>
  <c r="I118" i="30" a="1"/>
  <c r="I118" i="30" s="1"/>
  <c r="H118" i="30" a="1"/>
  <c r="H118" i="30" s="1"/>
  <c r="V118" i="30" s="1"/>
  <c r="W117" i="30"/>
  <c r="M117" i="30"/>
  <c r="J117" i="30"/>
  <c r="I117" i="30" a="1"/>
  <c r="I117" i="30" s="1"/>
  <c r="H117" i="30" a="1"/>
  <c r="H117" i="30" s="1"/>
  <c r="V117" i="30" s="1"/>
  <c r="W116" i="30"/>
  <c r="M116" i="30"/>
  <c r="J116" i="30"/>
  <c r="I116" i="30" a="1"/>
  <c r="I116" i="30" s="1"/>
  <c r="H116" i="30" a="1"/>
  <c r="H116" i="30" s="1"/>
  <c r="V116" i="30" s="1"/>
  <c r="W115" i="30"/>
  <c r="M115" i="30"/>
  <c r="J115" i="30"/>
  <c r="I115" i="30" a="1"/>
  <c r="I115" i="30" s="1"/>
  <c r="H115" i="30" a="1"/>
  <c r="H115" i="30" s="1"/>
  <c r="V115" i="30" s="1"/>
  <c r="W114" i="30"/>
  <c r="M114" i="30"/>
  <c r="J114" i="30"/>
  <c r="I114" i="30" a="1"/>
  <c r="I114" i="30" s="1"/>
  <c r="H114" i="30" a="1"/>
  <c r="H114" i="30" s="1"/>
  <c r="V114" i="30" s="1"/>
  <c r="W113" i="30"/>
  <c r="M113" i="30"/>
  <c r="J113" i="30"/>
  <c r="I113" i="30" a="1"/>
  <c r="I113" i="30" s="1"/>
  <c r="H113" i="30" a="1"/>
  <c r="H113" i="30" s="1"/>
  <c r="V113" i="30" s="1"/>
  <c r="W112" i="30"/>
  <c r="M112" i="30"/>
  <c r="J112" i="30"/>
  <c r="I112" i="30" a="1"/>
  <c r="I112" i="30" s="1"/>
  <c r="H112" i="30" a="1"/>
  <c r="H112" i="30" s="1"/>
  <c r="V112" i="30" s="1"/>
  <c r="W111" i="30"/>
  <c r="M111" i="30"/>
  <c r="J111" i="30"/>
  <c r="I111" i="30" a="1"/>
  <c r="I111" i="30" s="1"/>
  <c r="H111" i="30" a="1"/>
  <c r="H111" i="30" s="1"/>
  <c r="V111" i="30" s="1"/>
  <c r="W110" i="30"/>
  <c r="M110" i="30"/>
  <c r="J110" i="30"/>
  <c r="I110" i="30" a="1"/>
  <c r="I110" i="30" s="1"/>
  <c r="H110" i="30" a="1"/>
  <c r="H110" i="30" s="1"/>
  <c r="V110" i="30" s="1"/>
  <c r="W109" i="30"/>
  <c r="M109" i="30"/>
  <c r="J109" i="30"/>
  <c r="I109" i="30" a="1"/>
  <c r="I109" i="30" s="1"/>
  <c r="H109" i="30" a="1"/>
  <c r="H109" i="30" s="1"/>
  <c r="V109" i="30" s="1"/>
  <c r="W108" i="30"/>
  <c r="M108" i="30"/>
  <c r="J108" i="30"/>
  <c r="I108" i="30" a="1"/>
  <c r="I108" i="30" s="1"/>
  <c r="H108" i="30" a="1"/>
  <c r="H108" i="30" s="1"/>
  <c r="V108" i="30" s="1"/>
  <c r="W107" i="30"/>
  <c r="M107" i="30"/>
  <c r="J107" i="30"/>
  <c r="I107" i="30" a="1"/>
  <c r="I107" i="30" s="1"/>
  <c r="H107" i="30" a="1"/>
  <c r="H107" i="30" s="1"/>
  <c r="V107" i="30" s="1"/>
  <c r="W106" i="30"/>
  <c r="M106" i="30"/>
  <c r="J106" i="30"/>
  <c r="I106" i="30" a="1"/>
  <c r="I106" i="30" s="1"/>
  <c r="H106" i="30" a="1"/>
  <c r="H106" i="30" s="1"/>
  <c r="V106" i="30" s="1"/>
  <c r="W105" i="30"/>
  <c r="M105" i="30"/>
  <c r="J105" i="30"/>
  <c r="I105" i="30" a="1"/>
  <c r="I105" i="30" s="1"/>
  <c r="H105" i="30" a="1"/>
  <c r="H105" i="30" s="1"/>
  <c r="V105" i="30" s="1"/>
  <c r="W104" i="30"/>
  <c r="M104" i="30"/>
  <c r="J104" i="30"/>
  <c r="I104" i="30" a="1"/>
  <c r="I104" i="30" s="1"/>
  <c r="H104" i="30" a="1"/>
  <c r="H104" i="30" s="1"/>
  <c r="V104" i="30" s="1"/>
  <c r="W103" i="30"/>
  <c r="M103" i="30"/>
  <c r="J103" i="30"/>
  <c r="I103" i="30" a="1"/>
  <c r="I103" i="30" s="1"/>
  <c r="H103" i="30" a="1"/>
  <c r="H103" i="30" s="1"/>
  <c r="V103" i="30" s="1"/>
  <c r="W102" i="30"/>
  <c r="M102" i="30"/>
  <c r="J102" i="30"/>
  <c r="I102" i="30" a="1"/>
  <c r="I102" i="30" s="1"/>
  <c r="H102" i="30" a="1"/>
  <c r="H102" i="30" s="1"/>
  <c r="V102" i="30" s="1"/>
  <c r="W101" i="30"/>
  <c r="M101" i="30"/>
  <c r="J101" i="30"/>
  <c r="I101" i="30" a="1"/>
  <c r="I101" i="30" s="1"/>
  <c r="H101" i="30" a="1"/>
  <c r="H101" i="30" s="1"/>
  <c r="V101" i="30" s="1"/>
  <c r="W100" i="30"/>
  <c r="M100" i="30"/>
  <c r="J100" i="30"/>
  <c r="I100" i="30" a="1"/>
  <c r="I100" i="30" s="1"/>
  <c r="H100" i="30" a="1"/>
  <c r="H100" i="30" s="1"/>
  <c r="V100" i="30" s="1"/>
  <c r="W99" i="30"/>
  <c r="M99" i="30"/>
  <c r="J99" i="30"/>
  <c r="I99" i="30" a="1"/>
  <c r="I99" i="30" s="1"/>
  <c r="H99" i="30" a="1"/>
  <c r="H99" i="30" s="1"/>
  <c r="V99" i="30" s="1"/>
  <c r="W98" i="30"/>
  <c r="M98" i="30"/>
  <c r="J98" i="30"/>
  <c r="I98" i="30" a="1"/>
  <c r="I98" i="30" s="1"/>
  <c r="H98" i="30" a="1"/>
  <c r="H98" i="30" s="1"/>
  <c r="V98" i="30" s="1"/>
  <c r="W97" i="30"/>
  <c r="M97" i="30"/>
  <c r="J97" i="30"/>
  <c r="I97" i="30" a="1"/>
  <c r="I97" i="30" s="1"/>
  <c r="H97" i="30" a="1"/>
  <c r="H97" i="30" s="1"/>
  <c r="V97" i="30" s="1"/>
  <c r="W96" i="30"/>
  <c r="M96" i="30"/>
  <c r="J96" i="30"/>
  <c r="I96" i="30" a="1"/>
  <c r="I96" i="30" s="1"/>
  <c r="H96" i="30" a="1"/>
  <c r="H96" i="30" s="1"/>
  <c r="V96" i="30" s="1"/>
  <c r="W95" i="30"/>
  <c r="M95" i="30"/>
  <c r="J95" i="30"/>
  <c r="I95" i="30" a="1"/>
  <c r="I95" i="30" s="1"/>
  <c r="H95" i="30" a="1"/>
  <c r="H95" i="30" s="1"/>
  <c r="V95" i="30" s="1"/>
  <c r="W94" i="30"/>
  <c r="M94" i="30"/>
  <c r="J94" i="30"/>
  <c r="I94" i="30" a="1"/>
  <c r="I94" i="30" s="1"/>
  <c r="H94" i="30" a="1"/>
  <c r="H94" i="30" s="1"/>
  <c r="V94" i="30" s="1"/>
  <c r="W93" i="30"/>
  <c r="M93" i="30"/>
  <c r="J93" i="30"/>
  <c r="I93" i="30" a="1"/>
  <c r="I93" i="30" s="1"/>
  <c r="H93" i="30" a="1"/>
  <c r="H93" i="30" s="1"/>
  <c r="V93" i="30" s="1"/>
  <c r="W92" i="30"/>
  <c r="M92" i="30"/>
  <c r="J92" i="30"/>
  <c r="I92" i="30" a="1"/>
  <c r="I92" i="30" s="1"/>
  <c r="H92" i="30" a="1"/>
  <c r="H92" i="30" s="1"/>
  <c r="V92" i="30" s="1"/>
  <c r="W91" i="30"/>
  <c r="M91" i="30"/>
  <c r="J91" i="30"/>
  <c r="I91" i="30" a="1"/>
  <c r="I91" i="30" s="1"/>
  <c r="H91" i="30" a="1"/>
  <c r="H91" i="30" s="1"/>
  <c r="V91" i="30" s="1"/>
  <c r="W90" i="30"/>
  <c r="M90" i="30"/>
  <c r="J90" i="30"/>
  <c r="I90" i="30" a="1"/>
  <c r="I90" i="30" s="1"/>
  <c r="H90" i="30" a="1"/>
  <c r="H90" i="30" s="1"/>
  <c r="V90" i="30" s="1"/>
  <c r="W89" i="30"/>
  <c r="M89" i="30"/>
  <c r="J89" i="30"/>
  <c r="I89" i="30" a="1"/>
  <c r="I89" i="30" s="1"/>
  <c r="H89" i="30" a="1"/>
  <c r="H89" i="30" s="1"/>
  <c r="V89" i="30" s="1"/>
  <c r="W88" i="30"/>
  <c r="M88" i="30"/>
  <c r="J88" i="30"/>
  <c r="I88" i="30" a="1"/>
  <c r="I88" i="30" s="1"/>
  <c r="H88" i="30" a="1"/>
  <c r="H88" i="30" s="1"/>
  <c r="V88" i="30" s="1"/>
  <c r="W87" i="30"/>
  <c r="M87" i="30"/>
  <c r="J87" i="30"/>
  <c r="I87" i="30" a="1"/>
  <c r="I87" i="30" s="1"/>
  <c r="H87" i="30" a="1"/>
  <c r="H87" i="30" s="1"/>
  <c r="V87" i="30" s="1"/>
  <c r="W86" i="30"/>
  <c r="M86" i="30"/>
  <c r="J86" i="30"/>
  <c r="I86" i="30" a="1"/>
  <c r="I86" i="30" s="1"/>
  <c r="H86" i="30" a="1"/>
  <c r="H86" i="30" s="1"/>
  <c r="V86" i="30" s="1"/>
  <c r="W85" i="30"/>
  <c r="M85" i="30"/>
  <c r="J85" i="30"/>
  <c r="I85" i="30" a="1"/>
  <c r="I85" i="30" s="1"/>
  <c r="H85" i="30" a="1"/>
  <c r="H85" i="30" s="1"/>
  <c r="V85" i="30" s="1"/>
  <c r="W84" i="30"/>
  <c r="M84" i="30"/>
  <c r="J84" i="30"/>
  <c r="I84" i="30" a="1"/>
  <c r="I84" i="30" s="1"/>
  <c r="H84" i="30" a="1"/>
  <c r="H84" i="30" s="1"/>
  <c r="V84" i="30" s="1"/>
  <c r="W83" i="30"/>
  <c r="M83" i="30"/>
  <c r="J83" i="30"/>
  <c r="I83" i="30" a="1"/>
  <c r="I83" i="30" s="1"/>
  <c r="H83" i="30" a="1"/>
  <c r="H83" i="30" s="1"/>
  <c r="V83" i="30" s="1"/>
  <c r="W82" i="30"/>
  <c r="M82" i="30"/>
  <c r="J82" i="30"/>
  <c r="I82" i="30" a="1"/>
  <c r="I82" i="30" s="1"/>
  <c r="H82" i="30" a="1"/>
  <c r="H82" i="30" s="1"/>
  <c r="V82" i="30" s="1"/>
  <c r="W81" i="30"/>
  <c r="M81" i="30"/>
  <c r="J81" i="30"/>
  <c r="I81" i="30" a="1"/>
  <c r="I81" i="30" s="1"/>
  <c r="H81" i="30" a="1"/>
  <c r="H81" i="30" s="1"/>
  <c r="V81" i="30" s="1"/>
  <c r="W80" i="30"/>
  <c r="M80" i="30"/>
  <c r="J80" i="30"/>
  <c r="I80" i="30" a="1"/>
  <c r="I80" i="30" s="1"/>
  <c r="H80" i="30" a="1"/>
  <c r="H80" i="30" s="1"/>
  <c r="V80" i="30" s="1"/>
  <c r="W79" i="30"/>
  <c r="M79" i="30"/>
  <c r="J79" i="30"/>
  <c r="I79" i="30" a="1"/>
  <c r="I79" i="30" s="1"/>
  <c r="H79" i="30" a="1"/>
  <c r="H79" i="30" s="1"/>
  <c r="V79" i="30" s="1"/>
  <c r="W78" i="30"/>
  <c r="M78" i="30"/>
  <c r="J78" i="30"/>
  <c r="I78" i="30" a="1"/>
  <c r="I78" i="30" s="1"/>
  <c r="H78" i="30" a="1"/>
  <c r="H78" i="30" s="1"/>
  <c r="V78" i="30" s="1"/>
  <c r="W77" i="30"/>
  <c r="M77" i="30"/>
  <c r="J77" i="30"/>
  <c r="I77" i="30" a="1"/>
  <c r="I77" i="30" s="1"/>
  <c r="H77" i="30" a="1"/>
  <c r="H77" i="30" s="1"/>
  <c r="V77" i="30" s="1"/>
  <c r="W76" i="30"/>
  <c r="M76" i="30"/>
  <c r="J76" i="30"/>
  <c r="I76" i="30" a="1"/>
  <c r="I76" i="30" s="1"/>
  <c r="H76" i="30" a="1"/>
  <c r="H76" i="30" s="1"/>
  <c r="V76" i="30" s="1"/>
  <c r="W75" i="30"/>
  <c r="M75" i="30"/>
  <c r="J75" i="30"/>
  <c r="I75" i="30" a="1"/>
  <c r="I75" i="30" s="1"/>
  <c r="H75" i="30" a="1"/>
  <c r="H75" i="30" s="1"/>
  <c r="V75" i="30" s="1"/>
  <c r="W74" i="30"/>
  <c r="M74" i="30"/>
  <c r="J74" i="30"/>
  <c r="I74" i="30" a="1"/>
  <c r="I74" i="30" s="1"/>
  <c r="H74" i="30" a="1"/>
  <c r="H74" i="30" s="1"/>
  <c r="V74" i="30" s="1"/>
  <c r="W73" i="30"/>
  <c r="M73" i="30"/>
  <c r="J73" i="30"/>
  <c r="I73" i="30" a="1"/>
  <c r="I73" i="30" s="1"/>
  <c r="H73" i="30" a="1"/>
  <c r="H73" i="30" s="1"/>
  <c r="V73" i="30" s="1"/>
  <c r="W72" i="30"/>
  <c r="M72" i="30"/>
  <c r="J72" i="30"/>
  <c r="I72" i="30" a="1"/>
  <c r="I72" i="30" s="1"/>
  <c r="H72" i="30" a="1"/>
  <c r="H72" i="30" s="1"/>
  <c r="V72" i="30" s="1"/>
  <c r="W71" i="30"/>
  <c r="M71" i="30"/>
  <c r="J71" i="30"/>
  <c r="I71" i="30" a="1"/>
  <c r="I71" i="30" s="1"/>
  <c r="H71" i="30" a="1"/>
  <c r="H71" i="30" s="1"/>
  <c r="V71" i="30" s="1"/>
  <c r="W70" i="30"/>
  <c r="M70" i="30"/>
  <c r="J70" i="30"/>
  <c r="I70" i="30" a="1"/>
  <c r="I70" i="30" s="1"/>
  <c r="H70" i="30" a="1"/>
  <c r="H70" i="30" s="1"/>
  <c r="V70" i="30" s="1"/>
  <c r="W69" i="30"/>
  <c r="M69" i="30"/>
  <c r="J69" i="30"/>
  <c r="I69" i="30" a="1"/>
  <c r="I69" i="30" s="1"/>
  <c r="H69" i="30" a="1"/>
  <c r="H69" i="30" s="1"/>
  <c r="V69" i="30" s="1"/>
  <c r="W68" i="30"/>
  <c r="M68" i="30"/>
  <c r="J68" i="30"/>
  <c r="I68" i="30" a="1"/>
  <c r="I68" i="30" s="1"/>
  <c r="H68" i="30" a="1"/>
  <c r="H68" i="30" s="1"/>
  <c r="V68" i="30" s="1"/>
  <c r="W67" i="30"/>
  <c r="M67" i="30"/>
  <c r="J67" i="30"/>
  <c r="I67" i="30" a="1"/>
  <c r="I67" i="30" s="1"/>
  <c r="H67" i="30" a="1"/>
  <c r="H67" i="30" s="1"/>
  <c r="V67" i="30" s="1"/>
  <c r="W66" i="30"/>
  <c r="M66" i="30"/>
  <c r="J66" i="30"/>
  <c r="I66" i="30" a="1"/>
  <c r="I66" i="30" s="1"/>
  <c r="H66" i="30" a="1"/>
  <c r="H66" i="30" s="1"/>
  <c r="V66" i="30" s="1"/>
  <c r="W65" i="30"/>
  <c r="M65" i="30"/>
  <c r="J65" i="30"/>
  <c r="I65" i="30" a="1"/>
  <c r="I65" i="30" s="1"/>
  <c r="H65" i="30" a="1"/>
  <c r="H65" i="30" s="1"/>
  <c r="V65" i="30" s="1"/>
  <c r="W64" i="30"/>
  <c r="M64" i="30"/>
  <c r="J64" i="30"/>
  <c r="I64" i="30" a="1"/>
  <c r="I64" i="30" s="1"/>
  <c r="H64" i="30" a="1"/>
  <c r="H64" i="30" s="1"/>
  <c r="V64" i="30" s="1"/>
  <c r="W63" i="30"/>
  <c r="M63" i="30"/>
  <c r="J63" i="30"/>
  <c r="I63" i="30" a="1"/>
  <c r="I63" i="30" s="1"/>
  <c r="H63" i="30" a="1"/>
  <c r="H63" i="30" s="1"/>
  <c r="V63" i="30" s="1"/>
  <c r="W62" i="30"/>
  <c r="M62" i="30"/>
  <c r="J62" i="30"/>
  <c r="I62" i="30" a="1"/>
  <c r="I62" i="30" s="1"/>
  <c r="H62" i="30" a="1"/>
  <c r="H62" i="30" s="1"/>
  <c r="V62" i="30" s="1"/>
  <c r="W61" i="30"/>
  <c r="M61" i="30"/>
  <c r="J61" i="30"/>
  <c r="I61" i="30" a="1"/>
  <c r="I61" i="30" s="1"/>
  <c r="H61" i="30" a="1"/>
  <c r="H61" i="30" s="1"/>
  <c r="V61" i="30" s="1"/>
  <c r="W60" i="30"/>
  <c r="M60" i="30"/>
  <c r="J60" i="30"/>
  <c r="I60" i="30" a="1"/>
  <c r="I60" i="30" s="1"/>
  <c r="H60" i="30" a="1"/>
  <c r="H60" i="30" s="1"/>
  <c r="V60" i="30" s="1"/>
  <c r="W59" i="30"/>
  <c r="M59" i="30"/>
  <c r="J59" i="30"/>
  <c r="I59" i="30" a="1"/>
  <c r="I59" i="30" s="1"/>
  <c r="H59" i="30" a="1"/>
  <c r="H59" i="30" s="1"/>
  <c r="V59" i="30" s="1"/>
  <c r="W58" i="30"/>
  <c r="M58" i="30"/>
  <c r="J58" i="30"/>
  <c r="I58" i="30" a="1"/>
  <c r="I58" i="30" s="1"/>
  <c r="H58" i="30" a="1"/>
  <c r="H58" i="30" s="1"/>
  <c r="V58" i="30" s="1"/>
  <c r="W57" i="30"/>
  <c r="M57" i="30"/>
  <c r="J57" i="30"/>
  <c r="I57" i="30" a="1"/>
  <c r="I57" i="30" s="1"/>
  <c r="H57" i="30" a="1"/>
  <c r="H57" i="30" s="1"/>
  <c r="V57" i="30" s="1"/>
  <c r="W56" i="30"/>
  <c r="M56" i="30"/>
  <c r="J56" i="30"/>
  <c r="I56" i="30" a="1"/>
  <c r="I56" i="30" s="1"/>
  <c r="H56" i="30" a="1"/>
  <c r="H56" i="30" s="1"/>
  <c r="V56" i="30" s="1"/>
  <c r="W55" i="30"/>
  <c r="M55" i="30"/>
  <c r="J55" i="30"/>
  <c r="I55" i="30" a="1"/>
  <c r="I55" i="30" s="1"/>
  <c r="H55" i="30" a="1"/>
  <c r="H55" i="30" s="1"/>
  <c r="V55" i="30" s="1"/>
  <c r="W54" i="30"/>
  <c r="M54" i="30"/>
  <c r="J54" i="30"/>
  <c r="I54" i="30" a="1"/>
  <c r="I54" i="30" s="1"/>
  <c r="H54" i="30" a="1"/>
  <c r="H54" i="30" s="1"/>
  <c r="V54" i="30" s="1"/>
  <c r="W53" i="30"/>
  <c r="M53" i="30"/>
  <c r="J53" i="30"/>
  <c r="I53" i="30" a="1"/>
  <c r="I53" i="30" s="1"/>
  <c r="H53" i="30" a="1"/>
  <c r="H53" i="30" s="1"/>
  <c r="V53" i="30" s="1"/>
  <c r="W52" i="30"/>
  <c r="M52" i="30"/>
  <c r="J52" i="30"/>
  <c r="I52" i="30" a="1"/>
  <c r="I52" i="30" s="1"/>
  <c r="H52" i="30" a="1"/>
  <c r="H52" i="30" s="1"/>
  <c r="V52" i="30" s="1"/>
  <c r="W51" i="30"/>
  <c r="M51" i="30"/>
  <c r="J51" i="30"/>
  <c r="I51" i="30" a="1"/>
  <c r="I51" i="30" s="1"/>
  <c r="H51" i="30" a="1"/>
  <c r="H51" i="30" s="1"/>
  <c r="V51" i="30" s="1"/>
  <c r="W50" i="30"/>
  <c r="M50" i="30"/>
  <c r="J50" i="30"/>
  <c r="I50" i="30" a="1"/>
  <c r="I50" i="30" s="1"/>
  <c r="H50" i="30" a="1"/>
  <c r="H50" i="30" s="1"/>
  <c r="V50" i="30" s="1"/>
  <c r="W49" i="30"/>
  <c r="M49" i="30"/>
  <c r="J49" i="30"/>
  <c r="I49" i="30" a="1"/>
  <c r="I49" i="30" s="1"/>
  <c r="H49" i="30" a="1"/>
  <c r="H49" i="30" s="1"/>
  <c r="V49" i="30" s="1"/>
  <c r="W48" i="30"/>
  <c r="M48" i="30"/>
  <c r="J48" i="30"/>
  <c r="I48" i="30" a="1"/>
  <c r="I48" i="30" s="1"/>
  <c r="H48" i="30" a="1"/>
  <c r="H48" i="30" s="1"/>
  <c r="V48" i="30" s="1"/>
  <c r="W47" i="30"/>
  <c r="M47" i="30"/>
  <c r="J47" i="30"/>
  <c r="I47" i="30" a="1"/>
  <c r="I47" i="30" s="1"/>
  <c r="H47" i="30" a="1"/>
  <c r="H47" i="30" s="1"/>
  <c r="V47" i="30" s="1"/>
  <c r="W46" i="30"/>
  <c r="M46" i="30"/>
  <c r="J46" i="30"/>
  <c r="I46" i="30" a="1"/>
  <c r="I46" i="30" s="1"/>
  <c r="H46" i="30" a="1"/>
  <c r="H46" i="30" s="1"/>
  <c r="V46" i="30" s="1"/>
  <c r="W45" i="30"/>
  <c r="M45" i="30"/>
  <c r="J45" i="30"/>
  <c r="I45" i="30" a="1"/>
  <c r="I45" i="30" s="1"/>
  <c r="H45" i="30" a="1"/>
  <c r="H45" i="30" s="1"/>
  <c r="V45" i="30" s="1"/>
  <c r="W44" i="30"/>
  <c r="M44" i="30"/>
  <c r="J44" i="30"/>
  <c r="I44" i="30" a="1"/>
  <c r="I44" i="30" s="1"/>
  <c r="H44" i="30" a="1"/>
  <c r="H44" i="30" s="1"/>
  <c r="V44" i="30" s="1"/>
  <c r="W43" i="30"/>
  <c r="M43" i="30"/>
  <c r="J43" i="30"/>
  <c r="I43" i="30" a="1"/>
  <c r="I43" i="30" s="1"/>
  <c r="H43" i="30" a="1"/>
  <c r="H43" i="30" s="1"/>
  <c r="V43" i="30" s="1"/>
  <c r="W42" i="30"/>
  <c r="M42" i="30"/>
  <c r="J42" i="30"/>
  <c r="I42" i="30" a="1"/>
  <c r="I42" i="30" s="1"/>
  <c r="H42" i="30" a="1"/>
  <c r="H42" i="30" s="1"/>
  <c r="V42" i="30" s="1"/>
  <c r="W41" i="30"/>
  <c r="M41" i="30"/>
  <c r="J41" i="30"/>
  <c r="I41" i="30" a="1"/>
  <c r="I41" i="30" s="1"/>
  <c r="H41" i="30" a="1"/>
  <c r="H41" i="30" s="1"/>
  <c r="V41" i="30" s="1"/>
  <c r="W40" i="30"/>
  <c r="M40" i="30"/>
  <c r="J40" i="30"/>
  <c r="I40" i="30" a="1"/>
  <c r="I40" i="30" s="1"/>
  <c r="H40" i="30" a="1"/>
  <c r="H40" i="30" s="1"/>
  <c r="V40" i="30" s="1"/>
  <c r="W39" i="30"/>
  <c r="M39" i="30"/>
  <c r="J39" i="30"/>
  <c r="I39" i="30" a="1"/>
  <c r="I39" i="30" s="1"/>
  <c r="H39" i="30" a="1"/>
  <c r="H39" i="30" s="1"/>
  <c r="V39" i="30" s="1"/>
  <c r="W38" i="30"/>
  <c r="M38" i="30"/>
  <c r="J38" i="30"/>
  <c r="I38" i="30" a="1"/>
  <c r="I38" i="30" s="1"/>
  <c r="H38" i="30" a="1"/>
  <c r="H38" i="30" s="1"/>
  <c r="V38" i="30" s="1"/>
  <c r="W37" i="30"/>
  <c r="M37" i="30"/>
  <c r="J37" i="30"/>
  <c r="I37" i="30" a="1"/>
  <c r="I37" i="30" s="1"/>
  <c r="H37" i="30" a="1"/>
  <c r="H37" i="30" s="1"/>
  <c r="V37" i="30" s="1"/>
  <c r="W36" i="30"/>
  <c r="M36" i="30"/>
  <c r="J36" i="30"/>
  <c r="I36" i="30" a="1"/>
  <c r="I36" i="30" s="1"/>
  <c r="H36" i="30" a="1"/>
  <c r="H36" i="30" s="1"/>
  <c r="V36" i="30" s="1"/>
  <c r="W35" i="30"/>
  <c r="M35" i="30"/>
  <c r="J35" i="30"/>
  <c r="I35" i="30" a="1"/>
  <c r="I35" i="30" s="1"/>
  <c r="H35" i="30" a="1"/>
  <c r="H35" i="30" s="1"/>
  <c r="V35" i="30" s="1"/>
  <c r="W34" i="30"/>
  <c r="M34" i="30"/>
  <c r="J34" i="30"/>
  <c r="I34" i="30" a="1"/>
  <c r="I34" i="30" s="1"/>
  <c r="H34" i="30" a="1"/>
  <c r="H34" i="30" s="1"/>
  <c r="V34" i="30" s="1"/>
  <c r="W33" i="30"/>
  <c r="M33" i="30"/>
  <c r="J33" i="30"/>
  <c r="I33" i="30" a="1"/>
  <c r="I33" i="30" s="1"/>
  <c r="H33" i="30" a="1"/>
  <c r="H33" i="30" s="1"/>
  <c r="V33" i="30" s="1"/>
  <c r="W32" i="30"/>
  <c r="M32" i="30"/>
  <c r="J32" i="30"/>
  <c r="I32" i="30" a="1"/>
  <c r="I32" i="30" s="1"/>
  <c r="H32" i="30" a="1"/>
  <c r="H32" i="30" s="1"/>
  <c r="V32" i="30" s="1"/>
  <c r="W31" i="30"/>
  <c r="M31" i="30"/>
  <c r="J31" i="30"/>
  <c r="I31" i="30" a="1"/>
  <c r="I31" i="30" s="1"/>
  <c r="H31" i="30" a="1"/>
  <c r="H31" i="30" s="1"/>
  <c r="V31" i="30" s="1"/>
  <c r="W30" i="30"/>
  <c r="M30" i="30"/>
  <c r="J30" i="30"/>
  <c r="I30" i="30" a="1"/>
  <c r="I30" i="30" s="1"/>
  <c r="H30" i="30" a="1"/>
  <c r="H30" i="30" s="1"/>
  <c r="V30" i="30" s="1"/>
  <c r="W29" i="30"/>
  <c r="M29" i="30"/>
  <c r="J29" i="30"/>
  <c r="I29" i="30" a="1"/>
  <c r="I29" i="30" s="1"/>
  <c r="H29" i="30" a="1"/>
  <c r="H29" i="30" s="1"/>
  <c r="V29" i="30" s="1"/>
  <c r="W28" i="30"/>
  <c r="M28" i="30"/>
  <c r="J28" i="30"/>
  <c r="I28" i="30" a="1"/>
  <c r="I28" i="30" s="1"/>
  <c r="H28" i="30" a="1"/>
  <c r="H28" i="30" s="1"/>
  <c r="V28" i="30" s="1"/>
  <c r="W27" i="30"/>
  <c r="M27" i="30"/>
  <c r="J27" i="30"/>
  <c r="I27" i="30" a="1"/>
  <c r="I27" i="30" s="1"/>
  <c r="H27" i="30" a="1"/>
  <c r="H27" i="30" s="1"/>
  <c r="V27" i="30" s="1"/>
  <c r="W26" i="30"/>
  <c r="M26" i="30"/>
  <c r="J26" i="30"/>
  <c r="I26" i="30" a="1"/>
  <c r="I26" i="30" s="1"/>
  <c r="H26" i="30" a="1"/>
  <c r="H26" i="30" s="1"/>
  <c r="V26" i="30" s="1"/>
  <c r="W25" i="30"/>
  <c r="M25" i="30"/>
  <c r="J25" i="30"/>
  <c r="I25" i="30" a="1"/>
  <c r="I25" i="30" s="1"/>
  <c r="H25" i="30" a="1"/>
  <c r="H25" i="30" s="1"/>
  <c r="V25" i="30" s="1"/>
  <c r="W24" i="30"/>
  <c r="M24" i="30"/>
  <c r="J24" i="30"/>
  <c r="I24" i="30" a="1"/>
  <c r="I24" i="30" s="1"/>
  <c r="H24" i="30" a="1"/>
  <c r="H24" i="30" s="1"/>
  <c r="V24" i="30" s="1"/>
  <c r="W23" i="30"/>
  <c r="M23" i="30"/>
  <c r="J23" i="30"/>
  <c r="I23" i="30" a="1"/>
  <c r="I23" i="30" s="1"/>
  <c r="H23" i="30" a="1"/>
  <c r="H23" i="30" s="1"/>
  <c r="V23" i="30" s="1"/>
  <c r="W22" i="30"/>
  <c r="M22" i="30"/>
  <c r="J22" i="30"/>
  <c r="I22" i="30" a="1"/>
  <c r="I22" i="30" s="1"/>
  <c r="H22" i="30" a="1"/>
  <c r="H22" i="30" s="1"/>
  <c r="V22" i="30" s="1"/>
  <c r="W21" i="30"/>
  <c r="M21" i="30"/>
  <c r="J21" i="30"/>
  <c r="I21" i="30" a="1"/>
  <c r="I21" i="30" s="1"/>
  <c r="H21" i="30" a="1"/>
  <c r="H21" i="30" s="1"/>
  <c r="V21" i="30" s="1"/>
  <c r="W20" i="30"/>
  <c r="M20" i="30"/>
  <c r="J20" i="30"/>
  <c r="I20" i="30" a="1"/>
  <c r="I20" i="30" s="1"/>
  <c r="H20" i="30" a="1"/>
  <c r="H20" i="30" s="1"/>
  <c r="V20" i="30" s="1"/>
  <c r="W19" i="30"/>
  <c r="M19" i="30"/>
  <c r="J19" i="30"/>
  <c r="I19" i="30" a="1"/>
  <c r="I19" i="30" s="1"/>
  <c r="H19" i="30" a="1"/>
  <c r="H19" i="30" s="1"/>
  <c r="V19" i="30" s="1"/>
  <c r="W18" i="30"/>
  <c r="M18" i="30"/>
  <c r="J18" i="30"/>
  <c r="I18" i="30" a="1"/>
  <c r="I18" i="30" s="1"/>
  <c r="H18" i="30" a="1"/>
  <c r="H18" i="30" s="1"/>
  <c r="V18" i="30" s="1"/>
  <c r="W17" i="30"/>
  <c r="M17" i="30"/>
  <c r="J17" i="30"/>
  <c r="I17" i="30" a="1"/>
  <c r="I17" i="30" s="1"/>
  <c r="H17" i="30" a="1"/>
  <c r="H17" i="30" s="1"/>
  <c r="V17" i="30" s="1"/>
  <c r="W16" i="30"/>
  <c r="M16" i="30"/>
  <c r="J16" i="30"/>
  <c r="I16" i="30" a="1"/>
  <c r="I16" i="30" s="1"/>
  <c r="H16" i="30" a="1"/>
  <c r="H16" i="30" s="1"/>
  <c r="V16" i="30" s="1"/>
  <c r="W15" i="30"/>
  <c r="M15" i="30"/>
  <c r="J15" i="30"/>
  <c r="I15" i="30" a="1"/>
  <c r="I15" i="30" s="1"/>
  <c r="H15" i="30" a="1"/>
  <c r="H15" i="30" s="1"/>
  <c r="V15" i="30" s="1"/>
  <c r="W14" i="30"/>
  <c r="M14" i="30"/>
  <c r="J14" i="30"/>
  <c r="I14" i="30" a="1"/>
  <c r="I14" i="30" s="1"/>
  <c r="H14" i="30" a="1"/>
  <c r="H14" i="30" s="1"/>
  <c r="V14" i="30" s="1"/>
  <c r="W13" i="30"/>
  <c r="M13" i="30"/>
  <c r="J13" i="30"/>
  <c r="I13" i="30" a="1"/>
  <c r="I13" i="30" s="1"/>
  <c r="H13" i="30" a="1"/>
  <c r="H13" i="30" s="1"/>
  <c r="V13" i="30" s="1"/>
  <c r="W12" i="30"/>
  <c r="M12" i="30"/>
  <c r="J12" i="30"/>
  <c r="I12" i="30" a="1"/>
  <c r="I12" i="30" s="1"/>
  <c r="H12" i="30" a="1"/>
  <c r="H12" i="30" s="1"/>
  <c r="V12" i="30" s="1"/>
  <c r="W11" i="30"/>
  <c r="M11" i="30"/>
  <c r="J11" i="30"/>
  <c r="I11" i="30" a="1"/>
  <c r="I11" i="30" s="1"/>
  <c r="H11" i="30" a="1"/>
  <c r="H11" i="30" s="1"/>
  <c r="V11" i="30" s="1"/>
  <c r="W10" i="30"/>
  <c r="M10" i="30"/>
  <c r="J10" i="30"/>
  <c r="I10" i="30" a="1"/>
  <c r="I10" i="30" s="1"/>
  <c r="H10" i="30" a="1"/>
  <c r="H10" i="30" s="1"/>
  <c r="V10" i="30" s="1"/>
  <c r="W9" i="30"/>
  <c r="M9" i="30"/>
  <c r="J9" i="30"/>
  <c r="I9" i="30" a="1"/>
  <c r="I9" i="30" s="1"/>
  <c r="H9" i="30" a="1"/>
  <c r="H9" i="30" s="1"/>
  <c r="V9" i="30" s="1"/>
  <c r="W8" i="30"/>
  <c r="M8" i="30"/>
  <c r="J8" i="30"/>
  <c r="I8" i="30" a="1"/>
  <c r="I8" i="30" s="1"/>
  <c r="H8" i="30" a="1"/>
  <c r="H8" i="30" s="1"/>
  <c r="V8" i="30" s="1"/>
  <c r="W7" i="30"/>
  <c r="M7" i="30"/>
  <c r="J7" i="30"/>
  <c r="I7" i="30" a="1"/>
  <c r="I7" i="30" s="1"/>
  <c r="H7" i="30" a="1"/>
  <c r="H7" i="30" s="1"/>
  <c r="V7" i="30" s="1"/>
  <c r="W6" i="30"/>
  <c r="M6" i="30"/>
  <c r="J6" i="30"/>
  <c r="I6" i="30" a="1"/>
  <c r="I6" i="30" s="1"/>
  <c r="H6" i="30" a="1"/>
  <c r="H6" i="30" s="1"/>
  <c r="V6" i="30" s="1"/>
  <c r="W5" i="30"/>
  <c r="M5" i="30"/>
  <c r="J5" i="30"/>
  <c r="I5" i="30" a="1"/>
  <c r="I5" i="30" s="1"/>
  <c r="H5" i="30" a="1"/>
  <c r="H5" i="30" s="1"/>
  <c r="V5" i="30" s="1"/>
  <c r="W4" i="30"/>
  <c r="M4" i="30"/>
  <c r="J4" i="30"/>
  <c r="I4" i="30" a="1"/>
  <c r="I4" i="30" s="1"/>
  <c r="H4" i="30" a="1"/>
  <c r="H4" i="30" s="1"/>
  <c r="V4" i="30" s="1"/>
  <c r="W3" i="30"/>
  <c r="M3" i="30"/>
  <c r="J3" i="30"/>
  <c r="I3" i="30" a="1"/>
  <c r="I3" i="30" s="1"/>
  <c r="H3" i="30" a="1"/>
  <c r="H3" i="30" s="1"/>
  <c r="V3" i="30" s="1"/>
  <c r="W2" i="30"/>
  <c r="M2" i="30"/>
  <c r="J2" i="30"/>
  <c r="I2" i="30" a="1"/>
  <c r="I2" i="30" s="1"/>
  <c r="H2" i="30" a="1"/>
  <c r="H2" i="30" s="1"/>
  <c r="V2" i="30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L32" i="31" l="1"/>
  <c r="M35" i="31" s="1"/>
  <c r="AY7" i="25"/>
  <c r="AY8" i="25" s="1"/>
  <c r="AX7" i="25"/>
  <c r="AX8" i="25" s="1"/>
  <c r="AW7" i="25"/>
  <c r="AW8" i="25" s="1"/>
  <c r="AV7" i="25"/>
  <c r="AV8" i="25" s="1"/>
  <c r="Q11" i="3"/>
  <c r="Q10" i="3"/>
  <c r="O10" i="3"/>
  <c r="M34" i="31" l="1"/>
  <c r="O18" i="3"/>
  <c r="O17" i="3"/>
  <c r="M18" i="3"/>
  <c r="M17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I10" i="20"/>
  <c r="H10" i="20"/>
  <c r="I13" i="20" l="1"/>
  <c r="I14" i="20" s="1"/>
  <c r="H13" i="20"/>
  <c r="H11" i="20"/>
  <c r="I11" i="20" s="1"/>
  <c r="J11" i="20" s="1"/>
  <c r="J10" i="20"/>
  <c r="AP22" i="25"/>
  <c r="AQ22" i="25" s="1"/>
  <c r="AR22" i="25" s="1"/>
  <c r="AS22" i="25" s="1"/>
  <c r="C14" i="3"/>
  <c r="C15" i="3" s="1"/>
  <c r="O14" i="3"/>
  <c r="O13" i="3"/>
  <c r="M14" i="3"/>
  <c r="M13" i="3"/>
  <c r="M11" i="3"/>
  <c r="M10" i="3"/>
  <c r="M8" i="3"/>
  <c r="M7" i="3"/>
  <c r="M5" i="3"/>
  <c r="M4" i="3"/>
  <c r="C5" i="3"/>
  <c r="C4" i="3"/>
  <c r="C6" i="3" s="1"/>
  <c r="C3" i="3"/>
  <c r="K16" i="25"/>
  <c r="K15" i="25"/>
  <c r="K13" i="25"/>
  <c r="N8" i="25"/>
  <c r="M8" i="25"/>
  <c r="P8" i="25" s="1"/>
  <c r="L8" i="25"/>
  <c r="K8" i="25"/>
  <c r="H14" i="20" l="1"/>
  <c r="J13" i="20" s="1"/>
  <c r="J12" i="20"/>
  <c r="N11" i="3"/>
  <c r="N7" i="3"/>
  <c r="K19" i="25"/>
  <c r="C8" i="3"/>
  <c r="K18" i="25"/>
  <c r="M20" i="22"/>
  <c r="M13" i="22"/>
  <c r="N13" i="22" s="1"/>
  <c r="M12" i="22"/>
  <c r="N12" i="22" s="1"/>
  <c r="M8" i="22"/>
  <c r="M7" i="22"/>
  <c r="M3" i="22"/>
  <c r="M2" i="22"/>
  <c r="M4" i="22" l="1"/>
  <c r="N3" i="22" s="1"/>
  <c r="M9" i="22"/>
  <c r="N8" i="22" s="1"/>
  <c r="N7" i="22" l="1"/>
  <c r="N9" i="22" s="1"/>
  <c r="N2" i="22"/>
  <c r="N4" i="22" l="1"/>
  <c r="M18" i="22"/>
  <c r="M17" i="22"/>
  <c r="I10" i="3" l="1"/>
  <c r="G6" i="3"/>
  <c r="F6" i="3"/>
  <c r="G4" i="14"/>
  <c r="G5" i="14"/>
  <c r="G6" i="14"/>
  <c r="G7" i="14"/>
  <c r="G8" i="14"/>
  <c r="G9" i="14"/>
  <c r="G10" i="14"/>
  <c r="G11" i="14"/>
  <c r="G12" i="14"/>
  <c r="G13" i="14"/>
  <c r="G3" i="14"/>
  <c r="F3" i="14"/>
  <c r="H3" i="2" a="1"/>
  <c r="H3" i="2" s="1"/>
  <c r="H4" i="2" a="1"/>
  <c r="H4" i="2" s="1"/>
  <c r="H6" i="2" a="1"/>
  <c r="H6" i="2" s="1"/>
  <c r="H7" i="2" a="1"/>
  <c r="H7" i="2" s="1"/>
  <c r="H10" i="2" a="1"/>
  <c r="H10" i="2" s="1"/>
  <c r="H12" i="2" a="1"/>
  <c r="H12" i="2" s="1"/>
  <c r="H14" i="2" a="1"/>
  <c r="H14" i="2" s="1"/>
  <c r="H17" i="2" a="1"/>
  <c r="H17" i="2" s="1"/>
  <c r="H19" i="2" a="1"/>
  <c r="H19" i="2" s="1"/>
  <c r="H23" i="2" a="1"/>
  <c r="H23" i="2" s="1"/>
  <c r="H24" i="2" a="1"/>
  <c r="H24" i="2" s="1"/>
  <c r="H26" i="2" a="1"/>
  <c r="H26" i="2" s="1"/>
  <c r="H30" i="2" a="1"/>
  <c r="H30" i="2" s="1"/>
  <c r="H33" i="2" a="1"/>
  <c r="H33" i="2" s="1"/>
  <c r="H34" i="2" a="1"/>
  <c r="H34" i="2" s="1"/>
  <c r="H37" i="2" a="1"/>
  <c r="H37" i="2" s="1"/>
  <c r="H39" i="2" a="1"/>
  <c r="H39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8" i="2" a="1"/>
  <c r="H48" i="2" s="1"/>
  <c r="H49" i="2" a="1"/>
  <c r="H49" i="2" s="1"/>
  <c r="H52" i="2" a="1"/>
  <c r="H52" i="2" s="1"/>
  <c r="H53" i="2" a="1"/>
  <c r="H53" i="2" s="1"/>
  <c r="H61" i="2" a="1"/>
  <c r="H61" i="2" s="1"/>
  <c r="H63" i="2" a="1"/>
  <c r="H63" i="2" s="1"/>
  <c r="H65" i="2" a="1"/>
  <c r="H65" i="2" s="1"/>
  <c r="H67" i="2" a="1"/>
  <c r="H67" i="2" s="1"/>
  <c r="H69" i="2" a="1"/>
  <c r="H69" i="2" s="1"/>
  <c r="H70" i="2" a="1"/>
  <c r="H70" i="2" s="1"/>
  <c r="H73" i="2" a="1"/>
  <c r="H73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92" i="2" a="1"/>
  <c r="H92" i="2" s="1"/>
  <c r="H95" i="2" a="1"/>
  <c r="H95" i="2" s="1"/>
  <c r="H97" i="2" a="1"/>
  <c r="H97" i="2" s="1"/>
  <c r="H102" i="2" a="1"/>
  <c r="H102" i="2" s="1"/>
  <c r="H103" i="2" a="1"/>
  <c r="H103" i="2" s="1"/>
  <c r="H106" i="2" a="1"/>
  <c r="H106" i="2" s="1"/>
  <c r="H108" i="2" a="1"/>
  <c r="H108" i="2" s="1"/>
  <c r="H109" i="2" a="1"/>
  <c r="H109" i="2" s="1"/>
  <c r="H110" i="2" a="1"/>
  <c r="H110" i="2" s="1"/>
  <c r="H114" i="2" a="1"/>
  <c r="H114" i="2" s="1"/>
  <c r="H115" i="2" a="1"/>
  <c r="H115" i="2" s="1"/>
  <c r="H121" i="2" a="1"/>
  <c r="H121" i="2" s="1"/>
  <c r="H123" i="2" a="1"/>
  <c r="H123" i="2" s="1"/>
  <c r="H124" i="2" a="1"/>
  <c r="H124" i="2" s="1"/>
  <c r="H127" i="2" a="1"/>
  <c r="H127" i="2" s="1"/>
  <c r="H131" i="2" a="1"/>
  <c r="H131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1" i="2" a="1"/>
  <c r="H141" i="2" s="1"/>
  <c r="H143" i="2" a="1"/>
  <c r="H143" i="2" s="1"/>
  <c r="H147" i="2" a="1"/>
  <c r="H147" i="2" s="1"/>
  <c r="H151" i="2" a="1"/>
  <c r="H151" i="2" s="1"/>
  <c r="H152" i="2" a="1"/>
  <c r="H152" i="2" s="1"/>
  <c r="H154" i="2" a="1"/>
  <c r="H154" i="2" s="1"/>
  <c r="H165" i="2" a="1"/>
  <c r="H165" i="2" s="1"/>
  <c r="H166" i="2" a="1"/>
  <c r="H166" i="2" s="1"/>
  <c r="H168" i="2" a="1"/>
  <c r="H168" i="2" s="1"/>
  <c r="H169" i="2" a="1"/>
  <c r="H169" i="2" s="1"/>
  <c r="H170" i="2" a="1"/>
  <c r="H170" i="2" s="1"/>
  <c r="H171" i="2" a="1"/>
  <c r="H171" i="2" s="1"/>
  <c r="H174" i="2" a="1"/>
  <c r="H174" i="2" s="1"/>
  <c r="H175" i="2" a="1"/>
  <c r="H175" i="2" s="1"/>
  <c r="H176" i="2" a="1"/>
  <c r="H176" i="2" s="1"/>
  <c r="H178" i="2" a="1"/>
  <c r="H178" i="2" s="1"/>
  <c r="H183" i="2" a="1"/>
  <c r="H183" i="2" s="1"/>
  <c r="H184" i="2" a="1"/>
  <c r="H184" i="2" s="1"/>
  <c r="H188" i="2" a="1"/>
  <c r="H188" i="2" s="1"/>
  <c r="H189" i="2" a="1"/>
  <c r="H189" i="2" s="1"/>
  <c r="H190" i="2" a="1"/>
  <c r="H190" i="2" s="1"/>
  <c r="H191" i="2" a="1"/>
  <c r="H191" i="2" s="1"/>
  <c r="H193" i="2" a="1"/>
  <c r="H193" i="2" s="1"/>
  <c r="H194" i="2" a="1"/>
  <c r="H194" i="2" s="1"/>
  <c r="H196" i="2" a="1"/>
  <c r="H196" i="2" s="1"/>
  <c r="H197" i="2" a="1"/>
  <c r="H197" i="2" s="1"/>
  <c r="H198" i="2" a="1"/>
  <c r="H198" i="2" s="1"/>
  <c r="H202" i="2" a="1"/>
  <c r="H202" i="2" s="1"/>
  <c r="H207" i="2" a="1"/>
  <c r="H207" i="2" s="1"/>
  <c r="H211" i="2" a="1"/>
  <c r="H211" i="2" s="1"/>
  <c r="H212" i="2" a="1"/>
  <c r="H212" i="2" s="1"/>
  <c r="H214" i="2" a="1"/>
  <c r="H214" i="2" s="1"/>
  <c r="H215" i="2" a="1"/>
  <c r="H215" i="2" s="1"/>
  <c r="H219" i="2" a="1"/>
  <c r="H219" i="2" s="1"/>
  <c r="H220" i="2" a="1"/>
  <c r="H220" i="2" s="1"/>
  <c r="H222" i="2" a="1"/>
  <c r="H222" i="2" s="1"/>
  <c r="H224" i="2" a="1"/>
  <c r="H224" i="2" s="1"/>
  <c r="H228" i="2" a="1"/>
  <c r="H228" i="2" s="1"/>
  <c r="H234" i="2" a="1"/>
  <c r="H234" i="2" s="1"/>
  <c r="H236" i="2" a="1"/>
  <c r="H236" i="2" s="1"/>
  <c r="H238" i="2" a="1"/>
  <c r="H238" i="2" s="1"/>
  <c r="H239" i="2" a="1"/>
  <c r="H239" i="2" s="1"/>
  <c r="H243" i="2" a="1"/>
  <c r="H243" i="2" s="1"/>
  <c r="H249" i="2" a="1"/>
  <c r="H249" i="2" s="1"/>
  <c r="H250" i="2" a="1"/>
  <c r="H250" i="2" s="1"/>
  <c r="H251" i="2" a="1"/>
  <c r="H251" i="2" s="1"/>
  <c r="H255" i="2" a="1"/>
  <c r="H255" i="2" s="1"/>
  <c r="H259" i="2" a="1"/>
  <c r="H259" i="2" s="1"/>
  <c r="H272" i="2" a="1"/>
  <c r="H272" i="2" s="1"/>
  <c r="H276" i="2" a="1"/>
  <c r="H276" i="2" s="1"/>
  <c r="H278" i="2" a="1"/>
  <c r="H278" i="2" s="1"/>
  <c r="H279" i="2" a="1"/>
  <c r="H279" i="2" s="1"/>
  <c r="H284" i="2" a="1"/>
  <c r="H284" i="2" s="1"/>
  <c r="H292" i="2" a="1"/>
  <c r="H292" i="2" s="1"/>
  <c r="H295" i="2" a="1"/>
  <c r="H295" i="2" s="1"/>
  <c r="H296" i="2" a="1"/>
  <c r="H296" i="2" s="1"/>
  <c r="H297" i="2" a="1"/>
  <c r="H297" i="2" s="1"/>
  <c r="H302" i="2" a="1"/>
  <c r="H302" i="2" s="1"/>
  <c r="H305" i="2" a="1"/>
  <c r="H305" i="2" s="1"/>
  <c r="H309" i="2" a="1"/>
  <c r="H309" i="2" s="1"/>
  <c r="H313" i="2" a="1"/>
  <c r="H313" i="2" s="1"/>
  <c r="H321" i="2" a="1"/>
  <c r="H321" i="2" s="1"/>
  <c r="H322" i="2" a="1"/>
  <c r="H322" i="2" s="1"/>
  <c r="H326" i="2" a="1"/>
  <c r="H326" i="2" s="1"/>
  <c r="H327" i="2" a="1"/>
  <c r="H327" i="2" s="1"/>
  <c r="H328" i="2" a="1"/>
  <c r="H328" i="2" s="1"/>
  <c r="H347" i="2" a="1"/>
  <c r="H347" i="2" s="1"/>
  <c r="H348" i="2" a="1"/>
  <c r="H348" i="2" s="1"/>
  <c r="H350" i="2" a="1"/>
  <c r="H350" i="2" s="1"/>
  <c r="H351" i="2" a="1"/>
  <c r="H351" i="2" s="1"/>
  <c r="H354" i="2" a="1"/>
  <c r="H354" i="2" s="1"/>
  <c r="H360" i="2" a="1"/>
  <c r="H360" i="2" s="1"/>
  <c r="H361" i="2" a="1"/>
  <c r="H361" i="2" s="1"/>
  <c r="H363" i="2" a="1"/>
  <c r="H363" i="2" s="1"/>
  <c r="H365" i="2" a="1"/>
  <c r="H365" i="2" s="1"/>
  <c r="H366" i="2" a="1"/>
  <c r="H366" i="2" s="1"/>
  <c r="H371" i="2" a="1"/>
  <c r="H371" i="2" s="1"/>
  <c r="H376" i="2" a="1"/>
  <c r="H376" i="2" s="1"/>
  <c r="H385" i="2" a="1"/>
  <c r="H385" i="2" s="1"/>
  <c r="H387" i="2" a="1"/>
  <c r="H387" i="2" s="1"/>
  <c r="H390" i="2" a="1"/>
  <c r="H390" i="2" s="1"/>
  <c r="H391" i="2" a="1"/>
  <c r="H391" i="2" s="1"/>
  <c r="H393" i="2" a="1"/>
  <c r="H393" i="2" s="1"/>
  <c r="H401" i="2" a="1"/>
  <c r="H401" i="2" s="1"/>
  <c r="H406" i="2" a="1"/>
  <c r="H406" i="2" s="1"/>
  <c r="H408" i="2" a="1"/>
  <c r="H408" i="2" s="1"/>
  <c r="H410" i="2" a="1"/>
  <c r="H410" i="2" s="1"/>
  <c r="H411" i="2" a="1"/>
  <c r="H411" i="2" s="1"/>
  <c r="H412" i="2" a="1"/>
  <c r="H412" i="2" s="1"/>
  <c r="H415" i="2" a="1"/>
  <c r="H415" i="2" s="1"/>
  <c r="H416" i="2" a="1"/>
  <c r="H416" i="2" s="1"/>
  <c r="H425" i="2" a="1"/>
  <c r="H425" i="2" s="1"/>
  <c r="H428" i="2" a="1"/>
  <c r="H428" i="2" s="1"/>
  <c r="H430" i="2" a="1"/>
  <c r="H430" i="2" s="1"/>
  <c r="H433" i="2" a="1"/>
  <c r="H433" i="2" s="1"/>
  <c r="H434" i="2" a="1"/>
  <c r="H434" i="2" s="1"/>
  <c r="H436" i="2" a="1"/>
  <c r="H436" i="2" s="1"/>
  <c r="H438" i="2" a="1"/>
  <c r="H438" i="2" s="1"/>
  <c r="H439" i="2" a="1"/>
  <c r="H439" i="2" s="1"/>
  <c r="H441" i="2" a="1"/>
  <c r="H441" i="2" s="1"/>
  <c r="H442" i="2" a="1"/>
  <c r="H442" i="2" s="1"/>
  <c r="H444" i="2" a="1"/>
  <c r="H444" i="2" s="1"/>
  <c r="H450" i="2" a="1"/>
  <c r="H450" i="2" s="1"/>
  <c r="H451" i="2" a="1"/>
  <c r="H451" i="2" s="1"/>
  <c r="H453" i="2" a="1"/>
  <c r="H453" i="2" s="1"/>
  <c r="H454" i="2" a="1"/>
  <c r="H454" i="2" s="1"/>
  <c r="H455" i="2" a="1"/>
  <c r="H455" i="2" s="1"/>
  <c r="H456" i="2" a="1"/>
  <c r="H456" i="2" s="1"/>
  <c r="H466" i="2" a="1"/>
  <c r="H466" i="2" s="1"/>
  <c r="H471" i="2" a="1"/>
  <c r="H471" i="2" s="1"/>
  <c r="H472" i="2" a="1"/>
  <c r="H472" i="2" s="1"/>
  <c r="H473" i="2" a="1"/>
  <c r="H473" i="2" s="1"/>
  <c r="H474" i="2" a="1"/>
  <c r="H474" i="2" s="1"/>
  <c r="H479" i="2" a="1"/>
  <c r="H479" i="2" s="1"/>
  <c r="H480" i="2" a="1"/>
  <c r="H480" i="2" s="1"/>
  <c r="H481" i="2" a="1"/>
  <c r="H481" i="2" s="1"/>
  <c r="H484" i="2" a="1"/>
  <c r="H484" i="2" s="1"/>
  <c r="H487" i="2" a="1"/>
  <c r="H487" i="2" s="1"/>
  <c r="H489" i="2" a="1"/>
  <c r="H489" i="2" s="1"/>
  <c r="H492" i="2" a="1"/>
  <c r="H492" i="2" s="1"/>
  <c r="H494" i="2" a="1"/>
  <c r="H494" i="2" s="1"/>
  <c r="H497" i="2" a="1"/>
  <c r="H497" i="2" s="1"/>
  <c r="H498" i="2" a="1"/>
  <c r="H498" i="2" s="1"/>
  <c r="H506" i="2" a="1"/>
  <c r="H506" i="2" s="1"/>
  <c r="H507" i="2" a="1"/>
  <c r="H507" i="2" s="1"/>
  <c r="H508" i="2" a="1"/>
  <c r="H508" i="2" s="1"/>
  <c r="H509" i="2" a="1"/>
  <c r="H509" i="2" s="1"/>
  <c r="H510" i="2" a="1"/>
  <c r="H510" i="2" s="1"/>
  <c r="H513" i="2" a="1"/>
  <c r="H513" i="2" s="1"/>
  <c r="H515" i="2" a="1"/>
  <c r="H515" i="2" s="1"/>
  <c r="H520" i="2" a="1"/>
  <c r="H520" i="2" s="1"/>
  <c r="H521" i="2" a="1"/>
  <c r="H521" i="2" s="1"/>
  <c r="H523" i="2" a="1"/>
  <c r="H523" i="2" s="1"/>
  <c r="H525" i="2" a="1"/>
  <c r="H525" i="2" s="1"/>
  <c r="H531" i="2" a="1"/>
  <c r="H531" i="2" s="1"/>
  <c r="H537" i="2" a="1"/>
  <c r="H537" i="2" s="1"/>
  <c r="H538" i="2" a="1"/>
  <c r="H538" i="2" s="1"/>
  <c r="H542" i="2" a="1"/>
  <c r="H542" i="2" s="1"/>
  <c r="H543" i="2" a="1"/>
  <c r="H543" i="2" s="1"/>
  <c r="H548" i="2" a="1"/>
  <c r="H548" i="2" s="1"/>
  <c r="H550" i="2" a="1"/>
  <c r="H550" i="2" s="1"/>
  <c r="H553" i="2" a="1"/>
  <c r="H553" i="2" s="1"/>
  <c r="H557" i="2" a="1"/>
  <c r="H557" i="2" s="1"/>
  <c r="H559" i="2" a="1"/>
  <c r="H559" i="2" s="1"/>
  <c r="H561" i="2" a="1"/>
  <c r="H561" i="2" s="1"/>
  <c r="H564" i="2" a="1"/>
  <c r="H564" i="2" s="1"/>
  <c r="H566" i="2" a="1"/>
  <c r="H566" i="2" s="1"/>
  <c r="H567" i="2" a="1"/>
  <c r="H567" i="2" s="1"/>
  <c r="H568" i="2" a="1"/>
  <c r="H568" i="2" s="1"/>
  <c r="H572" i="2" a="1"/>
  <c r="H572" i="2" s="1"/>
  <c r="H573" i="2" a="1"/>
  <c r="H573" i="2" s="1"/>
  <c r="H574" i="2" a="1"/>
  <c r="H574" i="2" s="1"/>
  <c r="H578" i="2" a="1"/>
  <c r="H578" i="2" s="1"/>
  <c r="H581" i="2" a="1"/>
  <c r="H581" i="2" s="1"/>
  <c r="H583" i="2" a="1"/>
  <c r="H583" i="2" s="1"/>
  <c r="H584" i="2" a="1"/>
  <c r="H584" i="2" s="1"/>
  <c r="H586" i="2" a="1"/>
  <c r="H586" i="2" s="1"/>
  <c r="H587" i="2" a="1"/>
  <c r="H587" i="2" s="1"/>
  <c r="H588" i="2" a="1"/>
  <c r="H588" i="2" s="1"/>
  <c r="H591" i="2" a="1"/>
  <c r="H591" i="2" s="1"/>
  <c r="H594" i="2" a="1"/>
  <c r="H594" i="2" s="1"/>
  <c r="H596" i="2" a="1"/>
  <c r="H596" i="2" s="1"/>
  <c r="H599" i="2" a="1"/>
  <c r="H599" i="2" s="1"/>
  <c r="H602" i="2" a="1"/>
  <c r="H602" i="2" s="1"/>
  <c r="H608" i="2" a="1"/>
  <c r="H608" i="2" s="1"/>
  <c r="H610" i="2" a="1"/>
  <c r="H610" i="2" s="1"/>
  <c r="H613" i="2" a="1"/>
  <c r="H613" i="2" s="1"/>
  <c r="H614" i="2" a="1"/>
  <c r="H614" i="2" s="1"/>
  <c r="H615" i="2" a="1"/>
  <c r="H615" i="2" s="1"/>
  <c r="H616" i="2" a="1"/>
  <c r="H616" i="2" s="1"/>
  <c r="H622" i="2" a="1"/>
  <c r="H622" i="2" s="1"/>
  <c r="H627" i="2" a="1"/>
  <c r="H627" i="2" s="1"/>
  <c r="H628" i="2" a="1"/>
  <c r="H628" i="2" s="1"/>
  <c r="H633" i="2" a="1"/>
  <c r="H633" i="2" s="1"/>
  <c r="H634" i="2" a="1"/>
  <c r="H634" i="2" s="1"/>
  <c r="H638" i="2" a="1"/>
  <c r="H638" i="2" s="1"/>
  <c r="H642" i="2" a="1"/>
  <c r="H642" i="2" s="1"/>
  <c r="H645" i="2" a="1"/>
  <c r="H645" i="2" s="1"/>
  <c r="H648" i="2" a="1"/>
  <c r="H648" i="2" s="1"/>
  <c r="H650" i="2" a="1"/>
  <c r="H650" i="2" s="1"/>
  <c r="H658" i="2" a="1"/>
  <c r="H658" i="2" s="1"/>
  <c r="H659" i="2" a="1"/>
  <c r="H659" i="2" s="1"/>
  <c r="H662" i="2" a="1"/>
  <c r="H662" i="2" s="1"/>
  <c r="H664" i="2" a="1"/>
  <c r="H664" i="2" s="1"/>
  <c r="H665" i="2" a="1"/>
  <c r="H665" i="2" s="1"/>
  <c r="H671" i="2" a="1"/>
  <c r="H671" i="2" s="1"/>
  <c r="H672" i="2" a="1"/>
  <c r="H672" i="2" s="1"/>
  <c r="H673" i="2" a="1"/>
  <c r="H673" i="2" s="1"/>
  <c r="H674" i="2" a="1"/>
  <c r="H674" i="2" s="1"/>
  <c r="H675" i="2" a="1"/>
  <c r="H675" i="2" s="1"/>
  <c r="H682" i="2" a="1"/>
  <c r="H682" i="2" s="1"/>
  <c r="H683" i="2" a="1"/>
  <c r="H683" i="2" s="1"/>
  <c r="H686" i="2" a="1"/>
  <c r="H686" i="2" s="1"/>
  <c r="H689" i="2" a="1"/>
  <c r="H689" i="2" s="1"/>
  <c r="H692" i="2" a="1"/>
  <c r="H692" i="2" s="1"/>
  <c r="H694" i="2" a="1"/>
  <c r="H694" i="2" s="1"/>
  <c r="H695" i="2" a="1"/>
  <c r="H695" i="2" s="1"/>
  <c r="H696" i="2" a="1"/>
  <c r="H696" i="2" s="1"/>
  <c r="H697" i="2" a="1"/>
  <c r="H697" i="2" s="1"/>
  <c r="H701" i="2" a="1"/>
  <c r="H701" i="2" s="1"/>
  <c r="H702" i="2" a="1"/>
  <c r="H702" i="2" s="1"/>
  <c r="H705" i="2" a="1"/>
  <c r="H705" i="2" s="1"/>
  <c r="H707" i="2" a="1"/>
  <c r="H707" i="2" s="1"/>
  <c r="H710" i="2" a="1"/>
  <c r="H710" i="2" s="1"/>
  <c r="H711" i="2" a="1"/>
  <c r="H711" i="2" s="1"/>
  <c r="H712" i="2" a="1"/>
  <c r="H712" i="2" s="1"/>
  <c r="H715" i="2" a="1"/>
  <c r="H715" i="2" s="1"/>
  <c r="H716" i="2" a="1"/>
  <c r="H716" i="2" s="1"/>
  <c r="H725" i="2" a="1"/>
  <c r="H725" i="2" s="1"/>
  <c r="H728" i="2" a="1"/>
  <c r="H728" i="2" s="1"/>
  <c r="H730" i="2" a="1"/>
  <c r="H730" i="2" s="1"/>
  <c r="H731" i="2" a="1"/>
  <c r="H731" i="2" s="1"/>
  <c r="H734" i="2" a="1"/>
  <c r="H734" i="2" s="1"/>
  <c r="H739" i="2" a="1"/>
  <c r="H739" i="2" s="1"/>
  <c r="H745" i="2" a="1"/>
  <c r="H745" i="2" s="1"/>
  <c r="H749" i="2" a="1"/>
  <c r="H749" i="2" s="1"/>
  <c r="H751" i="2" a="1"/>
  <c r="H751" i="2" s="1"/>
  <c r="H753" i="2" a="1"/>
  <c r="H753" i="2" s="1"/>
  <c r="H757" i="2" a="1"/>
  <c r="H757" i="2" s="1"/>
  <c r="H760" i="2" a="1"/>
  <c r="H760" i="2" s="1"/>
  <c r="H762" i="2" a="1"/>
  <c r="H762" i="2" s="1"/>
  <c r="H763" i="2" a="1"/>
  <c r="H763" i="2" s="1"/>
  <c r="H765" i="2" a="1"/>
  <c r="H765" i="2" s="1"/>
  <c r="H780" i="2" a="1"/>
  <c r="H780" i="2" s="1"/>
  <c r="H783" i="2" a="1"/>
  <c r="H783" i="2" s="1"/>
  <c r="H786" i="2" a="1"/>
  <c r="H786" i="2" s="1"/>
  <c r="H787" i="2" a="1"/>
  <c r="H787" i="2" s="1"/>
  <c r="H789" i="2" a="1"/>
  <c r="H789" i="2" s="1"/>
  <c r="H790" i="2" a="1"/>
  <c r="H790" i="2" s="1"/>
  <c r="H792" i="2" a="1"/>
  <c r="H792" i="2" s="1"/>
  <c r="H793" i="2" a="1"/>
  <c r="H793" i="2" s="1"/>
  <c r="H794" i="2" a="1"/>
  <c r="H794" i="2" s="1"/>
  <c r="H798" i="2" a="1"/>
  <c r="H798" i="2" s="1"/>
  <c r="H799" i="2" a="1"/>
  <c r="H799" i="2" s="1"/>
  <c r="H804" i="2" a="1"/>
  <c r="H804" i="2" s="1"/>
  <c r="H806" i="2" a="1"/>
  <c r="H806" i="2" s="1"/>
  <c r="H809" i="2" a="1"/>
  <c r="H809" i="2" s="1"/>
  <c r="H810" i="2" a="1"/>
  <c r="H810" i="2" s="1"/>
  <c r="H811" i="2" a="1"/>
  <c r="H811" i="2" s="1"/>
  <c r="H813" i="2" a="1"/>
  <c r="H813" i="2" s="1"/>
  <c r="H815" i="2" a="1"/>
  <c r="H815" i="2" s="1"/>
  <c r="H816" i="2" a="1"/>
  <c r="H816" i="2" s="1"/>
  <c r="H817" i="2" a="1"/>
  <c r="H817" i="2" s="1"/>
  <c r="H818" i="2" a="1"/>
  <c r="H818" i="2" s="1"/>
  <c r="H819" i="2" a="1"/>
  <c r="H819" i="2" s="1"/>
  <c r="H823" i="2" a="1"/>
  <c r="H823" i="2" s="1"/>
  <c r="H824" i="2" a="1"/>
  <c r="H824" i="2" s="1"/>
  <c r="H831" i="2" a="1"/>
  <c r="H831" i="2" s="1"/>
  <c r="H833" i="2" a="1"/>
  <c r="H833" i="2" s="1"/>
  <c r="H834" i="2" a="1"/>
  <c r="H834" i="2" s="1"/>
  <c r="H836" i="2" a="1"/>
  <c r="H836" i="2" s="1"/>
  <c r="H838" i="2" a="1"/>
  <c r="H838" i="2" s="1"/>
  <c r="H840" i="2" a="1"/>
  <c r="H840" i="2" s="1"/>
  <c r="H842" i="2" a="1"/>
  <c r="H842" i="2" s="1"/>
  <c r="H849" i="2" a="1"/>
  <c r="H849" i="2" s="1"/>
  <c r="H850" i="2" a="1"/>
  <c r="H850" i="2" s="1"/>
  <c r="H857" i="2" a="1"/>
  <c r="H857" i="2" s="1"/>
  <c r="H865" i="2" a="1"/>
  <c r="H865" i="2" s="1"/>
  <c r="H867" i="2" a="1"/>
  <c r="H867" i="2" s="1"/>
  <c r="H868" i="2" a="1"/>
  <c r="H868" i="2" s="1"/>
  <c r="H871" i="2" a="1"/>
  <c r="H871" i="2" s="1"/>
  <c r="H873" i="2" a="1"/>
  <c r="H873" i="2" s="1"/>
  <c r="H874" i="2" a="1"/>
  <c r="H874" i="2" s="1"/>
  <c r="H877" i="2" a="1"/>
  <c r="H877" i="2" s="1"/>
  <c r="H879" i="2" a="1"/>
  <c r="H879" i="2" s="1"/>
  <c r="H880" i="2" a="1"/>
  <c r="H880" i="2" s="1"/>
  <c r="H881" i="2" a="1"/>
  <c r="H881" i="2" s="1"/>
  <c r="H882" i="2" a="1"/>
  <c r="H882" i="2" s="1"/>
  <c r="H883" i="2" a="1"/>
  <c r="H883" i="2" s="1"/>
  <c r="H884" i="2" a="1"/>
  <c r="H884" i="2" s="1"/>
  <c r="H886" i="2" a="1"/>
  <c r="H886" i="2" s="1"/>
  <c r="H889" i="2" a="1"/>
  <c r="H889" i="2" s="1"/>
  <c r="H890" i="2" a="1"/>
  <c r="H890" i="2" s="1"/>
  <c r="H899" i="2" a="1"/>
  <c r="H899" i="2" s="1"/>
  <c r="H900" i="2" a="1"/>
  <c r="H900" i="2" s="1"/>
  <c r="H901" i="2" a="1"/>
  <c r="H901" i="2" s="1"/>
  <c r="H904" i="2" a="1"/>
  <c r="H904" i="2" s="1"/>
  <c r="H907" i="2" a="1"/>
  <c r="H907" i="2" s="1"/>
  <c r="H908" i="2" a="1"/>
  <c r="H908" i="2" s="1"/>
  <c r="H912" i="2" a="1"/>
  <c r="H912" i="2" s="1"/>
  <c r="H916" i="2" a="1"/>
  <c r="H916" i="2" s="1"/>
  <c r="H917" i="2" a="1"/>
  <c r="H917" i="2" s="1"/>
  <c r="H921" i="2" a="1"/>
  <c r="H921" i="2" s="1"/>
  <c r="H924" i="2" a="1"/>
  <c r="H924" i="2" s="1"/>
  <c r="H925" i="2" a="1"/>
  <c r="H925" i="2" s="1"/>
  <c r="H926" i="2" a="1"/>
  <c r="H926" i="2" s="1"/>
  <c r="H928" i="2" a="1"/>
  <c r="H928" i="2" s="1"/>
  <c r="H931" i="2" a="1"/>
  <c r="H931" i="2" s="1"/>
  <c r="H932" i="2" a="1"/>
  <c r="H932" i="2" s="1"/>
  <c r="H933" i="2" a="1"/>
  <c r="H933" i="2" s="1"/>
  <c r="H936" i="2" a="1"/>
  <c r="H936" i="2" s="1"/>
  <c r="H940" i="2" a="1"/>
  <c r="H940" i="2" s="1"/>
  <c r="H942" i="2" a="1"/>
  <c r="H942" i="2" s="1"/>
  <c r="H944" i="2" a="1"/>
  <c r="H944" i="2" s="1"/>
  <c r="H945" i="2" a="1"/>
  <c r="H945" i="2" s="1"/>
  <c r="H950" i="2" a="1"/>
  <c r="H950" i="2" s="1"/>
  <c r="H954" i="2" a="1"/>
  <c r="H954" i="2" s="1"/>
  <c r="H957" i="2" a="1"/>
  <c r="H957" i="2" s="1"/>
  <c r="H962" i="2" a="1"/>
  <c r="H962" i="2" s="1"/>
  <c r="H963" i="2" a="1"/>
  <c r="H963" i="2" s="1"/>
  <c r="H967" i="2" a="1"/>
  <c r="H967" i="2" s="1"/>
  <c r="H970" i="2" a="1"/>
  <c r="H970" i="2" s="1"/>
  <c r="H973" i="2" a="1"/>
  <c r="H973" i="2" s="1"/>
  <c r="H974" i="2" a="1"/>
  <c r="H974" i="2" s="1"/>
  <c r="H975" i="2" a="1"/>
  <c r="H975" i="2" s="1"/>
  <c r="H976" i="2" a="1"/>
  <c r="H976" i="2" s="1"/>
  <c r="H979" i="2" a="1"/>
  <c r="H979" i="2" s="1"/>
  <c r="H981" i="2" a="1"/>
  <c r="H981" i="2" s="1"/>
  <c r="H983" i="2" a="1"/>
  <c r="H983" i="2" s="1"/>
  <c r="H986" i="2" a="1"/>
  <c r="H986" i="2" s="1"/>
  <c r="H990" i="2" a="1"/>
  <c r="H990" i="2" s="1"/>
  <c r="H992" i="2" a="1"/>
  <c r="H992" i="2" s="1"/>
  <c r="H995" i="2" a="1"/>
  <c r="H995" i="2" s="1"/>
  <c r="H1000" i="2" a="1"/>
  <c r="H1000" i="2" s="1"/>
  <c r="H1001" i="2" a="1"/>
  <c r="H1001" i="2" s="1"/>
  <c r="H1004" i="2" a="1"/>
  <c r="H1004" i="2" s="1"/>
  <c r="H1007" i="2" a="1"/>
  <c r="H1007" i="2" s="1"/>
  <c r="H1008" i="2" a="1"/>
  <c r="H1008" i="2" s="1"/>
  <c r="H1016" i="2" a="1"/>
  <c r="H1016" i="2" s="1"/>
  <c r="H1018" i="2" a="1"/>
  <c r="H1018" i="2" s="1"/>
  <c r="H1019" i="2" a="1"/>
  <c r="H1019" i="2" s="1"/>
  <c r="H1025" i="2" a="1"/>
  <c r="H1025" i="2" s="1"/>
  <c r="H1027" i="2" a="1"/>
  <c r="H1027" i="2" s="1"/>
  <c r="H1034" i="2" a="1"/>
  <c r="H1034" i="2" s="1"/>
  <c r="H1040" i="2" a="1"/>
  <c r="H1040" i="2" s="1"/>
  <c r="H1043" i="2" a="1"/>
  <c r="H1043" i="2" s="1"/>
  <c r="H1045" i="2" a="1"/>
  <c r="H1045" i="2" s="1"/>
  <c r="H1050" i="2" a="1"/>
  <c r="H1050" i="2" s="1"/>
  <c r="H1056" i="2" a="1"/>
  <c r="H1056" i="2" s="1"/>
  <c r="H1060" i="2" a="1"/>
  <c r="H1060" i="2" s="1"/>
  <c r="H1061" i="2" a="1"/>
  <c r="H1061" i="2" s="1"/>
  <c r="H1062" i="2" a="1"/>
  <c r="H1062" i="2" s="1"/>
  <c r="H1065" i="2" a="1"/>
  <c r="H1065" i="2" s="1"/>
  <c r="H1066" i="2" a="1"/>
  <c r="H1066" i="2" s="1"/>
  <c r="H1069" i="2" a="1"/>
  <c r="H1069" i="2" s="1"/>
  <c r="H1074" i="2" a="1"/>
  <c r="H1074" i="2" s="1"/>
  <c r="H1077" i="2" a="1"/>
  <c r="H1077" i="2" s="1"/>
  <c r="H1079" i="2" a="1"/>
  <c r="H1079" i="2" s="1"/>
  <c r="H1083" i="2" a="1"/>
  <c r="H1083" i="2" s="1"/>
  <c r="H1084" i="2" a="1"/>
  <c r="H1084" i="2" s="1"/>
  <c r="H1085" i="2" a="1"/>
  <c r="H1085" i="2" s="1"/>
  <c r="H1094" i="2" a="1"/>
  <c r="H1094" i="2" s="1"/>
  <c r="H1097" i="2" a="1"/>
  <c r="H1097" i="2" s="1"/>
  <c r="H1099" i="2" a="1"/>
  <c r="H1099" i="2" s="1"/>
  <c r="H1101" i="2" a="1"/>
  <c r="H1101" i="2" s="1"/>
  <c r="H1104" i="2" a="1"/>
  <c r="H1104" i="2" s="1"/>
  <c r="H1110" i="2" a="1"/>
  <c r="H1110" i="2" s="1"/>
  <c r="H1115" i="2" a="1"/>
  <c r="H1115" i="2" s="1"/>
  <c r="H1116" i="2" a="1"/>
  <c r="H1116" i="2" s="1"/>
  <c r="H1121" i="2" a="1"/>
  <c r="H1121" i="2" s="1"/>
  <c r="H1129" i="2" a="1"/>
  <c r="H1129" i="2" s="1"/>
  <c r="H1131" i="2" a="1"/>
  <c r="H1131" i="2" s="1"/>
  <c r="H1133" i="2" a="1"/>
  <c r="H1133" i="2" s="1"/>
  <c r="H1139" i="2" a="1"/>
  <c r="H1139" i="2" s="1"/>
  <c r="H1140" i="2" a="1"/>
  <c r="H1140" i="2" s="1"/>
  <c r="H1145" i="2" a="1"/>
  <c r="H1145" i="2" s="1"/>
  <c r="H1149" i="2" a="1"/>
  <c r="H1149" i="2" s="1"/>
  <c r="H1151" i="2" a="1"/>
  <c r="H1151" i="2" s="1"/>
  <c r="H1152" i="2" a="1"/>
  <c r="H1152" i="2" s="1"/>
  <c r="H1155" i="2" a="1"/>
  <c r="H1155" i="2" s="1"/>
  <c r="H1160" i="2" a="1"/>
  <c r="H1160" i="2" s="1"/>
  <c r="H1161" i="2" a="1"/>
  <c r="H1161" i="2" s="1"/>
  <c r="H1163" i="2" a="1"/>
  <c r="H1163" i="2" s="1"/>
  <c r="H1165" i="2" a="1"/>
  <c r="H1165" i="2" s="1"/>
  <c r="H1167" i="2" a="1"/>
  <c r="H1167" i="2" s="1"/>
  <c r="H1169" i="2" a="1"/>
  <c r="H1169" i="2" s="1"/>
  <c r="H1170" i="2" a="1"/>
  <c r="H1170" i="2" s="1"/>
  <c r="H1171" i="2" a="1"/>
  <c r="H1171" i="2" s="1"/>
  <c r="H1175" i="2" a="1"/>
  <c r="H1175" i="2" s="1"/>
  <c r="H1176" i="2" a="1"/>
  <c r="H1176" i="2" s="1"/>
  <c r="H1177" i="2" a="1"/>
  <c r="H1177" i="2" s="1"/>
  <c r="H1179" i="2" a="1"/>
  <c r="H1179" i="2" s="1"/>
  <c r="H1180" i="2" a="1"/>
  <c r="H1180" i="2" s="1"/>
  <c r="H1183" i="2" a="1"/>
  <c r="H1183" i="2" s="1"/>
  <c r="H1184" i="2" a="1"/>
  <c r="H1184" i="2" s="1"/>
  <c r="H1192" i="2" a="1"/>
  <c r="H1192" i="2" s="1"/>
  <c r="H1196" i="2" a="1"/>
  <c r="H1196" i="2" s="1"/>
  <c r="H1199" i="2" a="1"/>
  <c r="H1199" i="2" s="1"/>
  <c r="H1200" i="2" a="1"/>
  <c r="H1200" i="2" s="1"/>
  <c r="H1201" i="2" a="1"/>
  <c r="H1201" i="2" s="1"/>
  <c r="H1202" i="2" a="1"/>
  <c r="H1202" i="2" s="1"/>
  <c r="H1204" i="2" a="1"/>
  <c r="H1204" i="2" s="1"/>
  <c r="H1207" i="2" a="1"/>
  <c r="H1207" i="2" s="1"/>
  <c r="H1212" i="2" a="1"/>
  <c r="H1212" i="2" s="1"/>
  <c r="H1214" i="2" a="1"/>
  <c r="H1214" i="2" s="1"/>
  <c r="H1216" i="2" a="1"/>
  <c r="H1216" i="2" s="1"/>
  <c r="H1218" i="2" a="1"/>
  <c r="H1218" i="2" s="1"/>
  <c r="H1219" i="2" a="1"/>
  <c r="H1219" i="2" s="1"/>
  <c r="H1222" i="2" a="1"/>
  <c r="H1222" i="2" s="1"/>
  <c r="H1223" i="2" a="1"/>
  <c r="H1223" i="2" s="1"/>
  <c r="H1227" i="2" a="1"/>
  <c r="H1227" i="2" s="1"/>
  <c r="H1228" i="2" a="1"/>
  <c r="H1228" i="2" s="1"/>
  <c r="H1237" i="2" a="1"/>
  <c r="H1237" i="2" s="1"/>
  <c r="H1241" i="2" a="1"/>
  <c r="H1241" i="2" s="1"/>
  <c r="H1244" i="2" a="1"/>
  <c r="H1244" i="2" s="1"/>
  <c r="H1245" i="2" a="1"/>
  <c r="H1245" i="2" s="1"/>
  <c r="H1246" i="2" a="1"/>
  <c r="H1246" i="2" s="1"/>
  <c r="H1247" i="2" a="1"/>
  <c r="H1247" i="2" s="1"/>
  <c r="H1249" i="2" a="1"/>
  <c r="H1249" i="2" s="1"/>
  <c r="H1250" i="2" a="1"/>
  <c r="H1250" i="2" s="1"/>
  <c r="H1253" i="2" a="1"/>
  <c r="H1253" i="2" s="1"/>
  <c r="H1256" i="2" a="1"/>
  <c r="H1256" i="2" s="1"/>
  <c r="H1257" i="2" a="1"/>
  <c r="H1257" i="2" s="1"/>
  <c r="H1262" i="2" a="1"/>
  <c r="H1262" i="2" s="1"/>
  <c r="H1263" i="2" a="1"/>
  <c r="H1263" i="2" s="1"/>
  <c r="H1264" i="2" a="1"/>
  <c r="H1264" i="2" s="1"/>
  <c r="H1270" i="2" a="1"/>
  <c r="H1270" i="2" s="1"/>
  <c r="H1272" i="2" a="1"/>
  <c r="H1272" i="2" s="1"/>
  <c r="H1273" i="2" a="1"/>
  <c r="H1273" i="2" s="1"/>
  <c r="H1275" i="2" a="1"/>
  <c r="H1275" i="2" s="1"/>
  <c r="H1278" i="2" a="1"/>
  <c r="H1278" i="2" s="1"/>
  <c r="H1279" i="2" a="1"/>
  <c r="H1279" i="2" s="1"/>
  <c r="H1281" i="2" a="1"/>
  <c r="H1281" i="2" s="1"/>
  <c r="H1285" i="2" a="1"/>
  <c r="H1285" i="2" s="1"/>
  <c r="H1288" i="2" a="1"/>
  <c r="H1288" i="2" s="1"/>
  <c r="H1289" i="2" a="1"/>
  <c r="H1289" i="2" s="1"/>
  <c r="H1294" i="2" a="1"/>
  <c r="H1294" i="2" s="1"/>
  <c r="H1297" i="2" a="1"/>
  <c r="H1297" i="2" s="1"/>
  <c r="H1298" i="2" a="1"/>
  <c r="H1298" i="2" s="1"/>
  <c r="H1299" i="2" a="1"/>
  <c r="H1299" i="2" s="1"/>
  <c r="H1300" i="2" a="1"/>
  <c r="H1300" i="2" s="1"/>
  <c r="H1301" i="2" a="1"/>
  <c r="H1301" i="2" s="1"/>
  <c r="H1304" i="2" a="1"/>
  <c r="H1304" i="2" s="1"/>
  <c r="H1307" i="2" a="1"/>
  <c r="H1307" i="2" s="1"/>
  <c r="H1313" i="2" a="1"/>
  <c r="H1313" i="2" s="1"/>
  <c r="H1314" i="2" a="1"/>
  <c r="H1314" i="2" s="1"/>
  <c r="H1318" i="2" a="1"/>
  <c r="H1318" i="2" s="1"/>
  <c r="H1319" i="2" a="1"/>
  <c r="H1319" i="2" s="1"/>
  <c r="H1322" i="2" a="1"/>
  <c r="H1322" i="2" s="1"/>
  <c r="H1326" i="2" a="1"/>
  <c r="H1326" i="2" s="1"/>
  <c r="H1336" i="2" a="1"/>
  <c r="H1336" i="2" s="1"/>
  <c r="H1337" i="2" a="1"/>
  <c r="H1337" i="2" s="1"/>
  <c r="H1338" i="2" a="1"/>
  <c r="H1338" i="2" s="1"/>
  <c r="E3" i="14" l="1"/>
  <c r="AO8" i="25"/>
  <c r="I3" i="2" a="1"/>
  <c r="I3" i="2" s="1"/>
  <c r="I19" i="2" a="1"/>
  <c r="I19" i="2" s="1"/>
  <c r="I43" i="2" a="1"/>
  <c r="I43" i="2" s="1"/>
  <c r="I67" i="2" a="1"/>
  <c r="I67" i="2" s="1"/>
  <c r="I115" i="2" a="1"/>
  <c r="I115" i="2" s="1"/>
  <c r="I123" i="2" a="1"/>
  <c r="I123" i="2" s="1"/>
  <c r="I131" i="2" a="1"/>
  <c r="I131" i="2" s="1"/>
  <c r="I139" i="2" a="1"/>
  <c r="I139" i="2" s="1"/>
  <c r="I147" i="2" a="1"/>
  <c r="I147" i="2" s="1"/>
  <c r="I171" i="2" a="1"/>
  <c r="I171" i="2" s="1"/>
  <c r="I211" i="2" a="1"/>
  <c r="I211" i="2" s="1"/>
  <c r="I219" i="2" a="1"/>
  <c r="I219" i="2" s="1"/>
  <c r="I243" i="2" a="1"/>
  <c r="I243" i="2" s="1"/>
  <c r="I251" i="2" a="1"/>
  <c r="I251" i="2" s="1"/>
  <c r="I259" i="2" a="1"/>
  <c r="I259" i="2" s="1"/>
  <c r="I4" i="2" a="1"/>
  <c r="I4" i="2" s="1"/>
  <c r="I12" i="2" a="1"/>
  <c r="I12" i="2" s="1"/>
  <c r="I44" i="2" a="1"/>
  <c r="I44" i="2" s="1"/>
  <c r="I52" i="2" a="1"/>
  <c r="I52" i="2" s="1"/>
  <c r="I92" i="2" a="1"/>
  <c r="I92" i="2" s="1"/>
  <c r="I108" i="2" a="1"/>
  <c r="I108" i="2" s="1"/>
  <c r="I124" i="2" a="1"/>
  <c r="I124" i="2" s="1"/>
  <c r="I188" i="2" a="1"/>
  <c r="I188" i="2" s="1"/>
  <c r="I196" i="2" a="1"/>
  <c r="I196" i="2" s="1"/>
  <c r="I212" i="2" a="1"/>
  <c r="I212" i="2" s="1"/>
  <c r="I220" i="2" a="1"/>
  <c r="I220" i="2" s="1"/>
  <c r="I228" i="2" a="1"/>
  <c r="I228" i="2" s="1"/>
  <c r="I236" i="2" a="1"/>
  <c r="I236" i="2" s="1"/>
  <c r="I276" i="2" a="1"/>
  <c r="I276" i="2" s="1"/>
  <c r="I284" i="2" a="1"/>
  <c r="I284" i="2" s="1"/>
  <c r="I292" i="2" a="1"/>
  <c r="I292" i="2" s="1"/>
  <c r="I37" i="2" a="1"/>
  <c r="I37" i="2" s="1"/>
  <c r="I45" i="2" a="1"/>
  <c r="I45" i="2" s="1"/>
  <c r="I53" i="2" a="1"/>
  <c r="I53" i="2" s="1"/>
  <c r="I61" i="2" a="1"/>
  <c r="I61" i="2" s="1"/>
  <c r="I69" i="2" a="1"/>
  <c r="I69" i="2" s="1"/>
  <c r="I109" i="2" a="1"/>
  <c r="I109" i="2" s="1"/>
  <c r="I141" i="2" a="1"/>
  <c r="I141" i="2" s="1"/>
  <c r="I165" i="2" a="1"/>
  <c r="I165" i="2" s="1"/>
  <c r="I189" i="2" a="1"/>
  <c r="I189" i="2" s="1"/>
  <c r="I197" i="2" a="1"/>
  <c r="I197" i="2" s="1"/>
  <c r="I6" i="2" a="1"/>
  <c r="I6" i="2" s="1"/>
  <c r="I14" i="2" a="1"/>
  <c r="I14" i="2" s="1"/>
  <c r="I30" i="2" a="1"/>
  <c r="I30" i="2" s="1"/>
  <c r="I46" i="2" a="1"/>
  <c r="I46" i="2" s="1"/>
  <c r="I70" i="2" a="1"/>
  <c r="I70" i="2" s="1"/>
  <c r="I78" i="2" a="1"/>
  <c r="I78" i="2" s="1"/>
  <c r="I102" i="2" a="1"/>
  <c r="I102" i="2" s="1"/>
  <c r="I110" i="2" a="1"/>
  <c r="I110" i="2" s="1"/>
  <c r="I166" i="2" a="1"/>
  <c r="I166" i="2" s="1"/>
  <c r="I174" i="2" a="1"/>
  <c r="I174" i="2" s="1"/>
  <c r="I190" i="2" a="1"/>
  <c r="I190" i="2" s="1"/>
  <c r="I198" i="2" a="1"/>
  <c r="I198" i="2" s="1"/>
  <c r="I214" i="2" a="1"/>
  <c r="I214" i="2" s="1"/>
  <c r="I222" i="2" a="1"/>
  <c r="I222" i="2" s="1"/>
  <c r="I238" i="2" a="1"/>
  <c r="I238" i="2" s="1"/>
  <c r="I24" i="2" a="1"/>
  <c r="I24" i="2" s="1"/>
  <c r="I48" i="2" a="1"/>
  <c r="I48" i="2" s="1"/>
  <c r="I80" i="2" a="1"/>
  <c r="I80" i="2" s="1"/>
  <c r="I136" i="2" a="1"/>
  <c r="I136" i="2" s="1"/>
  <c r="I152" i="2" a="1"/>
  <c r="I152" i="2" s="1"/>
  <c r="I168" i="2" a="1"/>
  <c r="I168" i="2" s="1"/>
  <c r="I176" i="2" a="1"/>
  <c r="I176" i="2" s="1"/>
  <c r="I184" i="2" a="1"/>
  <c r="I184" i="2" s="1"/>
  <c r="I224" i="2" a="1"/>
  <c r="I224" i="2" s="1"/>
  <c r="I10" i="2" a="1"/>
  <c r="I10" i="2" s="1"/>
  <c r="I26" i="2" a="1"/>
  <c r="I26" i="2" s="1"/>
  <c r="I34" i="2" a="1"/>
  <c r="I34" i="2" s="1"/>
  <c r="I42" i="2" a="1"/>
  <c r="I42" i="2" s="1"/>
  <c r="I82" i="2" a="1"/>
  <c r="I82" i="2" s="1"/>
  <c r="I106" i="2" a="1"/>
  <c r="I106" i="2" s="1"/>
  <c r="I114" i="2" a="1"/>
  <c r="I114" i="2" s="1"/>
  <c r="I138" i="2" a="1"/>
  <c r="I138" i="2" s="1"/>
  <c r="I154" i="2" a="1"/>
  <c r="I154" i="2" s="1"/>
  <c r="I170" i="2" a="1"/>
  <c r="I170" i="2" s="1"/>
  <c r="I178" i="2" a="1"/>
  <c r="I178" i="2" s="1"/>
  <c r="I194" i="2" a="1"/>
  <c r="I194" i="2" s="1"/>
  <c r="I202" i="2" a="1"/>
  <c r="I202" i="2" s="1"/>
  <c r="I234" i="2" a="1"/>
  <c r="I234" i="2" s="1"/>
  <c r="I73" i="2" a="1"/>
  <c r="I73" i="2" s="1"/>
  <c r="I137" i="2" a="1"/>
  <c r="I137" i="2" s="1"/>
  <c r="I169" i="2" a="1"/>
  <c r="I169" i="2" s="1"/>
  <c r="I278" i="2" a="1"/>
  <c r="I278" i="2" s="1"/>
  <c r="I296" i="2" a="1"/>
  <c r="I296" i="2" s="1"/>
  <c r="I305" i="2" a="1"/>
  <c r="I305" i="2" s="1"/>
  <c r="I347" i="2" a="1"/>
  <c r="I347" i="2" s="1"/>
  <c r="I363" i="2" a="1"/>
  <c r="I363" i="2" s="1"/>
  <c r="I371" i="2" a="1"/>
  <c r="I371" i="2" s="1"/>
  <c r="I387" i="2" a="1"/>
  <c r="I387" i="2" s="1"/>
  <c r="I411" i="2" a="1"/>
  <c r="I411" i="2" s="1"/>
  <c r="I451" i="2" a="1"/>
  <c r="I451" i="2" s="1"/>
  <c r="I507" i="2" a="1"/>
  <c r="I507" i="2" s="1"/>
  <c r="I515" i="2" a="1"/>
  <c r="I515" i="2" s="1"/>
  <c r="I523" i="2" a="1"/>
  <c r="I523" i="2" s="1"/>
  <c r="I531" i="2" a="1"/>
  <c r="I531" i="2" s="1"/>
  <c r="I548" i="2" a="1"/>
  <c r="I548" i="2" s="1"/>
  <c r="I564" i="2" a="1"/>
  <c r="I564" i="2" s="1"/>
  <c r="I572" i="2" a="1"/>
  <c r="I572" i="2" s="1"/>
  <c r="I581" i="2" a="1"/>
  <c r="I581" i="2" s="1"/>
  <c r="I613" i="2" a="1"/>
  <c r="I613" i="2" s="1"/>
  <c r="I645" i="2" a="1"/>
  <c r="I645" i="2" s="1"/>
  <c r="I701" i="2" a="1"/>
  <c r="I701" i="2" s="1"/>
  <c r="I725" i="2" a="1"/>
  <c r="I725" i="2" s="1"/>
  <c r="I749" i="2" a="1"/>
  <c r="I749" i="2" s="1"/>
  <c r="I757" i="2" a="1"/>
  <c r="I757" i="2" s="1"/>
  <c r="I765" i="2" a="1"/>
  <c r="I765" i="2" s="1"/>
  <c r="I789" i="2" a="1"/>
  <c r="I789" i="2" s="1"/>
  <c r="I813" i="2" a="1"/>
  <c r="I813" i="2" s="1"/>
  <c r="I877" i="2" a="1"/>
  <c r="I877" i="2" s="1"/>
  <c r="I79" i="2" a="1"/>
  <c r="I79" i="2" s="1"/>
  <c r="I143" i="2" a="1"/>
  <c r="I143" i="2" s="1"/>
  <c r="I175" i="2" a="1"/>
  <c r="I175" i="2" s="1"/>
  <c r="I207" i="2" a="1"/>
  <c r="I207" i="2" s="1"/>
  <c r="I239" i="2" a="1"/>
  <c r="I239" i="2" s="1"/>
  <c r="I279" i="2" a="1"/>
  <c r="I279" i="2" s="1"/>
  <c r="I297" i="2" a="1"/>
  <c r="I297" i="2" s="1"/>
  <c r="I348" i="2" a="1"/>
  <c r="I348" i="2" s="1"/>
  <c r="I412" i="2" a="1"/>
  <c r="I412" i="2" s="1"/>
  <c r="I428" i="2" a="1"/>
  <c r="I428" i="2" s="1"/>
  <c r="I436" i="2" a="1"/>
  <c r="I436" i="2" s="1"/>
  <c r="I444" i="2" a="1"/>
  <c r="I444" i="2" s="1"/>
  <c r="I484" i="2" a="1"/>
  <c r="I484" i="2" s="1"/>
  <c r="I492" i="2" a="1"/>
  <c r="I492" i="2" s="1"/>
  <c r="I508" i="2" a="1"/>
  <c r="I508" i="2" s="1"/>
  <c r="I557" i="2" a="1"/>
  <c r="I557" i="2" s="1"/>
  <c r="I573" i="2" a="1"/>
  <c r="I573" i="2" s="1"/>
  <c r="I614" i="2" a="1"/>
  <c r="I614" i="2" s="1"/>
  <c r="I622" i="2" a="1"/>
  <c r="I622" i="2" s="1"/>
  <c r="I638" i="2" a="1"/>
  <c r="I638" i="2" s="1"/>
  <c r="I662" i="2" a="1"/>
  <c r="I662" i="2" s="1"/>
  <c r="I686" i="2" a="1"/>
  <c r="I686" i="2" s="1"/>
  <c r="I694" i="2" a="1"/>
  <c r="I694" i="2" s="1"/>
  <c r="I702" i="2" a="1"/>
  <c r="I702" i="2" s="1"/>
  <c r="I710" i="2" a="1"/>
  <c r="I710" i="2" s="1"/>
  <c r="I734" i="2" a="1"/>
  <c r="I734" i="2" s="1"/>
  <c r="I790" i="2" a="1"/>
  <c r="I790" i="2" s="1"/>
  <c r="I798" i="2" a="1"/>
  <c r="I798" i="2" s="1"/>
  <c r="I806" i="2" a="1"/>
  <c r="I806" i="2" s="1"/>
  <c r="I838" i="2" a="1"/>
  <c r="I838" i="2" s="1"/>
  <c r="I17" i="2" a="1"/>
  <c r="I17" i="2" s="1"/>
  <c r="I49" i="2" a="1"/>
  <c r="I49" i="2" s="1"/>
  <c r="I81" i="2" a="1"/>
  <c r="I81" i="2" s="1"/>
  <c r="I365" i="2" a="1"/>
  <c r="I365" i="2" s="1"/>
  <c r="I453" i="2" a="1"/>
  <c r="I453" i="2" s="1"/>
  <c r="I509" i="2" a="1"/>
  <c r="I509" i="2" s="1"/>
  <c r="I525" i="2" a="1"/>
  <c r="I525" i="2" s="1"/>
  <c r="I550" i="2" a="1"/>
  <c r="I550" i="2" s="1"/>
  <c r="I566" i="2" a="1"/>
  <c r="I566" i="2" s="1"/>
  <c r="I574" i="2" a="1"/>
  <c r="I574" i="2" s="1"/>
  <c r="I583" i="2" a="1"/>
  <c r="I583" i="2" s="1"/>
  <c r="I591" i="2" a="1"/>
  <c r="I591" i="2" s="1"/>
  <c r="I599" i="2" a="1"/>
  <c r="I599" i="2" s="1"/>
  <c r="I615" i="2" a="1"/>
  <c r="I615" i="2" s="1"/>
  <c r="I671" i="2" a="1"/>
  <c r="I671" i="2" s="1"/>
  <c r="I695" i="2" a="1"/>
  <c r="I695" i="2" s="1"/>
  <c r="I711" i="2" a="1"/>
  <c r="I711" i="2" s="1"/>
  <c r="I751" i="2" a="1"/>
  <c r="I751" i="2" s="1"/>
  <c r="I783" i="2" a="1"/>
  <c r="I783" i="2" s="1"/>
  <c r="I799" i="2" a="1"/>
  <c r="I799" i="2" s="1"/>
  <c r="I815" i="2" a="1"/>
  <c r="I815" i="2" s="1"/>
  <c r="I823" i="2" a="1"/>
  <c r="I823" i="2" s="1"/>
  <c r="I831" i="2" a="1"/>
  <c r="I831" i="2" s="1"/>
  <c r="I871" i="2" a="1"/>
  <c r="I871" i="2" s="1"/>
  <c r="I879" i="2" a="1"/>
  <c r="I879" i="2" s="1"/>
  <c r="I23" i="2" a="1"/>
  <c r="I23" i="2" s="1"/>
  <c r="I151" i="2" a="1"/>
  <c r="I151" i="2" s="1"/>
  <c r="I183" i="2" a="1"/>
  <c r="I183" i="2" s="1"/>
  <c r="I215" i="2" a="1"/>
  <c r="I215" i="2" s="1"/>
  <c r="I272" i="2" a="1"/>
  <c r="I272" i="2" s="1"/>
  <c r="I309" i="2" a="1"/>
  <c r="I309" i="2" s="1"/>
  <c r="I326" i="2" a="1"/>
  <c r="I326" i="2" s="1"/>
  <c r="I350" i="2" a="1"/>
  <c r="I350" i="2" s="1"/>
  <c r="I366" i="2" a="1"/>
  <c r="I366" i="2" s="1"/>
  <c r="I390" i="2" a="1"/>
  <c r="I390" i="2" s="1"/>
  <c r="I406" i="2" a="1"/>
  <c r="I406" i="2" s="1"/>
  <c r="I430" i="2" a="1"/>
  <c r="I430" i="2" s="1"/>
  <c r="I438" i="2" a="1"/>
  <c r="I438" i="2" s="1"/>
  <c r="I454" i="2" a="1"/>
  <c r="I454" i="2" s="1"/>
  <c r="I494" i="2" a="1"/>
  <c r="I494" i="2" s="1"/>
  <c r="I510" i="2" a="1"/>
  <c r="I510" i="2" s="1"/>
  <c r="I542" i="2" a="1"/>
  <c r="I542" i="2" s="1"/>
  <c r="I559" i="2" a="1"/>
  <c r="I559" i="2" s="1"/>
  <c r="I567" i="2" a="1"/>
  <c r="I567" i="2" s="1"/>
  <c r="I584" i="2" a="1"/>
  <c r="I584" i="2" s="1"/>
  <c r="I608" i="2" a="1"/>
  <c r="I608" i="2" s="1"/>
  <c r="I616" i="2" a="1"/>
  <c r="I616" i="2" s="1"/>
  <c r="I648" i="2" a="1"/>
  <c r="I648" i="2" s="1"/>
  <c r="I664" i="2" a="1"/>
  <c r="I664" i="2" s="1"/>
  <c r="I672" i="2" a="1"/>
  <c r="I672" i="2" s="1"/>
  <c r="I696" i="2" a="1"/>
  <c r="I696" i="2" s="1"/>
  <c r="I712" i="2" a="1"/>
  <c r="I712" i="2" s="1"/>
  <c r="I728" i="2" a="1"/>
  <c r="I728" i="2" s="1"/>
  <c r="I760" i="2" a="1"/>
  <c r="I760" i="2" s="1"/>
  <c r="I792" i="2" a="1"/>
  <c r="I792" i="2" s="1"/>
  <c r="I816" i="2" a="1"/>
  <c r="I816" i="2" s="1"/>
  <c r="I824" i="2" a="1"/>
  <c r="I824" i="2" s="1"/>
  <c r="I840" i="2" a="1"/>
  <c r="I840" i="2" s="1"/>
  <c r="I121" i="2" a="1"/>
  <c r="I121" i="2" s="1"/>
  <c r="I327" i="2" a="1"/>
  <c r="I327" i="2" s="1"/>
  <c r="I351" i="2" a="1"/>
  <c r="I351" i="2" s="1"/>
  <c r="I391" i="2" a="1"/>
  <c r="I391" i="2" s="1"/>
  <c r="I415" i="2" a="1"/>
  <c r="I415" i="2" s="1"/>
  <c r="I439" i="2" a="1"/>
  <c r="I439" i="2" s="1"/>
  <c r="I455" i="2" a="1"/>
  <c r="I455" i="2" s="1"/>
  <c r="I471" i="2" a="1"/>
  <c r="I471" i="2" s="1"/>
  <c r="I479" i="2" a="1"/>
  <c r="I479" i="2" s="1"/>
  <c r="I487" i="2" a="1"/>
  <c r="I487" i="2" s="1"/>
  <c r="I543" i="2" a="1"/>
  <c r="I543" i="2" s="1"/>
  <c r="I568" i="2" a="1"/>
  <c r="I568" i="2" s="1"/>
  <c r="I633" i="2" a="1"/>
  <c r="I633" i="2" s="1"/>
  <c r="I665" i="2" a="1"/>
  <c r="I665" i="2" s="1"/>
  <c r="I673" i="2" a="1"/>
  <c r="I673" i="2" s="1"/>
  <c r="I689" i="2" a="1"/>
  <c r="I689" i="2" s="1"/>
  <c r="I697" i="2" a="1"/>
  <c r="I697" i="2" s="1"/>
  <c r="I705" i="2" a="1"/>
  <c r="I705" i="2" s="1"/>
  <c r="I745" i="2" a="1"/>
  <c r="I745" i="2" s="1"/>
  <c r="I753" i="2" a="1"/>
  <c r="I753" i="2" s="1"/>
  <c r="I793" i="2" a="1"/>
  <c r="I793" i="2" s="1"/>
  <c r="I809" i="2" a="1"/>
  <c r="I809" i="2" s="1"/>
  <c r="I63" i="2" a="1"/>
  <c r="I63" i="2" s="1"/>
  <c r="I95" i="2" a="1"/>
  <c r="I95" i="2" s="1"/>
  <c r="I127" i="2" a="1"/>
  <c r="I127" i="2" s="1"/>
  <c r="I191" i="2" a="1"/>
  <c r="I191" i="2" s="1"/>
  <c r="I249" i="2" a="1"/>
  <c r="I249" i="2" s="1"/>
  <c r="I302" i="2" a="1"/>
  <c r="I302" i="2" s="1"/>
  <c r="I328" i="2" a="1"/>
  <c r="I328" i="2" s="1"/>
  <c r="I360" i="2" a="1"/>
  <c r="I360" i="2" s="1"/>
  <c r="I376" i="2" a="1"/>
  <c r="I376" i="2" s="1"/>
  <c r="I408" i="2" a="1"/>
  <c r="I408" i="2" s="1"/>
  <c r="I416" i="2" a="1"/>
  <c r="I416" i="2" s="1"/>
  <c r="I456" i="2" a="1"/>
  <c r="I456" i="2" s="1"/>
  <c r="I472" i="2" a="1"/>
  <c r="I472" i="2" s="1"/>
  <c r="I480" i="2" a="1"/>
  <c r="I480" i="2" s="1"/>
  <c r="I520" i="2" a="1"/>
  <c r="I520" i="2" s="1"/>
  <c r="I553" i="2" a="1"/>
  <c r="I553" i="2" s="1"/>
  <c r="I561" i="2" a="1"/>
  <c r="I561" i="2" s="1"/>
  <c r="I586" i="2" a="1"/>
  <c r="I586" i="2" s="1"/>
  <c r="I594" i="2" a="1"/>
  <c r="I594" i="2" s="1"/>
  <c r="I602" i="2" a="1"/>
  <c r="I602" i="2" s="1"/>
  <c r="I610" i="2" a="1"/>
  <c r="I610" i="2" s="1"/>
  <c r="I634" i="2" a="1"/>
  <c r="I634" i="2" s="1"/>
  <c r="I642" i="2" a="1"/>
  <c r="I642" i="2" s="1"/>
  <c r="I650" i="2" a="1"/>
  <c r="I650" i="2" s="1"/>
  <c r="I658" i="2" a="1"/>
  <c r="I658" i="2" s="1"/>
  <c r="I674" i="2" a="1"/>
  <c r="I674" i="2" s="1"/>
  <c r="I682" i="2" a="1"/>
  <c r="I682" i="2" s="1"/>
  <c r="I730" i="2" a="1"/>
  <c r="I730" i="2" s="1"/>
  <c r="I762" i="2" a="1"/>
  <c r="I762" i="2" s="1"/>
  <c r="I786" i="2" a="1"/>
  <c r="I786" i="2" s="1"/>
  <c r="I794" i="2" a="1"/>
  <c r="I794" i="2" s="1"/>
  <c r="I810" i="2" a="1"/>
  <c r="I810" i="2" s="1"/>
  <c r="I818" i="2" a="1"/>
  <c r="I818" i="2" s="1"/>
  <c r="I834" i="2" a="1"/>
  <c r="I834" i="2" s="1"/>
  <c r="I842" i="2" a="1"/>
  <c r="I842" i="2" s="1"/>
  <c r="I850" i="2" a="1"/>
  <c r="I850" i="2" s="1"/>
  <c r="I874" i="2" a="1"/>
  <c r="I874" i="2" s="1"/>
  <c r="I7" i="2" a="1"/>
  <c r="I7" i="2" s="1"/>
  <c r="I39" i="2" a="1"/>
  <c r="I39" i="2" s="1"/>
  <c r="I103" i="2" a="1"/>
  <c r="I103" i="2" s="1"/>
  <c r="I135" i="2" a="1"/>
  <c r="I135" i="2" s="1"/>
  <c r="I255" i="2" a="1"/>
  <c r="I255" i="2" s="1"/>
  <c r="I295" i="2" a="1"/>
  <c r="I295" i="2" s="1"/>
  <c r="I313" i="2" a="1"/>
  <c r="I313" i="2" s="1"/>
  <c r="I322" i="2" a="1"/>
  <c r="I322" i="2" s="1"/>
  <c r="I354" i="2" a="1"/>
  <c r="I354" i="2" s="1"/>
  <c r="I410" i="2" a="1"/>
  <c r="I410" i="2" s="1"/>
  <c r="I434" i="2" a="1"/>
  <c r="I434" i="2" s="1"/>
  <c r="I442" i="2" a="1"/>
  <c r="I442" i="2" s="1"/>
  <c r="I450" i="2" a="1"/>
  <c r="I450" i="2" s="1"/>
  <c r="I466" i="2" a="1"/>
  <c r="I466" i="2" s="1"/>
  <c r="I474" i="2" a="1"/>
  <c r="I474" i="2" s="1"/>
  <c r="I498" i="2" a="1"/>
  <c r="I498" i="2" s="1"/>
  <c r="I506" i="2" a="1"/>
  <c r="I506" i="2" s="1"/>
  <c r="I538" i="2" a="1"/>
  <c r="I538" i="2" s="1"/>
  <c r="I588" i="2" a="1"/>
  <c r="I588" i="2" s="1"/>
  <c r="I596" i="2" a="1"/>
  <c r="I596" i="2" s="1"/>
  <c r="I628" i="2" a="1"/>
  <c r="I628" i="2" s="1"/>
  <c r="I692" i="2" a="1"/>
  <c r="I692" i="2" s="1"/>
  <c r="I716" i="2" a="1"/>
  <c r="I716" i="2" s="1"/>
  <c r="I780" i="2" a="1"/>
  <c r="I780" i="2" s="1"/>
  <c r="I804" i="2" a="1"/>
  <c r="I804" i="2" s="1"/>
  <c r="I836" i="2" a="1"/>
  <c r="I836" i="2" s="1"/>
  <c r="I65" i="2" a="1"/>
  <c r="I65" i="2" s="1"/>
  <c r="I473" i="2" a="1"/>
  <c r="I473" i="2" s="1"/>
  <c r="I537" i="2" a="1"/>
  <c r="I537" i="2" s="1"/>
  <c r="I731" i="2" a="1"/>
  <c r="I731" i="2" s="1"/>
  <c r="I867" i="2" a="1"/>
  <c r="I867" i="2" s="1"/>
  <c r="I883" i="2" a="1"/>
  <c r="I883" i="2" s="1"/>
  <c r="I899" i="2" a="1"/>
  <c r="I899" i="2" s="1"/>
  <c r="I907" i="2" a="1"/>
  <c r="I907" i="2" s="1"/>
  <c r="I931" i="2" a="1"/>
  <c r="I931" i="2" s="1"/>
  <c r="I963" i="2" a="1"/>
  <c r="I963" i="2" s="1"/>
  <c r="I979" i="2" a="1"/>
  <c r="I979" i="2" s="1"/>
  <c r="I995" i="2" a="1"/>
  <c r="I995" i="2" s="1"/>
  <c r="I1019" i="2" a="1"/>
  <c r="I1019" i="2" s="1"/>
  <c r="I1027" i="2" a="1"/>
  <c r="I1027" i="2" s="1"/>
  <c r="I1043" i="2" a="1"/>
  <c r="I1043" i="2" s="1"/>
  <c r="I1083" i="2" a="1"/>
  <c r="I1083" i="2" s="1"/>
  <c r="I1099" i="2" a="1"/>
  <c r="I1099" i="2" s="1"/>
  <c r="I1115" i="2" a="1"/>
  <c r="I1115" i="2" s="1"/>
  <c r="I1131" i="2" a="1"/>
  <c r="I1131" i="2" s="1"/>
  <c r="I1139" i="2" a="1"/>
  <c r="I1139" i="2" s="1"/>
  <c r="I1155" i="2" a="1"/>
  <c r="I1155" i="2" s="1"/>
  <c r="I1163" i="2" a="1"/>
  <c r="I1163" i="2" s="1"/>
  <c r="I1171" i="2" a="1"/>
  <c r="I1171" i="2" s="1"/>
  <c r="I1179" i="2" a="1"/>
  <c r="I1179" i="2" s="1"/>
  <c r="I1219" i="2" a="1"/>
  <c r="I1219" i="2" s="1"/>
  <c r="I1227" i="2" a="1"/>
  <c r="I1227" i="2" s="1"/>
  <c r="I1244" i="2" a="1"/>
  <c r="I1244" i="2" s="1"/>
  <c r="I1300" i="2" a="1"/>
  <c r="I1300" i="2" s="1"/>
  <c r="I97" i="2" a="1"/>
  <c r="I97" i="2" s="1"/>
  <c r="I481" i="2" a="1"/>
  <c r="I481" i="2" s="1"/>
  <c r="I675" i="2" a="1"/>
  <c r="I675" i="2" s="1"/>
  <c r="I739" i="2" a="1"/>
  <c r="I739" i="2" s="1"/>
  <c r="I868" i="2" a="1"/>
  <c r="I868" i="2" s="1"/>
  <c r="I884" i="2" a="1"/>
  <c r="I884" i="2" s="1"/>
  <c r="I900" i="2" a="1"/>
  <c r="I900" i="2" s="1"/>
  <c r="I908" i="2" a="1"/>
  <c r="I908" i="2" s="1"/>
  <c r="I916" i="2" a="1"/>
  <c r="I916" i="2" s="1"/>
  <c r="I924" i="2" a="1"/>
  <c r="I924" i="2" s="1"/>
  <c r="I932" i="2" a="1"/>
  <c r="I932" i="2" s="1"/>
  <c r="I940" i="2" a="1"/>
  <c r="I940" i="2" s="1"/>
  <c r="I1004" i="2" a="1"/>
  <c r="I1004" i="2" s="1"/>
  <c r="I1060" i="2" a="1"/>
  <c r="I1060" i="2" s="1"/>
  <c r="I1084" i="2" a="1"/>
  <c r="I1084" i="2" s="1"/>
  <c r="I1116" i="2" a="1"/>
  <c r="I1116" i="2" s="1"/>
  <c r="I1140" i="2" a="1"/>
  <c r="I1140" i="2" s="1"/>
  <c r="I1180" i="2" a="1"/>
  <c r="I1180" i="2" s="1"/>
  <c r="I1196" i="2" a="1"/>
  <c r="I1196" i="2" s="1"/>
  <c r="I1204" i="2" a="1"/>
  <c r="I1204" i="2" s="1"/>
  <c r="I1212" i="2" a="1"/>
  <c r="I1212" i="2" s="1"/>
  <c r="I1228" i="2" a="1"/>
  <c r="I1228" i="2" s="1"/>
  <c r="I1237" i="2" a="1"/>
  <c r="I1237" i="2" s="1"/>
  <c r="I1245" i="2" a="1"/>
  <c r="I1245" i="2" s="1"/>
  <c r="I1253" i="2" a="1"/>
  <c r="I1253" i="2" s="1"/>
  <c r="I1285" i="2" a="1"/>
  <c r="I1285" i="2" s="1"/>
  <c r="I1301" i="2" a="1"/>
  <c r="I1301" i="2" s="1"/>
  <c r="I1318" i="2" a="1"/>
  <c r="I1318" i="2" s="1"/>
  <c r="I1326" i="2" a="1"/>
  <c r="I1326" i="2" s="1"/>
  <c r="I361" i="2" a="1"/>
  <c r="I361" i="2" s="1"/>
  <c r="I425" i="2" a="1"/>
  <c r="I425" i="2" s="1"/>
  <c r="I489" i="2" a="1"/>
  <c r="I489" i="2" s="1"/>
  <c r="I683" i="2" a="1"/>
  <c r="I683" i="2" s="1"/>
  <c r="I811" i="2" a="1"/>
  <c r="I811" i="2" s="1"/>
  <c r="I873" i="2" a="1"/>
  <c r="I873" i="2" s="1"/>
  <c r="I901" i="2" a="1"/>
  <c r="I901" i="2" s="1"/>
  <c r="I917" i="2" a="1"/>
  <c r="I917" i="2" s="1"/>
  <c r="I925" i="2" a="1"/>
  <c r="I925" i="2" s="1"/>
  <c r="I933" i="2" a="1"/>
  <c r="I933" i="2" s="1"/>
  <c r="I957" i="2" a="1"/>
  <c r="I957" i="2" s="1"/>
  <c r="I973" i="2" a="1"/>
  <c r="I973" i="2" s="1"/>
  <c r="I981" i="2" a="1"/>
  <c r="I981" i="2" s="1"/>
  <c r="I1045" i="2" a="1"/>
  <c r="I1045" i="2" s="1"/>
  <c r="I1061" i="2" a="1"/>
  <c r="I1061" i="2" s="1"/>
  <c r="I1069" i="2" a="1"/>
  <c r="I1069" i="2" s="1"/>
  <c r="I1077" i="2" a="1"/>
  <c r="I1077" i="2" s="1"/>
  <c r="I1085" i="2" a="1"/>
  <c r="I1085" i="2" s="1"/>
  <c r="I1101" i="2" a="1"/>
  <c r="I1101" i="2" s="1"/>
  <c r="I1133" i="2" a="1"/>
  <c r="I1133" i="2" s="1"/>
  <c r="I1149" i="2" a="1"/>
  <c r="I1149" i="2" s="1"/>
  <c r="I1165" i="2" a="1"/>
  <c r="I1165" i="2" s="1"/>
  <c r="I1246" i="2" a="1"/>
  <c r="I1246" i="2" s="1"/>
  <c r="I1262" i="2" a="1"/>
  <c r="I1262" i="2" s="1"/>
  <c r="I1270" i="2" a="1"/>
  <c r="I1270" i="2" s="1"/>
  <c r="I1278" i="2" a="1"/>
  <c r="I1278" i="2" s="1"/>
  <c r="I1294" i="2" a="1"/>
  <c r="I1294" i="2" s="1"/>
  <c r="I1319" i="2" a="1"/>
  <c r="I1319" i="2" s="1"/>
  <c r="I433" i="2" a="1"/>
  <c r="I433" i="2" s="1"/>
  <c r="I497" i="2" a="1"/>
  <c r="I497" i="2" s="1"/>
  <c r="I627" i="2" a="1"/>
  <c r="I627" i="2" s="1"/>
  <c r="I817" i="2" a="1"/>
  <c r="I817" i="2" s="1"/>
  <c r="I849" i="2" a="1"/>
  <c r="I849" i="2" s="1"/>
  <c r="I886" i="2" a="1"/>
  <c r="I886" i="2" s="1"/>
  <c r="I926" i="2" a="1"/>
  <c r="I926" i="2" s="1"/>
  <c r="I942" i="2" a="1"/>
  <c r="I942" i="2" s="1"/>
  <c r="I950" i="2" a="1"/>
  <c r="I950" i="2" s="1"/>
  <c r="I974" i="2" a="1"/>
  <c r="I974" i="2" s="1"/>
  <c r="I990" i="2" a="1"/>
  <c r="I990" i="2" s="1"/>
  <c r="I1062" i="2" a="1"/>
  <c r="I1062" i="2" s="1"/>
  <c r="I1094" i="2" a="1"/>
  <c r="I1094" i="2" s="1"/>
  <c r="I1110" i="2" a="1"/>
  <c r="I1110" i="2" s="1"/>
  <c r="I1214" i="2" a="1"/>
  <c r="I1214" i="2" s="1"/>
  <c r="I1222" i="2" a="1"/>
  <c r="I1222" i="2" s="1"/>
  <c r="I1247" i="2" a="1"/>
  <c r="I1247" i="2" s="1"/>
  <c r="I1263" i="2" a="1"/>
  <c r="I1263" i="2" s="1"/>
  <c r="I1279" i="2" a="1"/>
  <c r="I1279" i="2" s="1"/>
  <c r="I1304" i="2" a="1"/>
  <c r="I1304" i="2" s="1"/>
  <c r="I1336" i="2" a="1"/>
  <c r="I1336" i="2" s="1"/>
  <c r="I193" i="2" a="1"/>
  <c r="I193" i="2" s="1"/>
  <c r="I441" i="2" a="1"/>
  <c r="I441" i="2" s="1"/>
  <c r="I763" i="2" a="1"/>
  <c r="I763" i="2" s="1"/>
  <c r="I819" i="2" a="1"/>
  <c r="I819" i="2" s="1"/>
  <c r="I967" i="2" a="1"/>
  <c r="I967" i="2" s="1"/>
  <c r="I975" i="2" a="1"/>
  <c r="I975" i="2" s="1"/>
  <c r="I983" i="2" a="1"/>
  <c r="I983" i="2" s="1"/>
  <c r="I1007" i="2" a="1"/>
  <c r="I1007" i="2" s="1"/>
  <c r="I1079" i="2" a="1"/>
  <c r="I1079" i="2" s="1"/>
  <c r="I1151" i="2" a="1"/>
  <c r="I1151" i="2" s="1"/>
  <c r="I1167" i="2" a="1"/>
  <c r="I1167" i="2" s="1"/>
  <c r="I1175" i="2" a="1"/>
  <c r="I1175" i="2" s="1"/>
  <c r="I1183" i="2" a="1"/>
  <c r="I1183" i="2" s="1"/>
  <c r="I1199" i="2" a="1"/>
  <c r="I1199" i="2" s="1"/>
  <c r="I1207" i="2" a="1"/>
  <c r="I1207" i="2" s="1"/>
  <c r="I1223" i="2" a="1"/>
  <c r="I1223" i="2" s="1"/>
  <c r="I1256" i="2" a="1"/>
  <c r="I1256" i="2" s="1"/>
  <c r="I1264" i="2" a="1"/>
  <c r="I1264" i="2" s="1"/>
  <c r="I1272" i="2" a="1"/>
  <c r="I1272" i="2" s="1"/>
  <c r="I1288" i="2" a="1"/>
  <c r="I1288" i="2" s="1"/>
  <c r="I1313" i="2" a="1"/>
  <c r="I1313" i="2" s="1"/>
  <c r="I1337" i="2" a="1"/>
  <c r="I1337" i="2" s="1"/>
  <c r="I321" i="2" a="1"/>
  <c r="I321" i="2" s="1"/>
  <c r="I385" i="2" a="1"/>
  <c r="I385" i="2" s="1"/>
  <c r="I513" i="2" a="1"/>
  <c r="I513" i="2" s="1"/>
  <c r="I578" i="2" a="1"/>
  <c r="I578" i="2" s="1"/>
  <c r="I707" i="2" a="1"/>
  <c r="I707" i="2" s="1"/>
  <c r="I857" i="2" a="1"/>
  <c r="I857" i="2" s="1"/>
  <c r="I880" i="2" a="1"/>
  <c r="I880" i="2" s="1"/>
  <c r="I904" i="2" a="1"/>
  <c r="I904" i="2" s="1"/>
  <c r="I912" i="2" a="1"/>
  <c r="I912" i="2" s="1"/>
  <c r="I928" i="2" a="1"/>
  <c r="I928" i="2" s="1"/>
  <c r="I936" i="2" a="1"/>
  <c r="I936" i="2" s="1"/>
  <c r="I944" i="2" a="1"/>
  <c r="I944" i="2" s="1"/>
  <c r="I976" i="2" a="1"/>
  <c r="I976" i="2" s="1"/>
  <c r="I992" i="2" a="1"/>
  <c r="I992" i="2" s="1"/>
  <c r="I1000" i="2" a="1"/>
  <c r="I1000" i="2" s="1"/>
  <c r="I1008" i="2" a="1"/>
  <c r="I1008" i="2" s="1"/>
  <c r="I1016" i="2" a="1"/>
  <c r="I1016" i="2" s="1"/>
  <c r="I1040" i="2" a="1"/>
  <c r="I1040" i="2" s="1"/>
  <c r="I1056" i="2" a="1"/>
  <c r="I1056" i="2" s="1"/>
  <c r="I1104" i="2" a="1"/>
  <c r="I1104" i="2" s="1"/>
  <c r="I1152" i="2" a="1"/>
  <c r="I1152" i="2" s="1"/>
  <c r="I1160" i="2" a="1"/>
  <c r="I1160" i="2" s="1"/>
  <c r="I1176" i="2" a="1"/>
  <c r="I1176" i="2" s="1"/>
  <c r="I1184" i="2" a="1"/>
  <c r="I1184" i="2" s="1"/>
  <c r="I1192" i="2" a="1"/>
  <c r="I1192" i="2" s="1"/>
  <c r="I1200" i="2" a="1"/>
  <c r="I1200" i="2" s="1"/>
  <c r="I1216" i="2" a="1"/>
  <c r="I1216" i="2" s="1"/>
  <c r="I1241" i="2" a="1"/>
  <c r="I1241" i="2" s="1"/>
  <c r="I1249" i="2" a="1"/>
  <c r="I1249" i="2" s="1"/>
  <c r="I1257" i="2" a="1"/>
  <c r="I1257" i="2" s="1"/>
  <c r="I1273" i="2" a="1"/>
  <c r="I1273" i="2" s="1"/>
  <c r="I1281" i="2" a="1"/>
  <c r="I1281" i="2" s="1"/>
  <c r="I1289" i="2" a="1"/>
  <c r="I1289" i="2" s="1"/>
  <c r="I1297" i="2" a="1"/>
  <c r="I1297" i="2" s="1"/>
  <c r="I1314" i="2" a="1"/>
  <c r="I1314" i="2" s="1"/>
  <c r="I1322" i="2" a="1"/>
  <c r="I1322" i="2" s="1"/>
  <c r="I1338" i="2" a="1"/>
  <c r="I1338" i="2" s="1"/>
  <c r="I250" i="2" a="1"/>
  <c r="I250" i="2" s="1"/>
  <c r="I393" i="2" a="1"/>
  <c r="I393" i="2" s="1"/>
  <c r="I521" i="2" a="1"/>
  <c r="I521" i="2" s="1"/>
  <c r="I587" i="2" a="1"/>
  <c r="I587" i="2" s="1"/>
  <c r="I715" i="2" a="1"/>
  <c r="I715" i="2" s="1"/>
  <c r="I881" i="2" a="1"/>
  <c r="I881" i="2" s="1"/>
  <c r="I889" i="2" a="1"/>
  <c r="I889" i="2" s="1"/>
  <c r="I921" i="2" a="1"/>
  <c r="I921" i="2" s="1"/>
  <c r="I945" i="2" a="1"/>
  <c r="I945" i="2" s="1"/>
  <c r="I1001" i="2" a="1"/>
  <c r="I1001" i="2" s="1"/>
  <c r="I1025" i="2" a="1"/>
  <c r="I1025" i="2" s="1"/>
  <c r="I1065" i="2" a="1"/>
  <c r="I1065" i="2" s="1"/>
  <c r="I1097" i="2" a="1"/>
  <c r="I1097" i="2" s="1"/>
  <c r="I1121" i="2" a="1"/>
  <c r="I1121" i="2" s="1"/>
  <c r="I1129" i="2" a="1"/>
  <c r="I1129" i="2" s="1"/>
  <c r="I1145" i="2" a="1"/>
  <c r="I1145" i="2" s="1"/>
  <c r="I1161" i="2" a="1"/>
  <c r="I1161" i="2" s="1"/>
  <c r="I1169" i="2" a="1"/>
  <c r="I1169" i="2" s="1"/>
  <c r="I1177" i="2" a="1"/>
  <c r="I1177" i="2" s="1"/>
  <c r="I1201" i="2" a="1"/>
  <c r="I1201" i="2" s="1"/>
  <c r="I1250" i="2" a="1"/>
  <c r="I1250" i="2" s="1"/>
  <c r="I1298" i="2" a="1"/>
  <c r="I1298" i="2" s="1"/>
  <c r="I1307" i="2" a="1"/>
  <c r="I1307" i="2" s="1"/>
  <c r="I33" i="2" a="1"/>
  <c r="I33" i="2" s="1"/>
  <c r="I401" i="2" a="1"/>
  <c r="I401" i="2" s="1"/>
  <c r="I659" i="2" a="1"/>
  <c r="I659" i="2" s="1"/>
  <c r="I787" i="2" a="1"/>
  <c r="I787" i="2" s="1"/>
  <c r="I833" i="2" a="1"/>
  <c r="I833" i="2" s="1"/>
  <c r="I865" i="2" a="1"/>
  <c r="I865" i="2" s="1"/>
  <c r="I882" i="2" a="1"/>
  <c r="I882" i="2" s="1"/>
  <c r="I890" i="2" a="1"/>
  <c r="I890" i="2" s="1"/>
  <c r="I954" i="2" a="1"/>
  <c r="I954" i="2" s="1"/>
  <c r="I962" i="2" a="1"/>
  <c r="I962" i="2" s="1"/>
  <c r="I970" i="2" a="1"/>
  <c r="I970" i="2" s="1"/>
  <c r="I986" i="2" a="1"/>
  <c r="I986" i="2" s="1"/>
  <c r="I1018" i="2" a="1"/>
  <c r="I1018" i="2" s="1"/>
  <c r="I1034" i="2" a="1"/>
  <c r="I1034" i="2" s="1"/>
  <c r="I1050" i="2" a="1"/>
  <c r="I1050" i="2" s="1"/>
  <c r="I1066" i="2" a="1"/>
  <c r="I1066" i="2" s="1"/>
  <c r="I1074" i="2" a="1"/>
  <c r="I1074" i="2" s="1"/>
  <c r="I1170" i="2" a="1"/>
  <c r="I1170" i="2" s="1"/>
  <c r="I1202" i="2" a="1"/>
  <c r="I1202" i="2" s="1"/>
  <c r="I1218" i="2" a="1"/>
  <c r="I1218" i="2" s="1"/>
  <c r="I1275" i="2" a="1"/>
  <c r="I1275" i="2" s="1"/>
  <c r="I1299" i="2" a="1"/>
  <c r="I1299" i="2" s="1"/>
  <c r="C4" i="14" l="1"/>
  <c r="C5" i="14"/>
  <c r="F5" i="14" s="1"/>
  <c r="E5" i="14" s="1"/>
  <c r="C6" i="14"/>
  <c r="F6" i="14" s="1"/>
  <c r="E6" i="14" s="1"/>
  <c r="C7" i="14"/>
  <c r="F7" i="14" s="1"/>
  <c r="E7" i="14" s="1"/>
  <c r="C8" i="14"/>
  <c r="F8" i="14" s="1"/>
  <c r="E8" i="14" s="1"/>
  <c r="C9" i="14"/>
  <c r="F9" i="14" s="1"/>
  <c r="E9" i="14" s="1"/>
  <c r="C10" i="14"/>
  <c r="F10" i="14" s="1"/>
  <c r="E10" i="14" s="1"/>
  <c r="C11" i="14"/>
  <c r="F11" i="14" s="1"/>
  <c r="E11" i="14" s="1"/>
  <c r="C12" i="14"/>
  <c r="F12" i="14" s="1"/>
  <c r="E12" i="14" s="1"/>
  <c r="C13" i="14"/>
  <c r="F13" i="14" s="1"/>
  <c r="E13" i="14" s="1"/>
  <c r="G21" i="13"/>
  <c r="G22" i="13" s="1"/>
  <c r="G23" i="13" s="1"/>
  <c r="D3" i="13"/>
  <c r="AK14" i="25" l="1"/>
  <c r="AO10" i="25"/>
  <c r="AK13" i="25"/>
  <c r="AK12" i="25"/>
  <c r="AK11" i="25"/>
  <c r="AK18" i="25"/>
  <c r="AK17" i="25"/>
  <c r="F4" i="14"/>
  <c r="E4" i="14" s="1"/>
  <c r="I1242" i="2" a="1"/>
  <c r="I1242" i="2" s="1"/>
  <c r="I59" i="2" a="1"/>
  <c r="I59" i="2" s="1"/>
  <c r="I389" i="2" a="1"/>
  <c r="I389" i="2" s="1"/>
  <c r="I1260" i="2" a="1"/>
  <c r="I1260" i="2" s="1"/>
  <c r="I919" i="2" a="1"/>
  <c r="I919" i="2" s="1"/>
  <c r="I68" i="2" a="1"/>
  <c r="I68" i="2" s="1"/>
  <c r="I22" i="2" a="1"/>
  <c r="I22" i="2" s="1"/>
  <c r="I50" i="2" a="1"/>
  <c r="I50" i="2" s="1"/>
  <c r="I435" i="2" a="1"/>
  <c r="I435" i="2" s="1"/>
  <c r="I356" i="2" a="1"/>
  <c r="I356" i="2" s="1"/>
  <c r="I590" i="2" a="1"/>
  <c r="I590" i="2" s="1"/>
  <c r="I437" i="2" a="1"/>
  <c r="I437" i="2" s="1"/>
  <c r="I382" i="2" a="1"/>
  <c r="I382" i="2" s="1"/>
  <c r="I495" i="2" a="1"/>
  <c r="I495" i="2" s="1"/>
  <c r="I344" i="2" a="1"/>
  <c r="I344" i="2" s="1"/>
  <c r="I544" i="2" a="1"/>
  <c r="I544" i="2" s="1"/>
  <c r="I756" i="2" a="1"/>
  <c r="I756" i="2" s="1"/>
  <c r="I803" i="2" a="1"/>
  <c r="I803" i="2" s="1"/>
  <c r="I554" i="2" a="1"/>
  <c r="I554" i="2" s="1"/>
  <c r="I1086" i="2" a="1"/>
  <c r="I1086" i="2" s="1"/>
  <c r="I1127" i="2" a="1"/>
  <c r="I1127" i="2" s="1"/>
  <c r="I977" i="2" a="1"/>
  <c r="I977" i="2" s="1"/>
  <c r="I595" i="2" a="1"/>
  <c r="I595" i="2" s="1"/>
  <c r="I1194" i="2" a="1"/>
  <c r="I1194" i="2" s="1"/>
  <c r="I246" i="2" a="1"/>
  <c r="I246" i="2" s="1"/>
  <c r="I421" i="2" a="1"/>
  <c r="I421" i="2" s="1"/>
  <c r="I808" i="2" a="1"/>
  <c r="I808" i="2" s="1"/>
  <c r="I528" i="2" a="1"/>
  <c r="I528" i="2" s="1"/>
  <c r="I989" i="2" a="1"/>
  <c r="I989" i="2" s="1"/>
  <c r="I968" i="2" a="1"/>
  <c r="I968" i="2" s="1"/>
  <c r="I1267" i="2" a="1"/>
  <c r="I1267" i="2" s="1"/>
  <c r="I203" i="2" a="1"/>
  <c r="I203" i="2" s="1"/>
  <c r="I180" i="2" a="1"/>
  <c r="I180" i="2" s="1"/>
  <c r="I173" i="2" a="1"/>
  <c r="I173" i="2" s="1"/>
  <c r="I150" i="2" a="1"/>
  <c r="I150" i="2" s="1"/>
  <c r="I120" i="2" a="1"/>
  <c r="I120" i="2" s="1"/>
  <c r="I98" i="2" a="1"/>
  <c r="I98" i="2" s="1"/>
  <c r="I395" i="2" a="1"/>
  <c r="I395" i="2" s="1"/>
  <c r="I597" i="2" a="1"/>
  <c r="I597" i="2" s="1"/>
  <c r="I717" i="2" a="1"/>
  <c r="I717" i="2" s="1"/>
  <c r="I270" i="2" a="1"/>
  <c r="I270" i="2" s="1"/>
  <c r="I524" i="2" a="1"/>
  <c r="I524" i="2" s="1"/>
  <c r="I718" i="2" a="1"/>
  <c r="I718" i="2" s="1"/>
  <c r="I846" i="2" a="1"/>
  <c r="I846" i="2" s="1"/>
  <c r="I373" i="2" a="1"/>
  <c r="I373" i="2" s="1"/>
  <c r="I607" i="2" a="1"/>
  <c r="I607" i="2" s="1"/>
  <c r="I839" i="2" a="1"/>
  <c r="I839" i="2" s="1"/>
  <c r="I462" i="2" a="1"/>
  <c r="I462" i="2" s="1"/>
  <c r="I688" i="2" a="1"/>
  <c r="I688" i="2" s="1"/>
  <c r="I864" i="2" a="1"/>
  <c r="I864" i="2" s="1"/>
  <c r="I319" i="2" a="1"/>
  <c r="I319" i="2" s="1"/>
  <c r="I519" i="2" a="1"/>
  <c r="I519" i="2" s="1"/>
  <c r="I769" i="2" a="1"/>
  <c r="I769" i="2" s="1"/>
  <c r="I488" i="2" a="1"/>
  <c r="I488" i="2" s="1"/>
  <c r="I722" i="2" a="1"/>
  <c r="I722" i="2" s="1"/>
  <c r="I277" i="2" a="1"/>
  <c r="I277" i="2" s="1"/>
  <c r="I394" i="2" a="1"/>
  <c r="I394" i="2" s="1"/>
  <c r="I563" i="2" a="1"/>
  <c r="I563" i="2" s="1"/>
  <c r="I748" i="2" a="1"/>
  <c r="I748" i="2" s="1"/>
  <c r="I915" i="2" a="1"/>
  <c r="I915" i="2" s="1"/>
  <c r="I1091" i="2" a="1"/>
  <c r="I1091" i="2" s="1"/>
  <c r="I1236" i="2" a="1"/>
  <c r="I1236" i="2" s="1"/>
  <c r="I546" i="2" a="1"/>
  <c r="I546" i="2" s="1"/>
  <c r="I1068" i="2" a="1"/>
  <c r="I1068" i="2" s="1"/>
  <c r="I747" i="2" a="1"/>
  <c r="I747" i="2" s="1"/>
  <c r="I1093" i="2" a="1"/>
  <c r="I1093" i="2" s="1"/>
  <c r="I1335" i="2" a="1"/>
  <c r="I1335" i="2" s="1"/>
  <c r="I998" i="2" a="1"/>
  <c r="I998" i="2" s="1"/>
  <c r="I1142" i="2" a="1"/>
  <c r="I1142" i="2" s="1"/>
  <c r="I1287" i="2" a="1"/>
  <c r="I1287" i="2" s="1"/>
  <c r="I876" i="2" a="1"/>
  <c r="I876" i="2" s="1"/>
  <c r="I1111" i="2" a="1"/>
  <c r="I1111" i="2" s="1"/>
  <c r="I1321" i="2" a="1"/>
  <c r="I1321" i="2" s="1"/>
  <c r="I1096" i="2" a="1"/>
  <c r="I1096" i="2" s="1"/>
  <c r="I905" i="2" a="1"/>
  <c r="I905" i="2" s="1"/>
  <c r="I1105" i="2" a="1"/>
  <c r="I1105" i="2" s="1"/>
  <c r="I1331" i="2" a="1"/>
  <c r="I1331" i="2" s="1"/>
  <c r="I1082" i="2" a="1"/>
  <c r="I1082" i="2" s="1"/>
  <c r="I1291" i="2" a="1"/>
  <c r="I1291" i="2" s="1"/>
  <c r="I21" i="2" a="1"/>
  <c r="I21" i="2" s="1"/>
  <c r="I379" i="2" a="1"/>
  <c r="I379" i="2" s="1"/>
  <c r="I244" i="2" a="1"/>
  <c r="I244" i="2" s="1"/>
  <c r="I261" i="2" a="1"/>
  <c r="I261" i="2" s="1"/>
  <c r="I1044" i="2" a="1"/>
  <c r="I1044" i="2" s="1"/>
  <c r="I1095" i="2" a="1"/>
  <c r="I1095" i="2" s="1"/>
  <c r="I132" i="2" a="1"/>
  <c r="I132" i="2" s="1"/>
  <c r="I38" i="2" a="1"/>
  <c r="I38" i="2" s="1"/>
  <c r="I58" i="2" a="1"/>
  <c r="I58" i="2" s="1"/>
  <c r="I556" i="2" a="1"/>
  <c r="I556" i="2" s="1"/>
  <c r="I364" i="2" a="1"/>
  <c r="I364" i="2" s="1"/>
  <c r="I606" i="2" a="1"/>
  <c r="I606" i="2" s="1"/>
  <c r="I469" i="2" a="1"/>
  <c r="I469" i="2" s="1"/>
  <c r="I414" i="2" a="1"/>
  <c r="I414" i="2" s="1"/>
  <c r="I552" i="2" a="1"/>
  <c r="I552" i="2" s="1"/>
  <c r="I368" i="2" a="1"/>
  <c r="I368" i="2" s="1"/>
  <c r="I754" i="2" a="1"/>
  <c r="I754" i="2" s="1"/>
  <c r="I788" i="2" a="1"/>
  <c r="I788" i="2" s="1"/>
  <c r="I841" i="2" a="1"/>
  <c r="I841" i="2" s="1"/>
  <c r="I1053" i="2" a="1"/>
  <c r="I1053" i="2" s="1"/>
  <c r="I1102" i="2" a="1"/>
  <c r="I1102" i="2" s="1"/>
  <c r="I1159" i="2" a="1"/>
  <c r="I1159" i="2" s="1"/>
  <c r="I985" i="2" a="1"/>
  <c r="I985" i="2" s="1"/>
  <c r="I906" i="2" a="1"/>
  <c r="I906" i="2" s="1"/>
  <c r="I1308" i="2" a="1"/>
  <c r="I1308" i="2" s="1"/>
  <c r="I323" i="2" a="1"/>
  <c r="I323" i="2" s="1"/>
  <c r="I445" i="2" a="1"/>
  <c r="I445" i="2" s="1"/>
  <c r="I856" i="2" a="1"/>
  <c r="I856" i="2" s="1"/>
  <c r="I666" i="2" a="1"/>
  <c r="I666" i="2" s="1"/>
  <c r="I1021" i="2" a="1"/>
  <c r="I1021" i="2" s="1"/>
  <c r="I1144" i="2" a="1"/>
  <c r="I1144" i="2" s="1"/>
  <c r="I1283" i="2" a="1"/>
  <c r="I1283" i="2" s="1"/>
  <c r="I227" i="2" a="1"/>
  <c r="I227" i="2" s="1"/>
  <c r="I260" i="2" a="1"/>
  <c r="I260" i="2" s="1"/>
  <c r="I181" i="2" a="1"/>
  <c r="I181" i="2" s="1"/>
  <c r="I182" i="2" a="1"/>
  <c r="I182" i="2" s="1"/>
  <c r="I200" i="2" a="1"/>
  <c r="I200" i="2" s="1"/>
  <c r="I122" i="2" a="1"/>
  <c r="I122" i="2" s="1"/>
  <c r="I403" i="2" a="1"/>
  <c r="I403" i="2" s="1"/>
  <c r="I621" i="2" a="1"/>
  <c r="I621" i="2" s="1"/>
  <c r="I733" i="2" a="1"/>
  <c r="I733" i="2" s="1"/>
  <c r="I288" i="2" a="1"/>
  <c r="I288" i="2" s="1"/>
  <c r="I540" i="2" a="1"/>
  <c r="I540" i="2" s="1"/>
  <c r="I726" i="2" a="1"/>
  <c r="I726" i="2" s="1"/>
  <c r="I113" i="2" a="1"/>
  <c r="I113" i="2" s="1"/>
  <c r="I397" i="2" a="1"/>
  <c r="I397" i="2" s="1"/>
  <c r="I647" i="2" a="1"/>
  <c r="I647" i="2" s="1"/>
  <c r="I855" i="2" a="1"/>
  <c r="I855" i="2" s="1"/>
  <c r="I486" i="2" a="1"/>
  <c r="I486" i="2" s="1"/>
  <c r="I704" i="2" a="1"/>
  <c r="I704" i="2" s="1"/>
  <c r="I872" i="2" a="1"/>
  <c r="I872" i="2" s="1"/>
  <c r="I335" i="2" a="1"/>
  <c r="I335" i="2" s="1"/>
  <c r="I527" i="2" a="1"/>
  <c r="I527" i="2" s="1"/>
  <c r="I777" i="2" a="1"/>
  <c r="I777" i="2" s="1"/>
  <c r="I512" i="2" a="1"/>
  <c r="I512" i="2" s="1"/>
  <c r="I746" i="2" a="1"/>
  <c r="I746" i="2" s="1"/>
  <c r="I286" i="2" a="1"/>
  <c r="I286" i="2" s="1"/>
  <c r="I402" i="2" a="1"/>
  <c r="I402" i="2" s="1"/>
  <c r="I580" i="2" a="1"/>
  <c r="I580" i="2" s="1"/>
  <c r="I796" i="2" a="1"/>
  <c r="I796" i="2" s="1"/>
  <c r="I939" i="2" a="1"/>
  <c r="I939" i="2" s="1"/>
  <c r="I1107" i="2" a="1"/>
  <c r="I1107" i="2" s="1"/>
  <c r="I1268" i="2" a="1"/>
  <c r="I1268" i="2" s="1"/>
  <c r="I948" i="2" a="1"/>
  <c r="I948" i="2" s="1"/>
  <c r="I1108" i="2" a="1"/>
  <c r="I1108" i="2" s="1"/>
  <c r="I843" i="2" a="1"/>
  <c r="I843" i="2" s="1"/>
  <c r="I1109" i="2" a="1"/>
  <c r="I1109" i="2" s="1"/>
  <c r="I369" i="2" a="1"/>
  <c r="I369" i="2" s="1"/>
  <c r="I1006" i="2" a="1"/>
  <c r="I1006" i="2" s="1"/>
  <c r="I1150" i="2" a="1"/>
  <c r="I1150" i="2" s="1"/>
  <c r="I1295" i="2" a="1"/>
  <c r="I1295" i="2" s="1"/>
  <c r="I935" i="2" a="1"/>
  <c r="I935" i="2" s="1"/>
  <c r="I1135" i="2" a="1"/>
  <c r="I1135" i="2" s="1"/>
  <c r="I1329" i="2" a="1"/>
  <c r="I1329" i="2" s="1"/>
  <c r="I1112" i="2" a="1"/>
  <c r="I1112" i="2" s="1"/>
  <c r="I929" i="2" a="1"/>
  <c r="I929" i="2" s="1"/>
  <c r="I1137" i="2" a="1"/>
  <c r="I1137" i="2" s="1"/>
  <c r="I465" i="2" a="1"/>
  <c r="I465" i="2" s="1"/>
  <c r="I1090" i="2" a="1"/>
  <c r="I1090" i="2" s="1"/>
  <c r="I125" i="2" a="1"/>
  <c r="I125" i="2" s="1"/>
  <c r="I443" i="2" a="1"/>
  <c r="I443" i="2" s="1"/>
  <c r="I316" i="2" a="1"/>
  <c r="I316" i="2" s="1"/>
  <c r="I478" i="2" a="1"/>
  <c r="I478" i="2" s="1"/>
  <c r="I1269" i="2" a="1"/>
  <c r="I1269" i="2" s="1"/>
  <c r="I225" i="2" a="1"/>
  <c r="I225" i="2" s="1"/>
  <c r="I172" i="2" a="1"/>
  <c r="I172" i="2" s="1"/>
  <c r="I72" i="2" a="1"/>
  <c r="I72" i="2" s="1"/>
  <c r="I66" i="2" a="1"/>
  <c r="I66" i="2" s="1"/>
  <c r="I605" i="2" a="1"/>
  <c r="I605" i="2" s="1"/>
  <c r="I372" i="2" a="1"/>
  <c r="I372" i="2" s="1"/>
  <c r="I774" i="2" a="1"/>
  <c r="I774" i="2" s="1"/>
  <c r="I501" i="2" a="1"/>
  <c r="I501" i="2" s="1"/>
  <c r="I534" i="2" a="1"/>
  <c r="I534" i="2" s="1"/>
  <c r="I576" i="2" a="1"/>
  <c r="I576" i="2" s="1"/>
  <c r="I400" i="2" a="1"/>
  <c r="I400" i="2" s="1"/>
  <c r="I770" i="2" a="1"/>
  <c r="I770" i="2" s="1"/>
  <c r="I345" i="2" a="1"/>
  <c r="I345" i="2" s="1"/>
  <c r="I964" i="2" a="1"/>
  <c r="I964" i="2" s="1"/>
  <c r="I1189" i="2" a="1"/>
  <c r="I1189" i="2" s="1"/>
  <c r="I1255" i="2" a="1"/>
  <c r="I1255" i="2" s="1"/>
  <c r="I1191" i="2" a="1"/>
  <c r="I1191" i="2" s="1"/>
  <c r="I1073" i="2" a="1"/>
  <c r="I1073" i="2" s="1"/>
  <c r="I914" i="2" a="1"/>
  <c r="I914" i="2" s="1"/>
  <c r="I1324" i="2" a="1"/>
  <c r="I1324" i="2" s="1"/>
  <c r="I11" i="2" a="1"/>
  <c r="I11" i="2" s="1"/>
  <c r="I845" i="2" a="1"/>
  <c r="I845" i="2" s="1"/>
  <c r="I477" i="2" a="1"/>
  <c r="I477" i="2" s="1"/>
  <c r="I247" i="2" a="1"/>
  <c r="I247" i="2" s="1"/>
  <c r="I690" i="2" a="1"/>
  <c r="I690" i="2" s="1"/>
  <c r="I303" i="2" a="1"/>
  <c r="I303" i="2" s="1"/>
  <c r="I961" i="2" a="1"/>
  <c r="I961" i="2" s="1"/>
  <c r="I75" i="2" a="1"/>
  <c r="I75" i="2" s="1"/>
  <c r="I235" i="2" a="1"/>
  <c r="I235" i="2" s="1"/>
  <c r="I29" i="2" a="1"/>
  <c r="I29" i="2" s="1"/>
  <c r="I213" i="2" a="1"/>
  <c r="I213" i="2" s="1"/>
  <c r="I206" i="2" a="1"/>
  <c r="I206" i="2" s="1"/>
  <c r="I208" i="2" a="1"/>
  <c r="I208" i="2" s="1"/>
  <c r="I186" i="2" a="1"/>
  <c r="I186" i="2" s="1"/>
  <c r="I427" i="2" a="1"/>
  <c r="I427" i="2" s="1"/>
  <c r="I629" i="2" a="1"/>
  <c r="I629" i="2" s="1"/>
  <c r="I773" i="2" a="1"/>
  <c r="I773" i="2" s="1"/>
  <c r="I315" i="2" a="1"/>
  <c r="I315" i="2" s="1"/>
  <c r="I549" i="2" a="1"/>
  <c r="I549" i="2" s="1"/>
  <c r="I742" i="2" a="1"/>
  <c r="I742" i="2" s="1"/>
  <c r="I241" i="2" a="1"/>
  <c r="I241" i="2" s="1"/>
  <c r="I405" i="2" a="1"/>
  <c r="I405" i="2" s="1"/>
  <c r="I655" i="2" a="1"/>
  <c r="I655" i="2" s="1"/>
  <c r="I863" i="2" a="1"/>
  <c r="I863" i="2" s="1"/>
  <c r="I592" i="2" a="1"/>
  <c r="I592" i="2" s="1"/>
  <c r="I720" i="2" a="1"/>
  <c r="I720" i="2" s="1"/>
  <c r="I89" i="2" a="1"/>
  <c r="I89" i="2" s="1"/>
  <c r="I359" i="2" a="1"/>
  <c r="I359" i="2" s="1"/>
  <c r="I593" i="2" a="1"/>
  <c r="I593" i="2" s="1"/>
  <c r="I223" i="2" a="1"/>
  <c r="I223" i="2" s="1"/>
  <c r="I569" i="2" a="1"/>
  <c r="I569" i="2" s="1"/>
  <c r="I778" i="2" a="1"/>
  <c r="I778" i="2" s="1"/>
  <c r="I304" i="2" a="1"/>
  <c r="I304" i="2" s="1"/>
  <c r="I418" i="2" a="1"/>
  <c r="I418" i="2" s="1"/>
  <c r="I604" i="2" a="1"/>
  <c r="I604" i="2" s="1"/>
  <c r="I812" i="2" a="1"/>
  <c r="I812" i="2" s="1"/>
  <c r="I947" i="2" a="1"/>
  <c r="I947" i="2" s="1"/>
  <c r="I1123" i="2" a="1"/>
  <c r="I1123" i="2" s="1"/>
  <c r="I1292" i="2" a="1"/>
  <c r="I1292" i="2" s="1"/>
  <c r="I972" i="2" a="1"/>
  <c r="I972" i="2" s="1"/>
  <c r="I1132" i="2" a="1"/>
  <c r="I1132" i="2" s="1"/>
  <c r="I893" i="2" a="1"/>
  <c r="I893" i="2" s="1"/>
  <c r="I1117" i="2" a="1"/>
  <c r="I1117" i="2" s="1"/>
  <c r="I562" i="2" a="1"/>
  <c r="I562" i="2" s="1"/>
  <c r="I1022" i="2" a="1"/>
  <c r="I1022" i="2" s="1"/>
  <c r="I1166" i="2" a="1"/>
  <c r="I1166" i="2" s="1"/>
  <c r="I1312" i="2" a="1"/>
  <c r="I1312" i="2" s="1"/>
  <c r="I943" i="2" a="1"/>
  <c r="I943" i="2" s="1"/>
  <c r="I1143" i="2" a="1"/>
  <c r="I1143" i="2" s="1"/>
  <c r="I449" i="2" a="1"/>
  <c r="I449" i="2" s="1"/>
  <c r="I1128" i="2" a="1"/>
  <c r="I1128" i="2" s="1"/>
  <c r="I937" i="2" a="1"/>
  <c r="I937" i="2" s="1"/>
  <c r="I1153" i="2" a="1"/>
  <c r="I1153" i="2" s="1"/>
  <c r="I117" i="2" a="1"/>
  <c r="I117" i="2" s="1"/>
  <c r="I575" i="2" a="1"/>
  <c r="I575" i="2" s="1"/>
  <c r="I1293" i="2" a="1"/>
  <c r="I1293" i="2" s="1"/>
  <c r="I643" i="2" a="1"/>
  <c r="I643" i="2" s="1"/>
  <c r="I204" i="2" a="1"/>
  <c r="I204" i="2" s="1"/>
  <c r="I128" i="2" a="1"/>
  <c r="I128" i="2" s="1"/>
  <c r="I210" i="2" a="1"/>
  <c r="I210" i="2" s="1"/>
  <c r="I637" i="2" a="1"/>
  <c r="I637" i="2" s="1"/>
  <c r="I380" i="2" a="1"/>
  <c r="I380" i="2" s="1"/>
  <c r="I870" i="2" a="1"/>
  <c r="I870" i="2" s="1"/>
  <c r="I533" i="2" a="1"/>
  <c r="I533" i="2" s="1"/>
  <c r="I736" i="2" a="1"/>
  <c r="I736" i="2" s="1"/>
  <c r="I585" i="2" a="1"/>
  <c r="I585" i="2" s="1"/>
  <c r="I440" i="2" a="1"/>
  <c r="I440" i="2" s="1"/>
  <c r="I826" i="2" a="1"/>
  <c r="I826" i="2" s="1"/>
  <c r="I923" i="2" a="1"/>
  <c r="I923" i="2" s="1"/>
  <c r="I996" i="2" a="1"/>
  <c r="I996" i="2" s="1"/>
  <c r="I1238" i="2" a="1"/>
  <c r="I1238" i="2" s="1"/>
  <c r="I377" i="2" a="1"/>
  <c r="I377" i="2" s="1"/>
  <c r="I896" i="2" a="1"/>
  <c r="I896" i="2" s="1"/>
  <c r="I1081" i="2" a="1"/>
  <c r="I1081" i="2" s="1"/>
  <c r="I922" i="2" a="1"/>
  <c r="I922" i="2" s="1"/>
  <c r="I1332" i="2" a="1"/>
  <c r="I1332" i="2" s="1"/>
  <c r="I140" i="2" a="1"/>
  <c r="I140" i="2" s="1"/>
  <c r="I476" i="2" a="1"/>
  <c r="I476" i="2" s="1"/>
  <c r="I493" i="2" a="1"/>
  <c r="I493" i="2" s="1"/>
  <c r="I291" i="2" a="1"/>
  <c r="I291" i="2" s="1"/>
  <c r="I698" i="2" a="1"/>
  <c r="I698" i="2" s="1"/>
  <c r="I966" i="2" a="1"/>
  <c r="I966" i="2" s="1"/>
  <c r="I1009" i="2" a="1"/>
  <c r="I1009" i="2" s="1"/>
  <c r="I83" i="2" a="1"/>
  <c r="I83" i="2" s="1"/>
  <c r="I20" i="2" a="1"/>
  <c r="I20" i="2" s="1"/>
  <c r="I77" i="2" a="1"/>
  <c r="I77" i="2" s="1"/>
  <c r="I245" i="2" a="1"/>
  <c r="I245" i="2" s="1"/>
  <c r="I230" i="2" a="1"/>
  <c r="I230" i="2" s="1"/>
  <c r="I216" i="2" a="1"/>
  <c r="I216" i="2" s="1"/>
  <c r="I218" i="2" a="1"/>
  <c r="I218" i="2" s="1"/>
  <c r="I459" i="2" a="1"/>
  <c r="I459" i="2" s="1"/>
  <c r="I653" i="2" a="1"/>
  <c r="I653" i="2" s="1"/>
  <c r="I781" i="2" a="1"/>
  <c r="I781" i="2" s="1"/>
  <c r="I388" i="2" a="1"/>
  <c r="I388" i="2" s="1"/>
  <c r="I565" i="2" a="1"/>
  <c r="I565" i="2" s="1"/>
  <c r="I750" i="2" a="1"/>
  <c r="I750" i="2" s="1"/>
  <c r="I271" i="2" a="1"/>
  <c r="I271" i="2" s="1"/>
  <c r="I429" i="2" a="1"/>
  <c r="I429" i="2" s="1"/>
  <c r="I687" i="2" a="1"/>
  <c r="I687" i="2" s="1"/>
  <c r="I281" i="2" a="1"/>
  <c r="I281" i="2" s="1"/>
  <c r="I600" i="2" a="1"/>
  <c r="I600" i="2" s="1"/>
  <c r="I768" i="2" a="1"/>
  <c r="I768" i="2" s="1"/>
  <c r="I153" i="2" a="1"/>
  <c r="I153" i="2" s="1"/>
  <c r="I367" i="2" a="1"/>
  <c r="I367" i="2" s="1"/>
  <c r="I649" i="2" a="1"/>
  <c r="I649" i="2" s="1"/>
  <c r="I274" i="2" a="1"/>
  <c r="I274" i="2" s="1"/>
  <c r="I577" i="2" a="1"/>
  <c r="I577" i="2" s="1"/>
  <c r="I802" i="2" a="1"/>
  <c r="I802" i="2" s="1"/>
  <c r="I338" i="2" a="1"/>
  <c r="I338" i="2" s="1"/>
  <c r="I426" i="2" a="1"/>
  <c r="I426" i="2" s="1"/>
  <c r="I612" i="2" a="1"/>
  <c r="I612" i="2" s="1"/>
  <c r="I275" i="2" a="1"/>
  <c r="I275" i="2" s="1"/>
  <c r="I971" i="2" a="1"/>
  <c r="I971" i="2" s="1"/>
  <c r="I1147" i="2" a="1"/>
  <c r="I1147" i="2" s="1"/>
  <c r="I1317" i="2" a="1"/>
  <c r="I1317" i="2" s="1"/>
  <c r="I980" i="2" a="1"/>
  <c r="I980" i="2" s="1"/>
  <c r="I1156" i="2" a="1"/>
  <c r="I1156" i="2" s="1"/>
  <c r="I909" i="2" a="1"/>
  <c r="I909" i="2" s="1"/>
  <c r="I1157" i="2" a="1"/>
  <c r="I1157" i="2" s="1"/>
  <c r="I755" i="2" a="1"/>
  <c r="I755" i="2" s="1"/>
  <c r="I1030" i="2" a="1"/>
  <c r="I1030" i="2" s="1"/>
  <c r="I1174" i="2" a="1"/>
  <c r="I1174" i="2" s="1"/>
  <c r="I1328" i="2" a="1"/>
  <c r="I1328" i="2" s="1"/>
  <c r="I1015" i="2" a="1"/>
  <c r="I1015" i="2" s="1"/>
  <c r="I1215" i="2" a="1"/>
  <c r="I1215" i="2" s="1"/>
  <c r="I771" i="2" a="1"/>
  <c r="I771" i="2" s="1"/>
  <c r="I1168" i="2" a="1"/>
  <c r="I1168" i="2" s="1"/>
  <c r="I969" i="2" a="1"/>
  <c r="I969" i="2" s="1"/>
  <c r="I1185" i="2" a="1"/>
  <c r="I1185" i="2" s="1"/>
  <c r="I94" i="2" a="1"/>
  <c r="I94" i="2" s="1"/>
  <c r="I601" i="2" a="1"/>
  <c r="I601" i="2" s="1"/>
  <c r="I1310" i="2" a="1"/>
  <c r="I1310" i="2" s="1"/>
  <c r="I1080" i="2" a="1"/>
  <c r="I1080" i="2" s="1"/>
  <c r="I27" i="2" a="1"/>
  <c r="I27" i="2" s="1"/>
  <c r="I252" i="2" a="1"/>
  <c r="I252" i="2" s="1"/>
  <c r="I192" i="2" a="1"/>
  <c r="I192" i="2" s="1"/>
  <c r="I201" i="2" a="1"/>
  <c r="I201" i="2" s="1"/>
  <c r="I661" i="2" a="1"/>
  <c r="I661" i="2" s="1"/>
  <c r="I404" i="2" a="1"/>
  <c r="I404" i="2" s="1"/>
  <c r="I145" i="2" a="1"/>
  <c r="I145" i="2" s="1"/>
  <c r="I719" i="2" a="1"/>
  <c r="I719" i="2" s="1"/>
  <c r="I832" i="2" a="1"/>
  <c r="I832" i="2" s="1"/>
  <c r="I641" i="2" a="1"/>
  <c r="I641" i="2" s="1"/>
  <c r="I448" i="2" a="1"/>
  <c r="I448" i="2" s="1"/>
  <c r="I71" i="2" a="1"/>
  <c r="I71" i="2" s="1"/>
  <c r="I1035" i="2" a="1"/>
  <c r="I1035" i="2" s="1"/>
  <c r="I1028" i="2" a="1"/>
  <c r="I1028" i="2" s="1"/>
  <c r="I1254" i="2" a="1"/>
  <c r="I1254" i="2" s="1"/>
  <c r="I911" i="2" a="1"/>
  <c r="I911" i="2" s="1"/>
  <c r="I920" i="2" a="1"/>
  <c r="I920" i="2" s="1"/>
  <c r="I1193" i="2" a="1"/>
  <c r="I1193" i="2" s="1"/>
  <c r="I930" i="2" a="1"/>
  <c r="I930" i="2" s="1"/>
  <c r="I13" i="2" a="1"/>
  <c r="I13" i="2" s="1"/>
  <c r="I878" i="2" a="1"/>
  <c r="I878" i="2" s="1"/>
  <c r="I541" i="2" a="1"/>
  <c r="I541" i="2" s="1"/>
  <c r="I609" i="2" a="1"/>
  <c r="I609" i="2" s="1"/>
  <c r="I522" i="2" a="1"/>
  <c r="I522" i="2" s="1"/>
  <c r="I982" i="2" a="1"/>
  <c r="I982" i="2" s="1"/>
  <c r="I1225" i="2" a="1"/>
  <c r="I1225" i="2" s="1"/>
  <c r="I91" i="2" a="1"/>
  <c r="I91" i="2" s="1"/>
  <c r="I76" i="2" a="1"/>
  <c r="I76" i="2" s="1"/>
  <c r="I85" i="2" a="1"/>
  <c r="I85" i="2" s="1"/>
  <c r="I62" i="2" a="1"/>
  <c r="I62" i="2" s="1"/>
  <c r="I262" i="2" a="1"/>
  <c r="I262" i="2" s="1"/>
  <c r="I232" i="2" a="1"/>
  <c r="I232" i="2" s="1"/>
  <c r="I9" i="2" a="1"/>
  <c r="I9" i="2" s="1"/>
  <c r="I483" i="2" a="1"/>
  <c r="I483" i="2" s="1"/>
  <c r="I677" i="2" a="1"/>
  <c r="I677" i="2" s="1"/>
  <c r="I837" i="2" a="1"/>
  <c r="I837" i="2" s="1"/>
  <c r="I396" i="2" a="1"/>
  <c r="I396" i="2" s="1"/>
  <c r="I598" i="2" a="1"/>
  <c r="I598" i="2" s="1"/>
  <c r="I758" i="2" a="1"/>
  <c r="I758" i="2" s="1"/>
  <c r="I317" i="2" a="1"/>
  <c r="I317" i="2" s="1"/>
  <c r="I461" i="2" a="1"/>
  <c r="I461" i="2" s="1"/>
  <c r="I703" i="2" a="1"/>
  <c r="I703" i="2" s="1"/>
  <c r="I318" i="2" a="1"/>
  <c r="I318" i="2" s="1"/>
  <c r="I624" i="2" a="1"/>
  <c r="I624" i="2" s="1"/>
  <c r="I776" i="2" a="1"/>
  <c r="I776" i="2" s="1"/>
  <c r="I185" i="2" a="1"/>
  <c r="I185" i="2" s="1"/>
  <c r="I407" i="2" a="1"/>
  <c r="I407" i="2" s="1"/>
  <c r="I681" i="2" a="1"/>
  <c r="I681" i="2" s="1"/>
  <c r="I311" i="2" a="1"/>
  <c r="I311" i="2" s="1"/>
  <c r="I618" i="2" a="1"/>
  <c r="I618" i="2" s="1"/>
  <c r="I866" i="2" a="1"/>
  <c r="I866" i="2" s="1"/>
  <c r="I346" i="2" a="1"/>
  <c r="I346" i="2" s="1"/>
  <c r="I458" i="2" a="1"/>
  <c r="I458" i="2" s="1"/>
  <c r="I636" i="2" a="1"/>
  <c r="I636" i="2" s="1"/>
  <c r="I409" i="2" a="1"/>
  <c r="I409" i="2" s="1"/>
  <c r="I987" i="2" a="1"/>
  <c r="I987" i="2" s="1"/>
  <c r="I1187" i="2" a="1"/>
  <c r="I1187" i="2" s="1"/>
  <c r="I1333" i="2" a="1"/>
  <c r="I1333" i="2" s="1"/>
  <c r="I988" i="2" a="1"/>
  <c r="I988" i="2" s="1"/>
  <c r="I1261" i="2" a="1"/>
  <c r="I1261" i="2" s="1"/>
  <c r="I941" i="2" a="1"/>
  <c r="I941" i="2" s="1"/>
  <c r="I1205" i="2" a="1"/>
  <c r="I1205" i="2" s="1"/>
  <c r="I875" i="2" a="1"/>
  <c r="I875" i="2" s="1"/>
  <c r="I1046" i="2" a="1"/>
  <c r="I1046" i="2" s="1"/>
  <c r="I1182" i="2" a="1"/>
  <c r="I1182" i="2" s="1"/>
  <c r="I312" i="2" a="1"/>
  <c r="I312" i="2" s="1"/>
  <c r="I1031" i="2" a="1"/>
  <c r="I1031" i="2" s="1"/>
  <c r="I1231" i="2" a="1"/>
  <c r="I1231" i="2" s="1"/>
  <c r="I825" i="2" a="1"/>
  <c r="I825" i="2" s="1"/>
  <c r="I1224" i="2" a="1"/>
  <c r="I1224" i="2" s="1"/>
  <c r="I993" i="2" a="1"/>
  <c r="I993" i="2" s="1"/>
  <c r="I1234" i="2" a="1"/>
  <c r="I1234" i="2" s="1"/>
  <c r="I978" i="2" a="1"/>
  <c r="I978" i="2" s="1"/>
  <c r="I1162" i="2" a="1"/>
  <c r="I1162" i="2" s="1"/>
  <c r="I64" i="2" a="1"/>
  <c r="I64" i="2" s="1"/>
  <c r="I625" i="2" a="1"/>
  <c r="I625" i="2" s="1"/>
  <c r="I691" i="2" a="1"/>
  <c r="I691" i="2" s="1"/>
  <c r="I913" i="2" a="1"/>
  <c r="I913" i="2" s="1"/>
  <c r="I35" i="2" a="1"/>
  <c r="I35" i="2" s="1"/>
  <c r="I268" i="2" a="1"/>
  <c r="I268" i="2" s="1"/>
  <c r="I240" i="2" a="1"/>
  <c r="I240" i="2" s="1"/>
  <c r="I233" i="2" a="1"/>
  <c r="I233" i="2" s="1"/>
  <c r="I853" i="2" a="1"/>
  <c r="I853" i="2" s="1"/>
  <c r="I420" i="2" a="1"/>
  <c r="I420" i="2" s="1"/>
  <c r="I280" i="2" a="1"/>
  <c r="I280" i="2" s="1"/>
  <c r="I775" i="2" a="1"/>
  <c r="I775" i="2" s="1"/>
  <c r="I263" i="2" a="1"/>
  <c r="I263" i="2" s="1"/>
  <c r="I729" i="2" a="1"/>
  <c r="I729" i="2" s="1"/>
  <c r="I464" i="2" a="1"/>
  <c r="I464" i="2" s="1"/>
  <c r="I482" i="2" a="1"/>
  <c r="I482" i="2" s="1"/>
  <c r="I1059" i="2" a="1"/>
  <c r="I1059" i="2" s="1"/>
  <c r="I1036" i="2" a="1"/>
  <c r="I1036" i="2" s="1"/>
  <c r="I1327" i="2" a="1"/>
  <c r="I1327" i="2" s="1"/>
  <c r="I959" i="2" a="1"/>
  <c r="I959" i="2" s="1"/>
  <c r="I827" i="2" a="1"/>
  <c r="I827" i="2" s="1"/>
  <c r="I1217" i="2" a="1"/>
  <c r="I1217" i="2" s="1"/>
  <c r="I946" i="2" a="1"/>
  <c r="I946" i="2" s="1"/>
  <c r="I221" i="2" a="1"/>
  <c r="I221" i="2" s="1"/>
  <c r="I333" i="2" a="1"/>
  <c r="I333" i="2" s="1"/>
  <c r="I639" i="2" a="1"/>
  <c r="I639" i="2" s="1"/>
  <c r="I657" i="2" a="1"/>
  <c r="I657" i="2" s="1"/>
  <c r="I660" i="2" a="1"/>
  <c r="I660" i="2" s="1"/>
  <c r="I927" i="2" a="1"/>
  <c r="I927" i="2" s="1"/>
  <c r="I1323" i="2" a="1"/>
  <c r="I1323" i="2" s="1"/>
  <c r="I99" i="2" a="1"/>
  <c r="I99" i="2" s="1"/>
  <c r="I116" i="2" a="1"/>
  <c r="I116" i="2" s="1"/>
  <c r="I93" i="2" a="1"/>
  <c r="I93" i="2" s="1"/>
  <c r="I118" i="2" a="1"/>
  <c r="I118" i="2" s="1"/>
  <c r="I8" i="2" a="1"/>
  <c r="I8" i="2" s="1"/>
  <c r="I18" i="2" a="1"/>
  <c r="I18" i="2" s="1"/>
  <c r="I287" i="2" a="1"/>
  <c r="I287" i="2" s="1"/>
  <c r="I491" i="2" a="1"/>
  <c r="I491" i="2" s="1"/>
  <c r="I685" i="2" a="1"/>
  <c r="I685" i="2" s="1"/>
  <c r="I861" i="2" a="1"/>
  <c r="I861" i="2" s="1"/>
  <c r="I452" i="2" a="1"/>
  <c r="I452" i="2" s="1"/>
  <c r="I630" i="2" a="1"/>
  <c r="I630" i="2" s="1"/>
  <c r="I766" i="2" a="1"/>
  <c r="I766" i="2" s="1"/>
  <c r="I325" i="2" a="1"/>
  <c r="I325" i="2" s="1"/>
  <c r="I485" i="2" a="1"/>
  <c r="I485" i="2" s="1"/>
  <c r="I735" i="2" a="1"/>
  <c r="I735" i="2" s="1"/>
  <c r="I358" i="2" a="1"/>
  <c r="I358" i="2" s="1"/>
  <c r="I632" i="2" a="1"/>
  <c r="I632" i="2" s="1"/>
  <c r="I784" i="2" a="1"/>
  <c r="I784" i="2" s="1"/>
  <c r="I217" i="2" a="1"/>
  <c r="I217" i="2" s="1"/>
  <c r="I447" i="2" a="1"/>
  <c r="I447" i="2" s="1"/>
  <c r="I713" i="2" a="1"/>
  <c r="I713" i="2" s="1"/>
  <c r="I320" i="2" a="1"/>
  <c r="I320" i="2" s="1"/>
  <c r="I626" i="2" a="1"/>
  <c r="I626" i="2" s="1"/>
  <c r="I167" i="2" a="1"/>
  <c r="I167" i="2" s="1"/>
  <c r="I362" i="2" a="1"/>
  <c r="I362" i="2" s="1"/>
  <c r="I514" i="2" a="1"/>
  <c r="I514" i="2" s="1"/>
  <c r="I652" i="2" a="1"/>
  <c r="I652" i="2" s="1"/>
  <c r="I603" i="2" a="1"/>
  <c r="I603" i="2" s="1"/>
  <c r="I1011" i="2" a="1"/>
  <c r="I1011" i="2" s="1"/>
  <c r="I1195" i="2" a="1"/>
  <c r="I1195" i="2" s="1"/>
  <c r="I285" i="2" a="1"/>
  <c r="I285" i="2" s="1"/>
  <c r="I1012" i="2" a="1"/>
  <c r="I1012" i="2" s="1"/>
  <c r="I1277" i="2" a="1"/>
  <c r="I1277" i="2" s="1"/>
  <c r="I965" i="2" a="1"/>
  <c r="I965" i="2" s="1"/>
  <c r="I1221" i="2" a="1"/>
  <c r="I1221" i="2" s="1"/>
  <c r="I894" i="2" a="1"/>
  <c r="I894" i="2" s="1"/>
  <c r="I1054" i="2" a="1"/>
  <c r="I1054" i="2" s="1"/>
  <c r="I1230" i="2" a="1"/>
  <c r="I1230" i="2" s="1"/>
  <c r="I570" i="2" a="1"/>
  <c r="I570" i="2" s="1"/>
  <c r="I1063" i="2" a="1"/>
  <c r="I1063" i="2" s="1"/>
  <c r="I1240" i="2" a="1"/>
  <c r="I1240" i="2" s="1"/>
  <c r="I952" i="2" a="1"/>
  <c r="I952" i="2" s="1"/>
  <c r="I1265" i="2" a="1"/>
  <c r="I1265" i="2" s="1"/>
  <c r="I1017" i="2" a="1"/>
  <c r="I1017" i="2" s="1"/>
  <c r="I1258" i="2" a="1"/>
  <c r="I1258" i="2" s="1"/>
  <c r="I994" i="2" a="1"/>
  <c r="I994" i="2" s="1"/>
  <c r="I1226" i="2" a="1"/>
  <c r="I1226" i="2" s="1"/>
  <c r="I84" i="2" a="1"/>
  <c r="I84" i="2" s="1"/>
  <c r="I32" i="2" a="1"/>
  <c r="I32" i="2" s="1"/>
  <c r="I830" i="2" a="1"/>
  <c r="I830" i="2" s="1"/>
  <c r="I375" i="2" a="1"/>
  <c r="I375" i="2" s="1"/>
  <c r="I740" i="2" a="1"/>
  <c r="I740" i="2" s="1"/>
  <c r="I130" i="2" a="1"/>
  <c r="I130" i="2" s="1"/>
  <c r="I620" i="2" a="1"/>
  <c r="I620" i="2" s="1"/>
  <c r="I1198" i="2" a="1"/>
  <c r="I1198" i="2" s="1"/>
  <c r="I938" i="2" a="1"/>
  <c r="I938" i="2" s="1"/>
  <c r="I107" i="2" a="1"/>
  <c r="I107" i="2" s="1"/>
  <c r="I101" i="2" a="1"/>
  <c r="I101" i="2" s="1"/>
  <c r="I248" i="2" a="1"/>
  <c r="I248" i="2" s="1"/>
  <c r="I269" i="2" a="1"/>
  <c r="I269" i="2" s="1"/>
  <c r="I257" i="2" a="1"/>
  <c r="I257" i="2" s="1"/>
  <c r="I468" i="2" a="1"/>
  <c r="I468" i="2" s="1"/>
  <c r="I289" i="2" a="1"/>
  <c r="I289" i="2" s="1"/>
  <c r="I791" i="2" a="1"/>
  <c r="I791" i="2" s="1"/>
  <c r="I343" i="2" a="1"/>
  <c r="I343" i="2" s="1"/>
  <c r="I801" i="2" a="1"/>
  <c r="I801" i="2" s="1"/>
  <c r="I496" i="2" a="1"/>
  <c r="I496" i="2" s="1"/>
  <c r="I644" i="2" a="1"/>
  <c r="I644" i="2" s="1"/>
  <c r="I1276" i="2" a="1"/>
  <c r="I1276" i="2" s="1"/>
  <c r="I1076" i="2" a="1"/>
  <c r="I1076" i="2" s="1"/>
  <c r="I910" i="2" a="1"/>
  <c r="I910" i="2" s="1"/>
  <c r="I991" i="2" a="1"/>
  <c r="I991" i="2" s="1"/>
  <c r="I859" i="2" a="1"/>
  <c r="I859" i="2" s="1"/>
  <c r="I1274" i="2" a="1"/>
  <c r="I1274" i="2" s="1"/>
  <c r="I1002" i="2" a="1"/>
  <c r="I1002" i="2" s="1"/>
  <c r="I821" i="2" a="1"/>
  <c r="I821" i="2" s="1"/>
  <c r="I229" i="2" a="1"/>
  <c r="I229" i="2" s="1"/>
  <c r="I357" i="2" a="1"/>
  <c r="I357" i="2" s="1"/>
  <c r="I446" i="2" a="1"/>
  <c r="I446" i="2" s="1"/>
  <c r="I785" i="2" a="1"/>
  <c r="I785" i="2" s="1"/>
  <c r="I772" i="2" a="1"/>
  <c r="I772" i="2" s="1"/>
  <c r="I1055" i="2" a="1"/>
  <c r="I1055" i="2" s="1"/>
  <c r="I1339" i="2" a="1"/>
  <c r="I1339" i="2" s="1"/>
  <c r="I179" i="2" a="1"/>
  <c r="I179" i="2" s="1"/>
  <c r="I156" i="2" a="1"/>
  <c r="I156" i="2" s="1"/>
  <c r="I149" i="2" a="1"/>
  <c r="I149" i="2" s="1"/>
  <c r="I126" i="2" a="1"/>
  <c r="I126" i="2" s="1"/>
  <c r="I56" i="2" a="1"/>
  <c r="I56" i="2" s="1"/>
  <c r="I74" i="2" a="1"/>
  <c r="I74" i="2" s="1"/>
  <c r="I331" i="2" a="1"/>
  <c r="I331" i="2" s="1"/>
  <c r="I499" i="2" a="1"/>
  <c r="I499" i="2" s="1"/>
  <c r="I693" i="2" a="1"/>
  <c r="I693" i="2" s="1"/>
  <c r="I869" i="2" a="1"/>
  <c r="I869" i="2" s="1"/>
  <c r="I460" i="2" a="1"/>
  <c r="I460" i="2" s="1"/>
  <c r="I654" i="2" a="1"/>
  <c r="I654" i="2" s="1"/>
  <c r="I814" i="2" a="1"/>
  <c r="I814" i="2" s="1"/>
  <c r="I341" i="2" a="1"/>
  <c r="I341" i="2" s="1"/>
  <c r="I517" i="2" a="1"/>
  <c r="I517" i="2" s="1"/>
  <c r="I767" i="2" a="1"/>
  <c r="I767" i="2" s="1"/>
  <c r="I374" i="2" a="1"/>
  <c r="I374" i="2" s="1"/>
  <c r="I656" i="2" a="1"/>
  <c r="I656" i="2" s="1"/>
  <c r="I800" i="2" a="1"/>
  <c r="I800" i="2" s="1"/>
  <c r="I301" i="2" a="1"/>
  <c r="I301" i="2" s="1"/>
  <c r="I503" i="2" a="1"/>
  <c r="I503" i="2" s="1"/>
  <c r="I721" i="2" a="1"/>
  <c r="I721" i="2" s="1"/>
  <c r="I352" i="2" a="1"/>
  <c r="I352" i="2" s="1"/>
  <c r="I706" i="2" a="1"/>
  <c r="I706" i="2" s="1"/>
  <c r="I199" i="2" a="1"/>
  <c r="I199" i="2" s="1"/>
  <c r="I370" i="2" a="1"/>
  <c r="I370" i="2" s="1"/>
  <c r="I530" i="2" a="1"/>
  <c r="I530" i="2" s="1"/>
  <c r="I668" i="2" a="1"/>
  <c r="I668" i="2" s="1"/>
  <c r="I835" i="2" a="1"/>
  <c r="I835" i="2" s="1"/>
  <c r="I1067" i="2" a="1"/>
  <c r="I1067" i="2" s="1"/>
  <c r="I1203" i="2" a="1"/>
  <c r="I1203" i="2" s="1"/>
  <c r="I353" i="2" a="1"/>
  <c r="I353" i="2" s="1"/>
  <c r="I1020" i="2" a="1"/>
  <c r="I1020" i="2" s="1"/>
  <c r="I1334" i="2" a="1"/>
  <c r="I1334" i="2" s="1"/>
  <c r="I997" i="2" a="1"/>
  <c r="I997" i="2" s="1"/>
  <c r="I1229" i="2" a="1"/>
  <c r="I1229" i="2" s="1"/>
  <c r="I902" i="2" a="1"/>
  <c r="I902" i="2" s="1"/>
  <c r="I1078" i="2" a="1"/>
  <c r="I1078" i="2" s="1"/>
  <c r="I1239" i="2" a="1"/>
  <c r="I1239" i="2" s="1"/>
  <c r="I635" i="2" a="1"/>
  <c r="I635" i="2" s="1"/>
  <c r="I1071" i="2" a="1"/>
  <c r="I1071" i="2" s="1"/>
  <c r="I1248" i="2" a="1"/>
  <c r="I1248" i="2" s="1"/>
  <c r="I1048" i="2" a="1"/>
  <c r="I1048" i="2" s="1"/>
  <c r="I105" i="2" a="1"/>
  <c r="I105" i="2" s="1"/>
  <c r="I1003" i="2" a="1"/>
  <c r="I1003" i="2" s="1"/>
  <c r="I505" i="2" a="1"/>
  <c r="I505" i="2" s="1"/>
  <c r="I1122" i="2" a="1"/>
  <c r="I1122" i="2" s="1"/>
  <c r="I28" i="2" a="1"/>
  <c r="I28" i="2" s="1"/>
  <c r="I133" i="2" a="1"/>
  <c r="I133" i="2" s="1"/>
  <c r="I2" i="2" a="1"/>
  <c r="I2" i="2" s="1"/>
  <c r="I339" i="2" a="1"/>
  <c r="I339" i="2" s="1"/>
  <c r="I306" i="2" a="1"/>
  <c r="I306" i="2" s="1"/>
  <c r="I582" i="2" a="1"/>
  <c r="I582" i="2" s="1"/>
  <c r="I298" i="2" a="1"/>
  <c r="I298" i="2" s="1"/>
  <c r="I334" i="2" a="1"/>
  <c r="I334" i="2" s="1"/>
  <c r="I399" i="2" a="1"/>
  <c r="I399" i="2" s="1"/>
  <c r="I159" i="2" a="1"/>
  <c r="I159" i="2" s="1"/>
  <c r="I536" i="2" a="1"/>
  <c r="I536" i="2" s="1"/>
  <c r="I724" i="2" a="1"/>
  <c r="I724" i="2" s="1"/>
  <c r="I1284" i="2" a="1"/>
  <c r="I1284" i="2" s="1"/>
  <c r="I1172" i="2" a="1"/>
  <c r="I1172" i="2" s="1"/>
  <c r="I1070" i="2" a="1"/>
  <c r="I1070" i="2" s="1"/>
  <c r="I999" i="2" a="1"/>
  <c r="I999" i="2" s="1"/>
  <c r="I897" i="2" a="1"/>
  <c r="I897" i="2" s="1"/>
  <c r="I337" i="2" a="1"/>
  <c r="I337" i="2" s="1"/>
  <c r="I1130" i="2" a="1"/>
  <c r="I1130" i="2" s="1"/>
  <c r="I1148" i="2" a="1"/>
  <c r="I1148" i="2" s="1"/>
  <c r="I142" i="2" a="1"/>
  <c r="I142" i="2" s="1"/>
  <c r="I381" i="2" a="1"/>
  <c r="I381" i="2" s="1"/>
  <c r="I518" i="2" a="1"/>
  <c r="I518" i="2" s="1"/>
  <c r="I264" i="2" a="1"/>
  <c r="I264" i="2" s="1"/>
  <c r="I892" i="2" a="1"/>
  <c r="I892" i="2" s="1"/>
  <c r="I888" i="2" a="1"/>
  <c r="I888" i="2" s="1"/>
  <c r="I1114" i="2" a="1"/>
  <c r="I1114" i="2" s="1"/>
  <c r="I195" i="2" a="1"/>
  <c r="I195" i="2" s="1"/>
  <c r="I164" i="2" a="1"/>
  <c r="I164" i="2" s="1"/>
  <c r="I157" i="2" a="1"/>
  <c r="I157" i="2" s="1"/>
  <c r="I134" i="2" a="1"/>
  <c r="I134" i="2" s="1"/>
  <c r="I112" i="2" a="1"/>
  <c r="I112" i="2" s="1"/>
  <c r="I90" i="2" a="1"/>
  <c r="I90" i="2" s="1"/>
  <c r="I355" i="2" a="1"/>
  <c r="I355" i="2" s="1"/>
  <c r="I539" i="2" a="1"/>
  <c r="I539" i="2" s="1"/>
  <c r="I709" i="2" a="1"/>
  <c r="I709" i="2" s="1"/>
  <c r="I15" i="2" a="1"/>
  <c r="I15" i="2" s="1"/>
  <c r="I500" i="2" a="1"/>
  <c r="I500" i="2" s="1"/>
  <c r="I678" i="2" a="1"/>
  <c r="I678" i="2" s="1"/>
  <c r="I822" i="2" a="1"/>
  <c r="I822" i="2" s="1"/>
  <c r="I349" i="2" a="1"/>
  <c r="I349" i="2" s="1"/>
  <c r="I558" i="2" a="1"/>
  <c r="I558" i="2" s="1"/>
  <c r="I807" i="2" a="1"/>
  <c r="I807" i="2" s="1"/>
  <c r="I398" i="2" a="1"/>
  <c r="I398" i="2" s="1"/>
  <c r="I680" i="2" a="1"/>
  <c r="I680" i="2" s="1"/>
  <c r="I848" i="2" a="1"/>
  <c r="I848" i="2" s="1"/>
  <c r="I310" i="2" a="1"/>
  <c r="I310" i="2" s="1"/>
  <c r="I511" i="2" a="1"/>
  <c r="I511" i="2" s="1"/>
  <c r="I737" i="2" a="1"/>
  <c r="I737" i="2" s="1"/>
  <c r="I392" i="2" a="1"/>
  <c r="I392" i="2" s="1"/>
  <c r="I714" i="2" a="1"/>
  <c r="I714" i="2" s="1"/>
  <c r="I231" i="2" a="1"/>
  <c r="I231" i="2" s="1"/>
  <c r="I386" i="2" a="1"/>
  <c r="I386" i="2" s="1"/>
  <c r="I555" i="2" a="1"/>
  <c r="I555" i="2" s="1"/>
  <c r="I700" i="2" a="1"/>
  <c r="I700" i="2" s="1"/>
  <c r="I891" i="2" a="1"/>
  <c r="I891" i="2" s="1"/>
  <c r="I1075" i="2" a="1"/>
  <c r="I1075" i="2" s="1"/>
  <c r="I1211" i="2" a="1"/>
  <c r="I1211" i="2" s="1"/>
  <c r="I417" i="2" a="1"/>
  <c r="I417" i="2" s="1"/>
  <c r="I1052" i="2" a="1"/>
  <c r="I1052" i="2" s="1"/>
  <c r="I129" i="2" a="1"/>
  <c r="I129" i="2" s="1"/>
  <c r="I1037" i="2" a="1"/>
  <c r="I1037" i="2" s="1"/>
  <c r="I1311" i="2" a="1"/>
  <c r="I1311" i="2" s="1"/>
  <c r="I934" i="2" a="1"/>
  <c r="I934" i="2" s="1"/>
  <c r="I1118" i="2" a="1"/>
  <c r="I1118" i="2" s="1"/>
  <c r="I1271" i="2" a="1"/>
  <c r="I1271" i="2" s="1"/>
  <c r="I851" i="2" a="1"/>
  <c r="I851" i="2" s="1"/>
  <c r="I1103" i="2" a="1"/>
  <c r="I1103" i="2" s="1"/>
  <c r="I1296" i="2" a="1"/>
  <c r="I1296" i="2" s="1"/>
  <c r="I1088" i="2" a="1"/>
  <c r="I1088" i="2" s="1"/>
  <c r="I779" i="2" a="1"/>
  <c r="I779" i="2" s="1"/>
  <c r="I1089" i="2" a="1"/>
  <c r="I1089" i="2" s="1"/>
  <c r="I1282" i="2" a="1"/>
  <c r="I1282" i="2" s="1"/>
  <c r="I1058" i="2" a="1"/>
  <c r="I1058" i="2" s="1"/>
  <c r="I1259" i="2" a="1"/>
  <c r="I1259" i="2" s="1"/>
  <c r="I300" i="2" a="1"/>
  <c r="I300" i="2" s="1"/>
  <c r="I160" i="2" a="1"/>
  <c r="I160" i="2" s="1"/>
  <c r="I727" i="2" a="1"/>
  <c r="I727" i="2" s="1"/>
  <c r="I651" i="2" a="1"/>
  <c r="I651" i="2" s="1"/>
  <c r="I1235" i="2" a="1"/>
  <c r="I1235" i="2" s="1"/>
  <c r="I40" i="2" a="1"/>
  <c r="I40" i="2" s="1"/>
  <c r="I526" i="2" a="1"/>
  <c r="I526" i="2" s="1"/>
  <c r="I684" i="2" a="1"/>
  <c r="I684" i="2" s="1"/>
  <c r="I1141" i="2" a="1"/>
  <c r="I1141" i="2" s="1"/>
  <c r="I1119" i="2" a="1"/>
  <c r="I1119" i="2" s="1"/>
  <c r="I265" i="2" a="1"/>
  <c r="I265" i="2" s="1"/>
  <c r="I308" i="2" a="1"/>
  <c r="I308" i="2" s="1"/>
  <c r="I162" i="2" a="1"/>
  <c r="I162" i="2" s="1"/>
  <c r="I516" i="2" a="1"/>
  <c r="I516" i="2" s="1"/>
  <c r="I759" i="2" a="1"/>
  <c r="I759" i="2" s="1"/>
  <c r="I282" i="2" a="1"/>
  <c r="I282" i="2" s="1"/>
  <c r="I504" i="2" a="1"/>
  <c r="I504" i="2" s="1"/>
  <c r="I795" i="2" a="1"/>
  <c r="I795" i="2" s="1"/>
  <c r="I1013" i="2" a="1"/>
  <c r="I1013" i="2" s="1"/>
  <c r="I918" i="2" a="1"/>
  <c r="I918" i="2" s="1"/>
  <c r="I1087" i="2" a="1"/>
  <c r="I1087" i="2" s="1"/>
  <c r="I457" i="2" a="1"/>
  <c r="I457" i="2" s="1"/>
  <c r="I1210" i="2" a="1"/>
  <c r="I1210" i="2" s="1"/>
  <c r="I111" i="2" a="1"/>
  <c r="I111" i="2" s="1"/>
  <c r="I330" i="2" a="1"/>
  <c r="I330" i="2" s="1"/>
  <c r="I88" i="2" a="1"/>
  <c r="I88" i="2" s="1"/>
  <c r="I862" i="2" a="1"/>
  <c r="I862" i="2" s="1"/>
  <c r="I383" i="2" a="1"/>
  <c r="I383" i="2" s="1"/>
  <c r="I1049" i="2" a="1"/>
  <c r="I1049" i="2" s="1"/>
  <c r="I895" i="2" a="1"/>
  <c r="I895" i="2" s="1"/>
  <c r="I1092" i="2" a="1"/>
  <c r="I1092" i="2" s="1"/>
  <c r="I545" i="2" a="1"/>
  <c r="I545" i="2" s="1"/>
  <c r="I1057" i="2" a="1"/>
  <c r="I1057" i="2" s="1"/>
  <c r="I669" i="2" a="1"/>
  <c r="I669" i="2" s="1"/>
  <c r="I25" i="2" a="1"/>
  <c r="I25" i="2" s="1"/>
  <c r="I844" i="2" a="1"/>
  <c r="I844" i="2" s="1"/>
  <c r="I1014" i="2" a="1"/>
  <c r="I1014" i="2" s="1"/>
  <c r="I1305" i="2" a="1"/>
  <c r="I1305" i="2" s="1"/>
  <c r="I1154" i="2" a="1"/>
  <c r="I1154" i="2" s="1"/>
  <c r="I5" i="2" a="1"/>
  <c r="I5" i="2" s="1"/>
  <c r="I226" i="2" a="1"/>
  <c r="I226" i="2" s="1"/>
  <c r="I646" i="2" a="1"/>
  <c r="I646" i="2" s="1"/>
  <c r="I87" i="2" a="1"/>
  <c r="I87" i="2" s="1"/>
  <c r="I431" i="2" a="1"/>
  <c r="I431" i="2" s="1"/>
  <c r="I266" i="2" a="1"/>
  <c r="I266" i="2" s="1"/>
  <c r="I1252" i="2" a="1"/>
  <c r="I1252" i="2" s="1"/>
  <c r="I1029" i="2" a="1"/>
  <c r="I1029" i="2" s="1"/>
  <c r="I1134" i="2" a="1"/>
  <c r="I1134" i="2" s="1"/>
  <c r="I1280" i="2" a="1"/>
  <c r="I1280" i="2" s="1"/>
  <c r="I1041" i="2" a="1"/>
  <c r="I1041" i="2" s="1"/>
  <c r="I1316" i="2" a="1"/>
  <c r="I1316" i="2" s="1"/>
  <c r="I332" i="2" a="1"/>
  <c r="I332" i="2" s="1"/>
  <c r="I490" i="2" a="1"/>
  <c r="I490" i="2" s="1"/>
  <c r="I256" i="2" a="1"/>
  <c r="I256" i="2" s="1"/>
  <c r="I258" i="2" a="1"/>
  <c r="I258" i="2" s="1"/>
  <c r="I423" i="2" a="1"/>
  <c r="I423" i="2" s="1"/>
  <c r="I1033" i="2" a="1"/>
  <c r="I1033" i="2" s="1"/>
  <c r="I958" i="2" a="1"/>
  <c r="I958" i="2" s="1"/>
  <c r="I1325" i="2" a="1"/>
  <c r="I1325" i="2" s="1"/>
  <c r="I1266" i="2" a="1"/>
  <c r="I1266" i="2" s="1"/>
  <c r="I51" i="2" a="1"/>
  <c r="I51" i="2" s="1"/>
  <c r="I805" i="2" a="1"/>
  <c r="I805" i="2" s="1"/>
  <c r="I560" i="2" a="1"/>
  <c r="I560" i="2" s="1"/>
  <c r="I852" i="2" a="1"/>
  <c r="I852" i="2" s="1"/>
  <c r="I1038" i="2" a="1"/>
  <c r="I1038" i="2" s="1"/>
  <c r="I1072" i="2" a="1"/>
  <c r="I1072" i="2" s="1"/>
  <c r="I1251" i="2" a="1"/>
  <c r="I1251" i="2" s="1"/>
  <c r="I237" i="2" a="1"/>
  <c r="I237" i="2" s="1"/>
  <c r="I419" i="2" a="1"/>
  <c r="I419" i="2" s="1"/>
  <c r="I782" i="2" a="1"/>
  <c r="I782" i="2" s="1"/>
  <c r="I119" i="2" a="1"/>
  <c r="I119" i="2" s="1"/>
  <c r="I463" i="2" a="1"/>
  <c r="I463" i="2" s="1"/>
  <c r="I378" i="2" a="1"/>
  <c r="I378" i="2" s="1"/>
  <c r="I1309" i="2" a="1"/>
  <c r="I1309" i="2" s="1"/>
  <c r="I1125" i="2" a="1"/>
  <c r="I1125" i="2" s="1"/>
  <c r="I1190" i="2" a="1"/>
  <c r="I1190" i="2" s="1"/>
  <c r="I984" i="2" a="1"/>
  <c r="I984" i="2" s="1"/>
  <c r="I898" i="2" a="1"/>
  <c r="I898" i="2" s="1"/>
  <c r="I532" i="2" a="1"/>
  <c r="I532" i="2" s="1"/>
  <c r="I1243" i="2" a="1"/>
  <c r="I1243" i="2" s="1"/>
  <c r="I314" i="2" a="1"/>
  <c r="I314" i="2" s="1"/>
  <c r="I631" i="2" a="1"/>
  <c r="I631" i="2" s="1"/>
  <c r="I617" i="2" a="1"/>
  <c r="I617" i="2" s="1"/>
  <c r="I953" i="2" a="1"/>
  <c r="I953" i="2" s="1"/>
  <c r="I1303" i="2" a="1"/>
  <c r="I1303" i="2" s="1"/>
  <c r="I667" i="2" a="1"/>
  <c r="I667" i="2" s="1"/>
  <c r="I1232" i="2" a="1"/>
  <c r="I1232" i="2" s="1"/>
  <c r="I529" i="2" a="1"/>
  <c r="I529" i="2" s="1"/>
  <c r="I163" i="2" a="1"/>
  <c r="I163" i="2" s="1"/>
  <c r="I324" i="2" a="1"/>
  <c r="I324" i="2" s="1"/>
  <c r="I761" i="2" a="1"/>
  <c r="I761" i="2" s="1"/>
  <c r="I955" i="2" a="1"/>
  <c r="I955" i="2" s="1"/>
  <c r="I1126" i="2" a="1"/>
  <c r="I1126" i="2" s="1"/>
  <c r="I1120" i="2" a="1"/>
  <c r="I1120" i="2" s="1"/>
  <c r="I54" i="2" a="1"/>
  <c r="I54" i="2" s="1"/>
  <c r="I467" i="2" a="1"/>
  <c r="I467" i="2" s="1"/>
  <c r="I209" i="2" a="1"/>
  <c r="I209" i="2" s="1"/>
  <c r="I299" i="2" a="1"/>
  <c r="I299" i="2" s="1"/>
  <c r="I535" i="2" a="1"/>
  <c r="I535" i="2" s="1"/>
  <c r="I547" i="2" a="1"/>
  <c r="I547" i="2" s="1"/>
  <c r="I956" i="2" a="1"/>
  <c r="I956" i="2" s="1"/>
  <c r="I1173" i="2" a="1"/>
  <c r="I1173" i="2" s="1"/>
  <c r="I1206" i="2" a="1"/>
  <c r="I1206" i="2" s="1"/>
  <c r="I1032" i="2" a="1"/>
  <c r="I1032" i="2" s="1"/>
  <c r="I1010" i="2" a="1"/>
  <c r="I1010" i="2" s="1"/>
  <c r="I177" i="2" a="1"/>
  <c r="I177" i="2" s="1"/>
  <c r="I589" i="2" a="1"/>
  <c r="I589" i="2" s="1"/>
  <c r="I679" i="2" a="1"/>
  <c r="I679" i="2" s="1"/>
  <c r="I571" i="2" a="1"/>
  <c r="I571" i="2" s="1"/>
  <c r="I329" i="2" a="1"/>
  <c r="I329" i="2" s="1"/>
  <c r="I1286" i="2" a="1"/>
  <c r="I1286" i="2" s="1"/>
  <c r="I723" i="2" a="1"/>
  <c r="I723" i="2" s="1"/>
  <c r="I148" i="2" a="1"/>
  <c r="I148" i="2" s="1"/>
  <c r="I623" i="2" a="1"/>
  <c r="I623" i="2" s="1"/>
  <c r="I31" i="2" a="1"/>
  <c r="I31" i="2" s="1"/>
  <c r="I1051" i="2" a="1"/>
  <c r="I1051" i="2" s="1"/>
  <c r="I1158" i="2" a="1"/>
  <c r="I1158" i="2" s="1"/>
  <c r="I1208" i="2" a="1"/>
  <c r="I1208" i="2" s="1"/>
  <c r="I158" i="2" a="1"/>
  <c r="I158" i="2" s="1"/>
  <c r="I475" i="2" a="1"/>
  <c r="I475" i="2" s="1"/>
  <c r="I307" i="2" a="1"/>
  <c r="I307" i="2" s="1"/>
  <c r="I342" i="2" a="1"/>
  <c r="I342" i="2" s="1"/>
  <c r="I293" i="2" a="1"/>
  <c r="I293" i="2" s="1"/>
  <c r="I732" i="2" a="1"/>
  <c r="I732" i="2" s="1"/>
  <c r="I1100" i="2" a="1"/>
  <c r="I1100" i="2" s="1"/>
  <c r="I1181" i="2" a="1"/>
  <c r="I1181" i="2" s="1"/>
  <c r="I1320" i="2" a="1"/>
  <c r="I1320" i="2" s="1"/>
  <c r="I1136" i="2" a="1"/>
  <c r="I1136" i="2" s="1"/>
  <c r="I1042" i="2" a="1"/>
  <c r="I1042" i="2" s="1"/>
  <c r="I36" i="2" a="1"/>
  <c r="I36" i="2" s="1"/>
  <c r="I290" i="2" a="1"/>
  <c r="I290" i="2" s="1"/>
  <c r="I741" i="2" a="1"/>
  <c r="I741" i="2" s="1"/>
  <c r="I847" i="2" a="1"/>
  <c r="I847" i="2" s="1"/>
  <c r="I676" i="2" a="1"/>
  <c r="I676" i="2" s="1"/>
  <c r="I1064" i="2" a="1"/>
  <c r="I1064" i="2" s="1"/>
  <c r="I885" i="2" a="1"/>
  <c r="I885" i="2" s="1"/>
  <c r="I1026" i="2" a="1"/>
  <c r="I1026" i="2" s="1"/>
  <c r="I205" i="2" a="1"/>
  <c r="I205" i="2" s="1"/>
  <c r="I55" i="2" a="1"/>
  <c r="I55" i="2" s="1"/>
  <c r="I424" i="2" a="1"/>
  <c r="I424" i="2" s="1"/>
  <c r="I611" i="2" a="1"/>
  <c r="I611" i="2" s="1"/>
  <c r="I699" i="2" a="1"/>
  <c r="I699" i="2" s="1"/>
  <c r="I1209" i="2" a="1"/>
  <c r="I1209" i="2" s="1"/>
  <c r="I155" i="2" a="1"/>
  <c r="I155" i="2" s="1"/>
  <c r="I104" i="2" a="1"/>
  <c r="I104" i="2" s="1"/>
  <c r="I797" i="2" a="1"/>
  <c r="I797" i="2" s="1"/>
  <c r="I413" i="2" a="1"/>
  <c r="I413" i="2" s="1"/>
  <c r="I470" i="2" a="1"/>
  <c r="I470" i="2" s="1"/>
  <c r="I336" i="2" a="1"/>
  <c r="I336" i="2" s="1"/>
  <c r="I764" i="2" a="1"/>
  <c r="I764" i="2" s="1"/>
  <c r="I1164" i="2" a="1"/>
  <c r="I1164" i="2" s="1"/>
  <c r="I1197" i="2" a="1"/>
  <c r="I1197" i="2" s="1"/>
  <c r="I887" i="2" a="1"/>
  <c r="I887" i="2" s="1"/>
  <c r="I1233" i="2" a="1"/>
  <c r="I1233" i="2" s="1"/>
  <c r="I1106" i="2" a="1"/>
  <c r="I1106" i="2" s="1"/>
  <c r="I253" i="2" a="1"/>
  <c r="I253" i="2" s="1"/>
  <c r="I422" i="2" a="1"/>
  <c r="I422" i="2" s="1"/>
  <c r="I187" i="2" a="1"/>
  <c r="I187" i="2" s="1"/>
  <c r="I340" i="2" a="1"/>
  <c r="I340" i="2" s="1"/>
  <c r="I551" i="2" a="1"/>
  <c r="I551" i="2" s="1"/>
  <c r="I708" i="2" a="1"/>
  <c r="I708" i="2" s="1"/>
  <c r="I1024" i="2" a="1"/>
  <c r="I1024" i="2" s="1"/>
  <c r="I294" i="2" a="1"/>
  <c r="I294" i="2" s="1"/>
  <c r="I960" i="2" a="1"/>
  <c r="I960" i="2" s="1"/>
  <c r="I1138" i="2" a="1"/>
  <c r="I1138" i="2" s="1"/>
  <c r="I86" i="2" a="1"/>
  <c r="I86" i="2" s="1"/>
  <c r="I242" i="2" a="1"/>
  <c r="I242" i="2" s="1"/>
  <c r="I738" i="2" a="1"/>
  <c r="I738" i="2" s="1"/>
  <c r="I1188" i="2" a="1"/>
  <c r="I1188" i="2" s="1"/>
  <c r="I1023" i="2" a="1"/>
  <c r="I1023" i="2" s="1"/>
  <c r="I1290" i="2" a="1"/>
  <c r="I1290" i="2" s="1"/>
  <c r="I60" i="2" a="1"/>
  <c r="I60" i="2" s="1"/>
  <c r="I144" i="2" a="1"/>
  <c r="I144" i="2" s="1"/>
  <c r="I829" i="2" a="1"/>
  <c r="I829" i="2" s="1"/>
  <c r="I663" i="2" a="1"/>
  <c r="I663" i="2" s="1"/>
  <c r="I640" i="2" a="1"/>
  <c r="I640" i="2" s="1"/>
  <c r="I384" i="2" a="1"/>
  <c r="I384" i="2" s="1"/>
  <c r="I820" i="2" a="1"/>
  <c r="I820" i="2" s="1"/>
  <c r="I619" i="2" a="1"/>
  <c r="I619" i="2" s="1"/>
  <c r="I1213" i="2" a="1"/>
  <c r="I1213" i="2" s="1"/>
  <c r="I951" i="2" a="1"/>
  <c r="I951" i="2" s="1"/>
  <c r="I1306" i="2" a="1"/>
  <c r="I1306" i="2" s="1"/>
  <c r="I1178" i="2" a="1"/>
  <c r="I1178" i="2" s="1"/>
  <c r="I96" i="2" a="1"/>
  <c r="I96" i="2" s="1"/>
  <c r="I57" i="2" a="1"/>
  <c r="I57" i="2" s="1"/>
  <c r="I267" i="2" a="1"/>
  <c r="I267" i="2" s="1"/>
  <c r="I670" i="2" a="1"/>
  <c r="I670" i="2" s="1"/>
  <c r="I744" i="2" a="1"/>
  <c r="I744" i="2" s="1"/>
  <c r="I828" i="2" a="1"/>
  <c r="I828" i="2" s="1"/>
  <c r="I1220" i="2" a="1"/>
  <c r="I1220" i="2" s="1"/>
  <c r="I1146" i="2" a="1"/>
  <c r="I1146" i="2" s="1"/>
  <c r="I16" i="2" a="1"/>
  <c r="I16" i="2" s="1"/>
  <c r="I502" i="2" a="1"/>
  <c r="I502" i="2" s="1"/>
  <c r="I858" i="2" a="1"/>
  <c r="I858" i="2" s="1"/>
  <c r="I949" i="2" a="1"/>
  <c r="I949" i="2" s="1"/>
  <c r="I1039" i="2" a="1"/>
  <c r="I1039" i="2" s="1"/>
  <c r="I1315" i="2" a="1"/>
  <c r="I1315" i="2" s="1"/>
  <c r="I100" i="2" a="1"/>
  <c r="I100" i="2" s="1"/>
  <c r="I146" i="2" a="1"/>
  <c r="I146" i="2" s="1"/>
  <c r="I47" i="2" a="1"/>
  <c r="I47" i="2" s="1"/>
  <c r="I743" i="2" a="1"/>
  <c r="I743" i="2" s="1"/>
  <c r="I752" i="2" a="1"/>
  <c r="I752" i="2" s="1"/>
  <c r="I432" i="2" a="1"/>
  <c r="I432" i="2" s="1"/>
  <c r="I860" i="2" a="1"/>
  <c r="I860" i="2" s="1"/>
  <c r="I1005" i="2" a="1"/>
  <c r="I1005" i="2" s="1"/>
  <c r="I161" i="2" a="1"/>
  <c r="I161" i="2" s="1"/>
  <c r="I1047" i="2" a="1"/>
  <c r="I1047" i="2" s="1"/>
  <c r="I1330" i="2" a="1"/>
  <c r="I1330" i="2" s="1"/>
  <c r="I1186" i="2" a="1"/>
  <c r="I1186" i="2" s="1"/>
  <c r="I41" i="2" a="1"/>
  <c r="I41" i="2" s="1"/>
  <c r="I283" i="2" a="1"/>
  <c r="I283" i="2" s="1"/>
  <c r="I254" i="2" a="1"/>
  <c r="I254" i="2" s="1"/>
  <c r="I854" i="2" a="1"/>
  <c r="I854" i="2" s="1"/>
  <c r="I273" i="2" a="1"/>
  <c r="I273" i="2" s="1"/>
  <c r="I1113" i="2" a="1"/>
  <c r="I1113" i="2" s="1"/>
  <c r="I903" i="2" a="1"/>
  <c r="I903" i="2" s="1"/>
  <c r="I1124" i="2" a="1"/>
  <c r="I1124" i="2" s="1"/>
  <c r="I579" i="2" a="1"/>
  <c r="I579" i="2" s="1"/>
  <c r="I1302" i="2" a="1"/>
  <c r="I1302" i="2" s="1"/>
  <c r="AK16" i="25"/>
  <c r="I1098" i="2" a="1"/>
  <c r="I1098" i="2" s="1"/>
  <c r="AK15" i="25"/>
  <c r="H2" i="2" a="1"/>
  <c r="H2" i="2" s="1"/>
  <c r="H18" i="2" a="1"/>
  <c r="H18" i="2" s="1"/>
  <c r="H41" i="2" a="1"/>
  <c r="H41" i="2" s="1"/>
  <c r="H57" i="2" a="1"/>
  <c r="H57" i="2" s="1"/>
  <c r="H111" i="2" a="1"/>
  <c r="H111" i="2" s="1"/>
  <c r="H119" i="2" a="1"/>
  <c r="H119" i="2" s="1"/>
  <c r="H126" i="2" a="1"/>
  <c r="H126" i="2" s="1"/>
  <c r="H134" i="2" a="1"/>
  <c r="H134" i="2" s="1"/>
  <c r="H142" i="2" a="1"/>
  <c r="H142" i="2" s="1"/>
  <c r="H150" i="2" a="1"/>
  <c r="H150" i="2" s="1"/>
  <c r="H158" i="2" a="1"/>
  <c r="H158" i="2" s="1"/>
  <c r="H182" i="2" a="1"/>
  <c r="H182" i="2" s="1"/>
  <c r="H206" i="2" a="1"/>
  <c r="H206" i="2" s="1"/>
  <c r="H221" i="2" a="1"/>
  <c r="H221" i="2" s="1"/>
  <c r="H229" i="2" a="1"/>
  <c r="H229" i="2" s="1"/>
  <c r="H237" i="2" a="1"/>
  <c r="H237" i="2" s="1"/>
  <c r="H245" i="2" a="1"/>
  <c r="H245" i="2" s="1"/>
  <c r="H253" i="2" a="1"/>
  <c r="H253" i="2" s="1"/>
  <c r="H261" i="2" a="1"/>
  <c r="H261" i="2" s="1"/>
  <c r="H269" i="2" a="1"/>
  <c r="H269" i="2" s="1"/>
  <c r="H277" i="2" a="1"/>
  <c r="H277" i="2" s="1"/>
  <c r="H285" i="2" a="1"/>
  <c r="H285" i="2" s="1"/>
  <c r="H293" i="2" a="1"/>
  <c r="H293" i="2" s="1"/>
  <c r="H301" i="2" a="1"/>
  <c r="H301" i="2" s="1"/>
  <c r="H316" i="2" a="1"/>
  <c r="H316" i="2" s="1"/>
  <c r="H323" i="2" a="1"/>
  <c r="H323" i="2" s="1"/>
  <c r="H330" i="2" a="1"/>
  <c r="H330" i="2" s="1"/>
  <c r="H338" i="2" a="1"/>
  <c r="H338" i="2" s="1"/>
  <c r="H346" i="2" a="1"/>
  <c r="H346" i="2" s="1"/>
  <c r="H362" i="2" a="1"/>
  <c r="H362" i="2" s="1"/>
  <c r="H370" i="2" a="1"/>
  <c r="H370" i="2" s="1"/>
  <c r="H378" i="2" a="1"/>
  <c r="H378" i="2" s="1"/>
  <c r="H386" i="2" a="1"/>
  <c r="H386" i="2" s="1"/>
  <c r="H394" i="2" a="1"/>
  <c r="H394" i="2" s="1"/>
  <c r="H402" i="2" a="1"/>
  <c r="H402" i="2" s="1"/>
  <c r="H418" i="2" a="1"/>
  <c r="H418" i="2" s="1"/>
  <c r="H426" i="2" a="1"/>
  <c r="H426" i="2" s="1"/>
  <c r="H458" i="2" a="1"/>
  <c r="H458" i="2" s="1"/>
  <c r="H482" i="2" a="1"/>
  <c r="H482" i="2" s="1"/>
  <c r="H490" i="2" a="1"/>
  <c r="H490" i="2" s="1"/>
  <c r="H514" i="2" a="1"/>
  <c r="H514" i="2" s="1"/>
  <c r="H529" i="2" a="1"/>
  <c r="H529" i="2" s="1"/>
  <c r="H545" i="2" a="1"/>
  <c r="H545" i="2" s="1"/>
  <c r="H552" i="2" a="1"/>
  <c r="H552" i="2" s="1"/>
  <c r="H560" i="2" a="1"/>
  <c r="H560" i="2" s="1"/>
  <c r="H575" i="2" a="1"/>
  <c r="H575" i="2" s="1"/>
  <c r="H590" i="2" a="1"/>
  <c r="H590" i="2" s="1"/>
  <c r="H598" i="2" a="1"/>
  <c r="H598" i="2" s="1"/>
  <c r="H605" i="2" a="1"/>
  <c r="H605" i="2" s="1"/>
  <c r="H620" i="2" a="1"/>
  <c r="H620" i="2" s="1"/>
  <c r="H636" i="2" a="1"/>
  <c r="H636" i="2" s="1"/>
  <c r="H643" i="2" a="1"/>
  <c r="H643" i="2" s="1"/>
  <c r="H681" i="2" a="1"/>
  <c r="H681" i="2" s="1"/>
  <c r="H713" i="2" a="1"/>
  <c r="H713" i="2" s="1"/>
  <c r="H720" i="2" a="1"/>
  <c r="H720" i="2" s="1"/>
  <c r="H735" i="2" a="1"/>
  <c r="H735" i="2" s="1"/>
  <c r="H743" i="2" a="1"/>
  <c r="H743" i="2" s="1"/>
  <c r="H759" i="2" a="1"/>
  <c r="H759" i="2" s="1"/>
  <c r="H767" i="2" a="1"/>
  <c r="H767" i="2" s="1"/>
  <c r="H775" i="2" a="1"/>
  <c r="H775" i="2" s="1"/>
  <c r="H805" i="2" a="1"/>
  <c r="H805" i="2" s="1"/>
  <c r="H812" i="2" a="1"/>
  <c r="H812" i="2" s="1"/>
  <c r="H820" i="2" a="1"/>
  <c r="H820" i="2" s="1"/>
  <c r="H828" i="2" a="1"/>
  <c r="H828" i="2" s="1"/>
  <c r="H839" i="2" a="1"/>
  <c r="H839" i="2" s="1"/>
  <c r="H847" i="2" a="1"/>
  <c r="H847" i="2" s="1"/>
  <c r="H854" i="2" a="1"/>
  <c r="H854" i="2" s="1"/>
  <c r="H862" i="2" a="1"/>
  <c r="H862" i="2" s="1"/>
  <c r="H869" i="2" a="1"/>
  <c r="H869" i="2" s="1"/>
  <c r="H876" i="2" a="1"/>
  <c r="H876" i="2" s="1"/>
  <c r="H892" i="2" a="1"/>
  <c r="H892" i="2" s="1"/>
  <c r="H11" i="2" a="1"/>
  <c r="H11" i="2" s="1"/>
  <c r="H27" i="2" a="1"/>
  <c r="H27" i="2" s="1"/>
  <c r="H50" i="2" a="1"/>
  <c r="H50" i="2" s="1"/>
  <c r="H58" i="2" a="1"/>
  <c r="H58" i="2" s="1"/>
  <c r="H66" i="2" a="1"/>
  <c r="H66" i="2" s="1"/>
  <c r="H74" i="2" a="1"/>
  <c r="H74" i="2" s="1"/>
  <c r="H88" i="2" a="1"/>
  <c r="H88" i="2" s="1"/>
  <c r="H96" i="2" a="1"/>
  <c r="H96" i="2" s="1"/>
  <c r="H104" i="2" a="1"/>
  <c r="H104" i="2" s="1"/>
  <c r="H112" i="2" a="1"/>
  <c r="H112" i="2" s="1"/>
  <c r="H159" i="2" a="1"/>
  <c r="H159" i="2" s="1"/>
  <c r="H167" i="2" a="1"/>
  <c r="H167" i="2" s="1"/>
  <c r="H199" i="2" a="1"/>
  <c r="H199" i="2" s="1"/>
  <c r="H230" i="2" a="1"/>
  <c r="H230" i="2" s="1"/>
  <c r="H246" i="2" a="1"/>
  <c r="H246" i="2" s="1"/>
  <c r="H254" i="2" a="1"/>
  <c r="H254" i="2" s="1"/>
  <c r="H262" i="2" a="1"/>
  <c r="H262" i="2" s="1"/>
  <c r="H270" i="2" a="1"/>
  <c r="H270" i="2" s="1"/>
  <c r="H286" i="2" a="1"/>
  <c r="H286" i="2" s="1"/>
  <c r="H294" i="2" a="1"/>
  <c r="H294" i="2" s="1"/>
  <c r="H310" i="2" a="1"/>
  <c r="H310" i="2" s="1"/>
  <c r="H317" i="2" a="1"/>
  <c r="H317" i="2" s="1"/>
  <c r="H324" i="2" a="1"/>
  <c r="H324" i="2" s="1"/>
  <c r="H331" i="2" a="1"/>
  <c r="H331" i="2" s="1"/>
  <c r="H339" i="2" a="1"/>
  <c r="H339" i="2" s="1"/>
  <c r="H355" i="2" a="1"/>
  <c r="H355" i="2" s="1"/>
  <c r="H379" i="2" a="1"/>
  <c r="H379" i="2" s="1"/>
  <c r="H395" i="2" a="1"/>
  <c r="H395" i="2" s="1"/>
  <c r="H403" i="2" a="1"/>
  <c r="H403" i="2" s="1"/>
  <c r="H419" i="2" a="1"/>
  <c r="H419" i="2" s="1"/>
  <c r="H427" i="2" a="1"/>
  <c r="H427" i="2" s="1"/>
  <c r="H435" i="2" a="1"/>
  <c r="H435" i="2" s="1"/>
  <c r="H443" i="2" a="1"/>
  <c r="H443" i="2" s="1"/>
  <c r="H459" i="2" a="1"/>
  <c r="H459" i="2" s="1"/>
  <c r="H467" i="2" a="1"/>
  <c r="H467" i="2" s="1"/>
  <c r="H475" i="2" a="1"/>
  <c r="H475" i="2" s="1"/>
  <c r="H483" i="2" a="1"/>
  <c r="H483" i="2" s="1"/>
  <c r="H491" i="2" a="1"/>
  <c r="H491" i="2" s="1"/>
  <c r="H499" i="2" a="1"/>
  <c r="H499" i="2" s="1"/>
  <c r="H522" i="2" a="1"/>
  <c r="H522" i="2" s="1"/>
  <c r="H530" i="2" a="1"/>
  <c r="H530" i="2" s="1"/>
  <c r="H546" i="2" a="1"/>
  <c r="H546" i="2" s="1"/>
  <c r="H569" i="2" a="1"/>
  <c r="H569" i="2" s="1"/>
  <c r="H576" i="2" a="1"/>
  <c r="H576" i="2" s="1"/>
  <c r="H606" i="2" a="1"/>
  <c r="H606" i="2" s="1"/>
  <c r="H621" i="2" a="1"/>
  <c r="H621" i="2" s="1"/>
  <c r="H629" i="2" a="1"/>
  <c r="H629" i="2" s="1"/>
  <c r="H637" i="2" a="1"/>
  <c r="H637" i="2" s="1"/>
  <c r="H644" i="2" a="1"/>
  <c r="H644" i="2" s="1"/>
  <c r="H651" i="2" a="1"/>
  <c r="H651" i="2" s="1"/>
  <c r="H666" i="2" a="1"/>
  <c r="H666" i="2" s="1"/>
  <c r="H690" i="2" a="1"/>
  <c r="H690" i="2" s="1"/>
  <c r="H698" i="2" a="1"/>
  <c r="H698" i="2" s="1"/>
  <c r="H706" i="2" a="1"/>
  <c r="H706" i="2" s="1"/>
  <c r="H714" i="2" a="1"/>
  <c r="H714" i="2" s="1"/>
  <c r="H721" i="2" a="1"/>
  <c r="H721" i="2" s="1"/>
  <c r="H729" i="2" a="1"/>
  <c r="H729" i="2" s="1"/>
  <c r="H736" i="2" a="1"/>
  <c r="H736" i="2" s="1"/>
  <c r="H744" i="2" a="1"/>
  <c r="H744" i="2" s="1"/>
  <c r="H752" i="2" a="1"/>
  <c r="H752" i="2" s="1"/>
  <c r="H768" i="2" a="1"/>
  <c r="H768" i="2" s="1"/>
  <c r="H776" i="2" a="1"/>
  <c r="H776" i="2" s="1"/>
  <c r="H784" i="2" a="1"/>
  <c r="H784" i="2" s="1"/>
  <c r="H791" i="2" a="1"/>
  <c r="H791" i="2" s="1"/>
  <c r="H821" i="2" a="1"/>
  <c r="H821" i="2" s="1"/>
  <c r="H855" i="2" a="1"/>
  <c r="H855" i="2" s="1"/>
  <c r="H863" i="2" a="1"/>
  <c r="H863" i="2" s="1"/>
  <c r="H870" i="2" a="1"/>
  <c r="H870" i="2" s="1"/>
  <c r="H885" i="2" a="1"/>
  <c r="H885" i="2" s="1"/>
  <c r="H893" i="2" a="1"/>
  <c r="H893" i="2" s="1"/>
  <c r="H909" i="2" a="1"/>
  <c r="H909" i="2" s="1"/>
  <c r="H922" i="2" a="1"/>
  <c r="H922" i="2" s="1"/>
  <c r="H930" i="2" a="1"/>
  <c r="H930" i="2" s="1"/>
  <c r="H20" i="2" a="1"/>
  <c r="H20" i="2" s="1"/>
  <c r="H28" i="2" a="1"/>
  <c r="H28" i="2" s="1"/>
  <c r="H35" i="2" a="1"/>
  <c r="H35" i="2" s="1"/>
  <c r="H51" i="2" a="1"/>
  <c r="H51" i="2" s="1"/>
  <c r="H59" i="2" a="1"/>
  <c r="H59" i="2" s="1"/>
  <c r="H75" i="2" a="1"/>
  <c r="H75" i="2" s="1"/>
  <c r="H89" i="2" a="1"/>
  <c r="H89" i="2" s="1"/>
  <c r="H105" i="2" a="1"/>
  <c r="H105" i="2" s="1"/>
  <c r="H113" i="2" a="1"/>
  <c r="H113" i="2" s="1"/>
  <c r="H120" i="2" a="1"/>
  <c r="H120" i="2" s="1"/>
  <c r="H128" i="2" a="1"/>
  <c r="H128" i="2" s="1"/>
  <c r="H144" i="2" a="1"/>
  <c r="H144" i="2" s="1"/>
  <c r="H160" i="2" a="1"/>
  <c r="H160" i="2" s="1"/>
  <c r="H192" i="2" a="1"/>
  <c r="H192" i="2" s="1"/>
  <c r="H200" i="2" a="1"/>
  <c r="H200" i="2" s="1"/>
  <c r="H208" i="2" a="1"/>
  <c r="H208" i="2" s="1"/>
  <c r="H223" i="2" a="1"/>
  <c r="H223" i="2" s="1"/>
  <c r="H231" i="2" a="1"/>
  <c r="H231" i="2" s="1"/>
  <c r="H247" i="2" a="1"/>
  <c r="H247" i="2" s="1"/>
  <c r="H263" i="2" a="1"/>
  <c r="H263" i="2" s="1"/>
  <c r="H271" i="2" a="1"/>
  <c r="H271" i="2" s="1"/>
  <c r="H287" i="2" a="1"/>
  <c r="H287" i="2" s="1"/>
  <c r="H303" i="2" a="1"/>
  <c r="H303" i="2" s="1"/>
  <c r="H311" i="2" a="1"/>
  <c r="H311" i="2" s="1"/>
  <c r="H318" i="2" a="1"/>
  <c r="H318" i="2" s="1"/>
  <c r="H325" i="2" a="1"/>
  <c r="H325" i="2" s="1"/>
  <c r="H332" i="2" a="1"/>
  <c r="H332" i="2" s="1"/>
  <c r="H340" i="2" a="1"/>
  <c r="H340" i="2" s="1"/>
  <c r="H356" i="2" a="1"/>
  <c r="H356" i="2" s="1"/>
  <c r="H364" i="2" a="1"/>
  <c r="H364" i="2" s="1"/>
  <c r="H372" i="2" a="1"/>
  <c r="H372" i="2" s="1"/>
  <c r="H380" i="2" a="1"/>
  <c r="H380" i="2" s="1"/>
  <c r="H388" i="2" a="1"/>
  <c r="H388" i="2" s="1"/>
  <c r="H396" i="2" a="1"/>
  <c r="H396" i="2" s="1"/>
  <c r="H404" i="2" a="1"/>
  <c r="H404" i="2" s="1"/>
  <c r="H420" i="2" a="1"/>
  <c r="H420" i="2" s="1"/>
  <c r="H452" i="2" a="1"/>
  <c r="H452" i="2" s="1"/>
  <c r="H460" i="2" a="1"/>
  <c r="H460" i="2" s="1"/>
  <c r="H468" i="2" a="1"/>
  <c r="H468" i="2" s="1"/>
  <c r="H476" i="2" a="1"/>
  <c r="H476" i="2" s="1"/>
  <c r="H500" i="2" a="1"/>
  <c r="H500" i="2" s="1"/>
  <c r="H516" i="2" a="1"/>
  <c r="H516" i="2" s="1"/>
  <c r="H539" i="2" a="1"/>
  <c r="H539" i="2" s="1"/>
  <c r="H547" i="2" a="1"/>
  <c r="H547" i="2" s="1"/>
  <c r="H554" i="2" a="1"/>
  <c r="H554" i="2" s="1"/>
  <c r="H562" i="2" a="1"/>
  <c r="H562" i="2" s="1"/>
  <c r="H570" i="2" a="1"/>
  <c r="H570" i="2" s="1"/>
  <c r="H577" i="2" a="1"/>
  <c r="H577" i="2" s="1"/>
  <c r="H585" i="2" a="1"/>
  <c r="H585" i="2" s="1"/>
  <c r="H592" i="2" a="1"/>
  <c r="H592" i="2" s="1"/>
  <c r="H600" i="2" a="1"/>
  <c r="H600" i="2" s="1"/>
  <c r="H607" i="2" a="1"/>
  <c r="H607" i="2" s="1"/>
  <c r="H630" i="2" a="1"/>
  <c r="H630" i="2" s="1"/>
  <c r="H652" i="2" a="1"/>
  <c r="H652" i="2" s="1"/>
  <c r="H667" i="2" a="1"/>
  <c r="H667" i="2" s="1"/>
  <c r="H691" i="2" a="1"/>
  <c r="H691" i="2" s="1"/>
  <c r="H699" i="2" a="1"/>
  <c r="H699" i="2" s="1"/>
  <c r="H722" i="2" a="1"/>
  <c r="H722" i="2" s="1"/>
  <c r="H737" i="2" a="1"/>
  <c r="H737" i="2" s="1"/>
  <c r="H761" i="2" a="1"/>
  <c r="H761" i="2" s="1"/>
  <c r="H769" i="2" a="1"/>
  <c r="H769" i="2" s="1"/>
  <c r="H777" i="2" a="1"/>
  <c r="H777" i="2" s="1"/>
  <c r="H785" i="2" a="1"/>
  <c r="H785" i="2" s="1"/>
  <c r="H800" i="2" a="1"/>
  <c r="H800" i="2" s="1"/>
  <c r="H807" i="2" a="1"/>
  <c r="H807" i="2" s="1"/>
  <c r="H814" i="2" a="1"/>
  <c r="H814" i="2" s="1"/>
  <c r="H822" i="2" a="1"/>
  <c r="H822" i="2" s="1"/>
  <c r="H829" i="2" a="1"/>
  <c r="H829" i="2" s="1"/>
  <c r="H841" i="2" a="1"/>
  <c r="H841" i="2" s="1"/>
  <c r="H848" i="2" a="1"/>
  <c r="H848" i="2" s="1"/>
  <c r="H856" i="2" a="1"/>
  <c r="H856" i="2" s="1"/>
  <c r="H864" i="2" a="1"/>
  <c r="H864" i="2" s="1"/>
  <c r="H878" i="2" a="1"/>
  <c r="H878" i="2" s="1"/>
  <c r="H5" i="2" a="1"/>
  <c r="H5" i="2" s="1"/>
  <c r="H13" i="2" a="1"/>
  <c r="H13" i="2" s="1"/>
  <c r="H21" i="2" a="1"/>
  <c r="H21" i="2" s="1"/>
  <c r="H29" i="2" a="1"/>
  <c r="H29" i="2" s="1"/>
  <c r="H36" i="2" a="1"/>
  <c r="H36" i="2" s="1"/>
  <c r="H60" i="2" a="1"/>
  <c r="H60" i="2" s="1"/>
  <c r="H68" i="2" a="1"/>
  <c r="H68" i="2" s="1"/>
  <c r="H76" i="2" a="1"/>
  <c r="H76" i="2" s="1"/>
  <c r="H83" i="2" a="1"/>
  <c r="H83" i="2" s="1"/>
  <c r="H90" i="2" a="1"/>
  <c r="H90" i="2" s="1"/>
  <c r="H98" i="2" a="1"/>
  <c r="H98" i="2" s="1"/>
  <c r="H129" i="2" a="1"/>
  <c r="H129" i="2" s="1"/>
  <c r="H145" i="2" a="1"/>
  <c r="H145" i="2" s="1"/>
  <c r="H153" i="2" a="1"/>
  <c r="H153" i="2" s="1"/>
  <c r="H161" i="2" a="1"/>
  <c r="H161" i="2" s="1"/>
  <c r="H177" i="2" a="1"/>
  <c r="H177" i="2" s="1"/>
  <c r="H185" i="2" a="1"/>
  <c r="H185" i="2" s="1"/>
  <c r="H201" i="2" a="1"/>
  <c r="H201" i="2" s="1"/>
  <c r="H209" i="2" a="1"/>
  <c r="H209" i="2" s="1"/>
  <c r="H216" i="2" a="1"/>
  <c r="H216" i="2" s="1"/>
  <c r="H232" i="2" a="1"/>
  <c r="H232" i="2" s="1"/>
  <c r="H240" i="2" a="1"/>
  <c r="H240" i="2" s="1"/>
  <c r="H248" i="2" a="1"/>
  <c r="H248" i="2" s="1"/>
  <c r="H256" i="2" a="1"/>
  <c r="H256" i="2" s="1"/>
  <c r="H264" i="2" a="1"/>
  <c r="H264" i="2" s="1"/>
  <c r="H280" i="2" a="1"/>
  <c r="H280" i="2" s="1"/>
  <c r="H288" i="2" a="1"/>
  <c r="H288" i="2" s="1"/>
  <c r="H304" i="2" a="1"/>
  <c r="H304" i="2" s="1"/>
  <c r="H312" i="2" a="1"/>
  <c r="H312" i="2" s="1"/>
  <c r="H319" i="2" a="1"/>
  <c r="H319" i="2" s="1"/>
  <c r="H333" i="2" a="1"/>
  <c r="H333" i="2" s="1"/>
  <c r="H341" i="2" a="1"/>
  <c r="H341" i="2" s="1"/>
  <c r="H349" i="2" a="1"/>
  <c r="H349" i="2" s="1"/>
  <c r="H357" i="2" a="1"/>
  <c r="H357" i="2" s="1"/>
  <c r="H373" i="2" a="1"/>
  <c r="H373" i="2" s="1"/>
  <c r="H381" i="2" a="1"/>
  <c r="H381" i="2" s="1"/>
  <c r="H389" i="2" a="1"/>
  <c r="H389" i="2" s="1"/>
  <c r="H397" i="2" a="1"/>
  <c r="H397" i="2" s="1"/>
  <c r="H405" i="2" a="1"/>
  <c r="H405" i="2" s="1"/>
  <c r="H413" i="2" a="1"/>
  <c r="H413" i="2" s="1"/>
  <c r="H421" i="2" a="1"/>
  <c r="H421" i="2" s="1"/>
  <c r="H429" i="2" a="1"/>
  <c r="H429" i="2" s="1"/>
  <c r="H437" i="2" a="1"/>
  <c r="H437" i="2" s="1"/>
  <c r="H445" i="2" a="1"/>
  <c r="H445" i="2" s="1"/>
  <c r="H461" i="2" a="1"/>
  <c r="H461" i="2" s="1"/>
  <c r="H469" i="2" a="1"/>
  <c r="H469" i="2" s="1"/>
  <c r="H477" i="2" a="1"/>
  <c r="H477" i="2" s="1"/>
  <c r="H485" i="2" a="1"/>
  <c r="H485" i="2" s="1"/>
  <c r="H493" i="2" a="1"/>
  <c r="H493" i="2" s="1"/>
  <c r="H501" i="2" a="1"/>
  <c r="H501" i="2" s="1"/>
  <c r="H517" i="2" a="1"/>
  <c r="H517" i="2" s="1"/>
  <c r="H524" i="2" a="1"/>
  <c r="H524" i="2" s="1"/>
  <c r="H532" i="2" a="1"/>
  <c r="H532" i="2" s="1"/>
  <c r="H540" i="2" a="1"/>
  <c r="H540" i="2" s="1"/>
  <c r="H555" i="2" a="1"/>
  <c r="H555" i="2" s="1"/>
  <c r="H563" i="2" a="1"/>
  <c r="H563" i="2" s="1"/>
  <c r="H571" i="2" a="1"/>
  <c r="H571" i="2" s="1"/>
  <c r="H593" i="2" a="1"/>
  <c r="H593" i="2" s="1"/>
  <c r="H601" i="2" a="1"/>
  <c r="H601" i="2" s="1"/>
  <c r="H623" i="2" a="1"/>
  <c r="H623" i="2" s="1"/>
  <c r="H631" i="2" a="1"/>
  <c r="H631" i="2" s="1"/>
  <c r="H639" i="2" a="1"/>
  <c r="H639" i="2" s="1"/>
  <c r="H653" i="2" a="1"/>
  <c r="H653" i="2" s="1"/>
  <c r="H660" i="2" a="1"/>
  <c r="H660" i="2" s="1"/>
  <c r="H668" i="2" a="1"/>
  <c r="H668" i="2" s="1"/>
  <c r="H676" i="2" a="1"/>
  <c r="H676" i="2" s="1"/>
  <c r="H684" i="2" a="1"/>
  <c r="H684" i="2" s="1"/>
  <c r="H700" i="2" a="1"/>
  <c r="H700" i="2" s="1"/>
  <c r="H708" i="2" a="1"/>
  <c r="H708" i="2" s="1"/>
  <c r="H723" i="2" a="1"/>
  <c r="H723" i="2" s="1"/>
  <c r="H738" i="2" a="1"/>
  <c r="H738" i="2" s="1"/>
  <c r="H746" i="2" a="1"/>
  <c r="H746" i="2" s="1"/>
  <c r="H754" i="2" a="1"/>
  <c r="H754" i="2" s="1"/>
  <c r="H770" i="2" a="1"/>
  <c r="H770" i="2" s="1"/>
  <c r="H778" i="2" a="1"/>
  <c r="H778" i="2" s="1"/>
  <c r="H801" i="2" a="1"/>
  <c r="H801" i="2" s="1"/>
  <c r="H808" i="2" a="1"/>
  <c r="H808" i="2" s="1"/>
  <c r="H835" i="2" a="1"/>
  <c r="H835" i="2" s="1"/>
  <c r="H872" i="2" a="1"/>
  <c r="H872" i="2" s="1"/>
  <c r="H887" i="2" a="1"/>
  <c r="H887" i="2" s="1"/>
  <c r="H895" i="2" a="1"/>
  <c r="H895" i="2" s="1"/>
  <c r="H903" i="2" a="1"/>
  <c r="H903" i="2" s="1"/>
  <c r="H911" i="2" a="1"/>
  <c r="H911" i="2" s="1"/>
  <c r="H22" i="2" a="1"/>
  <c r="H22" i="2" s="1"/>
  <c r="H77" i="2" a="1"/>
  <c r="H77" i="2" s="1"/>
  <c r="H84" i="2" a="1"/>
  <c r="H84" i="2" s="1"/>
  <c r="H91" i="2" a="1"/>
  <c r="H91" i="2" s="1"/>
  <c r="H99" i="2" a="1"/>
  <c r="H99" i="2" s="1"/>
  <c r="H107" i="2" a="1"/>
  <c r="H107" i="2" s="1"/>
  <c r="H122" i="2" a="1"/>
  <c r="H122" i="2" s="1"/>
  <c r="H130" i="2" a="1"/>
  <c r="H130" i="2" s="1"/>
  <c r="H146" i="2" a="1"/>
  <c r="H146" i="2" s="1"/>
  <c r="H162" i="2" a="1"/>
  <c r="H162" i="2" s="1"/>
  <c r="H186" i="2" a="1"/>
  <c r="H186" i="2" s="1"/>
  <c r="H210" i="2" a="1"/>
  <c r="H210" i="2" s="1"/>
  <c r="H217" i="2" a="1"/>
  <c r="H217" i="2" s="1"/>
  <c r="H225" i="2" a="1"/>
  <c r="H225" i="2" s="1"/>
  <c r="H233" i="2" a="1"/>
  <c r="H233" i="2" s="1"/>
  <c r="H241" i="2" a="1"/>
  <c r="H241" i="2" s="1"/>
  <c r="H257" i="2" a="1"/>
  <c r="H257" i="2" s="1"/>
  <c r="H265" i="2" a="1"/>
  <c r="H265" i="2" s="1"/>
  <c r="H273" i="2" a="1"/>
  <c r="H273" i="2" s="1"/>
  <c r="H281" i="2" a="1"/>
  <c r="H281" i="2" s="1"/>
  <c r="H289" i="2" a="1"/>
  <c r="H289" i="2" s="1"/>
  <c r="H320" i="2" a="1"/>
  <c r="H320" i="2" s="1"/>
  <c r="H334" i="2" a="1"/>
  <c r="H334" i="2" s="1"/>
  <c r="H342" i="2" a="1"/>
  <c r="H342" i="2" s="1"/>
  <c r="H358" i="2" a="1"/>
  <c r="H358" i="2" s="1"/>
  <c r="H374" i="2" a="1"/>
  <c r="H374" i="2" s="1"/>
  <c r="H382" i="2" a="1"/>
  <c r="H382" i="2" s="1"/>
  <c r="H398" i="2" a="1"/>
  <c r="H398" i="2" s="1"/>
  <c r="H414" i="2" a="1"/>
  <c r="H414" i="2" s="1"/>
  <c r="H422" i="2" a="1"/>
  <c r="H422" i="2" s="1"/>
  <c r="H446" i="2" a="1"/>
  <c r="H446" i="2" s="1"/>
  <c r="H462" i="2" a="1"/>
  <c r="H462" i="2" s="1"/>
  <c r="H470" i="2" a="1"/>
  <c r="H470" i="2" s="1"/>
  <c r="H478" i="2" a="1"/>
  <c r="H478" i="2" s="1"/>
  <c r="H486" i="2" a="1"/>
  <c r="H486" i="2" s="1"/>
  <c r="H502" i="2" a="1"/>
  <c r="H502" i="2" s="1"/>
  <c r="H518" i="2" a="1"/>
  <c r="H518" i="2" s="1"/>
  <c r="H533" i="2" a="1"/>
  <c r="H533" i="2" s="1"/>
  <c r="H541" i="2" a="1"/>
  <c r="H541" i="2" s="1"/>
  <c r="H556" i="2" a="1"/>
  <c r="H556" i="2" s="1"/>
  <c r="H579" i="2" a="1"/>
  <c r="H579" i="2" s="1"/>
  <c r="H609" i="2" a="1"/>
  <c r="H609" i="2" s="1"/>
  <c r="H624" i="2" a="1"/>
  <c r="H624" i="2" s="1"/>
  <c r="H632" i="2" a="1"/>
  <c r="H632" i="2" s="1"/>
  <c r="H646" i="2" a="1"/>
  <c r="H646" i="2" s="1"/>
  <c r="H654" i="2" a="1"/>
  <c r="H654" i="2" s="1"/>
  <c r="H661" i="2" a="1"/>
  <c r="H661" i="2" s="1"/>
  <c r="H669" i="2" a="1"/>
  <c r="H669" i="2" s="1"/>
  <c r="H677" i="2" a="1"/>
  <c r="H677" i="2" s="1"/>
  <c r="H685" i="2" a="1"/>
  <c r="H685" i="2" s="1"/>
  <c r="H693" i="2" a="1"/>
  <c r="H693" i="2" s="1"/>
  <c r="H709" i="2" a="1"/>
  <c r="H709" i="2" s="1"/>
  <c r="H717" i="2" a="1"/>
  <c r="H717" i="2" s="1"/>
  <c r="H724" i="2" a="1"/>
  <c r="H724" i="2" s="1"/>
  <c r="H732" i="2" a="1"/>
  <c r="H732" i="2" s="1"/>
  <c r="H747" i="2" a="1"/>
  <c r="H747" i="2" s="1"/>
  <c r="H755" i="2" a="1"/>
  <c r="H755" i="2" s="1"/>
  <c r="H771" i="2" a="1"/>
  <c r="H771" i="2" s="1"/>
  <c r="H779" i="2" a="1"/>
  <c r="H779" i="2" s="1"/>
  <c r="H830" i="2" a="1"/>
  <c r="H830" i="2" s="1"/>
  <c r="H843" i="2" a="1"/>
  <c r="H843" i="2" s="1"/>
  <c r="H858" i="2" a="1"/>
  <c r="H858" i="2" s="1"/>
  <c r="H888" i="2" a="1"/>
  <c r="H888" i="2" s="1"/>
  <c r="H896" i="2" a="1"/>
  <c r="H896" i="2" s="1"/>
  <c r="H918" i="2" a="1"/>
  <c r="H918" i="2" s="1"/>
  <c r="H15" i="2" a="1"/>
  <c r="H15" i="2" s="1"/>
  <c r="H31" i="2" a="1"/>
  <c r="H31" i="2" s="1"/>
  <c r="H38" i="2" a="1"/>
  <c r="H38" i="2" s="1"/>
  <c r="H54" i="2" a="1"/>
  <c r="H54" i="2" s="1"/>
  <c r="H62" i="2" a="1"/>
  <c r="H62" i="2" s="1"/>
  <c r="H85" i="2" a="1"/>
  <c r="H85" i="2" s="1"/>
  <c r="H100" i="2" a="1"/>
  <c r="H100" i="2" s="1"/>
  <c r="H116" i="2" a="1"/>
  <c r="H116" i="2" s="1"/>
  <c r="H155" i="2" a="1"/>
  <c r="H155" i="2" s="1"/>
  <c r="H163" i="2" a="1"/>
  <c r="H163" i="2" s="1"/>
  <c r="H179" i="2" a="1"/>
  <c r="H179" i="2" s="1"/>
  <c r="H187" i="2" a="1"/>
  <c r="H187" i="2" s="1"/>
  <c r="H195" i="2" a="1"/>
  <c r="H195" i="2" s="1"/>
  <c r="H203" i="2" a="1"/>
  <c r="H203" i="2" s="1"/>
  <c r="H218" i="2" a="1"/>
  <c r="H218" i="2" s="1"/>
  <c r="H226" i="2" a="1"/>
  <c r="H226" i="2" s="1"/>
  <c r="H242" i="2" a="1"/>
  <c r="H242" i="2" s="1"/>
  <c r="H258" i="2" a="1"/>
  <c r="H258" i="2" s="1"/>
  <c r="H266" i="2" a="1"/>
  <c r="H266" i="2" s="1"/>
  <c r="H274" i="2" a="1"/>
  <c r="H274" i="2" s="1"/>
  <c r="H282" i="2" a="1"/>
  <c r="H282" i="2" s="1"/>
  <c r="H290" i="2" a="1"/>
  <c r="H290" i="2" s="1"/>
  <c r="H298" i="2" a="1"/>
  <c r="H298" i="2" s="1"/>
  <c r="H306" i="2" a="1"/>
  <c r="H306" i="2" s="1"/>
  <c r="H335" i="2" a="1"/>
  <c r="H335" i="2" s="1"/>
  <c r="H343" i="2" a="1"/>
  <c r="H343" i="2" s="1"/>
  <c r="H359" i="2" a="1"/>
  <c r="H359" i="2" s="1"/>
  <c r="H367" i="2" a="1"/>
  <c r="H367" i="2" s="1"/>
  <c r="H375" i="2" a="1"/>
  <c r="H375" i="2" s="1"/>
  <c r="H383" i="2" a="1"/>
  <c r="H383" i="2" s="1"/>
  <c r="H399" i="2" a="1"/>
  <c r="H399" i="2" s="1"/>
  <c r="H407" i="2" a="1"/>
  <c r="H407" i="2" s="1"/>
  <c r="H423" i="2" a="1"/>
  <c r="H423" i="2" s="1"/>
  <c r="H431" i="2" a="1"/>
  <c r="H431" i="2" s="1"/>
  <c r="H447" i="2" a="1"/>
  <c r="H447" i="2" s="1"/>
  <c r="H463" i="2" a="1"/>
  <c r="H463" i="2" s="1"/>
  <c r="H495" i="2" a="1"/>
  <c r="H495" i="2" s="1"/>
  <c r="H503" i="2" a="1"/>
  <c r="H503" i="2" s="1"/>
  <c r="H511" i="2" a="1"/>
  <c r="H511" i="2" s="1"/>
  <c r="H519" i="2" a="1"/>
  <c r="H519" i="2" s="1"/>
  <c r="H526" i="2" a="1"/>
  <c r="H526" i="2" s="1"/>
  <c r="H534" i="2" a="1"/>
  <c r="H534" i="2" s="1"/>
  <c r="H549" i="2" a="1"/>
  <c r="H549" i="2" s="1"/>
  <c r="H565" i="2" a="1"/>
  <c r="H565" i="2" s="1"/>
  <c r="H580" i="2" a="1"/>
  <c r="H580" i="2" s="1"/>
  <c r="H595" i="2" a="1"/>
  <c r="H595" i="2" s="1"/>
  <c r="H603" i="2" a="1"/>
  <c r="H603" i="2" s="1"/>
  <c r="H617" i="2" a="1"/>
  <c r="H617" i="2" s="1"/>
  <c r="H625" i="2" a="1"/>
  <c r="H625" i="2" s="1"/>
  <c r="H640" i="2" a="1"/>
  <c r="H640" i="2" s="1"/>
  <c r="H647" i="2" a="1"/>
  <c r="H647" i="2" s="1"/>
  <c r="H655" i="2" a="1"/>
  <c r="H655" i="2" s="1"/>
  <c r="H670" i="2" a="1"/>
  <c r="H670" i="2" s="1"/>
  <c r="H678" i="2" a="1"/>
  <c r="H678" i="2" s="1"/>
  <c r="H718" i="2" a="1"/>
  <c r="H718" i="2" s="1"/>
  <c r="H740" i="2" a="1"/>
  <c r="H740" i="2" s="1"/>
  <c r="H748" i="2" a="1"/>
  <c r="H748" i="2" s="1"/>
  <c r="H756" i="2" a="1"/>
  <c r="H756" i="2" s="1"/>
  <c r="H764" i="2" a="1"/>
  <c r="H764" i="2" s="1"/>
  <c r="H772" i="2" a="1"/>
  <c r="H772" i="2" s="1"/>
  <c r="H795" i="2" a="1"/>
  <c r="H795" i="2" s="1"/>
  <c r="H802" i="2" a="1"/>
  <c r="H802" i="2" s="1"/>
  <c r="H825" i="2" a="1"/>
  <c r="H825" i="2" s="1"/>
  <c r="H837" i="2" a="1"/>
  <c r="H837" i="2" s="1"/>
  <c r="H844" i="2" a="1"/>
  <c r="H844" i="2" s="1"/>
  <c r="H851" i="2" a="1"/>
  <c r="H851" i="2" s="1"/>
  <c r="H859" i="2" a="1"/>
  <c r="H859" i="2" s="1"/>
  <c r="H866" i="2" a="1"/>
  <c r="H866" i="2" s="1"/>
  <c r="H897" i="2" a="1"/>
  <c r="H897" i="2" s="1"/>
  <c r="H8" i="2" a="1"/>
  <c r="H8" i="2" s="1"/>
  <c r="H16" i="2" a="1"/>
  <c r="H16" i="2" s="1"/>
  <c r="H47" i="2" a="1"/>
  <c r="H47" i="2" s="1"/>
  <c r="H55" i="2" a="1"/>
  <c r="H55" i="2" s="1"/>
  <c r="H71" i="2" a="1"/>
  <c r="H71" i="2" s="1"/>
  <c r="H86" i="2" a="1"/>
  <c r="H86" i="2" s="1"/>
  <c r="H93" i="2" a="1"/>
  <c r="H93" i="2" s="1"/>
  <c r="H101" i="2" a="1"/>
  <c r="H101" i="2" s="1"/>
  <c r="H117" i="2" a="1"/>
  <c r="H117" i="2" s="1"/>
  <c r="H132" i="2" a="1"/>
  <c r="H132" i="2" s="1"/>
  <c r="H140" i="2" a="1"/>
  <c r="H140" i="2" s="1"/>
  <c r="H148" i="2" a="1"/>
  <c r="H148" i="2" s="1"/>
  <c r="H156" i="2" a="1"/>
  <c r="H156" i="2" s="1"/>
  <c r="H164" i="2" a="1"/>
  <c r="H164" i="2" s="1"/>
  <c r="H172" i="2" a="1"/>
  <c r="H172" i="2" s="1"/>
  <c r="H180" i="2" a="1"/>
  <c r="H180" i="2" s="1"/>
  <c r="H204" i="2" a="1"/>
  <c r="H204" i="2" s="1"/>
  <c r="H227" i="2" a="1"/>
  <c r="H227" i="2" s="1"/>
  <c r="H235" i="2" a="1"/>
  <c r="H235" i="2" s="1"/>
  <c r="H267" i="2" a="1"/>
  <c r="H267" i="2" s="1"/>
  <c r="H275" i="2" a="1"/>
  <c r="H275" i="2" s="1"/>
  <c r="H283" i="2" a="1"/>
  <c r="H283" i="2" s="1"/>
  <c r="H291" i="2" a="1"/>
  <c r="H291" i="2" s="1"/>
  <c r="H299" i="2" a="1"/>
  <c r="H299" i="2" s="1"/>
  <c r="H307" i="2" a="1"/>
  <c r="H307" i="2" s="1"/>
  <c r="H314" i="2" a="1"/>
  <c r="H314" i="2" s="1"/>
  <c r="H336" i="2" a="1"/>
  <c r="H336" i="2" s="1"/>
  <c r="H344" i="2" a="1"/>
  <c r="H344" i="2" s="1"/>
  <c r="H352" i="2" a="1"/>
  <c r="H352" i="2" s="1"/>
  <c r="H368" i="2" a="1"/>
  <c r="H368" i="2" s="1"/>
  <c r="H384" i="2" a="1"/>
  <c r="H384" i="2" s="1"/>
  <c r="H392" i="2" a="1"/>
  <c r="H392" i="2" s="1"/>
  <c r="H400" i="2" a="1"/>
  <c r="H400" i="2" s="1"/>
  <c r="H424" i="2" a="1"/>
  <c r="H424" i="2" s="1"/>
  <c r="H432" i="2" a="1"/>
  <c r="H432" i="2" s="1"/>
  <c r="H440" i="2" a="1"/>
  <c r="H440" i="2" s="1"/>
  <c r="H448" i="2" a="1"/>
  <c r="H448" i="2" s="1"/>
  <c r="H464" i="2" a="1"/>
  <c r="H464" i="2" s="1"/>
  <c r="H488" i="2" a="1"/>
  <c r="H488" i="2" s="1"/>
  <c r="H496" i="2" a="1"/>
  <c r="H496" i="2" s="1"/>
  <c r="H504" i="2" a="1"/>
  <c r="H504" i="2" s="1"/>
  <c r="H512" i="2" a="1"/>
  <c r="H512" i="2" s="1"/>
  <c r="H527" i="2" a="1"/>
  <c r="H527" i="2" s="1"/>
  <c r="H535" i="2" a="1"/>
  <c r="H535" i="2" s="1"/>
  <c r="H558" i="2" a="1"/>
  <c r="H558" i="2" s="1"/>
  <c r="H611" i="2" a="1"/>
  <c r="H611" i="2" s="1"/>
  <c r="H618" i="2" a="1"/>
  <c r="H618" i="2" s="1"/>
  <c r="H626" i="2" a="1"/>
  <c r="H626" i="2" s="1"/>
  <c r="H641" i="2" a="1"/>
  <c r="H641" i="2" s="1"/>
  <c r="H656" i="2" a="1"/>
  <c r="H656" i="2" s="1"/>
  <c r="H663" i="2" a="1"/>
  <c r="H663" i="2" s="1"/>
  <c r="H679" i="2" a="1"/>
  <c r="H679" i="2" s="1"/>
  <c r="H687" i="2" a="1"/>
  <c r="H687" i="2" s="1"/>
  <c r="H703" i="2" a="1"/>
  <c r="H703" i="2" s="1"/>
  <c r="H719" i="2" a="1"/>
  <c r="H719" i="2" s="1"/>
  <c r="H726" i="2" a="1"/>
  <c r="H726" i="2" s="1"/>
  <c r="H733" i="2" a="1"/>
  <c r="H733" i="2" s="1"/>
  <c r="H741" i="2" a="1"/>
  <c r="H741" i="2" s="1"/>
  <c r="H773" i="2" a="1"/>
  <c r="H773" i="2" s="1"/>
  <c r="H781" i="2" a="1"/>
  <c r="H781" i="2" s="1"/>
  <c r="H788" i="2" a="1"/>
  <c r="H788" i="2" s="1"/>
  <c r="H796" i="2" a="1"/>
  <c r="H796" i="2" s="1"/>
  <c r="H803" i="2" a="1"/>
  <c r="H803" i="2" s="1"/>
  <c r="H826" i="2" a="1"/>
  <c r="H826" i="2" s="1"/>
  <c r="H845" i="2" a="1"/>
  <c r="H845" i="2" s="1"/>
  <c r="H852" i="2" a="1"/>
  <c r="H852" i="2" s="1"/>
  <c r="H860" i="2" a="1"/>
  <c r="H860" i="2" s="1"/>
  <c r="H898" i="2" a="1"/>
  <c r="H898" i="2" s="1"/>
  <c r="H906" i="2" a="1"/>
  <c r="H906" i="2" s="1"/>
  <c r="H94" i="2" a="1"/>
  <c r="H94" i="2" s="1"/>
  <c r="H205" i="2" a="1"/>
  <c r="H205" i="2" s="1"/>
  <c r="H329" i="2" a="1"/>
  <c r="H329" i="2" s="1"/>
  <c r="H417" i="2" a="1"/>
  <c r="H417" i="2" s="1"/>
  <c r="H544" i="2" a="1"/>
  <c r="H544" i="2" s="1"/>
  <c r="H604" i="2" a="1"/>
  <c r="H604" i="2" s="1"/>
  <c r="H619" i="2" a="1"/>
  <c r="H619" i="2" s="1"/>
  <c r="H727" i="2" a="1"/>
  <c r="H727" i="2" s="1"/>
  <c r="H846" i="2" a="1"/>
  <c r="H846" i="2" s="1"/>
  <c r="H894" i="2" a="1"/>
  <c r="H894" i="2" s="1"/>
  <c r="H919" i="2" a="1"/>
  <c r="H919" i="2" s="1"/>
  <c r="H927" i="2" a="1"/>
  <c r="H927" i="2" s="1"/>
  <c r="H952" i="2" a="1"/>
  <c r="H952" i="2" s="1"/>
  <c r="H960" i="2" a="1"/>
  <c r="H960" i="2" s="1"/>
  <c r="H997" i="2" a="1"/>
  <c r="H997" i="2" s="1"/>
  <c r="H1012" i="2" a="1"/>
  <c r="H1012" i="2" s="1"/>
  <c r="H1020" i="2" a="1"/>
  <c r="H1020" i="2" s="1"/>
  <c r="H1028" i="2" a="1"/>
  <c r="H1028" i="2" s="1"/>
  <c r="H1036" i="2" a="1"/>
  <c r="H1036" i="2" s="1"/>
  <c r="H1044" i="2" a="1"/>
  <c r="H1044" i="2" s="1"/>
  <c r="H1059" i="2" a="1"/>
  <c r="H1059" i="2" s="1"/>
  <c r="H1082" i="2" a="1"/>
  <c r="H1082" i="2" s="1"/>
  <c r="H1088" i="2" a="1"/>
  <c r="H1088" i="2" s="1"/>
  <c r="H1096" i="2" a="1"/>
  <c r="H1096" i="2" s="1"/>
  <c r="H1118" i="2" a="1"/>
  <c r="H1118" i="2" s="1"/>
  <c r="H1126" i="2" a="1"/>
  <c r="H1126" i="2" s="1"/>
  <c r="H1134" i="2" a="1"/>
  <c r="H1134" i="2" s="1"/>
  <c r="H1141" i="2" a="1"/>
  <c r="H1141" i="2" s="1"/>
  <c r="H1157" i="2" a="1"/>
  <c r="H1157" i="2" s="1"/>
  <c r="H1173" i="2" a="1"/>
  <c r="H1173" i="2" s="1"/>
  <c r="H1188" i="2" a="1"/>
  <c r="H1188" i="2" s="1"/>
  <c r="H1220" i="2" a="1"/>
  <c r="H1220" i="2" s="1"/>
  <c r="H1236" i="2" a="1"/>
  <c r="H1236" i="2" s="1"/>
  <c r="H1252" i="2" a="1"/>
  <c r="H1252" i="2" s="1"/>
  <c r="H1260" i="2" a="1"/>
  <c r="H1260" i="2" s="1"/>
  <c r="H1268" i="2" a="1"/>
  <c r="H1268" i="2" s="1"/>
  <c r="H1276" i="2" a="1"/>
  <c r="H1276" i="2" s="1"/>
  <c r="H1284" i="2" a="1"/>
  <c r="H1284" i="2" s="1"/>
  <c r="H1292" i="2" a="1"/>
  <c r="H1292" i="2" s="1"/>
  <c r="H1308" i="2" a="1"/>
  <c r="H1308" i="2" s="1"/>
  <c r="H1315" i="2" a="1"/>
  <c r="H1315" i="2" s="1"/>
  <c r="H1323" i="2" a="1"/>
  <c r="H1323" i="2" s="1"/>
  <c r="H1331" i="2" a="1"/>
  <c r="H1331" i="2" s="1"/>
  <c r="H1339" i="2" a="1"/>
  <c r="H1339" i="2" s="1"/>
  <c r="H982" i="2" a="1"/>
  <c r="H982" i="2" s="1"/>
  <c r="H1103" i="2" a="1"/>
  <c r="H1103" i="2" s="1"/>
  <c r="H1156" i="2" a="1"/>
  <c r="H1156" i="2" s="1"/>
  <c r="H1211" i="2" a="1"/>
  <c r="H1211" i="2" s="1"/>
  <c r="H1267" i="2" a="1"/>
  <c r="H1267" i="2" s="1"/>
  <c r="H64" i="2" a="1"/>
  <c r="H64" i="2" s="1"/>
  <c r="H260" i="2" a="1"/>
  <c r="H260" i="2" s="1"/>
  <c r="H337" i="2" a="1"/>
  <c r="H337" i="2" s="1"/>
  <c r="H377" i="2" a="1"/>
  <c r="H377" i="2" s="1"/>
  <c r="H528" i="2" a="1"/>
  <c r="H528" i="2" s="1"/>
  <c r="H589" i="2" a="1"/>
  <c r="H589" i="2" s="1"/>
  <c r="H680" i="2" a="1"/>
  <c r="H680" i="2" s="1"/>
  <c r="H750" i="2" a="1"/>
  <c r="H750" i="2" s="1"/>
  <c r="H832" i="2" a="1"/>
  <c r="H832" i="2" s="1"/>
  <c r="H910" i="2" a="1"/>
  <c r="H910" i="2" s="1"/>
  <c r="H937" i="2" a="1"/>
  <c r="H937" i="2" s="1"/>
  <c r="H953" i="2" a="1"/>
  <c r="H953" i="2" s="1"/>
  <c r="H961" i="2" a="1"/>
  <c r="H961" i="2" s="1"/>
  <c r="H968" i="2" a="1"/>
  <c r="H968" i="2" s="1"/>
  <c r="H991" i="2" a="1"/>
  <c r="H991" i="2" s="1"/>
  <c r="H998" i="2" a="1"/>
  <c r="H998" i="2" s="1"/>
  <c r="H1005" i="2" a="1"/>
  <c r="H1005" i="2" s="1"/>
  <c r="H1013" i="2" a="1"/>
  <c r="H1013" i="2" s="1"/>
  <c r="H1021" i="2" a="1"/>
  <c r="H1021" i="2" s="1"/>
  <c r="H1029" i="2" a="1"/>
  <c r="H1029" i="2" s="1"/>
  <c r="H1037" i="2" a="1"/>
  <c r="H1037" i="2" s="1"/>
  <c r="H1052" i="2" a="1"/>
  <c r="H1052" i="2" s="1"/>
  <c r="H1067" i="2" a="1"/>
  <c r="H1067" i="2" s="1"/>
  <c r="H1075" i="2" a="1"/>
  <c r="H1075" i="2" s="1"/>
  <c r="H1089" i="2" a="1"/>
  <c r="H1089" i="2" s="1"/>
  <c r="H1105" i="2" a="1"/>
  <c r="H1105" i="2" s="1"/>
  <c r="H1112" i="2" a="1"/>
  <c r="H1112" i="2" s="1"/>
  <c r="H1119" i="2" a="1"/>
  <c r="H1119" i="2" s="1"/>
  <c r="H1127" i="2" a="1"/>
  <c r="H1127" i="2" s="1"/>
  <c r="H1135" i="2" a="1"/>
  <c r="H1135" i="2" s="1"/>
  <c r="H1142" i="2" a="1"/>
  <c r="H1142" i="2" s="1"/>
  <c r="H1150" i="2" a="1"/>
  <c r="H1150" i="2" s="1"/>
  <c r="H1158" i="2" a="1"/>
  <c r="H1158" i="2" s="1"/>
  <c r="H1166" i="2" a="1"/>
  <c r="H1166" i="2" s="1"/>
  <c r="H1174" i="2" a="1"/>
  <c r="H1174" i="2" s="1"/>
  <c r="H1181" i="2" a="1"/>
  <c r="H1181" i="2" s="1"/>
  <c r="H1189" i="2" a="1"/>
  <c r="H1189" i="2" s="1"/>
  <c r="H1197" i="2" a="1"/>
  <c r="H1197" i="2" s="1"/>
  <c r="H1205" i="2" a="1"/>
  <c r="H1205" i="2" s="1"/>
  <c r="H1213" i="2" a="1"/>
  <c r="H1213" i="2" s="1"/>
  <c r="H1221" i="2" a="1"/>
  <c r="H1221" i="2" s="1"/>
  <c r="H1229" i="2" a="1"/>
  <c r="H1229" i="2" s="1"/>
  <c r="H1261" i="2" a="1"/>
  <c r="H1261" i="2" s="1"/>
  <c r="H1269" i="2" a="1"/>
  <c r="H1269" i="2" s="1"/>
  <c r="H1277" i="2" a="1"/>
  <c r="H1277" i="2" s="1"/>
  <c r="H1293" i="2" a="1"/>
  <c r="H1293" i="2" s="1"/>
  <c r="H1309" i="2" a="1"/>
  <c r="H1309" i="2" s="1"/>
  <c r="H1316" i="2" a="1"/>
  <c r="H1316" i="2" s="1"/>
  <c r="H1324" i="2" a="1"/>
  <c r="H1324" i="2" s="1"/>
  <c r="H1332" i="2" a="1"/>
  <c r="H1332" i="2" s="1"/>
  <c r="H1317" i="2" a="1"/>
  <c r="H1317" i="2" s="1"/>
  <c r="H1333" i="2" a="1"/>
  <c r="H1333" i="2" s="1"/>
  <c r="H891" i="2" a="1"/>
  <c r="H891" i="2" s="1"/>
  <c r="H959" i="2" a="1"/>
  <c r="H959" i="2" s="1"/>
  <c r="H1011" i="2" a="1"/>
  <c r="H1011" i="2" s="1"/>
  <c r="H1125" i="2" a="1"/>
  <c r="H1125" i="2" s="1"/>
  <c r="H1235" i="2" a="1"/>
  <c r="H1235" i="2" s="1"/>
  <c r="H133" i="2" a="1"/>
  <c r="H133" i="2" s="1"/>
  <c r="H244" i="2" a="1"/>
  <c r="H244" i="2" s="1"/>
  <c r="H268" i="2" a="1"/>
  <c r="H268" i="2" s="1"/>
  <c r="H315" i="2" a="1"/>
  <c r="H315" i="2" s="1"/>
  <c r="H345" i="2" a="1"/>
  <c r="H345" i="2" s="1"/>
  <c r="H409" i="2" a="1"/>
  <c r="H409" i="2" s="1"/>
  <c r="H582" i="2" a="1"/>
  <c r="H582" i="2" s="1"/>
  <c r="H766" i="2" a="1"/>
  <c r="H766" i="2" s="1"/>
  <c r="H920" i="2" a="1"/>
  <c r="H920" i="2" s="1"/>
  <c r="H929" i="2" a="1"/>
  <c r="H929" i="2" s="1"/>
  <c r="H938" i="2" a="1"/>
  <c r="H938" i="2" s="1"/>
  <c r="H946" i="2" a="1"/>
  <c r="H946" i="2" s="1"/>
  <c r="H969" i="2" a="1"/>
  <c r="H969" i="2" s="1"/>
  <c r="H977" i="2" a="1"/>
  <c r="H977" i="2" s="1"/>
  <c r="H984" i="2" a="1"/>
  <c r="H984" i="2" s="1"/>
  <c r="H999" i="2" a="1"/>
  <c r="H999" i="2" s="1"/>
  <c r="H1006" i="2" a="1"/>
  <c r="H1006" i="2" s="1"/>
  <c r="H1014" i="2" a="1"/>
  <c r="H1014" i="2" s="1"/>
  <c r="H1022" i="2" a="1"/>
  <c r="H1022" i="2" s="1"/>
  <c r="H1030" i="2" a="1"/>
  <c r="H1030" i="2" s="1"/>
  <c r="H1038" i="2" a="1"/>
  <c r="H1038" i="2" s="1"/>
  <c r="H1046" i="2" a="1"/>
  <c r="H1046" i="2" s="1"/>
  <c r="H1053" i="2" a="1"/>
  <c r="H1053" i="2" s="1"/>
  <c r="H1068" i="2" a="1"/>
  <c r="H1068" i="2" s="1"/>
  <c r="H1076" i="2" a="1"/>
  <c r="H1076" i="2" s="1"/>
  <c r="H1090" i="2" a="1"/>
  <c r="H1090" i="2" s="1"/>
  <c r="H1098" i="2" a="1"/>
  <c r="H1098" i="2" s="1"/>
  <c r="H1106" i="2" a="1"/>
  <c r="H1106" i="2" s="1"/>
  <c r="H1113" i="2" a="1"/>
  <c r="H1113" i="2" s="1"/>
  <c r="H1120" i="2" a="1"/>
  <c r="H1120" i="2" s="1"/>
  <c r="H1128" i="2" a="1"/>
  <c r="H1128" i="2" s="1"/>
  <c r="H1136" i="2" a="1"/>
  <c r="H1136" i="2" s="1"/>
  <c r="H1143" i="2" a="1"/>
  <c r="H1143" i="2" s="1"/>
  <c r="H1159" i="2" a="1"/>
  <c r="H1159" i="2" s="1"/>
  <c r="H1182" i="2" a="1"/>
  <c r="H1182" i="2" s="1"/>
  <c r="H1190" i="2" a="1"/>
  <c r="H1190" i="2" s="1"/>
  <c r="H1198" i="2" a="1"/>
  <c r="H1198" i="2" s="1"/>
  <c r="H1206" i="2" a="1"/>
  <c r="H1206" i="2" s="1"/>
  <c r="H1230" i="2" a="1"/>
  <c r="H1230" i="2" s="1"/>
  <c r="H1238" i="2" a="1"/>
  <c r="H1238" i="2" s="1"/>
  <c r="H1254" i="2" a="1"/>
  <c r="H1254" i="2" s="1"/>
  <c r="H1286" i="2" a="1"/>
  <c r="H1286" i="2" s="1"/>
  <c r="H1302" i="2" a="1"/>
  <c r="H1302" i="2" s="1"/>
  <c r="H1310" i="2" a="1"/>
  <c r="H1310" i="2" s="1"/>
  <c r="H1325" i="2" a="1"/>
  <c r="H1325" i="2" s="1"/>
  <c r="H797" i="2" a="1"/>
  <c r="H797" i="2" s="1"/>
  <c r="H935" i="2" a="1"/>
  <c r="H935" i="2" s="1"/>
  <c r="H989" i="2" a="1"/>
  <c r="H989" i="2" s="1"/>
  <c r="H1035" i="2" a="1"/>
  <c r="H1035" i="2" s="1"/>
  <c r="H1095" i="2" a="1"/>
  <c r="H1095" i="2" s="1"/>
  <c r="H1148" i="2" a="1"/>
  <c r="H1148" i="2" s="1"/>
  <c r="H1187" i="2" a="1"/>
  <c r="H1187" i="2" s="1"/>
  <c r="H1243" i="2" a="1"/>
  <c r="H1243" i="2" s="1"/>
  <c r="H1291" i="2" a="1"/>
  <c r="H1291" i="2" s="1"/>
  <c r="H118" i="2" a="1"/>
  <c r="H118" i="2" s="1"/>
  <c r="H149" i="2" a="1"/>
  <c r="H149" i="2" s="1"/>
  <c r="H181" i="2" a="1"/>
  <c r="H181" i="2" s="1"/>
  <c r="H457" i="2" a="1"/>
  <c r="H457" i="2" s="1"/>
  <c r="H536" i="2" a="1"/>
  <c r="H536" i="2" s="1"/>
  <c r="H612" i="2" a="1"/>
  <c r="H612" i="2" s="1"/>
  <c r="H649" i="2" a="1"/>
  <c r="H649" i="2" s="1"/>
  <c r="H774" i="2" a="1"/>
  <c r="H774" i="2" s="1"/>
  <c r="H853" i="2" a="1"/>
  <c r="H853" i="2" s="1"/>
  <c r="H913" i="2" a="1"/>
  <c r="H913" i="2" s="1"/>
  <c r="H939" i="2" a="1"/>
  <c r="H939" i="2" s="1"/>
  <c r="H947" i="2" a="1"/>
  <c r="H947" i="2" s="1"/>
  <c r="H955" i="2" a="1"/>
  <c r="H955" i="2" s="1"/>
  <c r="H978" i="2" a="1"/>
  <c r="H978" i="2" s="1"/>
  <c r="H985" i="2" a="1"/>
  <c r="H985" i="2" s="1"/>
  <c r="H993" i="2" a="1"/>
  <c r="H993" i="2" s="1"/>
  <c r="H1015" i="2" a="1"/>
  <c r="H1015" i="2" s="1"/>
  <c r="H1023" i="2" a="1"/>
  <c r="H1023" i="2" s="1"/>
  <c r="H1031" i="2" a="1"/>
  <c r="H1031" i="2" s="1"/>
  <c r="H1039" i="2" a="1"/>
  <c r="H1039" i="2" s="1"/>
  <c r="H1047" i="2" a="1"/>
  <c r="H1047" i="2" s="1"/>
  <c r="H1054" i="2" a="1"/>
  <c r="H1054" i="2" s="1"/>
  <c r="H1091" i="2" a="1"/>
  <c r="H1091" i="2" s="1"/>
  <c r="H1107" i="2" a="1"/>
  <c r="H1107" i="2" s="1"/>
  <c r="H1114" i="2" a="1"/>
  <c r="H1114" i="2" s="1"/>
  <c r="H1137" i="2" a="1"/>
  <c r="H1137" i="2" s="1"/>
  <c r="H1144" i="2" a="1"/>
  <c r="H1144" i="2" s="1"/>
  <c r="H1168" i="2" a="1"/>
  <c r="H1168" i="2" s="1"/>
  <c r="H1191" i="2" a="1"/>
  <c r="H1191" i="2" s="1"/>
  <c r="H1215" i="2" a="1"/>
  <c r="H1215" i="2" s="1"/>
  <c r="H1231" i="2" a="1"/>
  <c r="H1231" i="2" s="1"/>
  <c r="H1239" i="2" a="1"/>
  <c r="H1239" i="2" s="1"/>
  <c r="H1255" i="2" a="1"/>
  <c r="H1255" i="2" s="1"/>
  <c r="H1271" i="2" a="1"/>
  <c r="H1271" i="2" s="1"/>
  <c r="H1287" i="2" a="1"/>
  <c r="H1287" i="2" s="1"/>
  <c r="H1295" i="2" a="1"/>
  <c r="H1295" i="2" s="1"/>
  <c r="H1303" i="2" a="1"/>
  <c r="H1303" i="2" s="1"/>
  <c r="H1311" i="2" a="1"/>
  <c r="H1311" i="2" s="1"/>
  <c r="H1334" i="2" a="1"/>
  <c r="H1334" i="2" s="1"/>
  <c r="H1327" i="2" a="1"/>
  <c r="H1327" i="2" s="1"/>
  <c r="H353" i="2" a="1"/>
  <c r="H353" i="2" s="1"/>
  <c r="H1081" i="2" a="1"/>
  <c r="H1081" i="2" s="1"/>
  <c r="H1195" i="2" a="1"/>
  <c r="H1195" i="2" s="1"/>
  <c r="H1251" i="2" a="1"/>
  <c r="H1251" i="2" s="1"/>
  <c r="H9" i="2" a="1"/>
  <c r="H9" i="2" s="1"/>
  <c r="H25" i="2" a="1"/>
  <c r="H25" i="2" s="1"/>
  <c r="H40" i="2" a="1"/>
  <c r="H40" i="2" s="1"/>
  <c r="H213" i="2" a="1"/>
  <c r="H213" i="2" s="1"/>
  <c r="H300" i="2" a="1"/>
  <c r="H300" i="2" s="1"/>
  <c r="H449" i="2" a="1"/>
  <c r="H449" i="2" s="1"/>
  <c r="H465" i="2" a="1"/>
  <c r="H465" i="2" s="1"/>
  <c r="H505" i="2" a="1"/>
  <c r="H505" i="2" s="1"/>
  <c r="H551" i="2" a="1"/>
  <c r="H551" i="2" s="1"/>
  <c r="H875" i="2" a="1"/>
  <c r="H875" i="2" s="1"/>
  <c r="H902" i="2" a="1"/>
  <c r="H902" i="2" s="1"/>
  <c r="H914" i="2" a="1"/>
  <c r="H914" i="2" s="1"/>
  <c r="H923" i="2" a="1"/>
  <c r="H923" i="2" s="1"/>
  <c r="H948" i="2" a="1"/>
  <c r="H948" i="2" s="1"/>
  <c r="H956" i="2" a="1"/>
  <c r="H956" i="2" s="1"/>
  <c r="H971" i="2" a="1"/>
  <c r="H971" i="2" s="1"/>
  <c r="H994" i="2" a="1"/>
  <c r="H994" i="2" s="1"/>
  <c r="H1024" i="2" a="1"/>
  <c r="H1024" i="2" s="1"/>
  <c r="H1032" i="2" a="1"/>
  <c r="H1032" i="2" s="1"/>
  <c r="H1048" i="2" a="1"/>
  <c r="H1048" i="2" s="1"/>
  <c r="H1055" i="2" a="1"/>
  <c r="H1055" i="2" s="1"/>
  <c r="H1063" i="2" a="1"/>
  <c r="H1063" i="2" s="1"/>
  <c r="H1070" i="2" a="1"/>
  <c r="H1070" i="2" s="1"/>
  <c r="H1078" i="2" a="1"/>
  <c r="H1078" i="2" s="1"/>
  <c r="H1092" i="2" a="1"/>
  <c r="H1092" i="2" s="1"/>
  <c r="H1100" i="2" a="1"/>
  <c r="H1100" i="2" s="1"/>
  <c r="H1108" i="2" a="1"/>
  <c r="H1108" i="2" s="1"/>
  <c r="H1122" i="2" a="1"/>
  <c r="H1122" i="2" s="1"/>
  <c r="H1130" i="2" a="1"/>
  <c r="H1130" i="2" s="1"/>
  <c r="H1138" i="2" a="1"/>
  <c r="H1138" i="2" s="1"/>
  <c r="H1153" i="2" a="1"/>
  <c r="H1153" i="2" s="1"/>
  <c r="H1208" i="2" a="1"/>
  <c r="H1208" i="2" s="1"/>
  <c r="H1224" i="2" a="1"/>
  <c r="H1224" i="2" s="1"/>
  <c r="H1232" i="2" a="1"/>
  <c r="H1232" i="2" s="1"/>
  <c r="H1240" i="2" a="1"/>
  <c r="H1240" i="2" s="1"/>
  <c r="H1248" i="2" a="1"/>
  <c r="H1248" i="2" s="1"/>
  <c r="H1280" i="2" a="1"/>
  <c r="H1280" i="2" s="1"/>
  <c r="H1296" i="2" a="1"/>
  <c r="H1296" i="2" s="1"/>
  <c r="H1335" i="2" a="1"/>
  <c r="H1335" i="2" s="1"/>
  <c r="H951" i="2" a="1"/>
  <c r="H951" i="2" s="1"/>
  <c r="H1003" i="2" a="1"/>
  <c r="H1003" i="2" s="1"/>
  <c r="H1058" i="2" a="1"/>
  <c r="H1058" i="2" s="1"/>
  <c r="H1111" i="2" a="1"/>
  <c r="H1111" i="2" s="1"/>
  <c r="H1164" i="2" a="1"/>
  <c r="H1164" i="2" s="1"/>
  <c r="H1283" i="2" a="1"/>
  <c r="H1283" i="2" s="1"/>
  <c r="H1330" i="2" a="1"/>
  <c r="H1330" i="2" s="1"/>
  <c r="H597" i="2" a="1"/>
  <c r="H597" i="2" s="1"/>
  <c r="H657" i="2" a="1"/>
  <c r="H657" i="2" s="1"/>
  <c r="H688" i="2" a="1"/>
  <c r="H688" i="2" s="1"/>
  <c r="H758" i="2" a="1"/>
  <c r="H758" i="2" s="1"/>
  <c r="H782" i="2" a="1"/>
  <c r="H782" i="2" s="1"/>
  <c r="H861" i="2" a="1"/>
  <c r="H861" i="2" s="1"/>
  <c r="H915" i="2" a="1"/>
  <c r="H915" i="2" s="1"/>
  <c r="H941" i="2" a="1"/>
  <c r="H941" i="2" s="1"/>
  <c r="H949" i="2" a="1"/>
  <c r="H949" i="2" s="1"/>
  <c r="H964" i="2" a="1"/>
  <c r="H964" i="2" s="1"/>
  <c r="H972" i="2" a="1"/>
  <c r="H972" i="2" s="1"/>
  <c r="H980" i="2" a="1"/>
  <c r="H980" i="2" s="1"/>
  <c r="H987" i="2" a="1"/>
  <c r="H987" i="2" s="1"/>
  <c r="H1009" i="2" a="1"/>
  <c r="H1009" i="2" s="1"/>
  <c r="H1017" i="2" a="1"/>
  <c r="H1017" i="2" s="1"/>
  <c r="H1033" i="2" a="1"/>
  <c r="H1033" i="2" s="1"/>
  <c r="H1041" i="2" a="1"/>
  <c r="H1041" i="2" s="1"/>
  <c r="H1049" i="2" a="1"/>
  <c r="H1049" i="2" s="1"/>
  <c r="H1071" i="2" a="1"/>
  <c r="H1071" i="2" s="1"/>
  <c r="H1086" i="2" a="1"/>
  <c r="H1086" i="2" s="1"/>
  <c r="H1093" i="2" a="1"/>
  <c r="H1093" i="2" s="1"/>
  <c r="H1109" i="2" a="1"/>
  <c r="H1109" i="2" s="1"/>
  <c r="H1123" i="2" a="1"/>
  <c r="H1123" i="2" s="1"/>
  <c r="H1146" i="2" a="1"/>
  <c r="H1146" i="2" s="1"/>
  <c r="H1154" i="2" a="1"/>
  <c r="H1154" i="2" s="1"/>
  <c r="H1162" i="2" a="1"/>
  <c r="H1162" i="2" s="1"/>
  <c r="H1185" i="2" a="1"/>
  <c r="H1185" i="2" s="1"/>
  <c r="H1193" i="2" a="1"/>
  <c r="H1193" i="2" s="1"/>
  <c r="H1209" i="2" a="1"/>
  <c r="H1209" i="2" s="1"/>
  <c r="H1217" i="2" a="1"/>
  <c r="H1217" i="2" s="1"/>
  <c r="H1225" i="2" a="1"/>
  <c r="H1225" i="2" s="1"/>
  <c r="H1233" i="2" a="1"/>
  <c r="H1233" i="2" s="1"/>
  <c r="H1265" i="2" a="1"/>
  <c r="H1265" i="2" s="1"/>
  <c r="H1305" i="2" a="1"/>
  <c r="H1305" i="2" s="1"/>
  <c r="H1312" i="2" a="1"/>
  <c r="H1312" i="2" s="1"/>
  <c r="H1320" i="2" a="1"/>
  <c r="H1320" i="2" s="1"/>
  <c r="H1328" i="2" a="1"/>
  <c r="H1328" i="2" s="1"/>
  <c r="H32" i="2" a="1"/>
  <c r="H32" i="2" s="1"/>
  <c r="H827" i="2" a="1"/>
  <c r="H827" i="2" s="1"/>
  <c r="H943" i="2" a="1"/>
  <c r="H943" i="2" s="1"/>
  <c r="H996" i="2" a="1"/>
  <c r="H996" i="2" s="1"/>
  <c r="H1051" i="2" a="1"/>
  <c r="H1051" i="2" s="1"/>
  <c r="H1117" i="2" a="1"/>
  <c r="H1117" i="2" s="1"/>
  <c r="H1172" i="2" a="1"/>
  <c r="H1172" i="2" s="1"/>
  <c r="H56" i="2" a="1"/>
  <c r="H56" i="2" s="1"/>
  <c r="H72" i="2" a="1"/>
  <c r="H72" i="2" s="1"/>
  <c r="H87" i="2" a="1"/>
  <c r="H87" i="2" s="1"/>
  <c r="H173" i="2" a="1"/>
  <c r="H173" i="2" s="1"/>
  <c r="H252" i="2" a="1"/>
  <c r="H252" i="2" s="1"/>
  <c r="H369" i="2" a="1"/>
  <c r="H369" i="2" s="1"/>
  <c r="H635" i="2" a="1"/>
  <c r="H635" i="2" s="1"/>
  <c r="H704" i="2" a="1"/>
  <c r="H704" i="2" s="1"/>
  <c r="H742" i="2" a="1"/>
  <c r="H742" i="2" s="1"/>
  <c r="H905" i="2" a="1"/>
  <c r="H905" i="2" s="1"/>
  <c r="H934" i="2" a="1"/>
  <c r="H934" i="2" s="1"/>
  <c r="H958" i="2" a="1"/>
  <c r="H958" i="2" s="1"/>
  <c r="H965" i="2" a="1"/>
  <c r="H965" i="2" s="1"/>
  <c r="H988" i="2" a="1"/>
  <c r="H988" i="2" s="1"/>
  <c r="H1002" i="2" a="1"/>
  <c r="H1002" i="2" s="1"/>
  <c r="H1010" i="2" a="1"/>
  <c r="H1010" i="2" s="1"/>
  <c r="H1026" i="2" a="1"/>
  <c r="H1026" i="2" s="1"/>
  <c r="H1042" i="2" a="1"/>
  <c r="H1042" i="2" s="1"/>
  <c r="H1057" i="2" a="1"/>
  <c r="H1057" i="2" s="1"/>
  <c r="H1064" i="2" a="1"/>
  <c r="H1064" i="2" s="1"/>
  <c r="H1072" i="2" a="1"/>
  <c r="H1072" i="2" s="1"/>
  <c r="H1080" i="2" a="1"/>
  <c r="H1080" i="2" s="1"/>
  <c r="H1087" i="2" a="1"/>
  <c r="H1087" i="2" s="1"/>
  <c r="H1102" i="2" a="1"/>
  <c r="H1102" i="2" s="1"/>
  <c r="H1124" i="2" a="1"/>
  <c r="H1124" i="2" s="1"/>
  <c r="H1132" i="2" a="1"/>
  <c r="H1132" i="2" s="1"/>
  <c r="H1147" i="2" a="1"/>
  <c r="H1147" i="2" s="1"/>
  <c r="H1178" i="2" a="1"/>
  <c r="H1178" i="2" s="1"/>
  <c r="H1186" i="2" a="1"/>
  <c r="H1186" i="2" s="1"/>
  <c r="H1194" i="2" a="1"/>
  <c r="H1194" i="2" s="1"/>
  <c r="H1210" i="2" a="1"/>
  <c r="H1210" i="2" s="1"/>
  <c r="H1226" i="2" a="1"/>
  <c r="H1226" i="2" s="1"/>
  <c r="H1234" i="2" a="1"/>
  <c r="H1234" i="2" s="1"/>
  <c r="H1242" i="2" a="1"/>
  <c r="H1242" i="2" s="1"/>
  <c r="H1258" i="2" a="1"/>
  <c r="H1258" i="2" s="1"/>
  <c r="H1266" i="2" a="1"/>
  <c r="H1266" i="2" s="1"/>
  <c r="H1274" i="2" a="1"/>
  <c r="H1274" i="2" s="1"/>
  <c r="H1282" i="2" a="1"/>
  <c r="H1282" i="2" s="1"/>
  <c r="H1290" i="2" a="1"/>
  <c r="H1290" i="2" s="1"/>
  <c r="H1306" i="2" a="1"/>
  <c r="H1306" i="2" s="1"/>
  <c r="H1321" i="2" a="1"/>
  <c r="H1321" i="2" s="1"/>
  <c r="H1329" i="2" a="1"/>
  <c r="H1329" i="2" s="1"/>
  <c r="H125" i="2" a="1"/>
  <c r="H125" i="2" s="1"/>
  <c r="H157" i="2" a="1"/>
  <c r="H157" i="2" s="1"/>
  <c r="H308" i="2" a="1"/>
  <c r="H308" i="2" s="1"/>
  <c r="H966" i="2" a="1"/>
  <c r="H966" i="2" s="1"/>
  <c r="H1073" i="2" a="1"/>
  <c r="H1073" i="2" s="1"/>
  <c r="H1203" i="2" a="1"/>
  <c r="H1203" i="2" s="1"/>
  <c r="H1259" i="2" a="1"/>
  <c r="H1259" i="2" s="1"/>
  <c r="D4" i="13"/>
  <c r="D5" i="13" s="1"/>
  <c r="D6" i="13" s="1"/>
  <c r="D7" i="13" s="1"/>
  <c r="D8" i="13" s="1"/>
  <c r="D9" i="13" s="1"/>
  <c r="D10" i="13" s="1"/>
  <c r="D11" i="13" s="1"/>
  <c r="D12" i="13" s="1"/>
  <c r="D13" i="13" s="1"/>
  <c r="D14" i="13" s="1"/>
  <c r="AJ18" i="33" l="1"/>
  <c r="K66" i="33"/>
  <c r="K74" i="33"/>
  <c r="K71" i="33"/>
  <c r="K70" i="33"/>
  <c r="K33" i="33"/>
  <c r="K25" i="33"/>
  <c r="AG18" i="33"/>
  <c r="K24" i="33"/>
  <c r="K29" i="33"/>
  <c r="K30" i="33"/>
  <c r="K48" i="33"/>
  <c r="K40" i="33"/>
  <c r="AH18" i="33"/>
  <c r="K44" i="33"/>
  <c r="K41" i="33"/>
  <c r="K69" i="33"/>
  <c r="K58" i="33"/>
  <c r="K47" i="33"/>
  <c r="K39" i="33"/>
  <c r="K28" i="33"/>
  <c r="K76" i="33"/>
  <c r="K68" i="33"/>
  <c r="K57" i="33"/>
  <c r="K46" i="33"/>
  <c r="K38" i="33"/>
  <c r="K27" i="33"/>
  <c r="AI18" i="33"/>
  <c r="K75" i="33"/>
  <c r="K67" i="33"/>
  <c r="K56" i="33"/>
  <c r="K45" i="33"/>
  <c r="K34" i="33"/>
  <c r="K26" i="33"/>
  <c r="K55" i="33"/>
  <c r="K73" i="33"/>
  <c r="K62" i="33"/>
  <c r="K54" i="33"/>
  <c r="K43" i="33"/>
  <c r="K32" i="33"/>
  <c r="K72" i="33"/>
  <c r="K61" i="33"/>
  <c r="K53" i="33"/>
  <c r="K42" i="33"/>
  <c r="K31" i="33"/>
  <c r="K60" i="33"/>
  <c r="K52" i="33"/>
  <c r="K59" i="33"/>
  <c r="AS21" i="25"/>
  <c r="AP21" i="25"/>
  <c r="AQ21" i="25"/>
  <c r="AR21" i="25"/>
  <c r="L70" i="25"/>
  <c r="L78" i="25"/>
  <c r="L61" i="25"/>
  <c r="L71" i="25"/>
  <c r="L79" i="25"/>
  <c r="L62" i="25"/>
  <c r="L45" i="25"/>
  <c r="L28" i="25"/>
  <c r="L72" i="25"/>
  <c r="L73" i="25"/>
  <c r="L56" i="25"/>
  <c r="L64" i="25"/>
  <c r="L47" i="25"/>
  <c r="L30" i="25"/>
  <c r="L36" i="25"/>
  <c r="L29" i="25"/>
  <c r="L74" i="25"/>
  <c r="L57" i="25"/>
  <c r="L65" i="25"/>
  <c r="L48" i="25"/>
  <c r="L31" i="25"/>
  <c r="L42" i="25"/>
  <c r="L50" i="25"/>
  <c r="L44" i="25"/>
  <c r="L55" i="25"/>
  <c r="L37" i="25"/>
  <c r="L75" i="25"/>
  <c r="L58" i="25"/>
  <c r="L41" i="25"/>
  <c r="L49" i="25"/>
  <c r="L32" i="25"/>
  <c r="L59" i="25"/>
  <c r="L33" i="25"/>
  <c r="L27" i="25"/>
  <c r="L63" i="25"/>
  <c r="L76" i="25"/>
  <c r="L69" i="25"/>
  <c r="L77" i="25"/>
  <c r="L60" i="25"/>
  <c r="L43" i="25"/>
  <c r="L51" i="25"/>
  <c r="L34" i="25"/>
  <c r="L35" i="25"/>
  <c r="L46" i="25"/>
  <c r="AO9" i="25"/>
  <c r="G12" i="3"/>
  <c r="F12" i="3"/>
  <c r="G11" i="3"/>
  <c r="F11" i="3"/>
  <c r="G10" i="3"/>
  <c r="F10" i="3"/>
  <c r="G9" i="3"/>
  <c r="F9" i="3"/>
  <c r="G8" i="3"/>
  <c r="F8" i="3"/>
  <c r="L59" i="33" l="1"/>
  <c r="AI12" i="33" s="1"/>
  <c r="L32" i="33"/>
  <c r="AG13" i="33" s="1"/>
  <c r="L45" i="33"/>
  <c r="AH12" i="33" s="1"/>
  <c r="L67" i="33"/>
  <c r="AJ6" i="33" s="1"/>
  <c r="L52" i="33"/>
  <c r="AI5" i="33" s="1"/>
  <c r="L43" i="33"/>
  <c r="AH10" i="33" s="1"/>
  <c r="L56" i="33"/>
  <c r="AI9" i="33" s="1"/>
  <c r="L68" i="33"/>
  <c r="AJ7" i="33" s="1"/>
  <c r="L44" i="33"/>
  <c r="AH11" i="33" s="1"/>
  <c r="L25" i="33"/>
  <c r="AG6" i="33" s="1"/>
  <c r="L57" i="33"/>
  <c r="AI10" i="33" s="1"/>
  <c r="L54" i="33"/>
  <c r="AI7" i="33" s="1"/>
  <c r="L31" i="33"/>
  <c r="AG12" i="33" s="1"/>
  <c r="L62" i="33"/>
  <c r="AI15" i="33" s="1"/>
  <c r="L75" i="33"/>
  <c r="AJ14" i="33" s="1"/>
  <c r="L28" i="33"/>
  <c r="AG9" i="33" s="1"/>
  <c r="L40" i="33"/>
  <c r="AH7" i="33" s="1"/>
  <c r="L70" i="33"/>
  <c r="AJ9" i="33" s="1"/>
  <c r="L60" i="33"/>
  <c r="AI13" i="33" s="1"/>
  <c r="L76" i="33"/>
  <c r="AJ15" i="33" s="1"/>
  <c r="L33" i="33"/>
  <c r="AG14" i="33" s="1"/>
  <c r="L42" i="33"/>
  <c r="AH9" i="33" s="1"/>
  <c r="L73" i="33"/>
  <c r="AJ12" i="33" s="1"/>
  <c r="L39" i="33"/>
  <c r="AH6" i="33" s="1"/>
  <c r="L48" i="33"/>
  <c r="AH15" i="33" s="1"/>
  <c r="L71" i="33"/>
  <c r="AJ10" i="33" s="1"/>
  <c r="L53" i="33"/>
  <c r="AI6" i="33" s="1"/>
  <c r="L55" i="33"/>
  <c r="AI8" i="33" s="1"/>
  <c r="L27" i="33"/>
  <c r="AG8" i="33" s="1"/>
  <c r="L47" i="33"/>
  <c r="AH14" i="33" s="1"/>
  <c r="L30" i="33"/>
  <c r="AG11" i="33" s="1"/>
  <c r="L74" i="33"/>
  <c r="AJ13" i="33" s="1"/>
  <c r="L41" i="33"/>
  <c r="AH8" i="33" s="1"/>
  <c r="L61" i="33"/>
  <c r="AI14" i="33" s="1"/>
  <c r="L26" i="33"/>
  <c r="AG7" i="33" s="1"/>
  <c r="L38" i="33"/>
  <c r="AH5" i="33" s="1"/>
  <c r="L58" i="33"/>
  <c r="AI11" i="33" s="1"/>
  <c r="L29" i="33"/>
  <c r="AG10" i="33" s="1"/>
  <c r="L66" i="33"/>
  <c r="AJ5" i="33" s="1"/>
  <c r="L72" i="33"/>
  <c r="AJ11" i="33" s="1"/>
  <c r="L34" i="33"/>
  <c r="AG15" i="33" s="1"/>
  <c r="L46" i="33"/>
  <c r="AH13" i="33" s="1"/>
  <c r="L69" i="33"/>
  <c r="AJ8" i="33" s="1"/>
  <c r="L24" i="33"/>
  <c r="AG5" i="33" s="1"/>
  <c r="M43" i="25"/>
  <c r="AQ10" i="25" s="1"/>
  <c r="M59" i="25"/>
  <c r="AN12" i="25" s="1"/>
  <c r="M32" i="25"/>
  <c r="AL13" i="25" s="1"/>
  <c r="M76" i="25"/>
  <c r="AO15" i="25" s="1"/>
  <c r="M60" i="25"/>
  <c r="AN13" i="25" s="1"/>
  <c r="M50" i="25"/>
  <c r="AM17" i="25" s="1"/>
  <c r="M45" i="25"/>
  <c r="AM12" i="25" s="1"/>
  <c r="M77" i="25"/>
  <c r="AO16" i="25" s="1"/>
  <c r="M49" i="25"/>
  <c r="AM16" i="25" s="1"/>
  <c r="M42" i="25"/>
  <c r="AQ9" i="25" s="1"/>
  <c r="M62" i="25"/>
  <c r="AN15" i="25" s="1"/>
  <c r="M69" i="25"/>
  <c r="AS8" i="25" s="1"/>
  <c r="M41" i="25"/>
  <c r="AQ8" i="25" s="1"/>
  <c r="M47" i="25"/>
  <c r="AM14" i="25" s="1"/>
  <c r="M79" i="25"/>
  <c r="AO18" i="25" s="1"/>
  <c r="M46" i="25"/>
  <c r="AM13" i="25" s="1"/>
  <c r="M58" i="25"/>
  <c r="AN11" i="25" s="1"/>
  <c r="M48" i="25"/>
  <c r="AM15" i="25" s="1"/>
  <c r="M64" i="25"/>
  <c r="AN17" i="25" s="1"/>
  <c r="M71" i="25"/>
  <c r="AS10" i="25" s="1"/>
  <c r="M63" i="25"/>
  <c r="AN16" i="25" s="1"/>
  <c r="M75" i="25"/>
  <c r="AO14" i="25" s="1"/>
  <c r="M65" i="25"/>
  <c r="AN18" i="25" s="1"/>
  <c r="M56" i="25"/>
  <c r="AR9" i="25" s="1"/>
  <c r="M61" i="25"/>
  <c r="AN14" i="25" s="1"/>
  <c r="M57" i="25"/>
  <c r="AR10" i="25" s="1"/>
  <c r="M73" i="25"/>
  <c r="AO12" i="25" s="1"/>
  <c r="M78" i="25"/>
  <c r="AO17" i="25" s="1"/>
  <c r="M44" i="25"/>
  <c r="AM11" i="25" s="1"/>
  <c r="M51" i="25"/>
  <c r="AM18" i="25" s="1"/>
  <c r="M55" i="25"/>
  <c r="AR8" i="25" s="1"/>
  <c r="M74" i="25"/>
  <c r="AO13" i="25" s="1"/>
  <c r="M72" i="25"/>
  <c r="AO11" i="25" s="1"/>
  <c r="M70" i="25"/>
  <c r="AS9" i="25" s="1"/>
  <c r="M30" i="25"/>
  <c r="AL11" i="25" s="1"/>
  <c r="M29" i="25"/>
  <c r="AP10" i="25" s="1"/>
  <c r="M33" i="25"/>
  <c r="AL14" i="25" s="1"/>
  <c r="M34" i="25"/>
  <c r="AL15" i="25" s="1"/>
  <c r="M27" i="25"/>
  <c r="AP8" i="25" s="1"/>
  <c r="M28" i="25"/>
  <c r="AP9" i="25" s="1"/>
  <c r="M37" i="25"/>
  <c r="AL18" i="25" s="1"/>
  <c r="M31" i="25"/>
  <c r="AL12" i="25" s="1"/>
  <c r="M36" i="25"/>
  <c r="AL17" i="25" s="1"/>
  <c r="M35" i="25"/>
  <c r="AL16" i="25" s="1"/>
  <c r="AM6" i="33" l="1"/>
  <c r="AM7" i="33" s="1"/>
  <c r="AH21" i="33"/>
  <c r="AO6" i="33"/>
  <c r="AO7" i="33" s="1"/>
  <c r="AJ21" i="33"/>
  <c r="AL6" i="33"/>
  <c r="AL7" i="33" s="1"/>
  <c r="AG21" i="33"/>
  <c r="AI21" i="33"/>
  <c r="AN6" i="33"/>
  <c r="AN7" i="33" s="1"/>
  <c r="AU9" i="25"/>
  <c r="AU10" i="25" s="1"/>
  <c r="AW9" i="25"/>
  <c r="AW10" i="25" s="1"/>
  <c r="AV9" i="25"/>
  <c r="AV10" i="25" s="1"/>
  <c r="AX9" i="25"/>
  <c r="AX10" i="25" s="1"/>
  <c r="AP24" i="25"/>
  <c r="CA13" i="25" s="1"/>
  <c r="AR24" i="25"/>
  <c r="CC13" i="25" s="1"/>
  <c r="AS24" i="25"/>
  <c r="CD13" i="25" s="1"/>
  <c r="AQ24" i="25"/>
  <c r="CB13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<sst xmlns="http://schemas.openxmlformats.org/spreadsheetml/2006/main" count="12730" uniqueCount="234">
  <si>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</si>
  <si>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</si>
  <si>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</si>
  <si>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</si>
  <si>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</si>
  <si>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</si>
  <si>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</si>
  <si>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</si>
  <si>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</si>
  <si>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</si>
  <si>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</si>
  <si>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</si>
  <si>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</si>
  <si>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</si>
  <si>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</si>
  <si>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No</t>
  </si>
  <si>
    <t>Item</t>
  </si>
  <si>
    <t>Hasil</t>
  </si>
  <si>
    <t xml:space="preserve"> Rata-rata umur pengguna</t>
  </si>
  <si>
    <t xml:space="preserve"> Rata-rata nilai BMI dari pengguna yang merokok</t>
  </si>
  <si>
    <t xml:space="preserve"> Berapa rata rata umur pada data tersebut?</t>
  </si>
  <si>
    <t xml:space="preserve"> Berapa rata rata nilai BMI dari yang merokok?</t>
  </si>
  <si>
    <t xml:space="preserve"> Apakah variansi dari data charges perokok dan non perokok sama?</t>
  </si>
  <si>
    <t xml:space="preserve"> Apakah rata rata umur perempuan dan laki-laki yang merokok sama?</t>
  </si>
  <si>
    <t xml:space="preserve"> Mana yang lebih tinggi, rata rata tagihan kesehatan perokok atau non merokok?</t>
  </si>
  <si>
    <t xml:space="preserve"> BMI mana yang lebih tinggi, seseorang laki-laki atau perempuan?</t>
  </si>
  <si>
    <t xml:space="preserve"> BMI mana yang lebih tinggi, seseorang perokok atau non perokok?</t>
  </si>
  <si>
    <t xml:space="preserve"> Mana yang lebih tinggi, rata rata tagihan kesehatan perokok yang BMI nya diatas 25 atau non perokok yang BMI nya diatas 25</t>
  </si>
  <si>
    <t>Keterangan</t>
  </si>
  <si>
    <t>perokok; non perokok</t>
  </si>
  <si>
    <t>wanita; pria</t>
  </si>
  <si>
    <t>perokok &amp; bmi&gt;25; non perokok &amp; bmi&gt;25</t>
  </si>
  <si>
    <t>laki-laki; perempuan</t>
  </si>
  <si>
    <t>Lebih tinggi laki-laki</t>
  </si>
  <si>
    <t>Langkah #1 - Analisa Descriptive Statistic</t>
  </si>
  <si>
    <t xml:space="preserve"> Gender mana yang memiliki tagihan paling tinggi?</t>
  </si>
  <si>
    <t xml:space="preserve"> Distribusi peluang tagihan di tiap-tiap region</t>
  </si>
  <si>
    <t xml:space="preserve"> Apakah setiap region memiliki proporsi data banyak orang yang sama?</t>
  </si>
  <si>
    <t xml:space="preserve"> Mana yang lebih tinggi proporsi perokok atau non perokok?</t>
  </si>
  <si>
    <t xml:space="preserve"> Berapa peluang seseorang tersebut adalah perempuan diketahui dia adalah perokok?</t>
  </si>
  <si>
    <t xml:space="preserve"> Berapa peluang seseorang tersebut adalah laki-laki diketahui dia adalah perokok?</t>
  </si>
  <si>
    <t xml:space="preserve"> Bagaimana bentuk distribusi peluang besar tagihan dari tiap-tiap region?</t>
  </si>
  <si>
    <t>Bin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</si>
  <si>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</si>
  <si>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</si>
  <si>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</si>
  <si>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</si>
  <si>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</si>
  <si>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</si>
  <si>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</si>
  <si>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</si>
  <si>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</si>
  <si>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</si>
  <si>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</si>
  <si>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</si>
  <si>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</si>
  <si>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</si>
  <si>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</si>
  <si>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Level(095%)</t>
  </si>
  <si>
    <t>banyak kelas</t>
  </si>
  <si>
    <t>panjang kelas</t>
  </si>
  <si>
    <t>rounding (banyake kelas)</t>
  </si>
  <si>
    <t>kelas</t>
  </si>
  <si>
    <t>Lower</t>
  </si>
  <si>
    <t>Upper</t>
  </si>
  <si>
    <t>charges_class</t>
  </si>
  <si>
    <t>desc_charges_class</t>
  </si>
  <si>
    <t>desc</t>
  </si>
  <si>
    <t>round lower</t>
  </si>
  <si>
    <t>round upper</t>
  </si>
  <si>
    <t>class</t>
  </si>
  <si>
    <t>peluang</t>
  </si>
  <si>
    <t>freq</t>
  </si>
  <si>
    <t>count</t>
  </si>
  <si>
    <t>Total</t>
  </si>
  <si>
    <r>
      <t xml:space="preserve">female </t>
    </r>
    <r>
      <rPr>
        <sz val="12"/>
        <color theme="1"/>
        <rFont val="Calibri"/>
        <family val="2"/>
      </rPr>
      <t xml:space="preserve">∩ </t>
    </r>
    <r>
      <rPr>
        <sz val="11"/>
        <color theme="1"/>
        <rFont val="Calibri"/>
        <family val="2"/>
      </rPr>
      <t>perokok</t>
    </r>
  </si>
  <si>
    <r>
      <t xml:space="preserve">male </t>
    </r>
    <r>
      <rPr>
        <sz val="12"/>
        <color theme="1"/>
        <rFont val="Calibri"/>
        <family val="2"/>
      </rPr>
      <t xml:space="preserve">∩ </t>
    </r>
    <r>
      <rPr>
        <sz val="11"/>
        <color theme="1"/>
        <rFont val="Calibri"/>
        <family val="2"/>
      </rPr>
      <t>perokok</t>
    </r>
  </si>
  <si>
    <t>perokok</t>
  </si>
  <si>
    <t>non perokok</t>
  </si>
  <si>
    <r>
      <t>female|</t>
    </r>
    <r>
      <rPr>
        <sz val="12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perokok</t>
    </r>
  </si>
  <si>
    <r>
      <t>male |</t>
    </r>
    <r>
      <rPr>
        <sz val="12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perokok</t>
    </r>
  </si>
  <si>
    <t>tagihan tertinggi</t>
  </si>
  <si>
    <t>https://ullymuzakir.my.id/cara-menghitung-banyak-kelas-dan-panjang-kelas-dengan-menggunakan-ms-excel/</t>
  </si>
  <si>
    <t>- perokok</t>
  </si>
  <si>
    <t>- non perokok</t>
  </si>
  <si>
    <t>- Kurtosis</t>
  </si>
  <si>
    <t>- Skewness</t>
  </si>
  <si>
    <t>Jenis Kelamin = { male, female }</t>
  </si>
  <si>
    <t>Body mass index, merepresentasikan nilai berat badan berdasarkan tinggi badan, dengan nilai bmi ideal 18.5 s.d 24.9</t>
  </si>
  <si>
    <t>Flag perokok atau tidak perokok</t>
  </si>
  <si>
    <t>Umur pengguna asuransi / tertanggung</t>
  </si>
  <si>
    <t>Jumlah anak yang ditanggung asuransi</t>
  </si>
  <si>
    <t>Wilayah domisili = { northeast, southeast, southwest, northwest }</t>
  </si>
  <si>
    <t>Besaran tagihan kesehatan</t>
  </si>
  <si>
    <t>Field</t>
  </si>
  <si>
    <t>relatif sama</t>
  </si>
  <si>
    <t>bmi &gt;25</t>
  </si>
  <si>
    <t>Northeast</t>
  </si>
  <si>
    <t>Northwest</t>
  </si>
  <si>
    <t>Southeast</t>
  </si>
  <si>
    <t>Southwest</t>
  </si>
  <si>
    <t>p (perempuan|perokok)</t>
  </si>
  <si>
    <t>p (laki-laki|perokok)</t>
  </si>
  <si>
    <t>bin</t>
  </si>
  <si>
    <t>Skew</t>
  </si>
  <si>
    <t>Modus</t>
  </si>
  <si>
    <t>Class</t>
  </si>
  <si>
    <t>distribusi peluang tagihan per-region</t>
  </si>
  <si>
    <t>1121 s.d 6817</t>
  </si>
  <si>
    <t>6817 s.d 12512</t>
  </si>
  <si>
    <t>12512 s.d 18207</t>
  </si>
  <si>
    <t>18207 s.d 23903</t>
  </si>
  <si>
    <t>23903 s.d 29598</t>
  </si>
  <si>
    <t>29598 s.d 35293</t>
  </si>
  <si>
    <t>35293 s.d 40989</t>
  </si>
  <si>
    <t>40989 s.d 46684</t>
  </si>
  <si>
    <t>46684 s.d 52379</t>
  </si>
  <si>
    <t>52379 s.d 58075</t>
  </si>
  <si>
    <t>58075 s.d 63771</t>
  </si>
  <si>
    <t>Peluang pengguna</t>
  </si>
  <si>
    <t>perempuan ∩ perokok</t>
  </si>
  <si>
    <t>laki-laki ∩ perokok</t>
  </si>
  <si>
    <t>Peluang perempuan/laki-laki jika diketahui perokok</t>
  </si>
  <si>
    <t>Langkah #2 - Analisa Variabel Kontinu</t>
  </si>
  <si>
    <t>Mana yang lebih mungkin terjadi :
a. Seseorang dengan BMI diatas 25 mendapatkan tagihan kesehatan diatas 16.7k, atau
b. Seseorang dengan BMI dibawah 25 mendapatkan tagihan kesehatan diatas 16.7k</t>
  </si>
  <si>
    <t>Mana yang lebih mungkin terjadi :
a. Seseorang perokok dengan BMI diatas 25 mendapatkan tagihan kesehatan diatas 16.7k, atau
b. Seseorang non perokok dengan BMI diatas 25 mendapatkan tagihan kesehatan diatas 16.7k</t>
  </si>
  <si>
    <t>Rata rata umur perempuan dan laki-laki yang merokok</t>
  </si>
  <si>
    <t>Rata rata tagihan kesehatan perokok atau non merokok</t>
  </si>
  <si>
    <t>Lebih tinggi perokok</t>
  </si>
  <si>
    <t>Rata rata tagihan kesehatan perokok yang BMI nya diatas 25 atau non perokok yang BMI nya diatas 25</t>
  </si>
  <si>
    <t>Lebih tinggi perokok dengan bmi&gt;25</t>
  </si>
  <si>
    <t>Rata-rata bmi</t>
  </si>
  <si>
    <t>9-10</t>
  </si>
  <si>
    <t>Peluang pengguna perokok dan non perokok</t>
  </si>
  <si>
    <t>Peluang perempuan/laki-laki adalah perokok</t>
  </si>
  <si>
    <t>total</t>
  </si>
  <si>
    <t>charges_class2</t>
  </si>
  <si>
    <t>perokok &amp; bmi&gt;25</t>
  </si>
  <si>
    <t>avg umur</t>
  </si>
  <si>
    <t>all</t>
  </si>
  <si>
    <t>bmi&gt;25</t>
  </si>
  <si>
    <t>bmi&lt;=25</t>
  </si>
  <si>
    <t>dalam $</t>
  </si>
  <si>
    <t>Nilai rata-rata tagihan per-wilayah (charges)</t>
  </si>
  <si>
    <t>Langkah #4 - Analisa Korelasi Variabel</t>
  </si>
  <si>
    <t>wilayah</t>
  </si>
  <si>
    <t>smoker_alias</t>
  </si>
  <si>
    <t>region_alias</t>
  </si>
  <si>
    <t>alias</t>
  </si>
  <si>
    <t>ages_correl</t>
  </si>
  <si>
    <t>charges_correl</t>
  </si>
  <si>
    <t>smoker_correl</t>
  </si>
  <si>
    <t>region_correl</t>
  </si>
  <si>
    <t>sex_correl</t>
  </si>
  <si>
    <t>bmi_correl</t>
  </si>
  <si>
    <t>child_correl</t>
  </si>
  <si>
    <t>Peluang pengguna dengan bmi &gt; 25</t>
  </si>
  <si>
    <t>n(flag perokok ∩ bmi&gt;25)</t>
  </si>
  <si>
    <t>n(charges&gt;16,7K ∩ flag perokok ∩ bmi&gt;25)</t>
  </si>
  <si>
    <t>p(charges&gt;16,7K | (flag perokok ∩ bmi&gt;25))</t>
  </si>
  <si>
    <t>ages</t>
  </si>
  <si>
    <t>child</t>
  </si>
  <si>
    <t>charges_16,7K</t>
  </si>
  <si>
    <t>smo</t>
  </si>
  <si>
    <t>cha</t>
  </si>
  <si>
    <t>bmi2</t>
  </si>
  <si>
    <t>bmi bawah</t>
  </si>
  <si>
    <t>bmi atas</t>
  </si>
  <si>
    <t>bmi name</t>
  </si>
  <si>
    <t>Normal</t>
  </si>
  <si>
    <t>Overweight</t>
  </si>
  <si>
    <t>Obesitas I</t>
  </si>
  <si>
    <t>Obesitas II</t>
  </si>
  <si>
    <t>Underweight</t>
  </si>
  <si>
    <t>cha2</t>
  </si>
  <si>
    <t>smo2</t>
  </si>
  <si>
    <t>bmi3</t>
  </si>
  <si>
    <t>age2</t>
  </si>
  <si>
    <t>Langkah #5 - Pengujian Hipotesa</t>
  </si>
  <si>
    <t>1. Tagihan kesehatan perokok lebih tinggi daripada tagihan kesehatan non perokok</t>
  </si>
  <si>
    <t>2. Tagihan kesehatan dengan BMI diatas 25 lebih tinggi daripada tagihan kesehatan</t>
  </si>
  <si>
    <t>dengan BMI dibawah 25</t>
  </si>
  <si>
    <t>3. Tagihan kesehatan laki-laki lebih besar dari perempuan</t>
  </si>
  <si>
    <t>Tagihan kesehatan perokok lebih tinggi daripada tagihan kesehatan non perokok</t>
  </si>
  <si>
    <r>
      <t>H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: Nilai rata-rata tagihan perokok </t>
    </r>
    <r>
      <rPr>
        <b/>
        <sz val="10"/>
        <color theme="1"/>
        <rFont val="Calibri"/>
        <family val="2"/>
        <scheme val="minor"/>
      </rPr>
      <t>&lt;=</t>
    </r>
    <r>
      <rPr>
        <sz val="10"/>
        <color theme="1"/>
        <rFont val="Calibri"/>
        <family val="2"/>
        <scheme val="minor"/>
      </rPr>
      <t xml:space="preserve"> nilai rata-rata tagihan non perokok</t>
    </r>
  </si>
  <si>
    <t>1. Menentukan hipotesis dan taraf significance</t>
  </si>
  <si>
    <r>
      <t>H</t>
    </r>
    <r>
      <rPr>
        <vertAlign val="sub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: Nilai rata-rata tagihan perokok </t>
    </r>
    <r>
      <rPr>
        <b/>
        <sz val="10"/>
        <color theme="1"/>
        <rFont val="Calibri"/>
        <family val="2"/>
        <scheme val="minor"/>
      </rPr>
      <t>&gt;</t>
    </r>
    <r>
      <rPr>
        <sz val="10"/>
        <color theme="1"/>
        <rFont val="Calibri"/>
        <family val="2"/>
        <scheme val="minor"/>
      </rPr>
      <t xml:space="preserve"> nilai rata-rata tagihan non perokok</t>
    </r>
  </si>
  <si>
    <t>α</t>
  </si>
  <si>
    <t>2. Tentukan statistik uji yang digunakan</t>
  </si>
  <si>
    <t>3. Menentukan aturan pengambilan keputusan</t>
  </si>
  <si>
    <t>sehingga nilai kritis = 1.645</t>
  </si>
  <si>
    <t>n</t>
  </si>
  <si>
    <t>df</t>
  </si>
  <si>
    <t xml:space="preserve">Nilai α (taraf significance) = </t>
  </si>
  <si>
    <t>menentukan nilai kritis atas significance = 0,05 dapat dilihat dari table</t>
  </si>
  <si>
    <t>nilai kritis</t>
  </si>
  <si>
    <r>
      <t>- Dimana tolak H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jika hasil uji statistik &gt; nilai kritis</t>
    </r>
  </si>
  <si>
    <r>
      <t>- Dikarenakan H</t>
    </r>
    <r>
      <rPr>
        <vertAlign val="sub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mengandung &gt; maka dilakukan uji kanan</t>
    </r>
  </si>
  <si>
    <t>Dikarenakan standard deviasi populasi tidak diketahui maka digunakan uji t test</t>
  </si>
  <si>
    <t>4. Hitung statistic</t>
  </si>
  <si>
    <t>σ</t>
  </si>
  <si>
    <t>𝑥 ̅</t>
  </si>
  <si>
    <t>t-hitung</t>
  </si>
  <si>
    <t>t-Test: Paired Two Sample for Means</t>
  </si>
  <si>
    <t>Variance</t>
  </si>
  <si>
    <t>Observations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</si>
  <si>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</si>
  <si>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</si>
  <si>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</si>
  <si>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</si>
  <si>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</si>
  <si>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</si>
  <si>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</si>
  <si>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r>
      <t>σ / n^</t>
    </r>
    <r>
      <rPr>
        <vertAlign val="superscript"/>
        <sz val="10"/>
        <color theme="1"/>
        <rFont val="Calibri"/>
        <family val="2"/>
        <scheme val="minor"/>
      </rPr>
      <t>1/2</t>
    </r>
  </si>
  <si>
    <t>P-value</t>
  </si>
  <si>
    <t>Proporsi pengguna</t>
  </si>
  <si>
    <t>t-Test: Two-Sample Assuming Unequal Variances</t>
  </si>
  <si>
    <r>
      <t>jika p-value &lt; α maka total H</t>
    </r>
    <r>
      <rPr>
        <vertAlign val="subscript"/>
        <sz val="10"/>
        <color theme="1"/>
        <rFont val="Calibri"/>
        <family val="2"/>
        <scheme val="minor"/>
      </rPr>
      <t>0</t>
    </r>
  </si>
  <si>
    <t>2. Tagihan kesehatan dengan BMI diatas 25 lebih tinggi daripada tagihan kesehatan dengan BMI dibawah 25</t>
  </si>
  <si>
    <r>
      <t>H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: Nilai rata-rata tagihan bmi di atas 25 </t>
    </r>
    <r>
      <rPr>
        <b/>
        <sz val="10"/>
        <color theme="1"/>
        <rFont val="Calibri"/>
        <family val="2"/>
        <scheme val="minor"/>
      </rPr>
      <t>&lt;=</t>
    </r>
    <r>
      <rPr>
        <sz val="10"/>
        <color theme="1"/>
        <rFont val="Calibri"/>
        <family val="2"/>
        <scheme val="minor"/>
      </rPr>
      <t xml:space="preserve"> nilai rata-rata tagihan bmi di bawah 25</t>
    </r>
  </si>
  <si>
    <r>
      <t>H</t>
    </r>
    <r>
      <rPr>
        <vertAlign val="sub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: Nilai rata-rata tagihan bmi di atas 25 &gt; nilai rata-rata tagihan bmi di bawah 25</t>
    </r>
  </si>
  <si>
    <t>hitung nilai kritis manual</t>
  </si>
  <si>
    <t>bmi&gt;25 (reduce row)</t>
  </si>
  <si>
    <r>
      <t>karena t-hitung &gt; nilai kritis maka tolak H</t>
    </r>
    <r>
      <rPr>
        <vertAlign val="subscript"/>
        <sz val="10"/>
        <color theme="1"/>
        <rFont val="Calibri"/>
        <family val="2"/>
        <scheme val="minor"/>
      </rPr>
      <t>0</t>
    </r>
  </si>
  <si>
    <r>
      <t>H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: Nilai rata-rata tagihan laki-laki </t>
    </r>
    <r>
      <rPr>
        <b/>
        <sz val="10"/>
        <color theme="1"/>
        <rFont val="Calibri"/>
        <family val="2"/>
        <scheme val="minor"/>
      </rPr>
      <t>&lt;=</t>
    </r>
    <r>
      <rPr>
        <sz val="10"/>
        <color theme="1"/>
        <rFont val="Calibri"/>
        <family val="2"/>
        <scheme val="minor"/>
      </rPr>
      <t xml:space="preserve"> nilai rata-rata tagihan perempuan</t>
    </r>
  </si>
  <si>
    <r>
      <t>H</t>
    </r>
    <r>
      <rPr>
        <vertAlign val="sub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: Nilai rata-rata tagihan laki-laki &gt; nilai rata-rata tagihan perempuan</t>
    </r>
  </si>
  <si>
    <t>laki-laki</t>
  </si>
  <si>
    <t>perempuan</t>
  </si>
  <si>
    <t>laki-laki (reduce row)</t>
  </si>
  <si>
    <t>avg</t>
  </si>
  <si>
    <t>med</t>
  </si>
  <si>
    <t>skew</t>
  </si>
  <si>
    <r>
      <t xml:space="preserve">non perokok
</t>
    </r>
    <r>
      <rPr>
        <sz val="8"/>
        <color theme="0"/>
        <rFont val="Calibri"/>
        <family val="2"/>
        <scheme val="minor"/>
      </rPr>
      <t xml:space="preserve"> (reduce row)</t>
    </r>
  </si>
  <si>
    <t>t-hitung (reduce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</si>
</sst>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-* #,##0.000_-;\-* #,##0.000_-;_-* &quot;-&quot;_-;_-@_-"/>
    <numFmt numFmtId="166" formatCode="_-* #,##0.0_-;\-* #,##0.0_-;_-* &quot;-&quot;_-;_-@_-"/>
    <numFmt numFmtId="178" formatCode="_-* #,##0.000000000000000_-;\-* #,##0.000000000000000_-;_-* &quot;-&quot;_-;_-@_-"/>
    <numFmt numFmtId="185" formatCode="0.0000000000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Arial Unicode MS"/>
    </font>
    <font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8C0E4"/>
        <bgColor theme="4"/>
      </patternFill>
    </fill>
    <fill>
      <patternFill patternType="solid">
        <fgColor rgb="FF98C0E4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 style="thin">
        <color theme="8" tint="0.79995117038483843"/>
      </bottom>
      <diagonal/>
    </border>
    <border>
      <left style="thin">
        <color theme="8" tint="0.79992065187536243"/>
      </left>
      <right style="thin">
        <color theme="8" tint="0.79992065187536243"/>
      </right>
      <top style="thin">
        <color theme="8" tint="0.79992065187536243"/>
      </top>
      <bottom style="thin">
        <color theme="8" tint="0.79992065187536243"/>
      </bottom>
      <diagonal/>
    </border>
    <border>
      <left style="thin">
        <color theme="8" tint="0.79995117038483843"/>
      </left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8" tint="0.79992065187536243"/>
      </left>
      <right style="thin">
        <color theme="8" tint="0.79992065187536243"/>
      </right>
      <top style="thin">
        <color theme="8" tint="0.79992065187536243"/>
      </top>
      <bottom/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/>
      <bottom style="thin">
        <color theme="8" tint="0.79998168889431442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/>
      <diagonal/>
    </border>
    <border>
      <left style="thin">
        <color theme="8" tint="0.79995117038483843"/>
      </left>
      <right/>
      <top style="thin">
        <color theme="8" tint="0.7999511703848384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theme="8" tint="0.59996337778862885"/>
      </bottom>
      <diagonal/>
    </border>
    <border>
      <left/>
      <right style="thin">
        <color theme="8" tint="0.59996337778862885"/>
      </right>
      <top/>
      <bottom/>
      <diagonal/>
    </border>
    <border>
      <left/>
      <right style="thin">
        <color theme="8" tint="0.59996337778862885"/>
      </right>
      <top/>
      <bottom style="thin">
        <color theme="8" tint="0.59996337778862885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17">
    <xf numFmtId="0" fontId="0" fillId="0" borderId="0" xfId="0"/>
    <xf numFmtId="0" fontId="20" fillId="0" borderId="0" xfId="0" applyFont="1" applyAlignment="1">
      <alignment horizontal="left" vertical="top"/>
    </xf>
    <xf numFmtId="0" fontId="21" fillId="33" borderId="11" xfId="0" applyFont="1" applyFill="1" applyBorder="1" applyAlignment="1">
      <alignment horizontal="left" vertical="top"/>
    </xf>
    <xf numFmtId="0" fontId="21" fillId="33" borderId="11" xfId="0" applyFont="1" applyFill="1" applyBorder="1" applyAlignment="1">
      <alignment horizontal="right" vertical="top"/>
    </xf>
    <xf numFmtId="0" fontId="20" fillId="0" borderId="11" xfId="0" applyFont="1" applyBorder="1" applyAlignment="1">
      <alignment horizontal="right" vertical="top"/>
    </xf>
    <xf numFmtId="0" fontId="20" fillId="0" borderId="0" xfId="0" applyFont="1" applyAlignment="1">
      <alignment horizontal="right" vertical="top"/>
    </xf>
    <xf numFmtId="0" fontId="18" fillId="34" borderId="0" xfId="0" applyFont="1" applyFill="1" applyAlignment="1">
      <alignment horizontal="left" vertical="top"/>
    </xf>
    <xf numFmtId="0" fontId="20" fillId="34" borderId="0" xfId="0" applyFont="1" applyFill="1" applyAlignment="1">
      <alignment horizontal="left" vertical="top"/>
    </xf>
    <xf numFmtId="0" fontId="21" fillId="33" borderId="12" xfId="0" applyFont="1" applyFill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0" fillId="35" borderId="13" xfId="0" applyFont="1" applyFill="1" applyBorder="1" applyAlignment="1">
      <alignment horizontal="right" vertical="top"/>
    </xf>
    <xf numFmtId="0" fontId="20" fillId="34" borderId="0" xfId="0" applyFont="1" applyFill="1" applyAlignment="1">
      <alignment horizontal="right" vertical="top"/>
    </xf>
    <xf numFmtId="0" fontId="21" fillId="33" borderId="13" xfId="0" applyFont="1" applyFill="1" applyBorder="1" applyAlignment="1">
      <alignment horizontal="right" vertical="top"/>
    </xf>
    <xf numFmtId="41" fontId="20" fillId="35" borderId="13" xfId="42" applyFont="1" applyFill="1" applyBorder="1" applyAlignment="1">
      <alignment horizontal="right" vertical="top"/>
    </xf>
    <xf numFmtId="0" fontId="20" fillId="35" borderId="13" xfId="0" applyFont="1" applyFill="1" applyBorder="1" applyAlignment="1">
      <alignment horizontal="right" vertical="top" wrapText="1"/>
    </xf>
    <xf numFmtId="0" fontId="20" fillId="36" borderId="13" xfId="0" applyFont="1" applyFill="1" applyBorder="1" applyAlignment="1">
      <alignment horizontal="right" vertical="top"/>
    </xf>
    <xf numFmtId="0" fontId="20" fillId="36" borderId="0" xfId="0" applyFont="1" applyFill="1" applyAlignment="1">
      <alignment horizontal="left" vertical="top"/>
    </xf>
    <xf numFmtId="41" fontId="20" fillId="36" borderId="0" xfId="42" applyFont="1" applyFill="1" applyAlignment="1">
      <alignment horizontal="left" vertical="top"/>
    </xf>
    <xf numFmtId="0" fontId="20" fillId="36" borderId="0" xfId="0" applyFont="1" applyFill="1" applyAlignment="1">
      <alignment horizontal="left" vertical="top" wrapText="1"/>
    </xf>
    <xf numFmtId="0" fontId="24" fillId="33" borderId="12" xfId="0" applyFont="1" applyFill="1" applyBorder="1" applyAlignment="1">
      <alignment horizontal="left" vertical="top"/>
    </xf>
    <xf numFmtId="0" fontId="25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right" vertical="top"/>
    </xf>
    <xf numFmtId="0" fontId="19" fillId="0" borderId="0" xfId="0" applyFont="1" applyAlignment="1">
      <alignment horizontal="left" vertical="top"/>
    </xf>
    <xf numFmtId="0" fontId="19" fillId="0" borderId="12" xfId="0" applyFont="1" applyBorder="1" applyAlignment="1">
      <alignment horizontal="left" vertical="top" wrapText="1"/>
    </xf>
    <xf numFmtId="41" fontId="19" fillId="35" borderId="12" xfId="42" applyFont="1" applyFill="1" applyBorder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41" fontId="19" fillId="0" borderId="12" xfId="42" applyFont="1" applyBorder="1" applyAlignment="1">
      <alignment horizontal="left" vertical="top"/>
    </xf>
    <xf numFmtId="41" fontId="0" fillId="0" borderId="0" xfId="42" applyFont="1"/>
    <xf numFmtId="0" fontId="0" fillId="0" borderId="14" xfId="0" applyBorder="1"/>
    <xf numFmtId="41" fontId="0" fillId="0" borderId="0" xfId="42" applyFont="1" applyFill="1" applyBorder="1" applyAlignment="1"/>
    <xf numFmtId="41" fontId="0" fillId="0" borderId="14" xfId="42" applyFont="1" applyFill="1" applyBorder="1" applyAlignment="1"/>
    <xf numFmtId="164" fontId="0" fillId="0" borderId="0" xfId="42" applyNumberFormat="1" applyFont="1" applyFill="1" applyBorder="1" applyAlignment="1"/>
    <xf numFmtId="0" fontId="27" fillId="0" borderId="15" xfId="0" applyFont="1" applyBorder="1" applyAlignment="1">
      <alignment horizontal="centerContinuous"/>
    </xf>
    <xf numFmtId="43" fontId="0" fillId="0" borderId="0" xfId="0" applyNumberFormat="1"/>
    <xf numFmtId="0" fontId="0" fillId="35" borderId="0" xfId="0" applyFill="1"/>
    <xf numFmtId="41" fontId="0" fillId="35" borderId="0" xfId="42" applyFont="1" applyFill="1" applyBorder="1" applyAlignment="1"/>
    <xf numFmtId="41" fontId="0" fillId="35" borderId="0" xfId="42" applyFont="1" applyFill="1"/>
    <xf numFmtId="0" fontId="0" fillId="34" borderId="0" xfId="0" applyFill="1"/>
    <xf numFmtId="10" fontId="0" fillId="0" borderId="0" xfId="43" applyNumberFormat="1" applyFont="1"/>
    <xf numFmtId="165" fontId="0" fillId="0" borderId="0" xfId="42" applyNumberFormat="1" applyFont="1"/>
    <xf numFmtId="0" fontId="26" fillId="0" borderId="0" xfId="44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16" fillId="34" borderId="10" xfId="0" applyFont="1" applyFill="1" applyBorder="1" applyAlignment="1">
      <alignment horizontal="left" vertical="top"/>
    </xf>
    <xf numFmtId="10" fontId="20" fillId="0" borderId="0" xfId="43" applyNumberFormat="1" applyFont="1" applyAlignment="1">
      <alignment horizontal="right" vertical="top"/>
    </xf>
    <xf numFmtId="164" fontId="20" fillId="36" borderId="0" xfId="42" applyNumberFormat="1" applyFont="1" applyFill="1" applyAlignment="1">
      <alignment horizontal="left" vertical="top"/>
    </xf>
    <xf numFmtId="164" fontId="0" fillId="34" borderId="0" xfId="42" applyNumberFormat="1" applyFont="1" applyFill="1" applyBorder="1" applyAlignment="1"/>
    <xf numFmtId="164" fontId="20" fillId="0" borderId="0" xfId="0" applyNumberFormat="1" applyFont="1" applyAlignment="1">
      <alignment horizontal="left" vertical="top"/>
    </xf>
    <xf numFmtId="164" fontId="0" fillId="0" borderId="0" xfId="42" applyNumberFormat="1" applyFont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center" indent="1"/>
    </xf>
    <xf numFmtId="165" fontId="0" fillId="0" borderId="0" xfId="42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36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 indent="1"/>
    </xf>
    <xf numFmtId="165" fontId="0" fillId="0" borderId="0" xfId="42" applyNumberFormat="1" applyFont="1" applyFill="1" applyBorder="1" applyAlignment="1">
      <alignment horizontal="center"/>
    </xf>
    <xf numFmtId="165" fontId="0" fillId="0" borderId="0" xfId="42" applyNumberFormat="1" applyFont="1" applyFill="1" applyBorder="1"/>
    <xf numFmtId="165" fontId="0" fillId="0" borderId="0" xfId="42" applyNumberFormat="1" applyFont="1" applyFill="1" applyBorder="1" applyAlignment="1">
      <alignment horizontal="left" indent="1"/>
    </xf>
    <xf numFmtId="164" fontId="22" fillId="0" borderId="10" xfId="42" applyNumberFormat="1" applyFont="1" applyBorder="1" applyAlignment="1">
      <alignment horizontal="left" vertical="center"/>
    </xf>
    <xf numFmtId="164" fontId="22" fillId="0" borderId="10" xfId="42" applyNumberFormat="1" applyFont="1" applyFill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30" fillId="36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 indent="1"/>
    </xf>
    <xf numFmtId="164" fontId="23" fillId="0" borderId="0" xfId="42" applyNumberFormat="1" applyFont="1" applyAlignment="1">
      <alignment horizontal="left" vertical="top"/>
    </xf>
    <xf numFmtId="0" fontId="30" fillId="34" borderId="0" xfId="0" applyFont="1" applyFill="1" applyAlignment="1">
      <alignment horizontal="left" vertical="top"/>
    </xf>
    <xf numFmtId="0" fontId="0" fillId="34" borderId="0" xfId="0" applyFill="1" applyAlignment="1">
      <alignment horizontal="left" vertical="top"/>
    </xf>
    <xf numFmtId="164" fontId="30" fillId="34" borderId="0" xfId="0" applyNumberFormat="1" applyFont="1" applyFill="1" applyAlignment="1">
      <alignment horizontal="left" vertical="top"/>
    </xf>
    <xf numFmtId="0" fontId="21" fillId="37" borderId="10" xfId="0" applyFont="1" applyFill="1" applyBorder="1" applyAlignment="1">
      <alignment horizontal="left" vertical="center"/>
    </xf>
    <xf numFmtId="0" fontId="22" fillId="0" borderId="10" xfId="0" applyFont="1" applyBorder="1" applyAlignment="1">
      <alignment horizontal="right" vertical="center"/>
    </xf>
    <xf numFmtId="0" fontId="20" fillId="0" borderId="11" xfId="0" applyFont="1" applyBorder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30" fillId="34" borderId="11" xfId="0" applyFont="1" applyFill="1" applyBorder="1" applyAlignment="1">
      <alignment horizontal="center"/>
    </xf>
    <xf numFmtId="0" fontId="30" fillId="34" borderId="11" xfId="0" applyFont="1" applyFill="1" applyBorder="1" applyAlignment="1">
      <alignment horizontal="left"/>
    </xf>
    <xf numFmtId="0" fontId="22" fillId="0" borderId="11" xfId="0" applyFont="1" applyBorder="1" applyAlignment="1">
      <alignment horizontal="center" vertical="center"/>
    </xf>
    <xf numFmtId="164" fontId="0" fillId="0" borderId="0" xfId="42" applyNumberFormat="1" applyFont="1" applyFill="1" applyBorder="1"/>
    <xf numFmtId="165" fontId="16" fillId="0" borderId="0" xfId="42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right" vertical="top"/>
    </xf>
    <xf numFmtId="0" fontId="20" fillId="0" borderId="10" xfId="0" applyFont="1" applyBorder="1" applyAlignment="1">
      <alignment horizontal="left" vertical="top" wrapText="1"/>
    </xf>
    <xf numFmtId="9" fontId="20" fillId="0" borderId="10" xfId="43" applyFont="1" applyFill="1" applyBorder="1" applyAlignment="1">
      <alignment horizontal="right" vertical="top"/>
    </xf>
    <xf numFmtId="0" fontId="20" fillId="0" borderId="10" xfId="0" applyFont="1" applyBorder="1" applyAlignment="1">
      <alignment horizontal="left" vertical="top"/>
    </xf>
    <xf numFmtId="0" fontId="20" fillId="34" borderId="19" xfId="0" applyFont="1" applyFill="1" applyBorder="1" applyAlignment="1">
      <alignment horizontal="right" vertical="top"/>
    </xf>
    <xf numFmtId="0" fontId="20" fillId="34" borderId="19" xfId="0" applyFont="1" applyFill="1" applyBorder="1" applyAlignment="1">
      <alignment horizontal="left" vertical="top" wrapText="1"/>
    </xf>
    <xf numFmtId="0" fontId="20" fillId="34" borderId="20" xfId="0" applyFont="1" applyFill="1" applyBorder="1" applyAlignment="1">
      <alignment horizontal="right" vertical="top"/>
    </xf>
    <xf numFmtId="0" fontId="20" fillId="34" borderId="16" xfId="0" applyFont="1" applyFill="1" applyBorder="1" applyAlignment="1">
      <alignment horizontal="left" vertical="top"/>
    </xf>
    <xf numFmtId="0" fontId="16" fillId="35" borderId="0" xfId="0" applyFont="1" applyFill="1"/>
    <xf numFmtId="165" fontId="16" fillId="35" borderId="0" xfId="42" applyNumberFormat="1" applyFont="1" applyFill="1" applyBorder="1" applyAlignment="1">
      <alignment horizontal="center"/>
    </xf>
    <xf numFmtId="165" fontId="16" fillId="35" borderId="0" xfId="42" applyNumberFormat="1" applyFont="1" applyFill="1" applyBorder="1"/>
    <xf numFmtId="165" fontId="16" fillId="35" borderId="0" xfId="42" applyNumberFormat="1" applyFont="1" applyFill="1" applyBorder="1" applyAlignment="1">
      <alignment horizontal="left" indent="1"/>
    </xf>
    <xf numFmtId="41" fontId="16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center"/>
    </xf>
    <xf numFmtId="41" fontId="0" fillId="0" borderId="0" xfId="42" applyFont="1" applyFill="1" applyBorder="1" applyAlignment="1">
      <alignment horizontal="center" vertical="center"/>
    </xf>
    <xf numFmtId="0" fontId="31" fillId="34" borderId="0" xfId="0" applyFont="1" applyFill="1" applyAlignment="1">
      <alignment horizontal="left" vertical="top"/>
    </xf>
    <xf numFmtId="0" fontId="20" fillId="0" borderId="0" xfId="0" applyFont="1" applyAlignment="1">
      <alignment horizontal="left" vertical="top" indent="1"/>
    </xf>
    <xf numFmtId="41" fontId="20" fillId="0" borderId="0" xfId="42" applyFont="1" applyAlignment="1">
      <alignment horizontal="left" vertical="top"/>
    </xf>
    <xf numFmtId="0" fontId="21" fillId="33" borderId="0" xfId="0" applyFont="1" applyFill="1" applyAlignment="1">
      <alignment horizontal="left" vertical="top"/>
    </xf>
    <xf numFmtId="16" fontId="21" fillId="33" borderId="0" xfId="0" quotePrefix="1" applyNumberFormat="1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32" fillId="34" borderId="11" xfId="0" applyFont="1" applyFill="1" applyBorder="1" applyAlignment="1">
      <alignment horizontal="left" vertical="center"/>
    </xf>
    <xf numFmtId="0" fontId="32" fillId="34" borderId="11" xfId="0" applyFont="1" applyFill="1" applyBorder="1" applyAlignment="1">
      <alignment horizontal="center" vertical="center"/>
    </xf>
    <xf numFmtId="0" fontId="32" fillId="34" borderId="17" xfId="0" applyFont="1" applyFill="1" applyBorder="1" applyAlignment="1">
      <alignment horizontal="center" vertical="center"/>
    </xf>
    <xf numFmtId="41" fontId="19" fillId="0" borderId="0" xfId="42" applyFont="1" applyAlignment="1">
      <alignment horizontal="left" vertical="top"/>
    </xf>
    <xf numFmtId="164" fontId="19" fillId="0" borderId="0" xfId="42" applyNumberFormat="1" applyFont="1" applyAlignment="1">
      <alignment horizontal="left" vertical="top"/>
    </xf>
    <xf numFmtId="0" fontId="19" fillId="0" borderId="0" xfId="0" applyFont="1" applyAlignment="1">
      <alignment horizontal="right" vertical="top"/>
    </xf>
    <xf numFmtId="43" fontId="19" fillId="0" borderId="0" xfId="0" applyNumberFormat="1" applyFont="1" applyAlignment="1">
      <alignment horizontal="left" vertical="top"/>
    </xf>
    <xf numFmtId="164" fontId="20" fillId="0" borderId="0" xfId="42" applyNumberFormat="1" applyFont="1" applyAlignment="1">
      <alignment horizontal="left" vertical="top"/>
    </xf>
    <xf numFmtId="164" fontId="20" fillId="35" borderId="13" xfId="42" applyNumberFormat="1" applyFont="1" applyFill="1" applyBorder="1" applyAlignment="1">
      <alignment horizontal="right" vertical="top"/>
    </xf>
    <xf numFmtId="0" fontId="20" fillId="0" borderId="11" xfId="0" applyFont="1" applyBorder="1" applyAlignment="1">
      <alignment horizontal="left" vertical="top" wrapText="1"/>
    </xf>
    <xf numFmtId="10" fontId="16" fillId="0" borderId="0" xfId="43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164" fontId="0" fillId="0" borderId="11" xfId="42" applyNumberFormat="1" applyFont="1" applyFill="1" applyBorder="1" applyAlignment="1">
      <alignment horizontal="right" vertical="center"/>
    </xf>
    <xf numFmtId="164" fontId="16" fillId="0" borderId="17" xfId="42" applyNumberFormat="1" applyFont="1" applyBorder="1" applyAlignment="1">
      <alignment horizontal="right" vertical="center"/>
    </xf>
    <xf numFmtId="164" fontId="0" fillId="36" borderId="11" xfId="42" applyNumberFormat="1" applyFont="1" applyFill="1" applyBorder="1" applyAlignment="1">
      <alignment horizontal="right" vertical="center"/>
    </xf>
    <xf numFmtId="164" fontId="16" fillId="36" borderId="17" xfId="42" applyNumberFormat="1" applyFont="1" applyFill="1" applyBorder="1" applyAlignment="1">
      <alignment horizontal="right" vertical="center"/>
    </xf>
    <xf numFmtId="164" fontId="0" fillId="0" borderId="11" xfId="42" applyNumberFormat="1" applyFont="1" applyBorder="1" applyAlignment="1">
      <alignment horizontal="right" vertical="center"/>
    </xf>
    <xf numFmtId="164" fontId="16" fillId="0" borderId="11" xfId="42" applyNumberFormat="1" applyFont="1" applyBorder="1" applyAlignment="1">
      <alignment horizontal="right" vertical="center"/>
    </xf>
    <xf numFmtId="164" fontId="16" fillId="0" borderId="11" xfId="42" applyNumberFormat="1" applyFont="1" applyFill="1" applyBorder="1" applyAlignment="1">
      <alignment horizontal="right" vertical="center"/>
    </xf>
    <xf numFmtId="0" fontId="33" fillId="38" borderId="10" xfId="0" applyFont="1" applyFill="1" applyBorder="1" applyAlignment="1">
      <alignment horizontal="right" vertical="center"/>
    </xf>
    <xf numFmtId="41" fontId="34" fillId="0" borderId="0" xfId="42" applyFont="1" applyAlignment="1">
      <alignment horizontal="left" vertical="top"/>
    </xf>
    <xf numFmtId="0" fontId="35" fillId="0" borderId="0" xfId="0" applyFont="1" applyAlignment="1">
      <alignment horizontal="right"/>
    </xf>
    <xf numFmtId="0" fontId="25" fillId="0" borderId="0" xfId="0" applyFont="1" applyAlignment="1">
      <alignment horizontal="left" vertical="top"/>
    </xf>
    <xf numFmtId="43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19" fillId="34" borderId="17" xfId="0" applyFont="1" applyFill="1" applyBorder="1" applyAlignment="1">
      <alignment horizontal="center" vertical="center"/>
    </xf>
    <xf numFmtId="41" fontId="19" fillId="0" borderId="17" xfId="42" applyFont="1" applyBorder="1" applyAlignment="1">
      <alignment horizontal="left" vertical="top"/>
    </xf>
    <xf numFmtId="10" fontId="19" fillId="0" borderId="17" xfId="43" applyNumberFormat="1" applyFont="1" applyBorder="1" applyAlignment="1">
      <alignment horizontal="right" vertical="top"/>
    </xf>
    <xf numFmtId="41" fontId="19" fillId="0" borderId="17" xfId="42" applyFont="1" applyBorder="1" applyAlignment="1">
      <alignment horizontal="right" vertical="top"/>
    </xf>
    <xf numFmtId="0" fontId="33" fillId="39" borderId="0" xfId="0" applyFont="1" applyFill="1" applyAlignment="1">
      <alignment horizontal="center" vertical="center"/>
    </xf>
    <xf numFmtId="0" fontId="19" fillId="39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1" fillId="35" borderId="21" xfId="0" applyFont="1" applyFill="1" applyBorder="1" applyAlignment="1">
      <alignment horizontal="left" vertical="center" wrapText="1"/>
    </xf>
    <xf numFmtId="164" fontId="36" fillId="35" borderId="21" xfId="42" applyNumberFormat="1" applyFont="1" applyFill="1" applyBorder="1" applyAlignment="1">
      <alignment horizontal="right" vertical="center"/>
    </xf>
    <xf numFmtId="0" fontId="27" fillId="34" borderId="0" xfId="0" applyFont="1" applyFill="1" applyAlignment="1">
      <alignment horizontal="left" vertical="center" indent="1"/>
    </xf>
    <xf numFmtId="0" fontId="27" fillId="0" borderId="15" xfId="0" applyFont="1" applyBorder="1" applyAlignment="1">
      <alignment horizontal="center"/>
    </xf>
    <xf numFmtId="41" fontId="0" fillId="0" borderId="0" xfId="0" applyNumberFormat="1"/>
    <xf numFmtId="164" fontId="0" fillId="0" borderId="14" xfId="42" applyNumberFormat="1" applyFont="1" applyFill="1" applyBorder="1" applyAlignment="1"/>
    <xf numFmtId="0" fontId="14" fillId="0" borderId="0" xfId="0" applyFont="1"/>
    <xf numFmtId="164" fontId="17" fillId="33" borderId="0" xfId="42" applyNumberFormat="1" applyFont="1" applyFill="1" applyBorder="1" applyAlignment="1"/>
    <xf numFmtId="41" fontId="19" fillId="0" borderId="0" xfId="0" applyNumberFormat="1" applyFont="1" applyAlignment="1">
      <alignment horizontal="left" vertical="top"/>
    </xf>
    <xf numFmtId="164" fontId="19" fillId="0" borderId="0" xfId="42" applyNumberFormat="1" applyFont="1" applyAlignment="1">
      <alignment horizontal="right" vertical="top"/>
    </xf>
    <xf numFmtId="41" fontId="38" fillId="0" borderId="0" xfId="42" applyFont="1" applyBorder="1" applyAlignment="1">
      <alignment horizontal="left" vertical="center"/>
    </xf>
    <xf numFmtId="164" fontId="39" fillId="0" borderId="0" xfId="42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left" vertical="center"/>
    </xf>
    <xf numFmtId="41" fontId="38" fillId="0" borderId="0" xfId="42" applyFont="1" applyBorder="1" applyAlignment="1">
      <alignment horizontal="right" vertical="center"/>
    </xf>
    <xf numFmtId="164" fontId="0" fillId="35" borderId="0" xfId="42" applyNumberFormat="1" applyFont="1" applyFill="1" applyBorder="1" applyAlignment="1"/>
    <xf numFmtId="164" fontId="0" fillId="0" borderId="0" xfId="0" applyNumberFormat="1"/>
    <xf numFmtId="0" fontId="41" fillId="0" borderId="0" xfId="0" applyFont="1" applyAlignment="1">
      <alignment vertical="center"/>
    </xf>
    <xf numFmtId="0" fontId="16" fillId="34" borderId="18" xfId="0" applyFont="1" applyFill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0" xfId="0" applyFont="1"/>
    <xf numFmtId="0" fontId="25" fillId="34" borderId="0" xfId="0" applyFont="1" applyFill="1" applyAlignment="1">
      <alignment horizontal="left" vertical="center" indent="1"/>
    </xf>
    <xf numFmtId="0" fontId="19" fillId="34" borderId="0" xfId="0" applyFont="1" applyFill="1"/>
    <xf numFmtId="0" fontId="43" fillId="0" borderId="0" xfId="0" applyFont="1"/>
    <xf numFmtId="0" fontId="19" fillId="0" borderId="0" xfId="0" quotePrefix="1" applyFont="1"/>
    <xf numFmtId="0" fontId="19" fillId="35" borderId="0" xfId="0" quotePrefix="1" applyFont="1" applyFill="1"/>
    <xf numFmtId="0" fontId="19" fillId="35" borderId="0" xfId="0" applyFont="1" applyFill="1"/>
    <xf numFmtId="41" fontId="19" fillId="0" borderId="0" xfId="42" applyFont="1"/>
    <xf numFmtId="0" fontId="4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1" fontId="19" fillId="0" borderId="0" xfId="0" applyNumberFormat="1" applyFont="1"/>
    <xf numFmtId="0" fontId="0" fillId="0" borderId="0" xfId="0" applyFont="1"/>
    <xf numFmtId="0" fontId="0" fillId="0" borderId="0" xfId="0" applyFill="1" applyBorder="1" applyAlignment="1"/>
    <xf numFmtId="0" fontId="0" fillId="0" borderId="14" xfId="0" applyFill="1" applyBorder="1" applyAlignment="1"/>
    <xf numFmtId="0" fontId="27" fillId="0" borderId="15" xfId="0" applyFont="1" applyFill="1" applyBorder="1" applyAlignment="1">
      <alignment horizontal="center"/>
    </xf>
    <xf numFmtId="0" fontId="32" fillId="34" borderId="1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32" fillId="0" borderId="0" xfId="0" applyFont="1" applyFill="1" applyBorder="1" applyAlignment="1">
      <alignment horizontal="center" vertical="center"/>
    </xf>
    <xf numFmtId="164" fontId="16" fillId="0" borderId="0" xfId="42" applyNumberFormat="1" applyFont="1" applyFill="1" applyBorder="1" applyAlignment="1">
      <alignment horizontal="right" vertical="center"/>
    </xf>
    <xf numFmtId="0" fontId="0" fillId="35" borderId="0" xfId="0" applyFill="1" applyBorder="1" applyAlignment="1"/>
    <xf numFmtId="178" fontId="0" fillId="0" borderId="0" xfId="42" applyNumberFormat="1" applyFont="1"/>
    <xf numFmtId="41" fontId="19" fillId="35" borderId="0" xfId="0" applyNumberFormat="1" applyFont="1" applyFill="1"/>
    <xf numFmtId="0" fontId="19" fillId="0" borderId="0" xfId="0" applyFont="1" applyFill="1"/>
    <xf numFmtId="164" fontId="19" fillId="35" borderId="0" xfId="0" applyNumberFormat="1" applyFont="1" applyFill="1"/>
    <xf numFmtId="164" fontId="19" fillId="35" borderId="0" xfId="42" applyNumberFormat="1" applyFont="1" applyFill="1"/>
    <xf numFmtId="41" fontId="0" fillId="40" borderId="0" xfId="42" applyFont="1" applyFill="1"/>
    <xf numFmtId="0" fontId="0" fillId="40" borderId="0" xfId="0" applyFill="1"/>
    <xf numFmtId="0" fontId="41" fillId="34" borderId="0" xfId="0" applyFont="1" applyFill="1" applyAlignment="1">
      <alignment vertical="center"/>
    </xf>
    <xf numFmtId="185" fontId="19" fillId="0" borderId="0" xfId="0" applyNumberFormat="1" applyFont="1"/>
    <xf numFmtId="165" fontId="0" fillId="0" borderId="11" xfId="42" applyNumberFormat="1" applyFont="1" applyFill="1" applyBorder="1" applyAlignment="1">
      <alignment horizontal="right" vertical="center"/>
    </xf>
    <xf numFmtId="165" fontId="0" fillId="0" borderId="13" xfId="42" applyNumberFormat="1" applyFont="1" applyFill="1" applyBorder="1" applyAlignment="1">
      <alignment horizontal="right" vertical="center"/>
    </xf>
    <xf numFmtId="0" fontId="16" fillId="0" borderId="21" xfId="0" applyFont="1" applyBorder="1"/>
    <xf numFmtId="41" fontId="0" fillId="0" borderId="22" xfId="42" applyFont="1" applyFill="1" applyBorder="1"/>
    <xf numFmtId="0" fontId="16" fillId="0" borderId="23" xfId="0" applyFont="1" applyBorder="1" applyAlignment="1">
      <alignment horizontal="center"/>
    </xf>
    <xf numFmtId="41" fontId="0" fillId="0" borderId="0" xfId="42" applyFont="1" applyAlignment="1">
      <alignment horizontal="center" vertical="center"/>
    </xf>
    <xf numFmtId="0" fontId="0" fillId="34" borderId="24" xfId="0" applyFill="1" applyBorder="1" applyAlignment="1">
      <alignment horizontal="center" vertical="center"/>
    </xf>
    <xf numFmtId="41" fontId="0" fillId="0" borderId="0" xfId="42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41" fontId="0" fillId="0" borderId="0" xfId="42" applyFont="1" applyAlignment="1">
      <alignment horizontal="left" vertical="top"/>
    </xf>
    <xf numFmtId="41" fontId="16" fillId="0" borderId="0" xfId="42" applyFont="1" applyFill="1" applyBorder="1" applyAlignment="1">
      <alignment horizontal="right" vertical="center"/>
    </xf>
    <xf numFmtId="164" fontId="1" fillId="0" borderId="0" xfId="42" applyNumberFormat="1" applyFont="1" applyFill="1" applyBorder="1" applyAlignment="1">
      <alignment horizontal="right" vertical="center"/>
    </xf>
    <xf numFmtId="164" fontId="0" fillId="0" borderId="0" xfId="42" applyNumberFormat="1" applyFont="1" applyAlignment="1">
      <alignment horizontal="left" vertical="top"/>
    </xf>
    <xf numFmtId="0" fontId="0" fillId="34" borderId="11" xfId="0" applyFill="1" applyBorder="1" applyAlignment="1">
      <alignment horizontal="left" vertical="center"/>
    </xf>
    <xf numFmtId="164" fontId="16" fillId="34" borderId="17" xfId="42" applyNumberFormat="1" applyFont="1" applyFill="1" applyBorder="1" applyAlignment="1">
      <alignment horizontal="right" vertical="center"/>
    </xf>
    <xf numFmtId="0" fontId="46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43" fillId="0" borderId="10" xfId="0" applyFont="1" applyBorder="1" applyAlignment="1">
      <alignment horizontal="left"/>
    </xf>
    <xf numFmtId="0" fontId="19" fillId="0" borderId="10" xfId="0" applyFont="1" applyBorder="1" applyAlignment="1">
      <alignment horizontal="right"/>
    </xf>
    <xf numFmtId="0" fontId="19" fillId="34" borderId="10" xfId="0" applyFont="1" applyFill="1" applyBorder="1" applyAlignment="1">
      <alignment horizontal="right"/>
    </xf>
    <xf numFmtId="41" fontId="19" fillId="0" borderId="10" xfId="42" applyFont="1" applyBorder="1"/>
    <xf numFmtId="41" fontId="19" fillId="0" borderId="27" xfId="0" applyNumberFormat="1" applyFont="1" applyBorder="1"/>
    <xf numFmtId="41" fontId="19" fillId="0" borderId="27" xfId="42" applyFont="1" applyBorder="1"/>
    <xf numFmtId="0" fontId="19" fillId="0" borderId="0" xfId="0" applyFont="1" applyBorder="1"/>
    <xf numFmtId="0" fontId="45" fillId="33" borderId="10" xfId="0" applyFont="1" applyFill="1" applyBorder="1" applyAlignment="1">
      <alignment horizontal="center" vertical="center"/>
    </xf>
    <xf numFmtId="0" fontId="45" fillId="33" borderId="27" xfId="0" applyFont="1" applyFill="1" applyBorder="1" applyAlignment="1">
      <alignment horizontal="center" vertical="center" wrapText="1"/>
    </xf>
    <xf numFmtId="41" fontId="19" fillId="34" borderId="0" xfId="42" applyFont="1" applyFill="1"/>
    <xf numFmtId="0" fontId="19" fillId="0" borderId="0" xfId="0" applyFont="1" applyAlignment="1">
      <alignment horizontal="left"/>
    </xf>
    <xf numFmtId="0" fontId="0" fillId="34" borderId="0" xfId="0" applyFill="1" applyBorder="1" applyAlignment="1"/>
    <xf numFmtId="0" fontId="19" fillId="0" borderId="10" xfId="0" applyFont="1" applyFill="1" applyBorder="1" applyAlignment="1">
      <alignment horizontal="right"/>
    </xf>
    <xf numFmtId="164" fontId="19" fillId="34" borderId="0" xfId="42" applyNumberFormat="1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164" formatCode="_-* #,##0.00_-;\-* #,##0.0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33" formatCode="_-* #,##0_-;\-* #,##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164" formatCode="_-* #,##0.00_-;\-* #,##0.0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5D12"/>
      <color rgb="FFEB701D"/>
      <color rgb="FFF2A36E"/>
      <color rgb="FFFFC000"/>
      <color rgb="FFFFD961"/>
      <color rgb="FF70AD47"/>
      <color rgb="FF9E480E"/>
      <color rgb="FFEF8D4B"/>
      <color rgb="FFED7D31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southeast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'Langkah #2 (2)'!$L$66:$L$76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C-4EC6-949E-869FABCF7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'Langkah #2 (2)'!$L$66:$L$76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2C-4EC6-949E-869FABCF7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southwest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'Langkah #2 (2)'!$L$52:$L$62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A-4579-9E49-9F237E6C0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'Langkah #2 (2)'!$L$52:$L$62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DA-4579-9E49-9F237E6C0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northeast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'Langkah #2 (2)'!$L$23</c:f>
              <c:strCache>
                <c:ptCount val="1"/>
                <c:pt idx="0">
                  <c:v>peluang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'Langkah #2 (2)'!$L$24:$L$34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6-495D-B6EA-DCAA6C02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axId val="870609327"/>
        <c:axId val="870613487"/>
      </c:barChart>
      <c:lineChart>
        <c:grouping val="standard"/>
        <c:varyColors val="0"/>
        <c:ser>
          <c:idx val="1"/>
          <c:order val="1"/>
          <c:tx>
            <c:strRef>
              <c:f>'Langkah #2 (2)'!$J$24:$J$34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'Langkah #2 (2)'!$L$24:$L$34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C6-495D-B6EA-DCAA6C02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northwest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'Langkah #2 (2)'!$J$38:$J$48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'Langkah #2 (2)'!$L$38:$L$48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0-4169-8E79-B0450FE5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'Langkah #2 (2)'!$L$38:$L$48</c:f>
              <c:numCache>
                <c:formatCode>_-* #,##0.00_-;\-* #,##0.00_-;_-* 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B0-4169-8E79-B0450FE5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southeast</a:t>
            </a:r>
          </a:p>
        </c:rich>
      </c:tx>
      <c:layout>
        <c:manualLayout>
          <c:xMode val="edge"/>
          <c:yMode val="edge"/>
          <c:x val="0.38225656688127813"/>
          <c:y val="3.9985103412541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26835578609397"/>
          <c:y val="0.18079827104198773"/>
          <c:w val="0.83255423088006653"/>
          <c:h val="0.648908070095091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  <a:effectLst/>
          </c:spPr>
          <c:invertIfNegative val="0"/>
          <c:val>
            <c:numRef>
              <c:f>'Langkah #2'!$M$69:$M$79</c:f>
              <c:numCache>
                <c:formatCode>_-* #,##0.00_-;\-* #,##0.00_-;_-* "-"_-;_-@_-</c:formatCode>
                <c:ptCount val="11"/>
                <c:pt idx="0">
                  <c:v>0.38461538461538464</c:v>
                </c:pt>
                <c:pt idx="1">
                  <c:v>0.23076923076923078</c:v>
                </c:pt>
                <c:pt idx="2">
                  <c:v>9.3406593406593408E-2</c:v>
                </c:pt>
                <c:pt idx="3">
                  <c:v>7.6923076923076927E-2</c:v>
                </c:pt>
                <c:pt idx="4">
                  <c:v>4.6703296703296704E-2</c:v>
                </c:pt>
                <c:pt idx="5">
                  <c:v>1.6483516483516484E-2</c:v>
                </c:pt>
                <c:pt idx="6">
                  <c:v>6.5934065934065936E-2</c:v>
                </c:pt>
                <c:pt idx="7">
                  <c:v>5.4945054945054944E-2</c:v>
                </c:pt>
                <c:pt idx="8">
                  <c:v>2.4725274725274724E-2</c:v>
                </c:pt>
                <c:pt idx="9">
                  <c:v>0</c:v>
                </c:pt>
                <c:pt idx="10">
                  <c:v>5.4945054945054949E-3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F-4B10-82CC-F90B09CD5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'Langkah #2'!$M$69:$M$79</c:f>
              <c:numCache>
                <c:formatCode>_-* #,##0.00_-;\-* #,##0.00_-;_-* "-"_-;_-@_-</c:formatCode>
                <c:ptCount val="11"/>
                <c:pt idx="0">
                  <c:v>0.38461538461538464</c:v>
                </c:pt>
                <c:pt idx="1">
                  <c:v>0.23076923076923078</c:v>
                </c:pt>
                <c:pt idx="2">
                  <c:v>9.3406593406593408E-2</c:v>
                </c:pt>
                <c:pt idx="3">
                  <c:v>7.6923076923076927E-2</c:v>
                </c:pt>
                <c:pt idx="4">
                  <c:v>4.6703296703296704E-2</c:v>
                </c:pt>
                <c:pt idx="5">
                  <c:v>1.6483516483516484E-2</c:v>
                </c:pt>
                <c:pt idx="6">
                  <c:v>6.5934065934065936E-2</c:v>
                </c:pt>
                <c:pt idx="7">
                  <c:v>5.4945054945054944E-2</c:v>
                </c:pt>
                <c:pt idx="8">
                  <c:v>2.4725274725274724E-2</c:v>
                </c:pt>
                <c:pt idx="9">
                  <c:v>0</c:v>
                </c:pt>
                <c:pt idx="10">
                  <c:v>5.4945054945054949E-3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0F-4B10-82CC-F90B09CD5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southwest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E480E"/>
            </a:solidFill>
            <a:ln>
              <a:noFill/>
            </a:ln>
            <a:effectLst/>
          </c:spPr>
          <c:invertIfNegative val="0"/>
          <c:val>
            <c:numRef>
              <c:f>'Langkah #2'!$M$55:$M$65</c:f>
              <c:numCache>
                <c:formatCode>_-* #,##0.00_-;\-* #,##0.00_-;_-* "-"_-;_-@_-</c:formatCode>
                <c:ptCount val="11"/>
                <c:pt idx="0">
                  <c:v>0.37846153846153846</c:v>
                </c:pt>
                <c:pt idx="1">
                  <c:v>0.32923076923076922</c:v>
                </c:pt>
                <c:pt idx="2">
                  <c:v>9.8461538461538461E-2</c:v>
                </c:pt>
                <c:pt idx="3">
                  <c:v>5.8461538461538461E-2</c:v>
                </c:pt>
                <c:pt idx="4">
                  <c:v>2.1538461538461538E-2</c:v>
                </c:pt>
                <c:pt idx="5">
                  <c:v>2.1538461538461538E-2</c:v>
                </c:pt>
                <c:pt idx="6">
                  <c:v>5.5384615384615386E-2</c:v>
                </c:pt>
                <c:pt idx="7">
                  <c:v>1.2307692307692308E-2</c:v>
                </c:pt>
                <c:pt idx="8">
                  <c:v>2.1538461538461538E-2</c:v>
                </c:pt>
                <c:pt idx="9">
                  <c:v>3.0769230769230769E-3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D-46D5-A23C-DDCFD75B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'Langkah #2'!$M$55:$M$65</c:f>
              <c:numCache>
                <c:formatCode>_-* #,##0.00_-;\-* #,##0.00_-;_-* "-"_-;_-@_-</c:formatCode>
                <c:ptCount val="11"/>
                <c:pt idx="0">
                  <c:v>0.37846153846153846</c:v>
                </c:pt>
                <c:pt idx="1">
                  <c:v>0.32923076923076922</c:v>
                </c:pt>
                <c:pt idx="2">
                  <c:v>9.8461538461538461E-2</c:v>
                </c:pt>
                <c:pt idx="3">
                  <c:v>5.8461538461538461E-2</c:v>
                </c:pt>
                <c:pt idx="4">
                  <c:v>2.1538461538461538E-2</c:v>
                </c:pt>
                <c:pt idx="5">
                  <c:v>2.1538461538461538E-2</c:v>
                </c:pt>
                <c:pt idx="6">
                  <c:v>5.5384615384615386E-2</c:v>
                </c:pt>
                <c:pt idx="7">
                  <c:v>1.2307692307692308E-2</c:v>
                </c:pt>
                <c:pt idx="8">
                  <c:v>2.1538461538461538E-2</c:v>
                </c:pt>
                <c:pt idx="9">
                  <c:v>3.0769230769230769E-3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8D-46D5-A23C-DDCFD75B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northeast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'Langkah #2'!$M$26</c:f>
              <c:strCache>
                <c:ptCount val="1"/>
                <c:pt idx="0">
                  <c:v>peluang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val>
            <c:numRef>
              <c:f>'Langkah #2'!$M$27:$M$37</c:f>
              <c:numCache>
                <c:formatCode>_-* #,##0.00_-;\-* #,##0.00_-;_-* "-"_-;_-@_-</c:formatCode>
                <c:ptCount val="11"/>
                <c:pt idx="0">
                  <c:v>0.38461538461538464</c:v>
                </c:pt>
                <c:pt idx="1">
                  <c:v>0.29846153846153844</c:v>
                </c:pt>
                <c:pt idx="2">
                  <c:v>0.11076923076923077</c:v>
                </c:pt>
                <c:pt idx="3">
                  <c:v>6.1538461538461542E-2</c:v>
                </c:pt>
                <c:pt idx="4">
                  <c:v>5.5384615384615386E-2</c:v>
                </c:pt>
                <c:pt idx="5">
                  <c:v>2.7692307692307693E-2</c:v>
                </c:pt>
                <c:pt idx="6">
                  <c:v>2.4615384615384615E-2</c:v>
                </c:pt>
                <c:pt idx="7">
                  <c:v>2.4615384615384615E-2</c:v>
                </c:pt>
                <c:pt idx="8">
                  <c:v>6.1538461538461538E-3</c:v>
                </c:pt>
                <c:pt idx="9">
                  <c:v>3.0769230769230769E-3</c:v>
                </c:pt>
                <c:pt idx="10">
                  <c:v>3.0769230769230769E-3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4-4E2B-98DD-F2448128F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axId val="870609327"/>
        <c:axId val="870613487"/>
      </c:barChart>
      <c:lineChart>
        <c:grouping val="standard"/>
        <c:varyColors val="0"/>
        <c:ser>
          <c:idx val="1"/>
          <c:order val="1"/>
          <c:tx>
            <c:strRef>
              <c:f>'Langkah #2'!$K$27:$K$37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'Langkah #2'!$M$27:$M$37</c:f>
              <c:numCache>
                <c:formatCode>_-* #,##0.00_-;\-* #,##0.00_-;_-* "-"_-;_-@_-</c:formatCode>
                <c:ptCount val="11"/>
                <c:pt idx="0">
                  <c:v>0.38461538461538464</c:v>
                </c:pt>
                <c:pt idx="1">
                  <c:v>0.29846153846153844</c:v>
                </c:pt>
                <c:pt idx="2">
                  <c:v>0.11076923076923077</c:v>
                </c:pt>
                <c:pt idx="3">
                  <c:v>6.1538461538461542E-2</c:v>
                </c:pt>
                <c:pt idx="4">
                  <c:v>5.5384615384615386E-2</c:v>
                </c:pt>
                <c:pt idx="5">
                  <c:v>2.7692307692307693E-2</c:v>
                </c:pt>
                <c:pt idx="6">
                  <c:v>2.4615384615384615E-2</c:v>
                </c:pt>
                <c:pt idx="7">
                  <c:v>2.4615384615384615E-2</c:v>
                </c:pt>
                <c:pt idx="8">
                  <c:v>6.1538461538461538E-3</c:v>
                </c:pt>
                <c:pt idx="9">
                  <c:v>3.0769230769230769E-3</c:v>
                </c:pt>
                <c:pt idx="10">
                  <c:v>3.0769230769230769E-3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514-4E2B-98DD-F2448128F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northwest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'Langkah #2'!$K$41:$K$51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'Langkah #2'!$M$41:$M$51</c:f>
              <c:numCache>
                <c:formatCode>_-* #,##0.00_-;\-* #,##0.00_-;_-* "-"_-;_-@_-</c:formatCode>
                <c:ptCount val="11"/>
                <c:pt idx="0">
                  <c:v>0.32098765432098764</c:v>
                </c:pt>
                <c:pt idx="1">
                  <c:v>0.2932098765432099</c:v>
                </c:pt>
                <c:pt idx="2">
                  <c:v>0.15432098765432098</c:v>
                </c:pt>
                <c:pt idx="3">
                  <c:v>8.0246913580246909E-2</c:v>
                </c:pt>
                <c:pt idx="4">
                  <c:v>4.3209876543209874E-2</c:v>
                </c:pt>
                <c:pt idx="5">
                  <c:v>3.0864197530864196E-2</c:v>
                </c:pt>
                <c:pt idx="6">
                  <c:v>3.3950617283950615E-2</c:v>
                </c:pt>
                <c:pt idx="7">
                  <c:v>3.0864197530864196E-2</c:v>
                </c:pt>
                <c:pt idx="8">
                  <c:v>9.2592592592592587E-3</c:v>
                </c:pt>
                <c:pt idx="9">
                  <c:v>0</c:v>
                </c:pt>
                <c:pt idx="10">
                  <c:v>3.0864197530864196E-3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F-4034-8D54-3AC6AD89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870609327"/>
        <c:axId val="870613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'Langkah #2'!$M$41:$M$51</c:f>
              <c:numCache>
                <c:formatCode>_-* #,##0.00_-;\-* #,##0.00_-;_-* "-"_-;_-@_-</c:formatCode>
                <c:ptCount val="11"/>
                <c:pt idx="0">
                  <c:v>0.32098765432098764</c:v>
                </c:pt>
                <c:pt idx="1">
                  <c:v>0.2932098765432099</c:v>
                </c:pt>
                <c:pt idx="2">
                  <c:v>0.15432098765432098</c:v>
                </c:pt>
                <c:pt idx="3">
                  <c:v>8.0246913580246909E-2</c:v>
                </c:pt>
                <c:pt idx="4">
                  <c:v>4.3209876543209874E-2</c:v>
                </c:pt>
                <c:pt idx="5">
                  <c:v>3.0864197530864196E-2</c:v>
                </c:pt>
                <c:pt idx="6">
                  <c:v>3.3950617283950615E-2</c:v>
                </c:pt>
                <c:pt idx="7">
                  <c:v>3.0864197530864196E-2</c:v>
                </c:pt>
                <c:pt idx="8">
                  <c:v>9.2592592592592587E-3</c:v>
                </c:pt>
                <c:pt idx="9">
                  <c:v>0</c:v>
                </c:pt>
                <c:pt idx="10">
                  <c:v>3.0864197530864196E-3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7F-4034-8D54-3AC6AD89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09327"/>
        <c:axId val="870613487"/>
      </c:lineChart>
      <c:catAx>
        <c:axId val="8706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13487"/>
        <c:crosses val="autoZero"/>
        <c:auto val="1"/>
        <c:lblAlgn val="ctr"/>
        <c:lblOffset val="100"/>
        <c:noMultiLvlLbl val="0"/>
      </c:catAx>
      <c:valAx>
        <c:axId val="8706134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Proporsi pengguna per-region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'Langkah #2'!$J$8</c:f>
              <c:strCache>
                <c:ptCount val="1"/>
                <c:pt idx="0">
                  <c:v>Proporsi pengguna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89-493F-BB9F-20D88253E9C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89-493F-BB9F-20D88253E9C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89-493F-BB9F-20D88253E9C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89-493F-BB9F-20D88253E9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'Langkah #2'!$K$7:$N$7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'Langkah #2'!$K$8:$N$8</c:f>
              <c:numCache>
                <c:formatCode>_-* #,##0.000_-;\-* #,##0.000_-;_-* "-"_-;_-@_-</c:formatCode>
                <c:ptCount val="4"/>
                <c:pt idx="0">
                  <c:v>0.24215246636771301</c:v>
                </c:pt>
                <c:pt idx="1">
                  <c:v>0.2428998505231689</c:v>
                </c:pt>
                <c:pt idx="2">
                  <c:v>0.27204783258594917</c:v>
                </c:pt>
                <c:pt idx="3">
                  <c:v>0.2428998505231689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89-493F-BB9F-20D88253E9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Proporsi pengguna per-region</a:t>
            </a:r>
          </a:p>
        </c:rich>
      </c:tx>
      <c:layout>
        <c:manualLayout>
          <c:xMode val="edge"/>
          <c:yMode val="edge"/>
          <c:x val="0.27530001343765498"/>
          <c:y val="6.9257931260139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5840716081686"/>
          <c:y val="0.2626198804071222"/>
          <c:w val="0.77372244152943559"/>
          <c:h val="0.6522168270871006"/>
        </c:manualLayout>
      </c:layout>
      <c:pieChart>
        <c:varyColors val="1"/>
        <c:ser>
          <c:idx val="0"/>
          <c:order val="0"/>
          <c:tx>
            <c:strRef>
              <c:f>'Langkah #2'!$J$8</c:f>
              <c:strCache>
                <c:ptCount val="1"/>
                <c:pt idx="0">
                  <c:v>Proporsi pengguna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5-42EF-A660-36282FB4699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5-42EF-A660-36282FB4699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A5-42EF-A660-36282FB4699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A5-42EF-A660-36282FB469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'Langkah #2'!$K$7:$N$7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'Langkah #2'!$K$8:$N$8</c:f>
              <c:numCache>
                <c:formatCode>_-* #,##0.000_-;\-* #,##0.000_-;_-* "-"_-;_-@_-</c:formatCode>
                <c:ptCount val="4"/>
                <c:pt idx="0">
                  <c:v>0.24215246636771301</c:v>
                </c:pt>
                <c:pt idx="1">
                  <c:v>0.2428998505231689</c:v>
                </c:pt>
                <c:pt idx="2">
                  <c:v>0.27204783258594917</c:v>
                </c:pt>
                <c:pt idx="3">
                  <c:v>0.2428998505231689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A5-42EF-A660-36282FB469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'insurance olah help'!$U$1</c:f>
              <c:strCache>
                <c:ptCount val="1"/>
                <c:pt idx="0">
                  <c:v>bmi3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'insurance olah help'!$T$2:$T$1339</c:f>
              <c:numCache>
                <c:formatCode>_-* #,##0.00_-;\-* #,##0.00_-;_-* "-"_-;_-@_-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'insurance olah help'!$U$2:$U$1339</c:f>
              <c:numCache>
                <c:formatCode>_-* #,##0.00_-;\-* #,##0.00_-;_-* "-"_-;_-@_-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8-46C8-A1D5-29888172B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96479"/>
        <c:axId val="824110207"/>
      </c:scatterChart>
      <c:valAx>
        <c:axId val="82409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10207"/>
        <c:crosses val="autoZero"/>
        <c:crossBetween val="midCat"/>
      </c:valAx>
      <c:valAx>
        <c:axId val="8241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txData>
          <cx:v>SEBARAN TAGIHAN BY BIN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SEBARAN TAGIHAN BY BIN</a:t>
          </a:r>
        </a:p>
      </cx:txPr>
    </cx:title>
    <cx:plotArea>
      <cx:plotAreaRegion>
        <cx:series layoutId="boxWhisker" uniqueId="{4EC14487-E441-41E8-BB97-9BE97970AB44}">
          <cx:tx>
            <cx:txData>
              <cx:f>_xlchart.v1.8</cx:f>
              <cx:v>southwest</cx:v>
            </cx:txData>
          </cx:tx>
          <cx:spPr>
            <a:solidFill>
              <a:srgbClr val="CC5D12">
                <a:alpha val="80000"/>
              </a:srgbClr>
            </a:solidFill>
            <a:ln w="15875">
              <a:solidFill>
                <a:srgbClr val="9E480E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74EEEB-96F4-48A1-9FCF-B6787444FB2E}">
          <cx:tx>
            <cx:txData>
              <cx:f>_xlchart.v1.10</cx:f>
              <cx:v>southeast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 w="12700">
              <a:solidFill>
                <a:srgbClr val="70AD47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66D0E8F-EF33-4943-8FB0-868470AF2ED3}">
          <cx:tx>
            <cx:txData>
              <cx:f>_xlchart.v1.12</cx:f>
              <cx:v>northwest</cx:v>
            </cx:txData>
          </cx:tx>
          <cx:spPr>
            <a:solidFill>
              <a:srgbClr val="FFD961"/>
            </a:solidFill>
            <a:ln w="12700">
              <a:solidFill>
                <a:srgbClr val="FFC000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C023604-CCA7-44EA-9C83-B5478F1F877E}">
          <cx:tx>
            <cx:txData>
              <cx:f>_xlchart.v1.14</cx:f>
              <cx:v>northeast</cx:v>
            </cx:txData>
          </cx:tx>
          <cx:spPr>
            <a:solidFill>
              <a:srgbClr val="F2A36E"/>
            </a:solidFill>
            <a:ln w="12700">
              <a:solidFill>
                <a:srgbClr val="EB701D"/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1" min="0"/>
        <cx:majorGridlines>
          <cx:spPr>
            <a:ln>
              <a:solidFill>
                <a:schemeClr val="bg1">
                  <a:lumMod val="85000"/>
                </a:schemeClr>
              </a:solidFill>
            </a:ln>
          </cx:spPr>
        </cx:majorGridlines>
        <cx:tickLabels/>
        <cx:spPr>
          <a:ln>
            <a:noFill/>
          </a:ln>
        </cx:spPr>
      </cx:axis>
    </cx:plotArea>
    <cx:legend pos="b" align="ctr" overlay="0"/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</cx:chartData>
  <cx:chart>
    <cx:title pos="t" align="ctr" overlay="0">
      <cx:tx>
        <cx:txData>
          <cx:v>SEBARAN TAGIHAN BY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n-US" sz="16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SEBARAN TAGIHAN BY VALUE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96A45B55-0089-41D9-A3A5-9ABFB113C282}">
          <cx:tx>
            <cx:txData>
              <cx:f>_xlchart.v1.16</cx:f>
              <cx:v>southwest</cx:v>
            </cx:txData>
          </cx:tx>
          <cx:spPr>
            <a:solidFill>
              <a:srgbClr val="CC5D12">
                <a:alpha val="80000"/>
              </a:srgbClr>
            </a:solidFill>
            <a:ln w="12700">
              <a:solidFill>
                <a:srgbClr val="9E480E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F93958D-A530-4641-B285-B4EF2A1549FF}">
          <cx:tx>
            <cx:txData>
              <cx:f>_xlchart.v1.18</cx:f>
              <cx:v>southeast</cx:v>
            </cx:txData>
          </cx:tx>
          <cx:spPr>
            <a:solidFill>
              <a:schemeClr val="accent6">
                <a:lumMod val="40000"/>
                <a:lumOff val="60000"/>
                <a:alpha val="80000"/>
              </a:schemeClr>
            </a:solidFill>
            <a:ln w="12700">
              <a:solidFill>
                <a:srgbClr val="70AD47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46CFC51-41C0-4581-8FAC-CA6B9C17E5CE}">
          <cx:tx>
            <cx:txData>
              <cx:f>_xlchart.v1.20</cx:f>
              <cx:v>northwest</cx:v>
            </cx:txData>
          </cx:tx>
          <cx:spPr>
            <a:solidFill>
              <a:srgbClr val="FFD961">
                <a:alpha val="80000"/>
              </a:srgbClr>
            </a:solidFill>
            <a:ln w="12700">
              <a:solidFill>
                <a:schemeClr val="accent4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BF43476-E2B2-4B1D-8040-A7C31CA6DB54}">
          <cx:tx>
            <cx:txData>
              <cx:f>_xlchart.v1.22</cx:f>
              <cx:v>northeast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rgbClr val="ED7D31"/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>
          <cx:spPr>
            <a:ln>
              <a:solidFill>
                <a:schemeClr val="bg1">
                  <a:lumMod val="85000"/>
                </a:schemeClr>
              </a:solidFill>
            </a:ln>
          </cx:spPr>
        </cx:majorGridlines>
        <cx:tickLabels/>
        <cx:numFmt formatCode="#.##0" sourceLinked="0"/>
        <cx:spPr>
          <a:ln>
            <a:noFill/>
          </a:ln>
        </cx:spPr>
      </cx:axis>
    </cx:plotArea>
    <cx:legend pos="b" align="ctr" overlay="0"/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Sebaran Tagihan based Smoker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n-U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Sebaran Tagihan based Smoker</a:t>
          </a:r>
        </a:p>
      </cx:txPr>
    </cx:title>
    <cx:plotArea>
      <cx:plotAreaRegion>
        <cx:series layoutId="boxWhisker" uniqueId="{8391397F-FB66-40A8-A053-10B32071D32C}">
          <cx:tx>
            <cx:txData>
              <cx:f>_xlchart.v1.31</cx:f>
              <cx:v>cha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  <a:ln w="15875">
              <a:solidFill>
                <a:schemeClr val="accent5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 sz="6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 sz="600"/>
          </a:p>
        </cx:txPr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txData>
          <cx:v>Sebaran Tagihan based BMI</cx:v>
        </cx:txData>
      </cx:tx>
      <cx:txPr>
        <a:bodyPr vertOverflow="overflow" horzOverflow="overflow" wrap="square" lIns="0" tIns="0" rIns="0" bIns="0"/>
        <a:lstStyle/>
        <a:p>
          <a:pPr algn="ctr" rtl="0">
            <a:defRPr sz="7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ID" sz="1100" b="1"/>
            <a:t>Sebaran Tagihan based BMI</a:t>
          </a:r>
        </a:p>
      </cx:txPr>
    </cx:title>
    <cx:plotArea>
      <cx:plotAreaRegion>
        <cx:series layoutId="boxWhisker" uniqueId="{BCBA7480-FF71-48B1-9FB8-35292D02B807}">
          <cx:tx>
            <cx:txData>
              <cx:f>_xlchart.v1.25</cx:f>
              <cx:v>cha2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  <a:ln w="15875">
              <a:solidFill>
                <a:schemeClr val="accent5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 sz="7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 sz="700"/>
          </a:p>
        </cx:txPr>
      </cx:axis>
    </cx:plotArea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/>
    <cx:plotArea>
      <cx:plotAreaRegion>
        <cx:series layoutId="boxWhisker" uniqueId="{E12DC58A-10E5-4462-B799-60CB70A3EE51}">
          <cx:tx>
            <cx:txData>
              <cx:f>_xlchart.v1.28</cx:f>
              <cx:v>bmi2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7.xml"/><Relationship Id="rId7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openxmlformats.org/officeDocument/2006/relationships/image" Target="../media/image3.png"/><Relationship Id="rId5" Type="http://schemas.openxmlformats.org/officeDocument/2006/relationships/chart" Target="../charts/chart11.xml"/><Relationship Id="rId4" Type="http://schemas.microsoft.com/office/2014/relationships/chartEx" Target="../charts/chartEx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2</xdr:row>
      <xdr:rowOff>146539</xdr:rowOff>
    </xdr:from>
    <xdr:to>
      <xdr:col>14</xdr:col>
      <xdr:colOff>659424</xdr:colOff>
      <xdr:row>4</xdr:row>
      <xdr:rowOff>39076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9CAC5F-4E7D-46F0-AC73-923A80BB8604}"/>
            </a:ext>
          </a:extLst>
        </xdr:cNvPr>
        <xdr:cNvSpPr/>
      </xdr:nvSpPr>
      <xdr:spPr>
        <a:xfrm>
          <a:off x="10941050" y="527539"/>
          <a:ext cx="278424" cy="406887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1</a:t>
          </a:r>
        </a:p>
      </xdr:txBody>
    </xdr:sp>
    <xdr:clientData/>
  </xdr:twoCellAnchor>
  <xdr:twoCellAnchor>
    <xdr:from>
      <xdr:col>22</xdr:col>
      <xdr:colOff>50800</xdr:colOff>
      <xdr:row>16</xdr:row>
      <xdr:rowOff>107950</xdr:rowOff>
    </xdr:from>
    <xdr:to>
      <xdr:col>27</xdr:col>
      <xdr:colOff>488950</xdr:colOff>
      <xdr:row>28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A7CBA3-7BF2-426D-BD87-186327EEE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298450</xdr:colOff>
      <xdr:row>16</xdr:row>
      <xdr:rowOff>120650</xdr:rowOff>
    </xdr:from>
    <xdr:to>
      <xdr:col>22</xdr:col>
      <xdr:colOff>184150</xdr:colOff>
      <xdr:row>28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A3F12E-2042-45B6-9A9D-06BEFAFC4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5</xdr:row>
      <xdr:rowOff>19050</xdr:rowOff>
    </xdr:from>
    <xdr:to>
      <xdr:col>21</xdr:col>
      <xdr:colOff>584200</xdr:colOff>
      <xdr:row>16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32556A-6907-4F93-9468-71FD38CA4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114300</xdr:colOff>
      <xdr:row>5</xdr:row>
      <xdr:rowOff>38100</xdr:rowOff>
    </xdr:from>
    <xdr:to>
      <xdr:col>28</xdr:col>
      <xdr:colOff>101600</xdr:colOff>
      <xdr:row>16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E32157-7827-4CBF-B0AD-49CD9A04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234950</xdr:colOff>
      <xdr:row>28</xdr:row>
      <xdr:rowOff>50800</xdr:rowOff>
    </xdr:from>
    <xdr:to>
      <xdr:col>27</xdr:col>
      <xdr:colOff>425452</xdr:colOff>
      <xdr:row>30</xdr:row>
      <xdr:rowOff>32730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9D1F4D-412E-4FEA-A733-5B257F81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93600" y="5683250"/>
          <a:ext cx="6896102" cy="350230"/>
        </a:xfrm>
        <a:prstGeom prst="rect">
          <a:avLst/>
        </a:prstGeom>
      </xdr:spPr>
    </xdr:pic>
    <xdr:clientData/>
  </xdr:twoCellAnchor>
  <xdr:twoCellAnchor>
    <xdr:from>
      <xdr:col>9</xdr:col>
      <xdr:colOff>219808</xdr:colOff>
      <xdr:row>4</xdr:row>
      <xdr:rowOff>0</xdr:rowOff>
    </xdr:from>
    <xdr:to>
      <xdr:col>12</xdr:col>
      <xdr:colOff>757116</xdr:colOff>
      <xdr:row>4</xdr:row>
      <xdr:rowOff>205154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306547-8DA1-4A22-A87D-B12E6069B055}"/>
            </a:ext>
          </a:extLst>
        </xdr:cNvPr>
        <xdr:cNvSpPr/>
      </xdr:nvSpPr>
      <xdr:spPr>
        <a:xfrm>
          <a:off x="6931758" y="895350"/>
          <a:ext cx="2861408" cy="205154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258886</xdr:colOff>
      <xdr:row>6</xdr:row>
      <xdr:rowOff>24422</xdr:rowOff>
    </xdr:from>
    <xdr:to>
      <xdr:col>13</xdr:col>
      <xdr:colOff>19540</xdr:colOff>
      <xdr:row>7</xdr:row>
      <xdr:rowOff>195384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FF893B6-AEEE-487C-AE65-40F4173B670A}"/>
            </a:ext>
          </a:extLst>
        </xdr:cNvPr>
        <xdr:cNvSpPr/>
      </xdr:nvSpPr>
      <xdr:spPr>
        <a:xfrm>
          <a:off x="6970836" y="1351572"/>
          <a:ext cx="2859454" cy="386862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234461</xdr:colOff>
      <xdr:row>12</xdr:row>
      <xdr:rowOff>39076</xdr:rowOff>
    </xdr:from>
    <xdr:to>
      <xdr:col>12</xdr:col>
      <xdr:colOff>771769</xdr:colOff>
      <xdr:row>13</xdr:row>
      <xdr:rowOff>200269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725055A-763E-4DA9-9175-8D5E87B4A29E}"/>
            </a:ext>
          </a:extLst>
        </xdr:cNvPr>
        <xdr:cNvSpPr/>
      </xdr:nvSpPr>
      <xdr:spPr>
        <a:xfrm>
          <a:off x="6946411" y="2661626"/>
          <a:ext cx="2861408" cy="377093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100135</xdr:colOff>
      <xdr:row>4</xdr:row>
      <xdr:rowOff>39076</xdr:rowOff>
    </xdr:from>
    <xdr:to>
      <xdr:col>14</xdr:col>
      <xdr:colOff>520212</xdr:colOff>
      <xdr:row>4</xdr:row>
      <xdr:rowOff>205154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B05453AC-79E9-4DF9-876F-F0384DF3F5A0}"/>
            </a:ext>
          </a:extLst>
        </xdr:cNvPr>
        <xdr:cNvCxnSpPr>
          <a:stCxn id="8" idx="2"/>
          <a:endCxn id="2" idx="2"/>
        </xdr:cNvCxnSpPr>
      </xdr:nvCxnSpPr>
      <xdr:spPr>
        <a:xfrm rot="5400000" flipH="1" flipV="1">
          <a:off x="9637835" y="-341924"/>
          <a:ext cx="166078" cy="2718777"/>
        </a:xfrm>
        <a:prstGeom prst="bentConnector3">
          <a:avLst>
            <a:gd name="adj1" fmla="val -93528"/>
          </a:avLst>
        </a:prstGeom>
        <a:ln>
          <a:solidFill>
            <a:srgbClr val="00B050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400538</xdr:colOff>
      <xdr:row>6</xdr:row>
      <xdr:rowOff>107462</xdr:rowOff>
    </xdr:from>
    <xdr:to>
      <xdr:col>14</xdr:col>
      <xdr:colOff>678962</xdr:colOff>
      <xdr:row>7</xdr:row>
      <xdr:rowOff>185614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88A64C7-106D-48D2-9E15-5D506E3E44D8}"/>
            </a:ext>
          </a:extLst>
        </xdr:cNvPr>
        <xdr:cNvSpPr/>
      </xdr:nvSpPr>
      <xdr:spPr>
        <a:xfrm>
          <a:off x="10960588" y="1434612"/>
          <a:ext cx="278424" cy="29405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21</a:t>
          </a:r>
        </a:p>
      </xdr:txBody>
    </xdr:sp>
    <xdr:clientData/>
  </xdr:twoCellAnchor>
  <xdr:twoCellAnchor>
    <xdr:from>
      <xdr:col>11</xdr:col>
      <xdr:colOff>139213</xdr:colOff>
      <xdr:row>7</xdr:row>
      <xdr:rowOff>185614</xdr:rowOff>
    </xdr:from>
    <xdr:to>
      <xdr:col>14</xdr:col>
      <xdr:colOff>539750</xdr:colOff>
      <xdr:row>7</xdr:row>
      <xdr:rowOff>195384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7302F34-2866-4FBB-9297-97FCA441667C}"/>
            </a:ext>
          </a:extLst>
        </xdr:cNvPr>
        <xdr:cNvCxnSpPr>
          <a:stCxn id="9" idx="2"/>
          <a:endCxn id="12" idx="2"/>
        </xdr:cNvCxnSpPr>
      </xdr:nvCxnSpPr>
      <xdr:spPr>
        <a:xfrm rot="5400000" flipH="1" flipV="1">
          <a:off x="9745297" y="383930"/>
          <a:ext cx="9770" cy="2699237"/>
        </a:xfrm>
        <a:prstGeom prst="bentConnector3">
          <a:avLst>
            <a:gd name="adj1" fmla="val -1789857"/>
          </a:avLst>
        </a:prstGeom>
        <a:ln>
          <a:solidFill>
            <a:srgbClr val="00B050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395654</xdr:colOff>
      <xdr:row>10</xdr:row>
      <xdr:rowOff>146538</xdr:rowOff>
    </xdr:from>
    <xdr:to>
      <xdr:col>14</xdr:col>
      <xdr:colOff>674078</xdr:colOff>
      <xdr:row>12</xdr:row>
      <xdr:rowOff>9767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32834B2-5D5B-4524-9945-3E3C0E7925B6}"/>
            </a:ext>
          </a:extLst>
        </xdr:cNvPr>
        <xdr:cNvSpPr/>
      </xdr:nvSpPr>
      <xdr:spPr>
        <a:xfrm>
          <a:off x="10955704" y="2337288"/>
          <a:ext cx="278424" cy="295029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321</a:t>
          </a:r>
        </a:p>
      </xdr:txBody>
    </xdr:sp>
    <xdr:clientData/>
  </xdr:twoCellAnchor>
  <xdr:twoCellAnchor>
    <xdr:from>
      <xdr:col>11</xdr:col>
      <xdr:colOff>114787</xdr:colOff>
      <xdr:row>12</xdr:row>
      <xdr:rowOff>9767</xdr:rowOff>
    </xdr:from>
    <xdr:to>
      <xdr:col>14</xdr:col>
      <xdr:colOff>534865</xdr:colOff>
      <xdr:row>13</xdr:row>
      <xdr:rowOff>200269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B407E6E6-AA4C-4F5B-9D37-2E4468F346D7}"/>
            </a:ext>
          </a:extLst>
        </xdr:cNvPr>
        <xdr:cNvCxnSpPr>
          <a:stCxn id="10" idx="2"/>
          <a:endCxn id="14" idx="2"/>
        </xdr:cNvCxnSpPr>
      </xdr:nvCxnSpPr>
      <xdr:spPr>
        <a:xfrm rot="5400000" flipH="1" flipV="1">
          <a:off x="9532325" y="1476129"/>
          <a:ext cx="406402" cy="2718778"/>
        </a:xfrm>
        <a:prstGeom prst="bentConnector3">
          <a:avLst>
            <a:gd name="adj1" fmla="val -56385"/>
          </a:avLst>
        </a:prstGeom>
        <a:ln>
          <a:solidFill>
            <a:srgbClr val="00B050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227771</xdr:colOff>
      <xdr:row>18</xdr:row>
      <xdr:rowOff>155160</xdr:rowOff>
    </xdr:from>
    <xdr:to>
      <xdr:col>24</xdr:col>
      <xdr:colOff>88622</xdr:colOff>
      <xdr:row>30</xdr:row>
      <xdr:rowOff>168688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DF68D1-7211-4CEA-A1D0-62334FE36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180522</xdr:colOff>
      <xdr:row>8</xdr:row>
      <xdr:rowOff>166007</xdr:rowOff>
    </xdr:from>
    <xdr:to>
      <xdr:col>24</xdr:col>
      <xdr:colOff>66222</xdr:colOff>
      <xdr:row>18</xdr:row>
      <xdr:rowOff>126093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21B322-12BB-421C-9B4D-9BEFFD4D1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24177</xdr:colOff>
      <xdr:row>8</xdr:row>
      <xdr:rowOff>182257</xdr:rowOff>
    </xdr:from>
    <xdr:to>
      <xdr:col>29</xdr:col>
      <xdr:colOff>341678</xdr:colOff>
      <xdr:row>18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982FC3-F378-451A-9224-D97272BAC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19050</xdr:colOff>
      <xdr:row>18</xdr:row>
      <xdr:rowOff>114301</xdr:rowOff>
    </xdr:from>
    <xdr:to>
      <xdr:col>29</xdr:col>
      <xdr:colOff>498929</xdr:colOff>
      <xdr:row>30</xdr:row>
      <xdr:rowOff>27214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01C6BD-5A99-40D1-A1CD-A57A404F2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629138</xdr:colOff>
      <xdr:row>12</xdr:row>
      <xdr:rowOff>183662</xdr:rowOff>
    </xdr:from>
    <xdr:to>
      <xdr:col>8</xdr:col>
      <xdr:colOff>94762</xdr:colOff>
      <xdr:row>14</xdr:row>
      <xdr:rowOff>45914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9896302-EF9C-4A7B-A3D9-706B874C1733}"/>
            </a:ext>
          </a:extLst>
        </xdr:cNvPr>
        <xdr:cNvSpPr/>
      </xdr:nvSpPr>
      <xdr:spPr>
        <a:xfrm>
          <a:off x="5499588" y="2710962"/>
          <a:ext cx="278424" cy="29405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21</a:t>
          </a:r>
        </a:p>
      </xdr:txBody>
    </xdr:sp>
    <xdr:clientData/>
  </xdr:twoCellAnchor>
  <xdr:twoCellAnchor>
    <xdr:from>
      <xdr:col>6</xdr:col>
      <xdr:colOff>630604</xdr:colOff>
      <xdr:row>15</xdr:row>
      <xdr:rowOff>184638</xdr:rowOff>
    </xdr:from>
    <xdr:to>
      <xdr:col>8</xdr:col>
      <xdr:colOff>96228</xdr:colOff>
      <xdr:row>17</xdr:row>
      <xdr:rowOff>47867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819493C8-DBBB-4AD7-B8D2-C98531362BEE}"/>
            </a:ext>
          </a:extLst>
        </xdr:cNvPr>
        <xdr:cNvSpPr/>
      </xdr:nvSpPr>
      <xdr:spPr>
        <a:xfrm>
          <a:off x="4802554" y="3359638"/>
          <a:ext cx="278424" cy="295029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321</a:t>
          </a:r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4</xdr:col>
      <xdr:colOff>457200</xdr:colOff>
      <xdr:row>45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67702A8-4866-4A89-ABE1-07B58669C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82177</xdr:colOff>
      <xdr:row>5</xdr:row>
      <xdr:rowOff>276410</xdr:rowOff>
    </xdr:from>
    <xdr:to>
      <xdr:col>37</xdr:col>
      <xdr:colOff>508000</xdr:colOff>
      <xdr:row>26</xdr:row>
      <xdr:rowOff>52294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1977F7-D985-4765-A281-C468D165F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127001</xdr:colOff>
      <xdr:row>31</xdr:row>
      <xdr:rowOff>59764</xdr:rowOff>
    </xdr:from>
    <xdr:to>
      <xdr:col>29</xdr:col>
      <xdr:colOff>284985</xdr:colOff>
      <xdr:row>33</xdr:row>
      <xdr:rowOff>105356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4AEBA6D-1C35-B668-9C72-200673F81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39060" y="5737411"/>
          <a:ext cx="6896454" cy="419122"/>
        </a:xfrm>
        <a:prstGeom prst="rect">
          <a:avLst/>
        </a:prstGeom>
      </xdr:spPr>
    </xdr:pic>
    <xdr:clientData/>
  </xdr:twoCellAnchor>
  <xdr:twoCellAnchor>
    <xdr:from>
      <xdr:col>65</xdr:col>
      <xdr:colOff>605117</xdr:colOff>
      <xdr:row>4</xdr:row>
      <xdr:rowOff>152400</xdr:rowOff>
    </xdr:from>
    <xdr:to>
      <xdr:col>71</xdr:col>
      <xdr:colOff>355600</xdr:colOff>
      <xdr:row>24</xdr:row>
      <xdr:rowOff>100107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799E9A59-5337-4D32-810E-F3E7C6813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31067" y="889000"/>
              <a:ext cx="3408083" cy="41069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71</xdr:col>
      <xdr:colOff>410882</xdr:colOff>
      <xdr:row>4</xdr:row>
      <xdr:rowOff>171823</xdr:rowOff>
    </xdr:from>
    <xdr:to>
      <xdr:col>76</xdr:col>
      <xdr:colOff>749300</xdr:colOff>
      <xdr:row>24</xdr:row>
      <xdr:rowOff>52296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F0EF6566-CB2B-491E-8F61-041228AF1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594432" y="908423"/>
              <a:ext cx="3576918" cy="4039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20</xdr:col>
      <xdr:colOff>481853</xdr:colOff>
      <xdr:row>7</xdr:row>
      <xdr:rowOff>112433</xdr:rowOff>
    </xdr:from>
    <xdr:ext cx="3817840" cy="342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2DDCFB4-55E3-4C46-2BD0-658ADC4AD5BD}"/>
            </a:ext>
          </a:extLst>
        </xdr:cNvPr>
        <xdr:cNvSpPr txBox="1"/>
      </xdr:nvSpPr>
      <xdr:spPr>
        <a:xfrm>
          <a:off x="14519088" y="1008904"/>
          <a:ext cx="3817840" cy="34278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600" b="1">
              <a:solidFill>
                <a:schemeClr val="tx1">
                  <a:lumMod val="65000"/>
                  <a:lumOff val="35000"/>
                </a:schemeClr>
              </a:solidFill>
            </a:rPr>
            <a:t>Histogram</a:t>
          </a:r>
          <a:r>
            <a:rPr lang="en-ID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Tagihan Kesehatan per-Wilayah</a:t>
          </a:r>
          <a:endParaRPr lang="en-ID" sz="16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oneCellAnchor>
    <xdr:from>
      <xdr:col>68</xdr:col>
      <xdr:colOff>605118</xdr:colOff>
      <xdr:row>2</xdr:row>
      <xdr:rowOff>52294</xdr:rowOff>
    </xdr:from>
    <xdr:ext cx="3597716" cy="34278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08BE646-418E-4376-AD7A-2A78070D46EB}"/>
            </a:ext>
          </a:extLst>
        </xdr:cNvPr>
        <xdr:cNvSpPr txBox="1"/>
      </xdr:nvSpPr>
      <xdr:spPr>
        <a:xfrm>
          <a:off x="45092471" y="425823"/>
          <a:ext cx="3597716" cy="34278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600" b="1">
              <a:solidFill>
                <a:schemeClr val="tx1">
                  <a:lumMod val="65000"/>
                  <a:lumOff val="35000"/>
                </a:schemeClr>
              </a:solidFill>
            </a:rPr>
            <a:t>Boxplot</a:t>
          </a:r>
          <a:r>
            <a:rPr lang="en-ID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Tagihan Kesehatan per-Wilayah</a:t>
          </a:r>
          <a:endParaRPr lang="en-ID" sz="16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twoCellAnchor>
    <xdr:from>
      <xdr:col>6</xdr:col>
      <xdr:colOff>615950</xdr:colOff>
      <xdr:row>9</xdr:row>
      <xdr:rowOff>184150</xdr:rowOff>
    </xdr:from>
    <xdr:to>
      <xdr:col>8</xdr:col>
      <xdr:colOff>81574</xdr:colOff>
      <xdr:row>11</xdr:row>
      <xdr:rowOff>46402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49150A6-2D3A-4A26-9D65-E83FD2817393}"/>
            </a:ext>
          </a:extLst>
        </xdr:cNvPr>
        <xdr:cNvSpPr/>
      </xdr:nvSpPr>
      <xdr:spPr>
        <a:xfrm>
          <a:off x="5486400" y="2063750"/>
          <a:ext cx="278424" cy="29405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447260</xdr:colOff>
      <xdr:row>13</xdr:row>
      <xdr:rowOff>52307</xdr:rowOff>
    </xdr:from>
    <xdr:to>
      <xdr:col>7</xdr:col>
      <xdr:colOff>249658</xdr:colOff>
      <xdr:row>25</xdr:row>
      <xdr:rowOff>63647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4E371-211F-7A38-461A-3C373A2F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60" y="2443220"/>
          <a:ext cx="5279963" cy="2197949"/>
        </a:xfrm>
        <a:prstGeom prst="rect">
          <a:avLst/>
        </a:prstGeom>
      </xdr:spPr>
    </xdr:pic>
    <xdr:clientData/>
  </xdr:twoCellAnchor>
  <xdr:twoCellAnchor>
    <xdr:from>
      <xdr:col>9</xdr:col>
      <xdr:colOff>309217</xdr:colOff>
      <xdr:row>0</xdr:row>
      <xdr:rowOff>176696</xdr:rowOff>
    </xdr:from>
    <xdr:to>
      <xdr:col>13</xdr:col>
      <xdr:colOff>82826</xdr:colOff>
      <xdr:row>13</xdr:row>
      <xdr:rowOff>160130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943151E-B200-4DE3-87D9-15E7DAACAF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1217" y="176696"/>
              <a:ext cx="2675559" cy="23900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71784</xdr:colOff>
      <xdr:row>0</xdr:row>
      <xdr:rowOff>160132</xdr:rowOff>
    </xdr:from>
    <xdr:to>
      <xdr:col>18</xdr:col>
      <xdr:colOff>480392</xdr:colOff>
      <xdr:row>13</xdr:row>
      <xdr:rowOff>176696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C08F4E3-A5A3-4729-AC01-A7774DB712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5734" y="160132"/>
              <a:ext cx="3456608" cy="2423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16564</xdr:colOff>
      <xdr:row>0</xdr:row>
      <xdr:rowOff>93870</xdr:rowOff>
    </xdr:from>
    <xdr:to>
      <xdr:col>23</xdr:col>
      <xdr:colOff>601870</xdr:colOff>
      <xdr:row>14</xdr:row>
      <xdr:rowOff>121479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14C5C62-6919-454B-80CB-631D2CB40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8114" y="93870"/>
              <a:ext cx="3023706" cy="26184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82826</xdr:colOff>
      <xdr:row>0</xdr:row>
      <xdr:rowOff>104913</xdr:rowOff>
    </xdr:from>
    <xdr:to>
      <xdr:col>30</xdr:col>
      <xdr:colOff>132522</xdr:colOff>
      <xdr:row>13</xdr:row>
      <xdr:rowOff>57426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987226-06EF-4903-8137-735BBC635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436179</xdr:colOff>
      <xdr:row>67</xdr:row>
      <xdr:rowOff>140575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7C8477-2CA6-4E4B-9272-E0B83E98CE80}"/>
            </a:ext>
          </a:extLst>
        </xdr:cNvPr>
        <xdr:cNvSpPr txBox="1"/>
      </xdr:nvSpPr>
      <xdr:spPr>
        <a:xfrm>
          <a:off x="6820371" y="100368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12</xdr:col>
      <xdr:colOff>436179</xdr:colOff>
      <xdr:row>67</xdr:row>
      <xdr:rowOff>140575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41ECBC-DA6B-4320-8D05-957320FB0D25}"/>
            </a:ext>
          </a:extLst>
        </xdr:cNvPr>
        <xdr:cNvSpPr txBox="1"/>
      </xdr:nvSpPr>
      <xdr:spPr>
        <a:xfrm>
          <a:off x="6820371" y="111993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218167</xdr:colOff>
      <xdr:row>107</xdr:row>
      <xdr:rowOff>2938</xdr:rowOff>
    </xdr:from>
    <xdr:ext cx="17159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81E7D85-7ECE-409C-B492-059A7E274976}"/>
                </a:ext>
              </a:extLst>
            </xdr:cNvPr>
            <xdr:cNvSpPr txBox="1"/>
          </xdr:nvSpPr>
          <xdr:spPr>
            <a:xfrm>
              <a:off x="5991782" y="11227784"/>
              <a:ext cx="1715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81E7D85-7ECE-409C-B492-059A7E274976}"/>
                </a:ext>
              </a:extLst>
            </xdr:cNvPr>
            <xdr:cNvSpPr txBox="1"/>
          </xdr:nvSpPr>
          <xdr:spPr>
            <a:xfrm>
              <a:off x="5991782" y="11227784"/>
              <a:ext cx="1715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𝑥</a:t>
              </a:r>
              <a:r>
                <a:rPr lang="en-ID" sz="1100" b="0" i="0">
                  <a:latin typeface="Cambria Math" panose="02040503050406030204" pitchFamily="18" charset="0"/>
                </a:rPr>
                <a:t> ̅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12</xdr:col>
      <xdr:colOff>436179</xdr:colOff>
      <xdr:row>106</xdr:row>
      <xdr:rowOff>140575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47BCF45-DA22-4DB6-97BA-33B75F563D5E}"/>
            </a:ext>
          </a:extLst>
        </xdr:cNvPr>
        <xdr:cNvSpPr txBox="1"/>
      </xdr:nvSpPr>
      <xdr:spPr>
        <a:xfrm>
          <a:off x="7601910" y="111993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669193</xdr:colOff>
      <xdr:row>0</xdr:row>
      <xdr:rowOff>0</xdr:rowOff>
    </xdr:from>
    <xdr:to>
      <xdr:col>10</xdr:col>
      <xdr:colOff>245461</xdr:colOff>
      <xdr:row>17</xdr:row>
      <xdr:rowOff>102255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81AC4-D0C1-4CEA-8C89-8A9732E6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6693" y="0"/>
          <a:ext cx="4915153" cy="32577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6</xdr:row>
      <xdr:rowOff>6350</xdr:rowOff>
    </xdr:from>
    <xdr:to>
      <xdr:col>9</xdr:col>
      <xdr:colOff>228860</xdr:colOff>
      <xdr:row>15</xdr:row>
      <xdr:rowOff>133442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1375A-080A-4D27-A004-94B12A12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" y="1111250"/>
          <a:ext cx="5061210" cy="1784442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5</xdr:row>
      <xdr:rowOff>133350</xdr:rowOff>
    </xdr:from>
    <xdr:to>
      <xdr:col>18</xdr:col>
      <xdr:colOff>597188</xdr:colOff>
      <xdr:row>13</xdr:row>
      <xdr:rowOff>152477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4DDED-CC24-BEA7-F71A-1A9B256F3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2650" y="1054100"/>
          <a:ext cx="5607338" cy="149232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16</xdr:row>
      <xdr:rowOff>88900</xdr:rowOff>
    </xdr:from>
    <xdr:to>
      <xdr:col>23</xdr:col>
      <xdr:colOff>6719</xdr:colOff>
      <xdr:row>31</xdr:row>
      <xdr:rowOff>19188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39792-680F-1A4D-5FE2-A818A6EA4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0" y="3035300"/>
          <a:ext cx="7188569" cy="26925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18</xdr:col>
      <xdr:colOff>527359</xdr:colOff>
      <xdr:row>56</xdr:row>
      <xdr:rowOff>158966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CA2E76-3DAB-B42A-AB3D-80AD53A5E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6261100"/>
          <a:ext cx="6013759" cy="4210266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16</xdr:row>
      <xdr:rowOff>120650</xdr:rowOff>
    </xdr:from>
    <xdr:to>
      <xdr:col>9</xdr:col>
      <xdr:colOff>216153</xdr:colOff>
      <xdr:row>34</xdr:row>
      <xdr:rowOff>63667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B05B54-E23B-E3C8-B47A-5BB012C17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7400" y="3067050"/>
          <a:ext cx="4915153" cy="325771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37</xdr:row>
      <xdr:rowOff>25400</xdr:rowOff>
    </xdr:from>
    <xdr:to>
      <xdr:col>9</xdr:col>
      <xdr:colOff>266958</xdr:colOff>
      <xdr:row>55</xdr:row>
      <xdr:rowOff>114475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ED00A9-A4DC-4C37-8005-FAB7C65D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6838950"/>
          <a:ext cx="5029458" cy="3403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15080</xdr:colOff>
      <xdr:row>1</xdr:row>
      <xdr:rowOff>2381</xdr:rowOff>
    </xdr:from>
    <xdr:to>
      <xdr:col>2</xdr:col>
      <xdr:colOff>467518</xdr:colOff>
      <xdr:row>5</xdr:row>
      <xdr:rowOff>108743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F11095-8A8B-C2D9-D084-25206204B756}"/>
            </a:ext>
          </a:extLst>
        </xdr:cNvPr>
        <xdr:cNvSpPr/>
      </xdr:nvSpPr>
      <xdr:spPr>
        <a:xfrm>
          <a:off x="626268" y="184944"/>
          <a:ext cx="1063625" cy="836612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/>
            <a:t>Northwest</a:t>
          </a:r>
        </a:p>
        <a:p>
          <a:pPr algn="l"/>
          <a:endParaRPr lang="en-ID" sz="1600"/>
        </a:p>
        <a:p>
          <a:pPr algn="r"/>
          <a:r>
            <a:rPr lang="en-ID" sz="1600" b="1"/>
            <a:t>24,29%</a:t>
          </a:r>
        </a:p>
      </xdr:txBody>
    </xdr:sp>
    <xdr:clientData/>
  </xdr:twoCellAnchor>
  <xdr:twoCellAnchor>
    <xdr:from>
      <xdr:col>2</xdr:col>
      <xdr:colOff>504391</xdr:colOff>
      <xdr:row>1</xdr:row>
      <xdr:rowOff>2164</xdr:rowOff>
    </xdr:from>
    <xdr:to>
      <xdr:col>4</xdr:col>
      <xdr:colOff>345641</xdr:colOff>
      <xdr:row>5</xdr:row>
      <xdr:rowOff>108526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376E82-12C2-4B13-80C5-81E7601118D0}"/>
            </a:ext>
          </a:extLst>
        </xdr:cNvPr>
        <xdr:cNvSpPr/>
      </xdr:nvSpPr>
      <xdr:spPr>
        <a:xfrm>
          <a:off x="1722436" y="186891"/>
          <a:ext cx="1059296" cy="845271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/>
            <a:t>Northeast</a:t>
          </a:r>
        </a:p>
        <a:p>
          <a:pPr algn="l"/>
          <a:endParaRPr lang="en-ID" sz="1600"/>
        </a:p>
        <a:p>
          <a:pPr algn="l"/>
          <a:r>
            <a:rPr lang="en-ID" sz="1600" b="1"/>
            <a:t>24,22%</a:t>
          </a:r>
        </a:p>
      </xdr:txBody>
    </xdr:sp>
    <xdr:clientData/>
  </xdr:twoCellAnchor>
  <xdr:twoCellAnchor>
    <xdr:from>
      <xdr:col>1</xdr:col>
      <xdr:colOff>10843</xdr:colOff>
      <xdr:row>5</xdr:row>
      <xdr:rowOff>133051</xdr:rowOff>
    </xdr:from>
    <xdr:to>
      <xdr:col>2</xdr:col>
      <xdr:colOff>463281</xdr:colOff>
      <xdr:row>10</xdr:row>
      <xdr:rowOff>56851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03673D0-3429-4755-A9DB-2CD40EF0A9DD}"/>
            </a:ext>
          </a:extLst>
        </xdr:cNvPr>
        <xdr:cNvSpPr/>
      </xdr:nvSpPr>
      <xdr:spPr>
        <a:xfrm>
          <a:off x="619866" y="1056687"/>
          <a:ext cx="1061460" cy="847437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D" sz="1600" b="1"/>
            <a:t>24,29%</a:t>
          </a:r>
        </a:p>
        <a:p>
          <a:pPr algn="r"/>
          <a:endParaRPr lang="en-ID" sz="1600"/>
        </a:p>
        <a:p>
          <a:pPr algn="r"/>
          <a:r>
            <a:rPr lang="en-ID" sz="1600"/>
            <a:t>Southwest</a:t>
          </a:r>
        </a:p>
      </xdr:txBody>
    </xdr:sp>
    <xdr:clientData/>
  </xdr:twoCellAnchor>
  <xdr:twoCellAnchor>
    <xdr:from>
      <xdr:col>2</xdr:col>
      <xdr:colOff>502504</xdr:colOff>
      <xdr:row>5</xdr:row>
      <xdr:rowOff>136277</xdr:rowOff>
    </xdr:from>
    <xdr:to>
      <xdr:col>4</xdr:col>
      <xdr:colOff>343754</xdr:colOff>
      <xdr:row>10</xdr:row>
      <xdr:rowOff>60077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381159-4EBC-4A26-844A-DF331E0193E1}"/>
            </a:ext>
          </a:extLst>
        </xdr:cNvPr>
        <xdr:cNvSpPr/>
      </xdr:nvSpPr>
      <xdr:spPr>
        <a:xfrm>
          <a:off x="1720549" y="1059913"/>
          <a:ext cx="1059296" cy="847437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 b="1"/>
            <a:t>27,20%</a:t>
          </a:r>
        </a:p>
        <a:p>
          <a:pPr algn="r"/>
          <a:endParaRPr lang="en-ID" sz="1600"/>
        </a:p>
        <a:p>
          <a:pPr algn="r"/>
          <a:r>
            <a:rPr lang="en-ID" sz="1600"/>
            <a:t>Southeast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18709</xdr:colOff>
      <xdr:row>1</xdr:row>
      <xdr:rowOff>2380</xdr:rowOff>
    </xdr:from>
    <xdr:to>
      <xdr:col>4</xdr:col>
      <xdr:colOff>471147</xdr:colOff>
      <xdr:row>6</xdr:row>
      <xdr:rowOff>130969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C5576A-A456-40A1-8A73-A1EEC21E79BD}"/>
            </a:ext>
          </a:extLst>
        </xdr:cNvPr>
        <xdr:cNvSpPr/>
      </xdr:nvSpPr>
      <xdr:spPr>
        <a:xfrm>
          <a:off x="1357652" y="187437"/>
          <a:ext cx="1062038" cy="10538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800" b="1"/>
            <a:t>avg bmi</a:t>
          </a:r>
          <a:endParaRPr lang="en-ID" sz="1600" b="1"/>
        </a:p>
        <a:p>
          <a:pPr algn="l"/>
          <a:endParaRPr lang="en-ID" sz="1600"/>
        </a:p>
        <a:p>
          <a:pPr algn="r"/>
          <a:r>
            <a:rPr lang="en-ID" sz="2400" b="1"/>
            <a:t>30,66</a:t>
          </a:r>
          <a:endParaRPr lang="en-ID" sz="1600" b="1"/>
        </a:p>
      </xdr:txBody>
    </xdr:sp>
    <xdr:clientData/>
  </xdr:twoCellAnchor>
  <xdr:twoCellAnchor>
    <xdr:from>
      <xdr:col>4</xdr:col>
      <xdr:colOff>488516</xdr:colOff>
      <xdr:row>1</xdr:row>
      <xdr:rowOff>2164</xdr:rowOff>
    </xdr:from>
    <xdr:to>
      <xdr:col>6</xdr:col>
      <xdr:colOff>468086</xdr:colOff>
      <xdr:row>3</xdr:row>
      <xdr:rowOff>150812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E96ED3-02A6-4458-9BE9-39DBE31C228F}"/>
            </a:ext>
          </a:extLst>
        </xdr:cNvPr>
        <xdr:cNvSpPr/>
      </xdr:nvSpPr>
      <xdr:spPr>
        <a:xfrm>
          <a:off x="2437059" y="187221"/>
          <a:ext cx="1198770" cy="518762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/>
            <a:t>avg bmi perokok</a:t>
          </a:r>
        </a:p>
        <a:p>
          <a:pPr algn="r"/>
          <a:r>
            <a:rPr lang="en-ID" sz="1400" b="1"/>
            <a:t>30,71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4</xdr:col>
      <xdr:colOff>488155</xdr:colOff>
      <xdr:row>3</xdr:row>
      <xdr:rowOff>162719</xdr:rowOff>
    </xdr:from>
    <xdr:to>
      <xdr:col>6</xdr:col>
      <xdr:colOff>475343</xdr:colOff>
      <xdr:row>6</xdr:row>
      <xdr:rowOff>128805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FC61DAB-43DF-4ECB-A49B-CC742D93D19F}"/>
            </a:ext>
          </a:extLst>
        </xdr:cNvPr>
        <xdr:cNvSpPr/>
      </xdr:nvSpPr>
      <xdr:spPr>
        <a:xfrm>
          <a:off x="2436698" y="717890"/>
          <a:ext cx="1206388" cy="521258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D" sz="9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bmi non perokok</a:t>
          </a:r>
          <a:endParaRPr lang="en-ID" sz="1000" b="1">
            <a:effectLst/>
          </a:endParaRPr>
        </a:p>
        <a:p>
          <a:pPr algn="r"/>
          <a:r>
            <a:rPr lang="en-ID" sz="1400" b="1"/>
            <a:t>30,65</a:t>
          </a:r>
        </a:p>
        <a:p>
          <a:pPr algn="l"/>
          <a:endParaRPr lang="en-ID" sz="1200"/>
        </a:p>
      </xdr:txBody>
    </xdr:sp>
    <xdr:clientData/>
  </xdr:twoCellAnchor>
  <xdr:twoCellAnchor>
    <xdr:from>
      <xdr:col>1</xdr:col>
      <xdr:colOff>158750</xdr:colOff>
      <xdr:row>1</xdr:row>
      <xdr:rowOff>7937</xdr:rowOff>
    </xdr:from>
    <xdr:to>
      <xdr:col>2</xdr:col>
      <xdr:colOff>610828</xdr:colOff>
      <xdr:row>3</xdr:row>
      <xdr:rowOff>156585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B54A745-95C0-499F-B44D-7F7E9FACE55B}"/>
            </a:ext>
          </a:extLst>
        </xdr:cNvPr>
        <xdr:cNvSpPr/>
      </xdr:nvSpPr>
      <xdr:spPr>
        <a:xfrm>
          <a:off x="769938" y="190500"/>
          <a:ext cx="1063265" cy="513773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bmi male</a:t>
          </a:r>
          <a:endParaRPr lang="en-ID" sz="1200"/>
        </a:p>
        <a:p>
          <a:pPr algn="r"/>
          <a:r>
            <a:rPr lang="en-ID" sz="1400" b="1"/>
            <a:t>30,94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1</xdr:col>
      <xdr:colOff>158410</xdr:colOff>
      <xdr:row>3</xdr:row>
      <xdr:rowOff>167027</xdr:rowOff>
    </xdr:from>
    <xdr:to>
      <xdr:col>3</xdr:col>
      <xdr:colOff>888</xdr:colOff>
      <xdr:row>6</xdr:row>
      <xdr:rowOff>133113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819B7F6-6ADD-4BC7-8172-FF804E1272EF}"/>
            </a:ext>
          </a:extLst>
        </xdr:cNvPr>
        <xdr:cNvSpPr/>
      </xdr:nvSpPr>
      <xdr:spPr>
        <a:xfrm>
          <a:off x="278153" y="722198"/>
          <a:ext cx="1061678" cy="521258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bmi female</a:t>
          </a:r>
          <a:endParaRPr lang="en-ID" sz="1000"/>
        </a:p>
        <a:p>
          <a:pPr algn="r"/>
          <a:r>
            <a:rPr lang="en-ID" sz="1400" b="1"/>
            <a:t>30,38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1</xdr:col>
      <xdr:colOff>292474</xdr:colOff>
      <xdr:row>10</xdr:row>
      <xdr:rowOff>163763</xdr:rowOff>
    </xdr:from>
    <xdr:to>
      <xdr:col>3</xdr:col>
      <xdr:colOff>309144</xdr:colOff>
      <xdr:row>16</xdr:row>
      <xdr:rowOff>113632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C684AD3-5E6C-4EB1-A481-C0B99752C103}"/>
            </a:ext>
          </a:extLst>
        </xdr:cNvPr>
        <xdr:cNvSpPr/>
      </xdr:nvSpPr>
      <xdr:spPr>
        <a:xfrm>
          <a:off x="412790" y="2001921"/>
          <a:ext cx="1233196" cy="1052764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 b="1"/>
            <a:t>avg charges</a:t>
          </a:r>
          <a:endParaRPr lang="en-ID" sz="1400" b="1"/>
        </a:p>
        <a:p>
          <a:pPr algn="l"/>
          <a:endParaRPr lang="en-ID" sz="1200"/>
        </a:p>
        <a:p>
          <a:pPr algn="l"/>
          <a:endParaRPr lang="en-ID" sz="1200"/>
        </a:p>
        <a:p>
          <a:pPr algn="r"/>
          <a:r>
            <a:rPr lang="en-ID" sz="1800" b="1"/>
            <a:t>$13.270,42</a:t>
          </a:r>
          <a:endParaRPr lang="en-ID" sz="1200" b="1"/>
        </a:p>
      </xdr:txBody>
    </xdr:sp>
    <xdr:clientData/>
  </xdr:twoCellAnchor>
  <xdr:twoCellAnchor>
    <xdr:from>
      <xdr:col>3</xdr:col>
      <xdr:colOff>326668</xdr:colOff>
      <xdr:row>10</xdr:row>
      <xdr:rowOff>159559</xdr:rowOff>
    </xdr:from>
    <xdr:to>
      <xdr:col>5</xdr:col>
      <xdr:colOff>167558</xdr:colOff>
      <xdr:row>13</xdr:row>
      <xdr:rowOff>125644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E6F20B-C686-4340-B08E-2AFDD788CB9C}"/>
            </a:ext>
          </a:extLst>
        </xdr:cNvPr>
        <xdr:cNvSpPr/>
      </xdr:nvSpPr>
      <xdr:spPr>
        <a:xfrm>
          <a:off x="1667912" y="1987120"/>
          <a:ext cx="1061329" cy="514353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200"/>
            <a:t>perokok</a:t>
          </a:r>
        </a:p>
        <a:p>
          <a:pPr algn="r"/>
          <a:r>
            <a:rPr lang="en-ID" sz="1400" b="1"/>
            <a:t> $32.050,23 </a:t>
          </a:r>
          <a:endParaRPr lang="en-ID" sz="1200"/>
        </a:p>
      </xdr:txBody>
    </xdr:sp>
    <xdr:clientData/>
  </xdr:twoCellAnchor>
  <xdr:twoCellAnchor>
    <xdr:from>
      <xdr:col>3</xdr:col>
      <xdr:colOff>325437</xdr:colOff>
      <xdr:row>13</xdr:row>
      <xdr:rowOff>142875</xdr:rowOff>
    </xdr:from>
    <xdr:to>
      <xdr:col>5</xdr:col>
      <xdr:colOff>166327</xdr:colOff>
      <xdr:row>16</xdr:row>
      <xdr:rowOff>108961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12F2C4-09F7-44E5-A694-6FD1BC525E24}"/>
            </a:ext>
          </a:extLst>
        </xdr:cNvPr>
        <xdr:cNvSpPr/>
      </xdr:nvSpPr>
      <xdr:spPr>
        <a:xfrm>
          <a:off x="1666875" y="2516188"/>
          <a:ext cx="1063265" cy="513773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200"/>
            <a:t>non</a:t>
          </a:r>
          <a:r>
            <a:rPr lang="en-ID" sz="1200" baseline="0"/>
            <a:t> perokok</a:t>
          </a:r>
          <a:endParaRPr lang="en-ID" sz="1200"/>
        </a:p>
        <a:p>
          <a:pPr algn="r"/>
          <a:r>
            <a:rPr lang="en-ID" sz="1400" b="1"/>
            <a:t>$8.434,27</a:t>
          </a:r>
          <a:endParaRPr lang="en-ID" sz="1200"/>
        </a:p>
      </xdr:txBody>
    </xdr:sp>
    <xdr:clientData/>
  </xdr:twoCellAnchor>
  <xdr:oneCellAnchor>
    <xdr:from>
      <xdr:col>1</xdr:col>
      <xdr:colOff>216727</xdr:colOff>
      <xdr:row>16</xdr:row>
      <xdr:rowOff>32170</xdr:rowOff>
    </xdr:from>
    <xdr:ext cx="2413127" cy="66976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9A4AA84-5378-4BA8-8FB5-D851E8552E3F}"/>
            </a:ext>
          </a:extLst>
        </xdr:cNvPr>
        <xdr:cNvSpPr txBox="1"/>
      </xdr:nvSpPr>
      <xdr:spPr>
        <a:xfrm>
          <a:off x="337043" y="2973223"/>
          <a:ext cx="2413127" cy="6697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D" sz="900"/>
            <a:t>Rata-rata</a:t>
          </a:r>
          <a:r>
            <a:rPr lang="en-ID" sz="900" baseline="0"/>
            <a:t> tagihan perokok jauh lebih tinggi dibandingkan rata-rata tagihan non perokok.</a:t>
          </a:r>
        </a:p>
      </xdr:txBody>
    </xdr:sp>
    <xdr:clientData/>
  </xdr:oneCellAnchor>
  <xdr:twoCellAnchor>
    <xdr:from>
      <xdr:col>5</xdr:col>
      <xdr:colOff>185854</xdr:colOff>
      <xdr:row>10</xdr:row>
      <xdr:rowOff>155984</xdr:rowOff>
    </xdr:from>
    <xdr:to>
      <xdr:col>7</xdr:col>
      <xdr:colOff>202524</xdr:colOff>
      <xdr:row>16</xdr:row>
      <xdr:rowOff>105853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B295334-6285-4534-B3B3-9F15EEAA7AAB}"/>
            </a:ext>
          </a:extLst>
        </xdr:cNvPr>
        <xdr:cNvSpPr/>
      </xdr:nvSpPr>
      <xdr:spPr>
        <a:xfrm>
          <a:off x="2747537" y="1983545"/>
          <a:ext cx="1237109" cy="104640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400" b="1"/>
            <a:t>avg charges </a:t>
          </a:r>
          <a:r>
            <a:rPr lang="en-ID" sz="1400" b="1" baseline="0"/>
            <a:t> bmi &gt; 25</a:t>
          </a:r>
        </a:p>
        <a:p>
          <a:pPr algn="l"/>
          <a:endParaRPr lang="en-ID" sz="1200"/>
        </a:p>
        <a:p>
          <a:pPr algn="r"/>
          <a:r>
            <a:rPr lang="en-ID" sz="1800" b="1"/>
            <a:t>$</a:t>
          </a:r>
          <a:r>
            <a:rPr lang="en-ID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13.946,48</a:t>
          </a:r>
          <a:r>
            <a:rPr lang="en-ID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 sz="9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D" sz="1000" b="1"/>
        </a:p>
      </xdr:txBody>
    </xdr:sp>
    <xdr:clientData/>
  </xdr:twoCellAnchor>
  <xdr:twoCellAnchor>
    <xdr:from>
      <xdr:col>7</xdr:col>
      <xdr:colOff>220048</xdr:colOff>
      <xdr:row>10</xdr:row>
      <xdr:rowOff>151780</xdr:rowOff>
    </xdr:from>
    <xdr:to>
      <xdr:col>9</xdr:col>
      <xdr:colOff>60938</xdr:colOff>
      <xdr:row>13</xdr:row>
      <xdr:rowOff>117865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D982F7B-74E0-4CCD-8A14-BD15E55D95C8}"/>
            </a:ext>
          </a:extLst>
        </xdr:cNvPr>
        <xdr:cNvSpPr/>
      </xdr:nvSpPr>
      <xdr:spPr>
        <a:xfrm>
          <a:off x="4002170" y="1979341"/>
          <a:ext cx="1061329" cy="51435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200"/>
            <a:t>perokok</a:t>
          </a:r>
        </a:p>
        <a:p>
          <a:pPr algn="r"/>
          <a:r>
            <a:rPr lang="en-ID" sz="1400" b="1"/>
            <a:t> $35.116,91</a:t>
          </a:r>
          <a:endParaRPr lang="en-ID" sz="1200"/>
        </a:p>
      </xdr:txBody>
    </xdr:sp>
    <xdr:clientData/>
  </xdr:twoCellAnchor>
  <xdr:twoCellAnchor>
    <xdr:from>
      <xdr:col>7</xdr:col>
      <xdr:colOff>218817</xdr:colOff>
      <xdr:row>13</xdr:row>
      <xdr:rowOff>135096</xdr:rowOff>
    </xdr:from>
    <xdr:to>
      <xdr:col>9</xdr:col>
      <xdr:colOff>59707</xdr:colOff>
      <xdr:row>16</xdr:row>
      <xdr:rowOff>101182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7EBB3AB-3E99-408A-9483-DE8671B7CBD4}"/>
            </a:ext>
          </a:extLst>
        </xdr:cNvPr>
        <xdr:cNvSpPr/>
      </xdr:nvSpPr>
      <xdr:spPr>
        <a:xfrm>
          <a:off x="4000939" y="2510925"/>
          <a:ext cx="1061329" cy="51435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200"/>
            <a:t>non</a:t>
          </a:r>
          <a:r>
            <a:rPr lang="en-ID" sz="1200" baseline="0"/>
            <a:t> perokok</a:t>
          </a:r>
          <a:endParaRPr lang="en-ID" sz="1200"/>
        </a:p>
        <a:p>
          <a:pPr algn="r"/>
          <a:r>
            <a:rPr lang="en-ID" sz="1400" b="1"/>
            <a:t>$8.629,59</a:t>
          </a:r>
          <a:endParaRPr lang="en-ID" sz="1200"/>
        </a:p>
      </xdr:txBody>
    </xdr:sp>
    <xdr:clientData/>
  </xdr:twoCellAnchor>
  <xdr:oneCellAnchor>
    <xdr:from>
      <xdr:col>5</xdr:col>
      <xdr:colOff>128051</xdr:colOff>
      <xdr:row>16</xdr:row>
      <xdr:rowOff>24542</xdr:rowOff>
    </xdr:from>
    <xdr:ext cx="2432002" cy="74385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5D7E9CA-050E-472D-947F-D7D397E24287}"/>
            </a:ext>
          </a:extLst>
        </xdr:cNvPr>
        <xdr:cNvSpPr txBox="1"/>
      </xdr:nvSpPr>
      <xdr:spPr>
        <a:xfrm>
          <a:off x="2681419" y="2965595"/>
          <a:ext cx="2432002" cy="7438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D" sz="900"/>
            <a:t>Rata-rata</a:t>
          </a:r>
          <a:r>
            <a:rPr lang="en-ID" sz="900" baseline="0"/>
            <a:t> tagihan perokok dengan bmi &gt; 25 jauh lebih tinggi dibandingkan rata-rata tagihan non perokok dengan bmi &gt; 25.</a:t>
          </a:r>
        </a:p>
      </xdr:txBody>
    </xdr:sp>
    <xdr:clientData/>
  </xdr:oneCellAnchor>
  <xdr:twoCellAnchor>
    <xdr:from>
      <xdr:col>3</xdr:col>
      <xdr:colOff>483262</xdr:colOff>
      <xdr:row>23</xdr:row>
      <xdr:rowOff>182853</xdr:rowOff>
    </xdr:from>
    <xdr:to>
      <xdr:col>5</xdr:col>
      <xdr:colOff>327437</xdr:colOff>
      <xdr:row>31</xdr:row>
      <xdr:rowOff>13368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107CC51-B4E3-40C4-986C-70309779715B}"/>
            </a:ext>
          </a:extLst>
        </xdr:cNvPr>
        <xdr:cNvSpPr/>
      </xdr:nvSpPr>
      <xdr:spPr>
        <a:xfrm>
          <a:off x="1820104" y="4410616"/>
          <a:ext cx="1060701" cy="130104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800" b="1"/>
            <a:t>avg age</a:t>
          </a:r>
          <a:endParaRPr lang="en-ID" sz="1600" b="1"/>
        </a:p>
        <a:p>
          <a:pPr algn="l"/>
          <a:endParaRPr lang="en-ID" sz="1600"/>
        </a:p>
        <a:p>
          <a:pPr algn="l"/>
          <a:endParaRPr lang="en-ID" sz="1600"/>
        </a:p>
        <a:p>
          <a:pPr algn="r"/>
          <a:r>
            <a:rPr lang="en-ID" sz="2400" b="1"/>
            <a:t>39</a:t>
          </a:r>
          <a:r>
            <a:rPr lang="en-ID" sz="1800" b="1"/>
            <a:t>thn</a:t>
          </a:r>
          <a:endParaRPr lang="en-ID" sz="1600" b="1"/>
        </a:p>
      </xdr:txBody>
    </xdr:sp>
    <xdr:clientData/>
  </xdr:twoCellAnchor>
  <xdr:twoCellAnchor>
    <xdr:from>
      <xdr:col>2</xdr:col>
      <xdr:colOff>250922</xdr:colOff>
      <xdr:row>23</xdr:row>
      <xdr:rowOff>182114</xdr:rowOff>
    </xdr:from>
    <xdr:to>
      <xdr:col>3</xdr:col>
      <xdr:colOff>467360</xdr:colOff>
      <xdr:row>27</xdr:row>
      <xdr:rowOff>86032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25822B-FF21-464C-989E-C49E05924AF5}"/>
            </a:ext>
          </a:extLst>
        </xdr:cNvPr>
        <xdr:cNvSpPr/>
      </xdr:nvSpPr>
      <xdr:spPr>
        <a:xfrm>
          <a:off x="982196" y="4422275"/>
          <a:ext cx="826858" cy="641338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/>
            <a:t>avg age perokok</a:t>
          </a:r>
        </a:p>
        <a:p>
          <a:pPr algn="r"/>
          <a:r>
            <a:rPr lang="en-ID" sz="1400" b="1"/>
            <a:t>39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1</xdr:col>
      <xdr:colOff>158750</xdr:colOff>
      <xdr:row>23</xdr:row>
      <xdr:rowOff>184005</xdr:rowOff>
    </xdr:from>
    <xdr:to>
      <xdr:col>2</xdr:col>
      <xdr:colOff>236682</xdr:colOff>
      <xdr:row>27</xdr:row>
      <xdr:rowOff>84919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B800DC-0FCB-4CFE-8485-3BD29D228894}"/>
            </a:ext>
          </a:extLst>
        </xdr:cNvPr>
        <xdr:cNvSpPr/>
      </xdr:nvSpPr>
      <xdr:spPr>
        <a:xfrm>
          <a:off x="279977" y="4432732"/>
          <a:ext cx="686955" cy="639823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age male</a:t>
          </a:r>
          <a:endParaRPr lang="en-ID" sz="1200"/>
        </a:p>
        <a:p>
          <a:pPr algn="r"/>
          <a:r>
            <a:rPr lang="en-ID" sz="1400" b="1"/>
            <a:t>39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1</xdr:col>
      <xdr:colOff>158749</xdr:colOff>
      <xdr:row>27</xdr:row>
      <xdr:rowOff>101023</xdr:rowOff>
    </xdr:from>
    <xdr:to>
      <xdr:col>2</xdr:col>
      <xdr:colOff>236681</xdr:colOff>
      <xdr:row>31</xdr:row>
      <xdr:rowOff>1026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2AF7AF4-57A8-4C30-937B-94B0ACC1AC11}"/>
            </a:ext>
          </a:extLst>
        </xdr:cNvPr>
        <xdr:cNvSpPr/>
      </xdr:nvSpPr>
      <xdr:spPr>
        <a:xfrm>
          <a:off x="279976" y="5088659"/>
          <a:ext cx="686955" cy="638912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age female</a:t>
          </a:r>
          <a:endParaRPr lang="en-ID" sz="1200"/>
        </a:p>
        <a:p>
          <a:pPr algn="r"/>
          <a:r>
            <a:rPr lang="en-ID" sz="1400" b="1"/>
            <a:t>40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2</xdr:col>
      <xdr:colOff>248226</xdr:colOff>
      <xdr:row>27</xdr:row>
      <xdr:rowOff>98138</xdr:rowOff>
    </xdr:from>
    <xdr:to>
      <xdr:col>3</xdr:col>
      <xdr:colOff>464664</xdr:colOff>
      <xdr:row>31</xdr:row>
      <xdr:rowOff>2056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1AD4FA5-CDCE-43E4-984B-D1F122FCFEE6}"/>
            </a:ext>
          </a:extLst>
        </xdr:cNvPr>
        <xdr:cNvSpPr/>
      </xdr:nvSpPr>
      <xdr:spPr>
        <a:xfrm>
          <a:off x="978476" y="5085774"/>
          <a:ext cx="825461" cy="642827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/>
            <a:t>avg age non</a:t>
          </a:r>
          <a:r>
            <a:rPr lang="en-ID" sz="1000" b="1" baseline="0"/>
            <a:t> </a:t>
          </a:r>
          <a:r>
            <a:rPr lang="en-ID" sz="1000" b="1"/>
            <a:t>perokok</a:t>
          </a:r>
        </a:p>
        <a:p>
          <a:pPr algn="r"/>
          <a:r>
            <a:rPr lang="en-ID" sz="1400" b="1"/>
            <a:t>39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5</xdr:col>
      <xdr:colOff>343477</xdr:colOff>
      <xdr:row>24</xdr:row>
      <xdr:rowOff>0</xdr:rowOff>
    </xdr:from>
    <xdr:to>
      <xdr:col>7</xdr:col>
      <xdr:colOff>268430</xdr:colOff>
      <xdr:row>27</xdr:row>
      <xdr:rowOff>88646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9396E17-4C41-407B-A93F-1AC3C3A016DD}"/>
            </a:ext>
          </a:extLst>
        </xdr:cNvPr>
        <xdr:cNvSpPr/>
      </xdr:nvSpPr>
      <xdr:spPr>
        <a:xfrm>
          <a:off x="2900795" y="4433455"/>
          <a:ext cx="1142999" cy="642827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/>
            <a:t>avg age perokok ∩ male</a:t>
          </a:r>
        </a:p>
        <a:p>
          <a:pPr algn="r"/>
          <a:r>
            <a:rPr lang="en-ID" sz="1400" b="1"/>
            <a:t>38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  <xdr:twoCellAnchor>
    <xdr:from>
      <xdr:col>5</xdr:col>
      <xdr:colOff>342822</xdr:colOff>
      <xdr:row>27</xdr:row>
      <xdr:rowOff>102493</xdr:rowOff>
    </xdr:from>
    <xdr:to>
      <xdr:col>7</xdr:col>
      <xdr:colOff>267775</xdr:colOff>
      <xdr:row>31</xdr:row>
      <xdr:rowOff>6411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7713D15-1A79-4E57-92AA-B7EF8E0BD6EC}"/>
            </a:ext>
          </a:extLst>
        </xdr:cNvPr>
        <xdr:cNvSpPr/>
      </xdr:nvSpPr>
      <xdr:spPr>
        <a:xfrm>
          <a:off x="2897199" y="5084248"/>
          <a:ext cx="1142236" cy="641955"/>
        </a:xfrm>
        <a:prstGeom prst="rect">
          <a:avLst/>
        </a:prstGeom>
        <a:solidFill>
          <a:srgbClr val="98C0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00" b="1"/>
            <a:t>avg age perokok </a:t>
          </a:r>
          <a:r>
            <a:rPr lang="en-ID" sz="1100" b="0"/>
            <a:t>∩</a:t>
          </a:r>
          <a:r>
            <a:rPr lang="en-ID" sz="1000" b="1"/>
            <a:t> female</a:t>
          </a:r>
        </a:p>
        <a:p>
          <a:pPr algn="r"/>
          <a:r>
            <a:rPr lang="en-ID" sz="1400" b="1"/>
            <a:t>39</a:t>
          </a:r>
          <a:r>
            <a:rPr lang="en-ID" sz="1100" b="1"/>
            <a:t>thn</a:t>
          </a:r>
          <a:endParaRPr lang="en-ID" sz="1200" b="1"/>
        </a:p>
        <a:p>
          <a:pPr algn="l"/>
          <a:endParaRPr lang="en-ID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BD53E-9D10-4E88-98C7-B0BC585797F3}" name="insurance" displayName="insurance" ref="A1:L1339" totalsRowShown="0">
  <autoFilter ref="A1:L1339" xr:uid="{3CFBD53E-9D10-4E88-98C7-B0BC585797F3}"/>
  <tableColumns count="12">
    <tableColumn id="1" xr3:uid="{86A32683-20E6-4627-82BC-49DC146D5EF5}" name="age"/>
    <tableColumn id="2" xr3:uid="{DD6A187F-5BD0-40EC-B09D-F0204B1A9E3A}" name="sex"/>
    <tableColumn id="3" xr3:uid="{959CE527-A2F9-425B-A973-0319A1310594}" name="bmi"/>
    <tableColumn id="4" xr3:uid="{690C1984-4075-4247-BCF3-35E123C3E053}" name="children"/>
    <tableColumn id="5" xr3:uid="{4C36CD33-C749-43E9-8F5E-E14184E379BF}" name="smoker"/>
    <tableColumn id="6" xr3:uid="{ACE86CCE-BCE9-4D72-9636-FBAECBAF3F58}" name="region"/>
    <tableColumn id="7" xr3:uid="{549F2CFC-7BF7-4CBC-BED2-9BD6265CD4EE}" name="charges" totalsRowDxfId="57" dataCellStyle="Comma [0]" totalsRowCellStyle="Comma [0]"/>
    <tableColumn id="9" xr3:uid="{4FFD2128-7813-4464-971F-17623952B378}" name="charges_class" dataDxfId="56" totalsRowDxfId="55">
      <calculatedColumnFormula array="1">INDEX(kelas_charges[kelas],MATCH(1,(insurance[[#This Row],[charges]]&gt;=kelas_charges[Lower])*(insurance[[#This Row],[charges]]&lt;kelas_charges[Upper]),0),1)</calculatedColumnFormula>
    </tableColumn>
    <tableColumn id="10" xr3:uid="{F001BEBF-B8E4-4041-B03D-0A6CC0FD541C}" name="desc_charges_class" dataDxfId="54" totalsRowDxfId="53">
      <calculatedColumnFormula array="1">INDEX(kelas_charges[desc],MATCH(1,(insurance[[#This Row],[charges]]&gt;=kelas_charges[Lower])*(insurance[[#This Row],[charges]]&lt;kelas_charges[Upper]),0),1)</calculatedColumnFormula>
    </tableColumn>
    <tableColumn id="8" xr3:uid="{977FEDEF-9388-47A0-9556-647C18B63D0B}" name="charges_16,7K" dataDxfId="52">
      <calculatedColumnFormula>IF(insurance[[#This Row],[charges]]&gt;16700,1,0)</calculatedColumnFormula>
    </tableColumn>
    <tableColumn id="11" xr3:uid="{FFABE764-7240-44D5-ADCB-E1F4557CEE38}" name="smoker_alias" dataDxfId="51">
      <calculatedColumnFormula>IF(insurance[[#This Row],[smoker]]="yes",1,0)</calculatedColumnFormula>
    </tableColumn>
    <tableColumn id="12" xr3:uid="{F7171A85-92B3-4244-A4FC-9FDEF1FC6BA0}" name="region_alias" dataDxfId="50">
      <calculatedColumnFormula>VLOOKUP(insurance[[#This Row],[region]],Table2[],2,0)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C83A82-A868-4885-874F-6A4FD84E2F7E}" name="Table912411" displayName="Table912411" ref="I23:L34" totalsRowShown="0">
  <autoFilter ref="I23:L34" xr:uid="{7653B474-CB9B-4D0B-96E1-45CD662BAF64}"/>
  <tableColumns count="4">
    <tableColumn id="1" xr3:uid="{19D68175-D255-465B-B72F-559F1F0E5480}" name="desc"/>
    <tableColumn id="4" xr3:uid="{B148EC6E-B40C-44D2-A53D-CBD55E59A46D}" name="class" dataDxfId="11"/>
    <tableColumn id="2" xr3:uid="{221A3191-8576-4E0B-85EB-DA44B022D884}" name="freq" dataDxfId="10">
      <calculatedColumnFormula>COUNTIFS(insurance[charges_class],Table912411[[#This Row],[class]],insurance[region],'Langkah #2'!$I$22)</calculatedColumnFormula>
    </tableColumn>
    <tableColumn id="3" xr3:uid="{9D150383-A7EF-474B-8AC4-ECB4E389CF35}" name="peluang" dataDxfId="9" dataCellStyle="Comma [0]">
      <calculatedColumnFormula>Table912411[[#This Row],[freq]]/SUM(Table912411[freq])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5E0E85-9B9E-4F91-B71D-940F96E884C6}" name="Table9124512" displayName="Table9124512" ref="I37:L48" totalsRowShown="0">
  <autoFilter ref="I37:L48" xr:uid="{4F75C0C7-EA08-42D0-A334-EA804E821CD6}"/>
  <tableColumns count="4">
    <tableColumn id="1" xr3:uid="{C48E4736-A97A-41F3-A187-B6DC563DAB36}" name="desc"/>
    <tableColumn id="4" xr3:uid="{673E0D87-25F7-40BD-857F-70B57C06657B}" name="class" dataDxfId="8"/>
    <tableColumn id="2" xr3:uid="{BBF30EAC-DABF-43D6-AD37-19A66E707DDB}" name="freq" dataDxfId="7">
      <calculatedColumnFormula>COUNTIFS(insurance[charges_class],Table9124512[[#This Row],[class]],insurance[region],'Langkah #2'!$I$36)</calculatedColumnFormula>
    </tableColumn>
    <tableColumn id="3" xr3:uid="{6CE4F0AB-96A0-44D8-91D4-F5ACE20E332A}" name="peluang" dataDxfId="6" dataCellStyle="Comma [0]">
      <calculatedColumnFormula>Table9124512[[#This Row],[freq]]/SUM(Table9124512[freq])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8B92BD-F7D8-4796-9518-5C4CC556C33E}" name="Table91245613" displayName="Table91245613" ref="I51:L62" totalsRowShown="0">
  <autoFilter ref="I51:L62" xr:uid="{9611661D-6C70-49DB-94C5-EFE5367FC06E}"/>
  <tableColumns count="4">
    <tableColumn id="1" xr3:uid="{E63E8960-F390-4246-BACA-604FEECB5222}" name="desc"/>
    <tableColumn id="4" xr3:uid="{D9279B06-16E9-4B50-8536-63336FCAAD19}" name="class" dataDxfId="5"/>
    <tableColumn id="2" xr3:uid="{D048BB63-8514-4EAA-B099-80A50E0D569D}" name="freq" dataDxfId="4">
      <calculatedColumnFormula>COUNTIFS(insurance[charges_class],Table91245613[[#This Row],[class]],insurance[region],'Langkah #2'!$I$50)</calculatedColumnFormula>
    </tableColumn>
    <tableColumn id="3" xr3:uid="{5FC7D081-43DD-4046-B652-DC1B83FBC01D}" name="peluang" dataDxfId="3" dataCellStyle="Comma [0]">
      <calculatedColumnFormula>Table91245613[[#This Row],[freq]]/SUM(Table91245613[freq])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91283A3-B95A-4C94-B0F7-CFCCBA612849}" name="Table912456814" displayName="Table912456814" ref="I65:L76" totalsRowShown="0">
  <autoFilter ref="I65:L76" xr:uid="{4A1EA6C4-9288-4F1D-B5C2-5BEF40944725}"/>
  <tableColumns count="4">
    <tableColumn id="1" xr3:uid="{35AD01EC-AA28-4053-94EE-3E73259FF27F}" name="desc"/>
    <tableColumn id="4" xr3:uid="{071D4873-543A-450B-8DB9-8C1BAFF7E302}" name="class" dataDxfId="2"/>
    <tableColumn id="2" xr3:uid="{53940CDB-FF7C-42A4-97AD-81B96007736A}" name="freq" dataDxfId="1">
      <calculatedColumnFormula>COUNTIFS(insurance[charges_class],Table912456814[[#This Row],[class]],insurance[region],'Langkah #2'!$I$64)</calculatedColumnFormula>
    </tableColumn>
    <tableColumn id="3" xr3:uid="{A1E89496-FEBA-4233-B4CF-D50DA41591DE}" name="peluang" dataDxfId="0" dataCellStyle="Comma [0]">
      <calculatedColumnFormula>Table912456814[[#This Row],[freq]]/SUM(Table912456814[freq])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53B474-CB9B-4D0B-96E1-45CD662BAF64}" name="Table9124" displayName="Table9124" ref="J26:M37" totalsRowShown="0">
  <autoFilter ref="J26:M37" xr:uid="{7653B474-CB9B-4D0B-96E1-45CD662BAF64}"/>
  <tableColumns count="4">
    <tableColumn id="1" xr3:uid="{954CA96E-6462-43CC-A168-7A04822200C2}" name="desc"/>
    <tableColumn id="4" xr3:uid="{9591B420-40E9-4FF0-AFD1-ECF4417EEB12}" name="class" dataDxfId="49"/>
    <tableColumn id="2" xr3:uid="{3469C920-4FAC-4C6D-AA80-1FE4F85BA8A4}" name="freq" dataDxfId="48">
      <calculatedColumnFormula>COUNTIFS(insurance[charges_class],Table9124[[#This Row],[class]],insurance[region],'Langkah #2'!$J$25)</calculatedColumnFormula>
    </tableColumn>
    <tableColumn id="3" xr3:uid="{CC00307C-52E0-476C-8430-493425DEFFBB}" name="peluang" dataDxfId="47" dataCellStyle="Comma [0]">
      <calculatedColumnFormula>Table9124[[#This Row],[freq]]/SUM(Table9124[freq])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75C0C7-EA08-42D0-A334-EA804E821CD6}" name="Table91245" displayName="Table91245" ref="J40:M51" totalsRowShown="0">
  <autoFilter ref="J40:M51" xr:uid="{4F75C0C7-EA08-42D0-A334-EA804E821CD6}"/>
  <tableColumns count="4">
    <tableColumn id="1" xr3:uid="{6958F2E6-2696-4D8B-8F53-4E9A0A48270C}" name="desc"/>
    <tableColumn id="4" xr3:uid="{4DE65BC8-57E3-4C98-BFB6-EE993E095740}" name="class" dataDxfId="46"/>
    <tableColumn id="2" xr3:uid="{94D2D24A-2DBA-4C49-AF5B-CB7720136F1E}" name="freq" dataDxfId="45">
      <calculatedColumnFormula>COUNTIFS(insurance[charges_class],Table91245[[#This Row],[class]],insurance[region],'Langkah #2'!$J$39)</calculatedColumnFormula>
    </tableColumn>
    <tableColumn id="3" xr3:uid="{6C5D2407-F5BC-40AB-9554-E7BFED504767}" name="peluang" dataDxfId="44" dataCellStyle="Comma [0]">
      <calculatedColumnFormula>Table91245[[#This Row],[freq]]/SUM(Table91245[freq])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11661D-6C70-49DB-94C5-EFE5367FC06E}" name="Table912456" displayName="Table912456" ref="J54:M65" totalsRowShown="0">
  <autoFilter ref="J54:M65" xr:uid="{9611661D-6C70-49DB-94C5-EFE5367FC06E}"/>
  <tableColumns count="4">
    <tableColumn id="1" xr3:uid="{7B4C7797-F22B-49C6-B53B-DEF10B2A97C7}" name="desc"/>
    <tableColumn id="4" xr3:uid="{CB398F2E-C967-41F3-9763-875957DC5414}" name="class" dataDxfId="43"/>
    <tableColumn id="2" xr3:uid="{741F0504-CE1B-48A9-AE95-A6CF206D543A}" name="freq" dataDxfId="42">
      <calculatedColumnFormula>COUNTIFS(insurance[charges_class],Table912456[[#This Row],[class]],insurance[region],'Langkah #2'!$J$53)</calculatedColumnFormula>
    </tableColumn>
    <tableColumn id="3" xr3:uid="{47B20303-F955-4A71-B78B-622BF19DF6BC}" name="peluang" dataDxfId="41" dataCellStyle="Comma [0]">
      <calculatedColumnFormula>Table912456[[#This Row],[freq]]/SUM(Table912456[freq])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1EA6C4-9288-4F1D-B5C2-5BEF40944725}" name="Table9124568" displayName="Table9124568" ref="J68:M79" totalsRowShown="0">
  <autoFilter ref="J68:M79" xr:uid="{4A1EA6C4-9288-4F1D-B5C2-5BEF40944725}"/>
  <tableColumns count="4">
    <tableColumn id="1" xr3:uid="{D785F448-69DF-4181-B9F1-A4D2E8EF9D22}" name="desc"/>
    <tableColumn id="4" xr3:uid="{13CF5AAF-B3C1-4955-9FAB-39721738652D}" name="class" dataDxfId="40"/>
    <tableColumn id="2" xr3:uid="{240CD56F-5513-4896-BD9A-BF12E25D12EB}" name="freq" dataDxfId="39">
      <calculatedColumnFormula>COUNTIFS(insurance[charges_class],Table9124568[[#This Row],[class]],insurance[region],'Langkah #2'!$J$67)</calculatedColumnFormula>
    </tableColumn>
    <tableColumn id="3" xr3:uid="{2CE32710-86A4-4D7A-99F0-B520C3A2BDA7}" name="peluang" dataDxfId="38" dataCellStyle="Comma [0]">
      <calculatedColumnFormula>Table9124568[[#This Row],[freq]]/SUM(Table9124568[freq])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BF4322-C77E-4544-BF0D-2B31BB863246}" name="kelas_charges" displayName="kelas_charges" ref="B2:G13" totalsRowShown="0">
  <autoFilter ref="B2:G13" xr:uid="{ECBF4322-C77E-4544-BF0D-2B31BB863246}"/>
  <tableColumns count="6">
    <tableColumn id="1" xr3:uid="{56517FD2-2674-4085-B8A6-D249020FBB5C}" name="kelas"/>
    <tableColumn id="2" xr3:uid="{70AB8C65-1B59-44A8-AB0E-80F1865CC6A7}" name="Lower" dataCellStyle="Comma [0]"/>
    <tableColumn id="3" xr3:uid="{9933E980-9C1A-46E9-99AB-CD36194CD6EE}" name="Upper" dataCellStyle="Comma [0]"/>
    <tableColumn id="4" xr3:uid="{06307805-D4DD-41A0-88E7-AB20B1C858E8}" name="desc" dataDxfId="15">
      <calculatedColumnFormula>CONCATENATE(kelas_charges[[#This Row],[round lower]]," s.d ",kelas_charges[[#This Row],[round upper]])</calculatedColumnFormula>
    </tableColumn>
    <tableColumn id="5" xr3:uid="{F4356609-82C8-401D-9517-1395D36930C5}" name="round lower" dataDxfId="14">
      <calculatedColumnFormula>ROUNDDOWN(kelas_charges[[#This Row],[Lower]],0)</calculatedColumnFormula>
    </tableColumn>
    <tableColumn id="6" xr3:uid="{71122E54-76A3-4D4E-BA37-403FE576C351}" name="round upper" dataDxfId="13">
      <calculatedColumnFormula>ROUNDDOWN(kelas_charges[[#This Row],[Upper]],0)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F582B-E209-4A1A-9CC7-5B61D6A024EC}" name="Table2" displayName="Table2" ref="I2:J6" totalsRowShown="0">
  <autoFilter ref="I2:J6" xr:uid="{119F582B-E209-4A1A-9CC7-5B61D6A024EC}"/>
  <tableColumns count="2">
    <tableColumn id="1" xr3:uid="{9D2D2E63-BF82-4B00-81FC-82597AA16C94}" name="wilayah"/>
    <tableColumn id="2" xr3:uid="{7D2C5C97-50A6-4107-8B40-4E01DCED237B}" name="alia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F35AB7-2DF0-4296-94C5-48A2E7F25B87}" name="bmi" displayName="bmi" ref="L2:N7" totalsRowShown="0">
  <autoFilter ref="L2:N7" xr:uid="{32F35AB7-2DF0-4296-94C5-48A2E7F25B87}"/>
  <tableColumns count="3">
    <tableColumn id="1" xr3:uid="{23B12685-A697-4F66-A456-1732F7FEC708}" name="bmi bawah" dataDxfId="12">
      <calculatedColumnFormula>M2</calculatedColumnFormula>
    </tableColumn>
    <tableColumn id="2" xr3:uid="{30534D6B-C727-4BD0-9CEC-14F9E368D55A}" name="bmi atas"/>
    <tableColumn id="3" xr3:uid="{3D6664E0-A27D-4E06-84B1-08DA55BA993A}" name="bmi name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8CC013-81BE-40CC-93D4-55B9FECF8552}" name="insurance9" displayName="insurance9" ref="A1:Z1339" totalsRowShown="0">
  <autoFilter ref="A1:Z1339" xr:uid="{3CFBD53E-9D10-4E88-98C7-B0BC585797F3}"/>
  <tableColumns count="26">
    <tableColumn id="1" xr3:uid="{F0AD5F37-B0F4-4832-870F-EAEC69AEE600}" name="age"/>
    <tableColumn id="2" xr3:uid="{BC2AB0BB-F50B-46AE-A5B5-01E218AF11E3}" name="sex"/>
    <tableColumn id="3" xr3:uid="{445E1601-4CE4-4C47-8955-505F61DF244C}" name="bmi"/>
    <tableColumn id="4" xr3:uid="{D958F2FC-9CD7-4A97-969C-F2A2347726A5}" name="children"/>
    <tableColumn id="5" xr3:uid="{97E945B2-26B1-4161-BE9D-ED3A5A4E0167}" name="smoker"/>
    <tableColumn id="6" xr3:uid="{A04C5FDA-A703-4B7B-8C4C-DDA6DD2B1F67}" name="region"/>
    <tableColumn id="7" xr3:uid="{5E35C810-E2FA-48C4-A2D3-F4286CC6D042}" name="charges" totalsRowDxfId="37" dataCellStyle="Comma [0]" totalsRowCellStyle="Comma [0]"/>
    <tableColumn id="9" xr3:uid="{CD68C4BE-1EA8-446F-A2B0-401888A34C06}" name="charges_class" dataDxfId="36" totalsRowDxfId="35">
      <calculatedColumnFormula array="1">INDEX(kelas_charges[kelas],MATCH(1,(insurance9[[#This Row],[charges]]&gt;=kelas_charges[Lower])*(insurance9[[#This Row],[charges]]&lt;kelas_charges[Upper]),0),1)</calculatedColumnFormula>
    </tableColumn>
    <tableColumn id="10" xr3:uid="{03A25243-BBD9-4206-A620-0B66C0697444}" name="desc_charges_class" dataDxfId="34" totalsRowDxfId="33">
      <calculatedColumnFormula array="1">INDEX(kelas_charges[desc],MATCH(1,(insurance9[[#This Row],[charges]]&gt;=kelas_charges[Lower])*(insurance9[[#This Row],[charges]]&lt;kelas_charges[Upper]),0),1)</calculatedColumnFormula>
    </tableColumn>
    <tableColumn id="8" xr3:uid="{FDADBD34-1A17-4747-B6DC-8CB0D25A5B80}" name="charges_class2" dataDxfId="32">
      <calculatedColumnFormula>IF(insurance9[[#This Row],[charges]]&gt;16700,1,0)</calculatedColumnFormula>
    </tableColumn>
    <tableColumn id="14" xr3:uid="{C8049CC4-14D6-40F8-A015-412F928B2E0F}" name="charges_correl" dataDxfId="31">
      <calculatedColumnFormula>insurance9[[#This Row],[charges]]</calculatedColumnFormula>
    </tableColumn>
    <tableColumn id="15" xr3:uid="{0A45C26F-BC72-4A2D-A095-F4D5BD102A50}" name="ages_correl" dataDxfId="30">
      <calculatedColumnFormula>insurance9[[#This Row],[age]]</calculatedColumnFormula>
    </tableColumn>
    <tableColumn id="11" xr3:uid="{06AB8832-8EDB-484B-BBD6-346EAB740D7D}" name="smoker_correl" dataDxfId="29">
      <calculatedColumnFormula>IF(insurance9[[#This Row],[smoker]]="yes",1,0)</calculatedColumnFormula>
    </tableColumn>
    <tableColumn id="19" xr3:uid="{604AF126-72F3-46D9-A2CE-0714483B58CB}" name="smo" dataDxfId="28">
      <calculatedColumnFormula>IF(insurance9[[#This Row],[smoker]]="yes","Perokok","Non Perokok")</calculatedColumnFormula>
    </tableColumn>
    <tableColumn id="20" xr3:uid="{4FCA2BC8-0AC2-427C-9891-3FA18D612127}" name="cha" dataDxfId="27">
      <calculatedColumnFormula>insurance9[[#This Row],[charges]]</calculatedColumnFormula>
    </tableColumn>
    <tableColumn id="21" xr3:uid="{1075DCDB-E27B-4EA4-9050-FA079BAD2F34}" name="bmi name" dataDxfId="26">
      <calculatedColumnFormula array="1">INDEX(bmi[bmi name],MATCH(1,(insurance9[[#This Row],[bmi]]&lt;bmi[bmi atas])*(insurance9[[#This Row],[bmi]]&gt;=bmi[bmi bawah]),0),0)</calculatedColumnFormula>
    </tableColumn>
    <tableColumn id="22" xr3:uid="{20B98DDE-2628-41E1-B73A-FB87EBDD8DD6}" name="cha2" dataDxfId="25">
      <calculatedColumnFormula>insurance9[[#This Row],[cha]]</calculatedColumnFormula>
    </tableColumn>
    <tableColumn id="23" xr3:uid="{45391CBF-DC71-4195-A4B4-F637F0DBC396}" name="smo2" dataDxfId="24">
      <calculatedColumnFormula>insurance9[[#This Row],[smo]]</calculatedColumnFormula>
    </tableColumn>
    <tableColumn id="24" xr3:uid="{8A0C2E3A-0874-46C7-BB30-A4C4804D6B69}" name="bmi2" dataDxfId="23">
      <calculatedColumnFormula>insurance9[[#This Row],[bmi]]</calculatedColumnFormula>
    </tableColumn>
    <tableColumn id="26" xr3:uid="{7C131D83-4E1B-4F1D-A737-13A4F04AF492}" name="age2" dataDxfId="22">
      <calculatedColumnFormula>insurance9[[#This Row],[age]]</calculatedColumnFormula>
    </tableColumn>
    <tableColumn id="25" xr3:uid="{390F7346-59AE-49E4-9ECF-9D4ED1F05793}" name="bmi3" dataDxfId="21">
      <calculatedColumnFormula>insurance9[[#This Row],[bmi2]]</calculatedColumnFormula>
    </tableColumn>
    <tableColumn id="13" xr3:uid="{765E5E89-EF6F-4C83-9FE8-E98B0F4C7E89}" name="class" dataDxfId="20">
      <calculatedColumnFormula>insurance9[[#This Row],[charges_class]]</calculatedColumnFormula>
    </tableColumn>
    <tableColumn id="12" xr3:uid="{8BE66BA2-9D3E-4030-B515-3C6BBC0CC0F9}" name="region_correl" dataDxfId="19">
      <calculatedColumnFormula>VLOOKUP(insurance9[[#This Row],[region]],Table2[],2,0)</calculatedColumnFormula>
    </tableColumn>
    <tableColumn id="16" xr3:uid="{077FE410-124E-4585-BC61-E8B3C7FD7E07}" name="sex_correl" dataDxfId="18">
      <calculatedColumnFormula>IF(insurance9[[#This Row],[sex]]="female",0,1)</calculatedColumnFormula>
    </tableColumn>
    <tableColumn id="17" xr3:uid="{DCEA30F1-A021-48C2-BEBB-63AB7D2B533D}" name="bmi_correl" dataDxfId="17">
      <calculatedColumnFormula>insurance9[[#This Row],[bmi]]</calculatedColumnFormula>
    </tableColumn>
    <tableColumn id="18" xr3:uid="{3E8CD6EF-105D-4D86-9000-C467529B940C}" name="child_correl" dataDxfId="16">
      <calculatedColumnFormula>insurance9[[#This Row],[children]]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ullymuzakir.my.id/cara-menghitung-banyak-kelas-dan-panjang-kelas-dengan-menggunakan-ms-excel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workbookViewId="0">
      <selection activeCell="D17" sqref="D17"/>
    </sheetView>
  </sheetViews>
  <sheetFormatPr defaultRowHeight="14.5"/>
  <cols>
    <col min="6" max="6" width="9.45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7D67-6B7E-46E4-BC84-AB56093EC728}">
  <dimension ref="A1:L1339"/>
  <sheetViews>
    <sheetView tabSelected="1" zoomScale="130" zoomScaleNormal="130" workbookViewId="0">
      <selection activeCell="F14" sqref="F14"/>
    </sheetView>
  </sheetViews>
  <sheetFormatPr defaultRowHeight="14.5"/>
  <cols>
    <col min="4" max="4" width="9.54296875" customWidth="1"/>
    <col min="5" max="5" width="9" customWidth="1"/>
    <col min="6" max="6" width="9.453125" bestFit="1" customWidth="1"/>
    <col min="7" max="7" width="9.1796875" style="29" customWidth="1"/>
    <col min="8" max="8" width="14.08984375" customWidth="1"/>
    <col min="9" max="9" width="19.2695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9" t="s">
        <v>6</v>
      </c>
      <c r="H1" t="s">
        <v>65</v>
      </c>
      <c r="I1" t="s">
        <v>66</v>
      </c>
      <c r="J1" t="s">
        <v>162</v>
      </c>
      <c r="K1" t="s">
        <v>146</v>
      </c>
      <c r="L1" t="s">
        <v>147</v>
      </c>
    </row>
    <row r="2" spans="1:1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 s="29">
        <v>16884.923999999999</v>
      </c>
      <c r="H2" cm="1">
        <f t="array" ref="H2">INDEX(kelas_charges[kelas],MATCH(1,(insurance[[#This Row],[charges]]&gt;=kelas_charges[Lower])*(insurance[[#This Row],[charges]]&lt;kelas_charges[Upper]),0),1)</f>
        <v>3</v>
      </c>
      <c r="I2" t="str" cm="1">
        <f t="array" ref="I2">INDEX(kelas_charges[desc],MATCH(1,(insurance[[#This Row],[charges]]&gt;=kelas_charges[Lower])*(insurance[[#This Row],[charges]]&lt;kelas_charges[Upper]),0),1)</f>
        <v>12512 s.d 18207</v>
      </c>
      <c r="J2">
        <f>IF(insurance[[#This Row],[charges]]&gt;16700,1,0)</f>
        <v>1</v>
      </c>
      <c r="K2">
        <f>IF(insurance[[#This Row],[smoker]]="yes",1,0)</f>
        <v>1</v>
      </c>
      <c r="L2">
        <f>VLOOKUP(insurance[[#This Row],[region]],Table2[],2,0)</f>
        <v>3</v>
      </c>
    </row>
    <row r="3" spans="1:1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 s="29">
        <v>1725.5523000000001</v>
      </c>
      <c r="H3" cm="1">
        <f t="array" ref="H3">INDEX(kelas_charges[kelas],MATCH(1,(insurance[[#This Row],[charges]]&gt;=kelas_charges[Lower])*(insurance[[#This Row],[charges]]&lt;kelas_charges[Upper]),0),1)</f>
        <v>1</v>
      </c>
      <c r="I3" t="str" cm="1">
        <f t="array" ref="I3">INDEX(kelas_charges[desc],MATCH(1,(insurance[[#This Row],[charges]]&gt;=kelas_charges[Lower])*(insurance[[#This Row],[charges]]&lt;kelas_charges[Upper]),0),1)</f>
        <v>1121 s.d 6817</v>
      </c>
      <c r="J3">
        <f>IF(insurance[[#This Row],[charges]]&gt;16700,1,0)</f>
        <v>0</v>
      </c>
      <c r="K3">
        <f>IF(insurance[[#This Row],[smoker]]="yes",1,0)</f>
        <v>0</v>
      </c>
      <c r="L3">
        <f>VLOOKUP(insurance[[#This Row],[region]],Table2[],2,0)</f>
        <v>4</v>
      </c>
    </row>
    <row r="4" spans="1:1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 s="29">
        <v>4449.4620000000004</v>
      </c>
      <c r="H4" cm="1">
        <f t="array" ref="H4">INDEX(kelas_charges[kelas],MATCH(1,(insurance[[#This Row],[charges]]&gt;=kelas_charges[Lower])*(insurance[[#This Row],[charges]]&lt;kelas_charges[Upper]),0),1)</f>
        <v>1</v>
      </c>
      <c r="I4" t="str" cm="1">
        <f t="array" ref="I4">INDEX(kelas_charges[desc],MATCH(1,(insurance[[#This Row],[charges]]&gt;=kelas_charges[Lower])*(insurance[[#This Row],[charges]]&lt;kelas_charges[Upper]),0),1)</f>
        <v>1121 s.d 6817</v>
      </c>
      <c r="J4">
        <f>IF(insurance[[#This Row],[charges]]&gt;16700,1,0)</f>
        <v>0</v>
      </c>
      <c r="K4">
        <f>IF(insurance[[#This Row],[smoker]]="yes",1,0)</f>
        <v>0</v>
      </c>
      <c r="L4">
        <f>VLOOKUP(insurance[[#This Row],[region]],Table2[],2,0)</f>
        <v>4</v>
      </c>
    </row>
    <row r="5" spans="1:1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 s="29">
        <v>21984.47061</v>
      </c>
      <c r="H5" cm="1">
        <f t="array" ref="H5">INDEX(kelas_charges[kelas],MATCH(1,(insurance[[#This Row],[charges]]&gt;=kelas_charges[Lower])*(insurance[[#This Row],[charges]]&lt;kelas_charges[Upper]),0),1)</f>
        <v>4</v>
      </c>
      <c r="I5" t="str" cm="1">
        <f t="array" ref="I5">INDEX(kelas_charges[desc],MATCH(1,(insurance[[#This Row],[charges]]&gt;=kelas_charges[Lower])*(insurance[[#This Row],[charges]]&lt;kelas_charges[Upper]),0),1)</f>
        <v>18207 s.d 23903</v>
      </c>
      <c r="J5">
        <f>IF(insurance[[#This Row],[charges]]&gt;16700,1,0)</f>
        <v>1</v>
      </c>
      <c r="K5">
        <f>IF(insurance[[#This Row],[smoker]]="yes",1,0)</f>
        <v>0</v>
      </c>
      <c r="L5">
        <f>VLOOKUP(insurance[[#This Row],[region]],Table2[],2,0)</f>
        <v>1</v>
      </c>
    </row>
    <row r="6" spans="1:1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 s="29">
        <v>3866.8552</v>
      </c>
      <c r="H6" cm="1">
        <f t="array" ref="H6">INDEX(kelas_charges[kelas],MATCH(1,(insurance[[#This Row],[charges]]&gt;=kelas_charges[Lower])*(insurance[[#This Row],[charges]]&lt;kelas_charges[Upper]),0),1)</f>
        <v>1</v>
      </c>
      <c r="I6" t="str" cm="1">
        <f t="array" ref="I6">INDEX(kelas_charges[desc],MATCH(1,(insurance[[#This Row],[charges]]&gt;=kelas_charges[Lower])*(insurance[[#This Row],[charges]]&lt;kelas_charges[Upper]),0),1)</f>
        <v>1121 s.d 6817</v>
      </c>
      <c r="J6">
        <f>IF(insurance[[#This Row],[charges]]&gt;16700,1,0)</f>
        <v>0</v>
      </c>
      <c r="K6">
        <f>IF(insurance[[#This Row],[smoker]]="yes",1,0)</f>
        <v>0</v>
      </c>
      <c r="L6">
        <f>VLOOKUP(insurance[[#This Row],[region]],Table2[],2,0)</f>
        <v>1</v>
      </c>
    </row>
    <row r="7" spans="1:1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 s="29">
        <v>3756.6215999999999</v>
      </c>
      <c r="H7" cm="1">
        <f t="array" ref="H7">INDEX(kelas_charges[kelas],MATCH(1,(insurance[[#This Row],[charges]]&gt;=kelas_charges[Lower])*(insurance[[#This Row],[charges]]&lt;kelas_charges[Upper]),0),1)</f>
        <v>1</v>
      </c>
      <c r="I7" t="str" cm="1">
        <f t="array" ref="I7">INDEX(kelas_charges[desc],MATCH(1,(insurance[[#This Row],[charges]]&gt;=kelas_charges[Lower])*(insurance[[#This Row],[charges]]&lt;kelas_charges[Upper]),0),1)</f>
        <v>1121 s.d 6817</v>
      </c>
      <c r="J7">
        <f>IF(insurance[[#This Row],[charges]]&gt;16700,1,0)</f>
        <v>0</v>
      </c>
      <c r="K7">
        <f>IF(insurance[[#This Row],[smoker]]="yes",1,0)</f>
        <v>0</v>
      </c>
      <c r="L7">
        <f>VLOOKUP(insurance[[#This Row],[region]],Table2[],2,0)</f>
        <v>4</v>
      </c>
    </row>
    <row r="8" spans="1:1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 s="29">
        <v>8240.5895999999993</v>
      </c>
      <c r="H8" cm="1">
        <f t="array" ref="H8">INDEX(kelas_charges[kelas],MATCH(1,(insurance[[#This Row],[charges]]&gt;=kelas_charges[Lower])*(insurance[[#This Row],[charges]]&lt;kelas_charges[Upper]),0),1)</f>
        <v>2</v>
      </c>
      <c r="I8" t="str" cm="1">
        <f t="array" ref="I8">INDEX(kelas_charges[desc],MATCH(1,(insurance[[#This Row],[charges]]&gt;=kelas_charges[Lower])*(insurance[[#This Row],[charges]]&lt;kelas_charges[Upper]),0),1)</f>
        <v>6817 s.d 12512</v>
      </c>
      <c r="J8">
        <f>IF(insurance[[#This Row],[charges]]&gt;16700,1,0)</f>
        <v>0</v>
      </c>
      <c r="K8">
        <f>IF(insurance[[#This Row],[smoker]]="yes",1,0)</f>
        <v>0</v>
      </c>
      <c r="L8">
        <f>VLOOKUP(insurance[[#This Row],[region]],Table2[],2,0)</f>
        <v>4</v>
      </c>
    </row>
    <row r="9" spans="1:1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 s="29">
        <v>7281.5056000000004</v>
      </c>
      <c r="H9" cm="1">
        <f t="array" ref="H9">INDEX(kelas_charges[kelas],MATCH(1,(insurance[[#This Row],[charges]]&gt;=kelas_charges[Lower])*(insurance[[#This Row],[charges]]&lt;kelas_charges[Upper]),0),1)</f>
        <v>2</v>
      </c>
      <c r="I9" t="str" cm="1">
        <f t="array" ref="I9">INDEX(kelas_charges[desc],MATCH(1,(insurance[[#This Row],[charges]]&gt;=kelas_charges[Lower])*(insurance[[#This Row],[charges]]&lt;kelas_charges[Upper]),0),1)</f>
        <v>6817 s.d 12512</v>
      </c>
      <c r="J9">
        <f>IF(insurance[[#This Row],[charges]]&gt;16700,1,0)</f>
        <v>0</v>
      </c>
      <c r="K9">
        <f>IF(insurance[[#This Row],[smoker]]="yes",1,0)</f>
        <v>0</v>
      </c>
      <c r="L9">
        <f>VLOOKUP(insurance[[#This Row],[region]],Table2[],2,0)</f>
        <v>1</v>
      </c>
    </row>
    <row r="10" spans="1:1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 s="29">
        <v>6406.4107000000004</v>
      </c>
      <c r="H10" cm="1">
        <f t="array" ref="H10">INDEX(kelas_charges[kelas],MATCH(1,(insurance[[#This Row],[charges]]&gt;=kelas_charges[Lower])*(insurance[[#This Row],[charges]]&lt;kelas_charges[Upper]),0),1)</f>
        <v>1</v>
      </c>
      <c r="I10" t="str" cm="1">
        <f t="array" ref="I10">INDEX(kelas_charges[desc],MATCH(1,(insurance[[#This Row],[charges]]&gt;=kelas_charges[Lower])*(insurance[[#This Row],[charges]]&lt;kelas_charges[Upper]),0),1)</f>
        <v>1121 s.d 6817</v>
      </c>
      <c r="J10">
        <f>IF(insurance[[#This Row],[charges]]&gt;16700,1,0)</f>
        <v>0</v>
      </c>
      <c r="K10">
        <f>IF(insurance[[#This Row],[smoker]]="yes",1,0)</f>
        <v>0</v>
      </c>
      <c r="L10">
        <f>VLOOKUP(insurance[[#This Row],[region]],Table2[],2,0)</f>
        <v>2</v>
      </c>
    </row>
    <row r="11" spans="1:1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 s="29">
        <v>28923.136920000001</v>
      </c>
      <c r="H11" cm="1">
        <f t="array" ref="H11">INDEX(kelas_charges[kelas],MATCH(1,(insurance[[#This Row],[charges]]&gt;=kelas_charges[Lower])*(insurance[[#This Row],[charges]]&lt;kelas_charges[Upper]),0),1)</f>
        <v>5</v>
      </c>
      <c r="I11" t="str" cm="1">
        <f t="array" ref="I11">INDEX(kelas_charges[desc],MATCH(1,(insurance[[#This Row],[charges]]&gt;=kelas_charges[Lower])*(insurance[[#This Row],[charges]]&lt;kelas_charges[Upper]),0),1)</f>
        <v>23903 s.d 29598</v>
      </c>
      <c r="J11">
        <f>IF(insurance[[#This Row],[charges]]&gt;16700,1,0)</f>
        <v>1</v>
      </c>
      <c r="K11">
        <f>IF(insurance[[#This Row],[smoker]]="yes",1,0)</f>
        <v>0</v>
      </c>
      <c r="L11">
        <f>VLOOKUP(insurance[[#This Row],[region]],Table2[],2,0)</f>
        <v>1</v>
      </c>
    </row>
    <row r="12" spans="1:1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 s="29">
        <v>2721.3208</v>
      </c>
      <c r="H12" cm="1">
        <f t="array" ref="H12">INDEX(kelas_charges[kelas],MATCH(1,(insurance[[#This Row],[charges]]&gt;=kelas_charges[Lower])*(insurance[[#This Row],[charges]]&lt;kelas_charges[Upper]),0),1)</f>
        <v>1</v>
      </c>
      <c r="I12" t="str" cm="1">
        <f t="array" ref="I12">INDEX(kelas_charges[desc],MATCH(1,(insurance[[#This Row],[charges]]&gt;=kelas_charges[Lower])*(insurance[[#This Row],[charges]]&lt;kelas_charges[Upper]),0),1)</f>
        <v>1121 s.d 6817</v>
      </c>
      <c r="J12">
        <f>IF(insurance[[#This Row],[charges]]&gt;16700,1,0)</f>
        <v>0</v>
      </c>
      <c r="K12">
        <f>IF(insurance[[#This Row],[smoker]]="yes",1,0)</f>
        <v>0</v>
      </c>
      <c r="L12">
        <f>VLOOKUP(insurance[[#This Row],[region]],Table2[],2,0)</f>
        <v>2</v>
      </c>
    </row>
    <row r="13" spans="1:1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 s="29">
        <v>27808.7251</v>
      </c>
      <c r="H13" cm="1">
        <f t="array" ref="H13">INDEX(kelas_charges[kelas],MATCH(1,(insurance[[#This Row],[charges]]&gt;=kelas_charges[Lower])*(insurance[[#This Row],[charges]]&lt;kelas_charges[Upper]),0),1)</f>
        <v>5</v>
      </c>
      <c r="I13" t="str" cm="1">
        <f t="array" ref="I13">INDEX(kelas_charges[desc],MATCH(1,(insurance[[#This Row],[charges]]&gt;=kelas_charges[Lower])*(insurance[[#This Row],[charges]]&lt;kelas_charges[Upper]),0),1)</f>
        <v>23903 s.d 29598</v>
      </c>
      <c r="J13">
        <f>IF(insurance[[#This Row],[charges]]&gt;16700,1,0)</f>
        <v>1</v>
      </c>
      <c r="K13">
        <f>IF(insurance[[#This Row],[smoker]]="yes",1,0)</f>
        <v>1</v>
      </c>
      <c r="L13">
        <f>VLOOKUP(insurance[[#This Row],[region]],Table2[],2,0)</f>
        <v>4</v>
      </c>
    </row>
    <row r="14" spans="1:1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 s="29">
        <v>1826.8430000000001</v>
      </c>
      <c r="H14" cm="1">
        <f t="array" ref="H14">INDEX(kelas_charges[kelas],MATCH(1,(insurance[[#This Row],[charges]]&gt;=kelas_charges[Lower])*(insurance[[#This Row],[charges]]&lt;kelas_charges[Upper]),0),1)</f>
        <v>1</v>
      </c>
      <c r="I14" t="str" cm="1">
        <f t="array" ref="I14">INDEX(kelas_charges[desc],MATCH(1,(insurance[[#This Row],[charges]]&gt;=kelas_charges[Lower])*(insurance[[#This Row],[charges]]&lt;kelas_charges[Upper]),0),1)</f>
        <v>1121 s.d 6817</v>
      </c>
      <c r="J14">
        <f>IF(insurance[[#This Row],[charges]]&gt;16700,1,0)</f>
        <v>0</v>
      </c>
      <c r="K14">
        <f>IF(insurance[[#This Row],[smoker]]="yes",1,0)</f>
        <v>0</v>
      </c>
      <c r="L14">
        <f>VLOOKUP(insurance[[#This Row],[region]],Table2[],2,0)</f>
        <v>3</v>
      </c>
    </row>
    <row r="15" spans="1:1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 s="29">
        <v>11090.7178</v>
      </c>
      <c r="H15" cm="1">
        <f t="array" ref="H15">INDEX(kelas_charges[kelas],MATCH(1,(insurance[[#This Row],[charges]]&gt;=kelas_charges[Lower])*(insurance[[#This Row],[charges]]&lt;kelas_charges[Upper]),0),1)</f>
        <v>2</v>
      </c>
      <c r="I15" t="str" cm="1">
        <f t="array" ref="I15">INDEX(kelas_charges[desc],MATCH(1,(insurance[[#This Row],[charges]]&gt;=kelas_charges[Lower])*(insurance[[#This Row],[charges]]&lt;kelas_charges[Upper]),0),1)</f>
        <v>6817 s.d 12512</v>
      </c>
      <c r="J15">
        <f>IF(insurance[[#This Row],[charges]]&gt;16700,1,0)</f>
        <v>0</v>
      </c>
      <c r="K15">
        <f>IF(insurance[[#This Row],[smoker]]="yes",1,0)</f>
        <v>0</v>
      </c>
      <c r="L15">
        <f>VLOOKUP(insurance[[#This Row],[region]],Table2[],2,0)</f>
        <v>4</v>
      </c>
    </row>
    <row r="16" spans="1:1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 s="29">
        <v>39611.757700000002</v>
      </c>
      <c r="H16" cm="1">
        <f t="array" ref="H16">INDEX(kelas_charges[kelas],MATCH(1,(insurance[[#This Row],[charges]]&gt;=kelas_charges[Lower])*(insurance[[#This Row],[charges]]&lt;kelas_charges[Upper]),0),1)</f>
        <v>7</v>
      </c>
      <c r="I16" t="str" cm="1">
        <f t="array" ref="I16">INDEX(kelas_charges[desc],MATCH(1,(insurance[[#This Row],[charges]]&gt;=kelas_charges[Lower])*(insurance[[#This Row],[charges]]&lt;kelas_charges[Upper]),0),1)</f>
        <v>35293 s.d 40989</v>
      </c>
      <c r="J16">
        <f>IF(insurance[[#This Row],[charges]]&gt;16700,1,0)</f>
        <v>1</v>
      </c>
      <c r="K16">
        <f>IF(insurance[[#This Row],[smoker]]="yes",1,0)</f>
        <v>1</v>
      </c>
      <c r="L16">
        <f>VLOOKUP(insurance[[#This Row],[region]],Table2[],2,0)</f>
        <v>4</v>
      </c>
    </row>
    <row r="17" spans="1:1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 s="29">
        <v>1837.2370000000001</v>
      </c>
      <c r="H17" cm="1">
        <f t="array" ref="H17">INDEX(kelas_charges[kelas],MATCH(1,(insurance[[#This Row],[charges]]&gt;=kelas_charges[Lower])*(insurance[[#This Row],[charges]]&lt;kelas_charges[Upper]),0),1)</f>
        <v>1</v>
      </c>
      <c r="I17" t="str" cm="1">
        <f t="array" ref="I17">INDEX(kelas_charges[desc],MATCH(1,(insurance[[#This Row],[charges]]&gt;=kelas_charges[Lower])*(insurance[[#This Row],[charges]]&lt;kelas_charges[Upper]),0),1)</f>
        <v>1121 s.d 6817</v>
      </c>
      <c r="J17">
        <f>IF(insurance[[#This Row],[charges]]&gt;16700,1,0)</f>
        <v>0</v>
      </c>
      <c r="K17">
        <f>IF(insurance[[#This Row],[smoker]]="yes",1,0)</f>
        <v>0</v>
      </c>
      <c r="L17">
        <f>VLOOKUP(insurance[[#This Row],[region]],Table2[],2,0)</f>
        <v>3</v>
      </c>
    </row>
    <row r="18" spans="1:1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 s="29">
        <v>10797.3362</v>
      </c>
      <c r="H18" cm="1">
        <f t="array" ref="H18">INDEX(kelas_charges[kelas],MATCH(1,(insurance[[#This Row],[charges]]&gt;=kelas_charges[Lower])*(insurance[[#This Row],[charges]]&lt;kelas_charges[Upper]),0),1)</f>
        <v>2</v>
      </c>
      <c r="I18" t="str" cm="1">
        <f t="array" ref="I18">INDEX(kelas_charges[desc],MATCH(1,(insurance[[#This Row],[charges]]&gt;=kelas_charges[Lower])*(insurance[[#This Row],[charges]]&lt;kelas_charges[Upper]),0),1)</f>
        <v>6817 s.d 12512</v>
      </c>
      <c r="J18">
        <f>IF(insurance[[#This Row],[charges]]&gt;16700,1,0)</f>
        <v>0</v>
      </c>
      <c r="K18">
        <f>IF(insurance[[#This Row],[smoker]]="yes",1,0)</f>
        <v>0</v>
      </c>
      <c r="L18">
        <f>VLOOKUP(insurance[[#This Row],[region]],Table2[],2,0)</f>
        <v>2</v>
      </c>
    </row>
    <row r="19" spans="1:1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 s="29">
        <v>2395.17155</v>
      </c>
      <c r="H19" cm="1">
        <f t="array" ref="H19">INDEX(kelas_charges[kelas],MATCH(1,(insurance[[#This Row],[charges]]&gt;=kelas_charges[Lower])*(insurance[[#This Row],[charges]]&lt;kelas_charges[Upper]),0),1)</f>
        <v>1</v>
      </c>
      <c r="I19" t="str" cm="1">
        <f t="array" ref="I19">INDEX(kelas_charges[desc],MATCH(1,(insurance[[#This Row],[charges]]&gt;=kelas_charges[Lower])*(insurance[[#This Row],[charges]]&lt;kelas_charges[Upper]),0),1)</f>
        <v>1121 s.d 6817</v>
      </c>
      <c r="J19">
        <f>IF(insurance[[#This Row],[charges]]&gt;16700,1,0)</f>
        <v>0</v>
      </c>
      <c r="K19">
        <f>IF(insurance[[#This Row],[smoker]]="yes",1,0)</f>
        <v>0</v>
      </c>
      <c r="L19">
        <f>VLOOKUP(insurance[[#This Row],[region]],Table2[],2,0)</f>
        <v>2</v>
      </c>
    </row>
    <row r="20" spans="1:1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 s="29">
        <v>10602.385</v>
      </c>
      <c r="H20" cm="1">
        <f t="array" ref="H20">INDEX(kelas_charges[kelas],MATCH(1,(insurance[[#This Row],[charges]]&gt;=kelas_charges[Lower])*(insurance[[#This Row],[charges]]&lt;kelas_charges[Upper]),0),1)</f>
        <v>2</v>
      </c>
      <c r="I20" t="str" cm="1">
        <f t="array" ref="I20">INDEX(kelas_charges[desc],MATCH(1,(insurance[[#This Row],[charges]]&gt;=kelas_charges[Lower])*(insurance[[#This Row],[charges]]&lt;kelas_charges[Upper]),0),1)</f>
        <v>6817 s.d 12512</v>
      </c>
      <c r="J20">
        <f>IF(insurance[[#This Row],[charges]]&gt;16700,1,0)</f>
        <v>0</v>
      </c>
      <c r="K20">
        <f>IF(insurance[[#This Row],[smoker]]="yes",1,0)</f>
        <v>0</v>
      </c>
      <c r="L20">
        <f>VLOOKUP(insurance[[#This Row],[region]],Table2[],2,0)</f>
        <v>3</v>
      </c>
    </row>
    <row r="21" spans="1:1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 s="29">
        <v>36837.466999999997</v>
      </c>
      <c r="H21" cm="1">
        <f t="array" ref="H21">INDEX(kelas_charges[kelas],MATCH(1,(insurance[[#This Row],[charges]]&gt;=kelas_charges[Lower])*(insurance[[#This Row],[charges]]&lt;kelas_charges[Upper]),0),1)</f>
        <v>7</v>
      </c>
      <c r="I21" t="str" cm="1">
        <f t="array" ref="I21">INDEX(kelas_charges[desc],MATCH(1,(insurance[[#This Row],[charges]]&gt;=kelas_charges[Lower])*(insurance[[#This Row],[charges]]&lt;kelas_charges[Upper]),0),1)</f>
        <v>35293 s.d 40989</v>
      </c>
      <c r="J21">
        <f>IF(insurance[[#This Row],[charges]]&gt;16700,1,0)</f>
        <v>1</v>
      </c>
      <c r="K21">
        <f>IF(insurance[[#This Row],[smoker]]="yes",1,0)</f>
        <v>1</v>
      </c>
      <c r="L21">
        <f>VLOOKUP(insurance[[#This Row],[region]],Table2[],2,0)</f>
        <v>3</v>
      </c>
    </row>
    <row r="22" spans="1:1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 s="29">
        <v>13228.846949999999</v>
      </c>
      <c r="H22" cm="1">
        <f t="array" ref="H22">INDEX(kelas_charges[kelas],MATCH(1,(insurance[[#This Row],[charges]]&gt;=kelas_charges[Lower])*(insurance[[#This Row],[charges]]&lt;kelas_charges[Upper]),0),1)</f>
        <v>3</v>
      </c>
      <c r="I22" t="str" cm="1">
        <f t="array" ref="I22">INDEX(kelas_charges[desc],MATCH(1,(insurance[[#This Row],[charges]]&gt;=kelas_charges[Lower])*(insurance[[#This Row],[charges]]&lt;kelas_charges[Upper]),0),1)</f>
        <v>12512 s.d 18207</v>
      </c>
      <c r="J22">
        <f>IF(insurance[[#This Row],[charges]]&gt;16700,1,0)</f>
        <v>0</v>
      </c>
      <c r="K22">
        <f>IF(insurance[[#This Row],[smoker]]="yes",1,0)</f>
        <v>0</v>
      </c>
      <c r="L22">
        <f>VLOOKUP(insurance[[#This Row],[region]],Table2[],2,0)</f>
        <v>2</v>
      </c>
    </row>
    <row r="23" spans="1:1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 s="29">
        <v>4149.7359999999999</v>
      </c>
      <c r="H23" cm="1">
        <f t="array" ref="H23">INDEX(kelas_charges[kelas],MATCH(1,(insurance[[#This Row],[charges]]&gt;=kelas_charges[Lower])*(insurance[[#This Row],[charges]]&lt;kelas_charges[Upper]),0),1)</f>
        <v>1</v>
      </c>
      <c r="I23" t="str" cm="1">
        <f t="array" ref="I23">INDEX(kelas_charges[desc],MATCH(1,(insurance[[#This Row],[charges]]&gt;=kelas_charges[Lower])*(insurance[[#This Row],[charges]]&lt;kelas_charges[Upper]),0),1)</f>
        <v>1121 s.d 6817</v>
      </c>
      <c r="J23">
        <f>IF(insurance[[#This Row],[charges]]&gt;16700,1,0)</f>
        <v>0</v>
      </c>
      <c r="K23">
        <f>IF(insurance[[#This Row],[smoker]]="yes",1,0)</f>
        <v>0</v>
      </c>
      <c r="L23">
        <f>VLOOKUP(insurance[[#This Row],[region]],Table2[],2,0)</f>
        <v>3</v>
      </c>
    </row>
    <row r="24" spans="1:1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 s="29">
        <v>1137.011</v>
      </c>
      <c r="H24" cm="1">
        <f t="array" ref="H24">INDEX(kelas_charges[kelas],MATCH(1,(insurance[[#This Row],[charges]]&gt;=kelas_charges[Lower])*(insurance[[#This Row],[charges]]&lt;kelas_charges[Upper]),0),1)</f>
        <v>1</v>
      </c>
      <c r="I24" t="str" cm="1">
        <f t="array" ref="I24">INDEX(kelas_charges[desc],MATCH(1,(insurance[[#This Row],[charges]]&gt;=kelas_charges[Lower])*(insurance[[#This Row],[charges]]&lt;kelas_charges[Upper]),0),1)</f>
        <v>1121 s.d 6817</v>
      </c>
      <c r="J24">
        <f>IF(insurance[[#This Row],[charges]]&gt;16700,1,0)</f>
        <v>0</v>
      </c>
      <c r="K24">
        <f>IF(insurance[[#This Row],[smoker]]="yes",1,0)</f>
        <v>0</v>
      </c>
      <c r="L24">
        <f>VLOOKUP(insurance[[#This Row],[region]],Table2[],2,0)</f>
        <v>4</v>
      </c>
    </row>
    <row r="25" spans="1:1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 s="29">
        <v>37701.876799999998</v>
      </c>
      <c r="H25" cm="1">
        <f t="array" ref="H25">INDEX(kelas_charges[kelas],MATCH(1,(insurance[[#This Row],[charges]]&gt;=kelas_charges[Lower])*(insurance[[#This Row],[charges]]&lt;kelas_charges[Upper]),0),1)</f>
        <v>7</v>
      </c>
      <c r="I25" t="str" cm="1">
        <f t="array" ref="I25">INDEX(kelas_charges[desc],MATCH(1,(insurance[[#This Row],[charges]]&gt;=kelas_charges[Lower])*(insurance[[#This Row],[charges]]&lt;kelas_charges[Upper]),0),1)</f>
        <v>35293 s.d 40989</v>
      </c>
      <c r="J25">
        <f>IF(insurance[[#This Row],[charges]]&gt;16700,1,0)</f>
        <v>1</v>
      </c>
      <c r="K25">
        <f>IF(insurance[[#This Row],[smoker]]="yes",1,0)</f>
        <v>1</v>
      </c>
      <c r="L25">
        <f>VLOOKUP(insurance[[#This Row],[region]],Table2[],2,0)</f>
        <v>2</v>
      </c>
    </row>
    <row r="26" spans="1:1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 s="29">
        <v>6203.90175</v>
      </c>
      <c r="H26" cm="1">
        <f t="array" ref="H26">INDEX(kelas_charges[kelas],MATCH(1,(insurance[[#This Row],[charges]]&gt;=kelas_charges[Lower])*(insurance[[#This Row],[charges]]&lt;kelas_charges[Upper]),0),1)</f>
        <v>1</v>
      </c>
      <c r="I26" t="str" cm="1">
        <f t="array" ref="I26">INDEX(kelas_charges[desc],MATCH(1,(insurance[[#This Row],[charges]]&gt;=kelas_charges[Lower])*(insurance[[#This Row],[charges]]&lt;kelas_charges[Upper]),0),1)</f>
        <v>1121 s.d 6817</v>
      </c>
      <c r="J26">
        <f>IF(insurance[[#This Row],[charges]]&gt;16700,1,0)</f>
        <v>0</v>
      </c>
      <c r="K26">
        <f>IF(insurance[[#This Row],[smoker]]="yes",1,0)</f>
        <v>0</v>
      </c>
      <c r="L26">
        <f>VLOOKUP(insurance[[#This Row],[region]],Table2[],2,0)</f>
        <v>1</v>
      </c>
    </row>
    <row r="27" spans="1:1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 s="29">
        <v>14001.1338</v>
      </c>
      <c r="H27" cm="1">
        <f t="array" ref="H27">INDEX(kelas_charges[kelas],MATCH(1,(insurance[[#This Row],[charges]]&gt;=kelas_charges[Lower])*(insurance[[#This Row],[charges]]&lt;kelas_charges[Upper]),0),1)</f>
        <v>3</v>
      </c>
      <c r="I27" t="str" cm="1">
        <f t="array" ref="I27">INDEX(kelas_charges[desc],MATCH(1,(insurance[[#This Row],[charges]]&gt;=kelas_charges[Lower])*(insurance[[#This Row],[charges]]&lt;kelas_charges[Upper]),0),1)</f>
        <v>12512 s.d 18207</v>
      </c>
      <c r="J27">
        <f>IF(insurance[[#This Row],[charges]]&gt;16700,1,0)</f>
        <v>0</v>
      </c>
      <c r="K27">
        <f>IF(insurance[[#This Row],[smoker]]="yes",1,0)</f>
        <v>0</v>
      </c>
      <c r="L27">
        <f>VLOOKUP(insurance[[#This Row],[region]],Table2[],2,0)</f>
        <v>4</v>
      </c>
    </row>
    <row r="28" spans="1:1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 s="29">
        <v>14451.835150000001</v>
      </c>
      <c r="H28" cm="1">
        <f t="array" ref="H28">INDEX(kelas_charges[kelas],MATCH(1,(insurance[[#This Row],[charges]]&gt;=kelas_charges[Lower])*(insurance[[#This Row],[charges]]&lt;kelas_charges[Upper]),0),1)</f>
        <v>3</v>
      </c>
      <c r="I28" t="str" cm="1">
        <f t="array" ref="I28">INDEX(kelas_charges[desc],MATCH(1,(insurance[[#This Row],[charges]]&gt;=kelas_charges[Lower])*(insurance[[#This Row],[charges]]&lt;kelas_charges[Upper]),0),1)</f>
        <v>12512 s.d 18207</v>
      </c>
      <c r="J28">
        <f>IF(insurance[[#This Row],[charges]]&gt;16700,1,0)</f>
        <v>0</v>
      </c>
      <c r="K28">
        <f>IF(insurance[[#This Row],[smoker]]="yes",1,0)</f>
        <v>0</v>
      </c>
      <c r="L28">
        <f>VLOOKUP(insurance[[#This Row],[region]],Table2[],2,0)</f>
        <v>2</v>
      </c>
    </row>
    <row r="29" spans="1:1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 s="29">
        <v>12268.632250000001</v>
      </c>
      <c r="H29" cm="1">
        <f t="array" ref="H29">INDEX(kelas_charges[kelas],MATCH(1,(insurance[[#This Row],[charges]]&gt;=kelas_charges[Lower])*(insurance[[#This Row],[charges]]&lt;kelas_charges[Upper]),0),1)</f>
        <v>2</v>
      </c>
      <c r="I29" t="str" cm="1">
        <f t="array" ref="I29">INDEX(kelas_charges[desc],MATCH(1,(insurance[[#This Row],[charges]]&gt;=kelas_charges[Lower])*(insurance[[#This Row],[charges]]&lt;kelas_charges[Upper]),0),1)</f>
        <v>6817 s.d 12512</v>
      </c>
      <c r="J29">
        <f>IF(insurance[[#This Row],[charges]]&gt;16700,1,0)</f>
        <v>0</v>
      </c>
      <c r="K29">
        <f>IF(insurance[[#This Row],[smoker]]="yes",1,0)</f>
        <v>0</v>
      </c>
      <c r="L29">
        <f>VLOOKUP(insurance[[#This Row],[region]],Table2[],2,0)</f>
        <v>1</v>
      </c>
    </row>
    <row r="30" spans="1:1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 s="29">
        <v>2775.1921499999999</v>
      </c>
      <c r="H30" cm="1">
        <f t="array" ref="H30">INDEX(kelas_charges[kelas],MATCH(1,(insurance[[#This Row],[charges]]&gt;=kelas_charges[Lower])*(insurance[[#This Row],[charges]]&lt;kelas_charges[Upper]),0),1)</f>
        <v>1</v>
      </c>
      <c r="I30" t="str" cm="1">
        <f t="array" ref="I30">INDEX(kelas_charges[desc],MATCH(1,(insurance[[#This Row],[charges]]&gt;=kelas_charges[Lower])*(insurance[[#This Row],[charges]]&lt;kelas_charges[Upper]),0),1)</f>
        <v>1121 s.d 6817</v>
      </c>
      <c r="J30">
        <f>IF(insurance[[#This Row],[charges]]&gt;16700,1,0)</f>
        <v>0</v>
      </c>
      <c r="K30">
        <f>IF(insurance[[#This Row],[smoker]]="yes",1,0)</f>
        <v>0</v>
      </c>
      <c r="L30">
        <f>VLOOKUP(insurance[[#This Row],[region]],Table2[],2,0)</f>
        <v>1</v>
      </c>
    </row>
    <row r="31" spans="1:1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 s="29">
        <v>38711</v>
      </c>
      <c r="H31" cm="1">
        <f t="array" ref="H31">INDEX(kelas_charges[kelas],MATCH(1,(insurance[[#This Row],[charges]]&gt;=kelas_charges[Lower])*(insurance[[#This Row],[charges]]&lt;kelas_charges[Upper]),0),1)</f>
        <v>7</v>
      </c>
      <c r="I31" t="str" cm="1">
        <f t="array" ref="I31">INDEX(kelas_charges[desc],MATCH(1,(insurance[[#This Row],[charges]]&gt;=kelas_charges[Lower])*(insurance[[#This Row],[charges]]&lt;kelas_charges[Upper]),0),1)</f>
        <v>35293 s.d 40989</v>
      </c>
      <c r="J31">
        <f>IF(insurance[[#This Row],[charges]]&gt;16700,1,0)</f>
        <v>1</v>
      </c>
      <c r="K31">
        <f>IF(insurance[[#This Row],[smoker]]="yes",1,0)</f>
        <v>1</v>
      </c>
      <c r="L31">
        <f>VLOOKUP(insurance[[#This Row],[region]],Table2[],2,0)</f>
        <v>3</v>
      </c>
    </row>
    <row r="32" spans="1:1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 s="29">
        <v>35585.576000000001</v>
      </c>
      <c r="H32" cm="1">
        <f t="array" ref="H32">INDEX(kelas_charges[kelas],MATCH(1,(insurance[[#This Row],[charges]]&gt;=kelas_charges[Lower])*(insurance[[#This Row],[charges]]&lt;kelas_charges[Upper]),0),1)</f>
        <v>7</v>
      </c>
      <c r="I32" t="str" cm="1">
        <f t="array" ref="I32">INDEX(kelas_charges[desc],MATCH(1,(insurance[[#This Row],[charges]]&gt;=kelas_charges[Lower])*(insurance[[#This Row],[charges]]&lt;kelas_charges[Upper]),0),1)</f>
        <v>35293 s.d 40989</v>
      </c>
      <c r="J32">
        <f>IF(insurance[[#This Row],[charges]]&gt;16700,1,0)</f>
        <v>1</v>
      </c>
      <c r="K32">
        <f>IF(insurance[[#This Row],[smoker]]="yes",1,0)</f>
        <v>1</v>
      </c>
      <c r="L32">
        <f>VLOOKUP(insurance[[#This Row],[region]],Table2[],2,0)</f>
        <v>3</v>
      </c>
    </row>
    <row r="33" spans="1:1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 s="29">
        <v>2198.1898500000002</v>
      </c>
      <c r="H33" cm="1">
        <f t="array" ref="H33">INDEX(kelas_charges[kelas],MATCH(1,(insurance[[#This Row],[charges]]&gt;=kelas_charges[Lower])*(insurance[[#This Row],[charges]]&lt;kelas_charges[Upper]),0),1)</f>
        <v>1</v>
      </c>
      <c r="I33" t="str" cm="1">
        <f t="array" ref="I33">INDEX(kelas_charges[desc],MATCH(1,(insurance[[#This Row],[charges]]&gt;=kelas_charges[Lower])*(insurance[[#This Row],[charges]]&lt;kelas_charges[Upper]),0),1)</f>
        <v>1121 s.d 6817</v>
      </c>
      <c r="J33">
        <f>IF(insurance[[#This Row],[charges]]&gt;16700,1,0)</f>
        <v>0</v>
      </c>
      <c r="K33">
        <f>IF(insurance[[#This Row],[smoker]]="yes",1,0)</f>
        <v>0</v>
      </c>
      <c r="L33">
        <f>VLOOKUP(insurance[[#This Row],[region]],Table2[],2,0)</f>
        <v>2</v>
      </c>
    </row>
    <row r="34" spans="1:1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 s="29">
        <v>4687.7969999999996</v>
      </c>
      <c r="H34" cm="1">
        <f t="array" ref="H34">INDEX(kelas_charges[kelas],MATCH(1,(insurance[[#This Row],[charges]]&gt;=kelas_charges[Lower])*(insurance[[#This Row],[charges]]&lt;kelas_charges[Upper]),0),1)</f>
        <v>1</v>
      </c>
      <c r="I34" t="str" cm="1">
        <f t="array" ref="I34">INDEX(kelas_charges[desc],MATCH(1,(insurance[[#This Row],[charges]]&gt;=kelas_charges[Lower])*(insurance[[#This Row],[charges]]&lt;kelas_charges[Upper]),0),1)</f>
        <v>1121 s.d 6817</v>
      </c>
      <c r="J34">
        <f>IF(insurance[[#This Row],[charges]]&gt;16700,1,0)</f>
        <v>0</v>
      </c>
      <c r="K34">
        <f>IF(insurance[[#This Row],[smoker]]="yes",1,0)</f>
        <v>0</v>
      </c>
      <c r="L34">
        <f>VLOOKUP(insurance[[#This Row],[region]],Table2[],2,0)</f>
        <v>3</v>
      </c>
    </row>
    <row r="35" spans="1:1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 s="29">
        <v>13770.097900000001</v>
      </c>
      <c r="H35" cm="1">
        <f t="array" ref="H35">INDEX(kelas_charges[kelas],MATCH(1,(insurance[[#This Row],[charges]]&gt;=kelas_charges[Lower])*(insurance[[#This Row],[charges]]&lt;kelas_charges[Upper]),0),1)</f>
        <v>3</v>
      </c>
      <c r="I35" t="str" cm="1">
        <f t="array" ref="I35">INDEX(kelas_charges[desc],MATCH(1,(insurance[[#This Row],[charges]]&gt;=kelas_charges[Lower])*(insurance[[#This Row],[charges]]&lt;kelas_charges[Upper]),0),1)</f>
        <v>12512 s.d 18207</v>
      </c>
      <c r="J35">
        <f>IF(insurance[[#This Row],[charges]]&gt;16700,1,0)</f>
        <v>0</v>
      </c>
      <c r="K35">
        <f>IF(insurance[[#This Row],[smoker]]="yes",1,0)</f>
        <v>0</v>
      </c>
      <c r="L35">
        <f>VLOOKUP(insurance[[#This Row],[region]],Table2[],2,0)</f>
        <v>1</v>
      </c>
    </row>
    <row r="36" spans="1:1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 s="29">
        <v>51194.559139999998</v>
      </c>
      <c r="H36" cm="1">
        <f t="array" ref="H36">INDEX(kelas_charges[kelas],MATCH(1,(insurance[[#This Row],[charges]]&gt;=kelas_charges[Lower])*(insurance[[#This Row],[charges]]&lt;kelas_charges[Upper]),0),1)</f>
        <v>9</v>
      </c>
      <c r="I36" t="str" cm="1">
        <f t="array" ref="I36">INDEX(kelas_charges[desc],MATCH(1,(insurance[[#This Row],[charges]]&gt;=kelas_charges[Lower])*(insurance[[#This Row],[charges]]&lt;kelas_charges[Upper]),0),1)</f>
        <v>46684 s.d 52379</v>
      </c>
      <c r="J36">
        <f>IF(insurance[[#This Row],[charges]]&gt;16700,1,0)</f>
        <v>1</v>
      </c>
      <c r="K36">
        <f>IF(insurance[[#This Row],[smoker]]="yes",1,0)</f>
        <v>1</v>
      </c>
      <c r="L36">
        <f>VLOOKUP(insurance[[#This Row],[region]],Table2[],2,0)</f>
        <v>3</v>
      </c>
    </row>
    <row r="37" spans="1:1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 s="29">
        <v>1625.4337499999999</v>
      </c>
      <c r="H37" cm="1">
        <f t="array" ref="H37">INDEX(kelas_charges[kelas],MATCH(1,(insurance[[#This Row],[charges]]&gt;=kelas_charges[Lower])*(insurance[[#This Row],[charges]]&lt;kelas_charges[Upper]),0),1)</f>
        <v>1</v>
      </c>
      <c r="I37" t="str" cm="1">
        <f t="array" ref="I37">INDEX(kelas_charges[desc],MATCH(1,(insurance[[#This Row],[charges]]&gt;=kelas_charges[Lower])*(insurance[[#This Row],[charges]]&lt;kelas_charges[Upper]),0),1)</f>
        <v>1121 s.d 6817</v>
      </c>
      <c r="J37">
        <f>IF(insurance[[#This Row],[charges]]&gt;16700,1,0)</f>
        <v>0</v>
      </c>
      <c r="K37">
        <f>IF(insurance[[#This Row],[smoker]]="yes",1,0)</f>
        <v>0</v>
      </c>
      <c r="L37">
        <f>VLOOKUP(insurance[[#This Row],[region]],Table2[],2,0)</f>
        <v>1</v>
      </c>
    </row>
    <row r="38" spans="1:1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 s="29">
        <v>15612.19335</v>
      </c>
      <c r="H38" cm="1">
        <f t="array" ref="H38">INDEX(kelas_charges[kelas],MATCH(1,(insurance[[#This Row],[charges]]&gt;=kelas_charges[Lower])*(insurance[[#This Row],[charges]]&lt;kelas_charges[Upper]),0),1)</f>
        <v>3</v>
      </c>
      <c r="I38" t="str" cm="1">
        <f t="array" ref="I38">INDEX(kelas_charges[desc],MATCH(1,(insurance[[#This Row],[charges]]&gt;=kelas_charges[Lower])*(insurance[[#This Row],[charges]]&lt;kelas_charges[Upper]),0),1)</f>
        <v>12512 s.d 18207</v>
      </c>
      <c r="J38">
        <f>IF(insurance[[#This Row],[charges]]&gt;16700,1,0)</f>
        <v>0</v>
      </c>
      <c r="K38">
        <f>IF(insurance[[#This Row],[smoker]]="yes",1,0)</f>
        <v>0</v>
      </c>
      <c r="L38">
        <f>VLOOKUP(insurance[[#This Row],[region]],Table2[],2,0)</f>
        <v>1</v>
      </c>
    </row>
    <row r="39" spans="1:1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 s="29">
        <v>2302.3000000000002</v>
      </c>
      <c r="H39" cm="1">
        <f t="array" ref="H39">INDEX(kelas_charges[kelas],MATCH(1,(insurance[[#This Row],[charges]]&gt;=kelas_charges[Lower])*(insurance[[#This Row],[charges]]&lt;kelas_charges[Upper]),0),1)</f>
        <v>1</v>
      </c>
      <c r="I39" t="str" cm="1">
        <f t="array" ref="I39">INDEX(kelas_charges[desc],MATCH(1,(insurance[[#This Row],[charges]]&gt;=kelas_charges[Lower])*(insurance[[#This Row],[charges]]&lt;kelas_charges[Upper]),0),1)</f>
        <v>1121 s.d 6817</v>
      </c>
      <c r="J39">
        <f>IF(insurance[[#This Row],[charges]]&gt;16700,1,0)</f>
        <v>0</v>
      </c>
      <c r="K39">
        <f>IF(insurance[[#This Row],[smoker]]="yes",1,0)</f>
        <v>0</v>
      </c>
      <c r="L39">
        <f>VLOOKUP(insurance[[#This Row],[region]],Table2[],2,0)</f>
        <v>3</v>
      </c>
    </row>
    <row r="40" spans="1:1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 s="29">
        <v>39774.276299999998</v>
      </c>
      <c r="H40" cm="1">
        <f t="array" ref="H40">INDEX(kelas_charges[kelas],MATCH(1,(insurance[[#This Row],[charges]]&gt;=kelas_charges[Lower])*(insurance[[#This Row],[charges]]&lt;kelas_charges[Upper]),0),1)</f>
        <v>7</v>
      </c>
      <c r="I40" t="str" cm="1">
        <f t="array" ref="I40">INDEX(kelas_charges[desc],MATCH(1,(insurance[[#This Row],[charges]]&gt;=kelas_charges[Lower])*(insurance[[#This Row],[charges]]&lt;kelas_charges[Upper]),0),1)</f>
        <v>35293 s.d 40989</v>
      </c>
      <c r="J40">
        <f>IF(insurance[[#This Row],[charges]]&gt;16700,1,0)</f>
        <v>1</v>
      </c>
      <c r="K40">
        <f>IF(insurance[[#This Row],[smoker]]="yes",1,0)</f>
        <v>1</v>
      </c>
      <c r="L40">
        <f>VLOOKUP(insurance[[#This Row],[region]],Table2[],2,0)</f>
        <v>2</v>
      </c>
    </row>
    <row r="41" spans="1:1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 s="29">
        <v>48173.360999999997</v>
      </c>
      <c r="H41" cm="1">
        <f t="array" ref="H41">INDEX(kelas_charges[kelas],MATCH(1,(insurance[[#This Row],[charges]]&gt;=kelas_charges[Lower])*(insurance[[#This Row],[charges]]&lt;kelas_charges[Upper]),0),1)</f>
        <v>9</v>
      </c>
      <c r="I41" t="str" cm="1">
        <f t="array" ref="I41">INDEX(kelas_charges[desc],MATCH(1,(insurance[[#This Row],[charges]]&gt;=kelas_charges[Lower])*(insurance[[#This Row],[charges]]&lt;kelas_charges[Upper]),0),1)</f>
        <v>46684 s.d 52379</v>
      </c>
      <c r="J41">
        <f>IF(insurance[[#This Row],[charges]]&gt;16700,1,0)</f>
        <v>1</v>
      </c>
      <c r="K41">
        <f>IF(insurance[[#This Row],[smoker]]="yes",1,0)</f>
        <v>1</v>
      </c>
      <c r="L41">
        <f>VLOOKUP(insurance[[#This Row],[region]],Table2[],2,0)</f>
        <v>3</v>
      </c>
    </row>
    <row r="42" spans="1:1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 s="29">
        <v>3046.0619999999999</v>
      </c>
      <c r="H42" cm="1">
        <f t="array" ref="H42">INDEX(kelas_charges[kelas],MATCH(1,(insurance[[#This Row],[charges]]&gt;=kelas_charges[Lower])*(insurance[[#This Row],[charges]]&lt;kelas_charges[Upper]),0),1)</f>
        <v>1</v>
      </c>
      <c r="I42" t="str" cm="1">
        <f t="array" ref="I42">INDEX(kelas_charges[desc],MATCH(1,(insurance[[#This Row],[charges]]&gt;=kelas_charges[Lower])*(insurance[[#This Row],[charges]]&lt;kelas_charges[Upper]),0),1)</f>
        <v>1121 s.d 6817</v>
      </c>
      <c r="J42">
        <f>IF(insurance[[#This Row],[charges]]&gt;16700,1,0)</f>
        <v>0</v>
      </c>
      <c r="K42">
        <f>IF(insurance[[#This Row],[smoker]]="yes",1,0)</f>
        <v>0</v>
      </c>
      <c r="L42">
        <f>VLOOKUP(insurance[[#This Row],[region]],Table2[],2,0)</f>
        <v>2</v>
      </c>
    </row>
    <row r="43" spans="1:1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 s="29">
        <v>4949.7587000000003</v>
      </c>
      <c r="H43" cm="1">
        <f t="array" ref="H43">INDEX(kelas_charges[kelas],MATCH(1,(insurance[[#This Row],[charges]]&gt;=kelas_charges[Lower])*(insurance[[#This Row],[charges]]&lt;kelas_charges[Upper]),0),1)</f>
        <v>1</v>
      </c>
      <c r="I43" t="str" cm="1">
        <f t="array" ref="I43">INDEX(kelas_charges[desc],MATCH(1,(insurance[[#This Row],[charges]]&gt;=kelas_charges[Lower])*(insurance[[#This Row],[charges]]&lt;kelas_charges[Upper]),0),1)</f>
        <v>1121 s.d 6817</v>
      </c>
      <c r="J43">
        <f>IF(insurance[[#This Row],[charges]]&gt;16700,1,0)</f>
        <v>0</v>
      </c>
      <c r="K43">
        <f>IF(insurance[[#This Row],[smoker]]="yes",1,0)</f>
        <v>0</v>
      </c>
      <c r="L43">
        <f>VLOOKUP(insurance[[#This Row],[region]],Table2[],2,0)</f>
        <v>4</v>
      </c>
    </row>
    <row r="44" spans="1:1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 s="29">
        <v>6272.4772000000003</v>
      </c>
      <c r="H44" cm="1">
        <f t="array" ref="H44">INDEX(kelas_charges[kelas],MATCH(1,(insurance[[#This Row],[charges]]&gt;=kelas_charges[Lower])*(insurance[[#This Row],[charges]]&lt;kelas_charges[Upper]),0),1)</f>
        <v>1</v>
      </c>
      <c r="I44" t="str" cm="1">
        <f t="array" ref="I44">INDEX(kelas_charges[desc],MATCH(1,(insurance[[#This Row],[charges]]&gt;=kelas_charges[Lower])*(insurance[[#This Row],[charges]]&lt;kelas_charges[Upper]),0),1)</f>
        <v>1121 s.d 6817</v>
      </c>
      <c r="J44">
        <f>IF(insurance[[#This Row],[charges]]&gt;16700,1,0)</f>
        <v>0</v>
      </c>
      <c r="K44">
        <f>IF(insurance[[#This Row],[smoker]]="yes",1,0)</f>
        <v>0</v>
      </c>
      <c r="L44">
        <f>VLOOKUP(insurance[[#This Row],[region]],Table2[],2,0)</f>
        <v>4</v>
      </c>
    </row>
    <row r="45" spans="1:1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 s="29">
        <v>6313.759</v>
      </c>
      <c r="H45" cm="1">
        <f t="array" ref="H45">INDEX(kelas_charges[kelas],MATCH(1,(insurance[[#This Row],[charges]]&gt;=kelas_charges[Lower])*(insurance[[#This Row],[charges]]&lt;kelas_charges[Upper]),0),1)</f>
        <v>1</v>
      </c>
      <c r="I45" t="str" cm="1">
        <f t="array" ref="I45">INDEX(kelas_charges[desc],MATCH(1,(insurance[[#This Row],[charges]]&gt;=kelas_charges[Lower])*(insurance[[#This Row],[charges]]&lt;kelas_charges[Upper]),0),1)</f>
        <v>1121 s.d 6817</v>
      </c>
      <c r="J45">
        <f>IF(insurance[[#This Row],[charges]]&gt;16700,1,0)</f>
        <v>0</v>
      </c>
      <c r="K45">
        <f>IF(insurance[[#This Row],[smoker]]="yes",1,0)</f>
        <v>0</v>
      </c>
      <c r="L45">
        <f>VLOOKUP(insurance[[#This Row],[region]],Table2[],2,0)</f>
        <v>4</v>
      </c>
    </row>
    <row r="46" spans="1:1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 s="29">
        <v>6079.6715000000004</v>
      </c>
      <c r="H46" cm="1">
        <f t="array" ref="H46">INDEX(kelas_charges[kelas],MATCH(1,(insurance[[#This Row],[charges]]&gt;=kelas_charges[Lower])*(insurance[[#This Row],[charges]]&lt;kelas_charges[Upper]),0),1)</f>
        <v>1</v>
      </c>
      <c r="I46" t="str" cm="1">
        <f t="array" ref="I46">INDEX(kelas_charges[desc],MATCH(1,(insurance[[#This Row],[charges]]&gt;=kelas_charges[Lower])*(insurance[[#This Row],[charges]]&lt;kelas_charges[Upper]),0),1)</f>
        <v>1121 s.d 6817</v>
      </c>
      <c r="J46">
        <f>IF(insurance[[#This Row],[charges]]&gt;16700,1,0)</f>
        <v>0</v>
      </c>
      <c r="K46">
        <f>IF(insurance[[#This Row],[smoker]]="yes",1,0)</f>
        <v>0</v>
      </c>
      <c r="L46">
        <f>VLOOKUP(insurance[[#This Row],[region]],Table2[],2,0)</f>
        <v>2</v>
      </c>
    </row>
    <row r="47" spans="1:1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 s="29">
        <v>20630.283510000001</v>
      </c>
      <c r="H47" cm="1">
        <f t="array" ref="H47">INDEX(kelas_charges[kelas],MATCH(1,(insurance[[#This Row],[charges]]&gt;=kelas_charges[Lower])*(insurance[[#This Row],[charges]]&lt;kelas_charges[Upper]),0),1)</f>
        <v>4</v>
      </c>
      <c r="I47" t="str" cm="1">
        <f t="array" ref="I47">INDEX(kelas_charges[desc],MATCH(1,(insurance[[#This Row],[charges]]&gt;=kelas_charges[Lower])*(insurance[[#This Row],[charges]]&lt;kelas_charges[Upper]),0),1)</f>
        <v>18207 s.d 23903</v>
      </c>
      <c r="J47">
        <f>IF(insurance[[#This Row],[charges]]&gt;16700,1,0)</f>
        <v>1</v>
      </c>
      <c r="K47">
        <f>IF(insurance[[#This Row],[smoker]]="yes",1,0)</f>
        <v>0</v>
      </c>
      <c r="L47">
        <f>VLOOKUP(insurance[[#This Row],[region]],Table2[],2,0)</f>
        <v>3</v>
      </c>
    </row>
    <row r="48" spans="1:1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 s="29">
        <v>3393.35635</v>
      </c>
      <c r="H48" cm="1">
        <f t="array" ref="H48">INDEX(kelas_charges[kelas],MATCH(1,(insurance[[#This Row],[charges]]&gt;=kelas_charges[Lower])*(insurance[[#This Row],[charges]]&lt;kelas_charges[Upper]),0),1)</f>
        <v>1</v>
      </c>
      <c r="I48" t="str" cm="1">
        <f t="array" ref="I48">INDEX(kelas_charges[desc],MATCH(1,(insurance[[#This Row],[charges]]&gt;=kelas_charges[Lower])*(insurance[[#This Row],[charges]]&lt;kelas_charges[Upper]),0),1)</f>
        <v>1121 s.d 6817</v>
      </c>
      <c r="J48">
        <f>IF(insurance[[#This Row],[charges]]&gt;16700,1,0)</f>
        <v>0</v>
      </c>
      <c r="K48">
        <f>IF(insurance[[#This Row],[smoker]]="yes",1,0)</f>
        <v>0</v>
      </c>
      <c r="L48">
        <f>VLOOKUP(insurance[[#This Row],[region]],Table2[],2,0)</f>
        <v>2</v>
      </c>
    </row>
    <row r="49" spans="1:1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 s="29">
        <v>3556.9223000000002</v>
      </c>
      <c r="H49" cm="1">
        <f t="array" ref="H49">INDEX(kelas_charges[kelas],MATCH(1,(insurance[[#This Row],[charges]]&gt;=kelas_charges[Lower])*(insurance[[#This Row],[charges]]&lt;kelas_charges[Upper]),0),1)</f>
        <v>1</v>
      </c>
      <c r="I49" t="str" cm="1">
        <f t="array" ref="I49">INDEX(kelas_charges[desc],MATCH(1,(insurance[[#This Row],[charges]]&gt;=kelas_charges[Lower])*(insurance[[#This Row],[charges]]&lt;kelas_charges[Upper]),0),1)</f>
        <v>1121 s.d 6817</v>
      </c>
      <c r="J49">
        <f>IF(insurance[[#This Row],[charges]]&gt;16700,1,0)</f>
        <v>0</v>
      </c>
      <c r="K49">
        <f>IF(insurance[[#This Row],[smoker]]="yes",1,0)</f>
        <v>0</v>
      </c>
      <c r="L49">
        <f>VLOOKUP(insurance[[#This Row],[region]],Table2[],2,0)</f>
        <v>1</v>
      </c>
    </row>
    <row r="50" spans="1:1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 s="29">
        <v>12629.896699999999</v>
      </c>
      <c r="H50" cm="1">
        <f t="array" ref="H50">INDEX(kelas_charges[kelas],MATCH(1,(insurance[[#This Row],[charges]]&gt;=kelas_charges[Lower])*(insurance[[#This Row],[charges]]&lt;kelas_charges[Upper]),0),1)</f>
        <v>3</v>
      </c>
      <c r="I50" t="str" cm="1">
        <f t="array" ref="I50">INDEX(kelas_charges[desc],MATCH(1,(insurance[[#This Row],[charges]]&gt;=kelas_charges[Lower])*(insurance[[#This Row],[charges]]&lt;kelas_charges[Upper]),0),1)</f>
        <v>12512 s.d 18207</v>
      </c>
      <c r="J50">
        <f>IF(insurance[[#This Row],[charges]]&gt;16700,1,0)</f>
        <v>0</v>
      </c>
      <c r="K50">
        <f>IF(insurance[[#This Row],[smoker]]="yes",1,0)</f>
        <v>0</v>
      </c>
      <c r="L50">
        <f>VLOOKUP(insurance[[#This Row],[region]],Table2[],2,0)</f>
        <v>4</v>
      </c>
    </row>
    <row r="51" spans="1:1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 s="29">
        <v>38709.175999999999</v>
      </c>
      <c r="H51" cm="1">
        <f t="array" ref="H51">INDEX(kelas_charges[kelas],MATCH(1,(insurance[[#This Row],[charges]]&gt;=kelas_charges[Lower])*(insurance[[#This Row],[charges]]&lt;kelas_charges[Upper]),0),1)</f>
        <v>7</v>
      </c>
      <c r="I51" t="str" cm="1">
        <f t="array" ref="I51">INDEX(kelas_charges[desc],MATCH(1,(insurance[[#This Row],[charges]]&gt;=kelas_charges[Lower])*(insurance[[#This Row],[charges]]&lt;kelas_charges[Upper]),0),1)</f>
        <v>35293 s.d 40989</v>
      </c>
      <c r="J51">
        <f>IF(insurance[[#This Row],[charges]]&gt;16700,1,0)</f>
        <v>1</v>
      </c>
      <c r="K51">
        <f>IF(insurance[[#This Row],[smoker]]="yes",1,0)</f>
        <v>1</v>
      </c>
      <c r="L51">
        <f>VLOOKUP(insurance[[#This Row],[region]],Table2[],2,0)</f>
        <v>4</v>
      </c>
    </row>
    <row r="52" spans="1:1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 s="29">
        <v>2211.1307499999998</v>
      </c>
      <c r="H52" cm="1">
        <f t="array" ref="H52">INDEX(kelas_charges[kelas],MATCH(1,(insurance[[#This Row],[charges]]&gt;=kelas_charges[Lower])*(insurance[[#This Row],[charges]]&lt;kelas_charges[Upper]),0),1)</f>
        <v>1</v>
      </c>
      <c r="I52" t="str" cm="1">
        <f t="array" ref="I52">INDEX(kelas_charges[desc],MATCH(1,(insurance[[#This Row],[charges]]&gt;=kelas_charges[Lower])*(insurance[[#This Row],[charges]]&lt;kelas_charges[Upper]),0),1)</f>
        <v>1121 s.d 6817</v>
      </c>
      <c r="J52">
        <f>IF(insurance[[#This Row],[charges]]&gt;16700,1,0)</f>
        <v>0</v>
      </c>
      <c r="K52">
        <f>IF(insurance[[#This Row],[smoker]]="yes",1,0)</f>
        <v>0</v>
      </c>
      <c r="L52">
        <f>VLOOKUP(insurance[[#This Row],[region]],Table2[],2,0)</f>
        <v>2</v>
      </c>
    </row>
    <row r="53" spans="1:1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 s="29">
        <v>3579.8287</v>
      </c>
      <c r="H53" cm="1">
        <f t="array" ref="H53">INDEX(kelas_charges[kelas],MATCH(1,(insurance[[#This Row],[charges]]&gt;=kelas_charges[Lower])*(insurance[[#This Row],[charges]]&lt;kelas_charges[Upper]),0),1)</f>
        <v>1</v>
      </c>
      <c r="I53" t="str" cm="1">
        <f t="array" ref="I53">INDEX(kelas_charges[desc],MATCH(1,(insurance[[#This Row],[charges]]&gt;=kelas_charges[Lower])*(insurance[[#This Row],[charges]]&lt;kelas_charges[Upper]),0),1)</f>
        <v>1121 s.d 6817</v>
      </c>
      <c r="J53">
        <f>IF(insurance[[#This Row],[charges]]&gt;16700,1,0)</f>
        <v>0</v>
      </c>
      <c r="K53">
        <f>IF(insurance[[#This Row],[smoker]]="yes",1,0)</f>
        <v>0</v>
      </c>
      <c r="L53">
        <f>VLOOKUP(insurance[[#This Row],[region]],Table2[],2,0)</f>
        <v>1</v>
      </c>
    </row>
    <row r="54" spans="1:1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 s="29">
        <v>23568.272000000001</v>
      </c>
      <c r="H54" cm="1">
        <f t="array" ref="H54">INDEX(kelas_charges[kelas],MATCH(1,(insurance[[#This Row],[charges]]&gt;=kelas_charges[Lower])*(insurance[[#This Row],[charges]]&lt;kelas_charges[Upper]),0),1)</f>
        <v>4</v>
      </c>
      <c r="I54" t="str" cm="1">
        <f t="array" ref="I54">INDEX(kelas_charges[desc],MATCH(1,(insurance[[#This Row],[charges]]&gt;=kelas_charges[Lower])*(insurance[[#This Row],[charges]]&lt;kelas_charges[Upper]),0),1)</f>
        <v>18207 s.d 23903</v>
      </c>
      <c r="J54">
        <f>IF(insurance[[#This Row],[charges]]&gt;16700,1,0)</f>
        <v>1</v>
      </c>
      <c r="K54">
        <f>IF(insurance[[#This Row],[smoker]]="yes",1,0)</f>
        <v>1</v>
      </c>
      <c r="L54">
        <f>VLOOKUP(insurance[[#This Row],[region]],Table2[],2,0)</f>
        <v>3</v>
      </c>
    </row>
    <row r="55" spans="1:1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 s="29">
        <v>37742.575700000001</v>
      </c>
      <c r="H55" cm="1">
        <f t="array" ref="H55">INDEX(kelas_charges[kelas],MATCH(1,(insurance[[#This Row],[charges]]&gt;=kelas_charges[Lower])*(insurance[[#This Row],[charges]]&lt;kelas_charges[Upper]),0),1)</f>
        <v>7</v>
      </c>
      <c r="I55" t="str" cm="1">
        <f t="array" ref="I55">INDEX(kelas_charges[desc],MATCH(1,(insurance[[#This Row],[charges]]&gt;=kelas_charges[Lower])*(insurance[[#This Row],[charges]]&lt;kelas_charges[Upper]),0),1)</f>
        <v>35293 s.d 40989</v>
      </c>
      <c r="J55">
        <f>IF(insurance[[#This Row],[charges]]&gt;16700,1,0)</f>
        <v>1</v>
      </c>
      <c r="K55">
        <f>IF(insurance[[#This Row],[smoker]]="yes",1,0)</f>
        <v>1</v>
      </c>
      <c r="L55">
        <f>VLOOKUP(insurance[[#This Row],[region]],Table2[],2,0)</f>
        <v>4</v>
      </c>
    </row>
    <row r="56" spans="1:1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 s="29">
        <v>8059.6791000000003</v>
      </c>
      <c r="H56" cm="1">
        <f t="array" ref="H56">INDEX(kelas_charges[kelas],MATCH(1,(insurance[[#This Row],[charges]]&gt;=kelas_charges[Lower])*(insurance[[#This Row],[charges]]&lt;kelas_charges[Upper]),0),1)</f>
        <v>2</v>
      </c>
      <c r="I56" t="str" cm="1">
        <f t="array" ref="I56">INDEX(kelas_charges[desc],MATCH(1,(insurance[[#This Row],[charges]]&gt;=kelas_charges[Lower])*(insurance[[#This Row],[charges]]&lt;kelas_charges[Upper]),0),1)</f>
        <v>6817 s.d 12512</v>
      </c>
      <c r="J56">
        <f>IF(insurance[[#This Row],[charges]]&gt;16700,1,0)</f>
        <v>0</v>
      </c>
      <c r="K56">
        <f>IF(insurance[[#This Row],[smoker]]="yes",1,0)</f>
        <v>0</v>
      </c>
      <c r="L56">
        <f>VLOOKUP(insurance[[#This Row],[region]],Table2[],2,0)</f>
        <v>1</v>
      </c>
    </row>
    <row r="57" spans="1:1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 s="29">
        <v>47496.494449999998</v>
      </c>
      <c r="H57" cm="1">
        <f t="array" ref="H57">INDEX(kelas_charges[kelas],MATCH(1,(insurance[[#This Row],[charges]]&gt;=kelas_charges[Lower])*(insurance[[#This Row],[charges]]&lt;kelas_charges[Upper]),0),1)</f>
        <v>9</v>
      </c>
      <c r="I57" t="str" cm="1">
        <f t="array" ref="I57">INDEX(kelas_charges[desc],MATCH(1,(insurance[[#This Row],[charges]]&gt;=kelas_charges[Lower])*(insurance[[#This Row],[charges]]&lt;kelas_charges[Upper]),0),1)</f>
        <v>46684 s.d 52379</v>
      </c>
      <c r="J57">
        <f>IF(insurance[[#This Row],[charges]]&gt;16700,1,0)</f>
        <v>1</v>
      </c>
      <c r="K57">
        <f>IF(insurance[[#This Row],[smoker]]="yes",1,0)</f>
        <v>1</v>
      </c>
      <c r="L57">
        <f>VLOOKUP(insurance[[#This Row],[region]],Table2[],2,0)</f>
        <v>1</v>
      </c>
    </row>
    <row r="58" spans="1:1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 s="29">
        <v>13607.36875</v>
      </c>
      <c r="H58" cm="1">
        <f t="array" ref="H58">INDEX(kelas_charges[kelas],MATCH(1,(insurance[[#This Row],[charges]]&gt;=kelas_charges[Lower])*(insurance[[#This Row],[charges]]&lt;kelas_charges[Upper]),0),1)</f>
        <v>3</v>
      </c>
      <c r="I58" t="str" cm="1">
        <f t="array" ref="I58">INDEX(kelas_charges[desc],MATCH(1,(insurance[[#This Row],[charges]]&gt;=kelas_charges[Lower])*(insurance[[#This Row],[charges]]&lt;kelas_charges[Upper]),0),1)</f>
        <v>12512 s.d 18207</v>
      </c>
      <c r="J58">
        <f>IF(insurance[[#This Row],[charges]]&gt;16700,1,0)</f>
        <v>0</v>
      </c>
      <c r="K58">
        <f>IF(insurance[[#This Row],[smoker]]="yes",1,0)</f>
        <v>0</v>
      </c>
      <c r="L58">
        <f>VLOOKUP(insurance[[#This Row],[region]],Table2[],2,0)</f>
        <v>2</v>
      </c>
    </row>
    <row r="59" spans="1:1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 s="29">
        <v>34303.167200000004</v>
      </c>
      <c r="H59" cm="1">
        <f t="array" ref="H59">INDEX(kelas_charges[kelas],MATCH(1,(insurance[[#This Row],[charges]]&gt;=kelas_charges[Lower])*(insurance[[#This Row],[charges]]&lt;kelas_charges[Upper]),0),1)</f>
        <v>6</v>
      </c>
      <c r="I59" t="str" cm="1">
        <f t="array" ref="I59">INDEX(kelas_charges[desc],MATCH(1,(insurance[[#This Row],[charges]]&gt;=kelas_charges[Lower])*(insurance[[#This Row],[charges]]&lt;kelas_charges[Upper]),0),1)</f>
        <v>29598 s.d 35293</v>
      </c>
      <c r="J59">
        <f>IF(insurance[[#This Row],[charges]]&gt;16700,1,0)</f>
        <v>1</v>
      </c>
      <c r="K59">
        <f>IF(insurance[[#This Row],[smoker]]="yes",1,0)</f>
        <v>1</v>
      </c>
      <c r="L59">
        <f>VLOOKUP(insurance[[#This Row],[region]],Table2[],2,0)</f>
        <v>4</v>
      </c>
    </row>
    <row r="60" spans="1:1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 s="29">
        <v>23244.790199999999</v>
      </c>
      <c r="H60" cm="1">
        <f t="array" ref="H60">INDEX(kelas_charges[kelas],MATCH(1,(insurance[[#This Row],[charges]]&gt;=kelas_charges[Lower])*(insurance[[#This Row],[charges]]&lt;kelas_charges[Upper]),0),1)</f>
        <v>4</v>
      </c>
      <c r="I60" t="str" cm="1">
        <f t="array" ref="I60">INDEX(kelas_charges[desc],MATCH(1,(insurance[[#This Row],[charges]]&gt;=kelas_charges[Lower])*(insurance[[#This Row],[charges]]&lt;kelas_charges[Upper]),0),1)</f>
        <v>18207 s.d 23903</v>
      </c>
      <c r="J60">
        <f>IF(insurance[[#This Row],[charges]]&gt;16700,1,0)</f>
        <v>1</v>
      </c>
      <c r="K60">
        <f>IF(insurance[[#This Row],[smoker]]="yes",1,0)</f>
        <v>1</v>
      </c>
      <c r="L60">
        <f>VLOOKUP(insurance[[#This Row],[region]],Table2[],2,0)</f>
        <v>4</v>
      </c>
    </row>
    <row r="61" spans="1:1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 s="29">
        <v>5989.5236500000001</v>
      </c>
      <c r="H61" cm="1">
        <f t="array" ref="H61">INDEX(kelas_charges[kelas],MATCH(1,(insurance[[#This Row],[charges]]&gt;=kelas_charges[Lower])*(insurance[[#This Row],[charges]]&lt;kelas_charges[Upper]),0),1)</f>
        <v>1</v>
      </c>
      <c r="I61" t="str" cm="1">
        <f t="array" ref="I61">INDEX(kelas_charges[desc],MATCH(1,(insurance[[#This Row],[charges]]&gt;=kelas_charges[Lower])*(insurance[[#This Row],[charges]]&lt;kelas_charges[Upper]),0),1)</f>
        <v>1121 s.d 6817</v>
      </c>
      <c r="J61">
        <f>IF(insurance[[#This Row],[charges]]&gt;16700,1,0)</f>
        <v>0</v>
      </c>
      <c r="K61">
        <f>IF(insurance[[#This Row],[smoker]]="yes",1,0)</f>
        <v>0</v>
      </c>
      <c r="L61">
        <f>VLOOKUP(insurance[[#This Row],[region]],Table2[],2,0)</f>
        <v>1</v>
      </c>
    </row>
    <row r="62" spans="1:1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 s="29">
        <v>8606.2173999999995</v>
      </c>
      <c r="H62" cm="1">
        <f t="array" ref="H62">INDEX(kelas_charges[kelas],MATCH(1,(insurance[[#This Row],[charges]]&gt;=kelas_charges[Lower])*(insurance[[#This Row],[charges]]&lt;kelas_charges[Upper]),0),1)</f>
        <v>2</v>
      </c>
      <c r="I62" t="str" cm="1">
        <f t="array" ref="I62">INDEX(kelas_charges[desc],MATCH(1,(insurance[[#This Row],[charges]]&gt;=kelas_charges[Lower])*(insurance[[#This Row],[charges]]&lt;kelas_charges[Upper]),0),1)</f>
        <v>6817 s.d 12512</v>
      </c>
      <c r="J62">
        <f>IF(insurance[[#This Row],[charges]]&gt;16700,1,0)</f>
        <v>0</v>
      </c>
      <c r="K62">
        <f>IF(insurance[[#This Row],[smoker]]="yes",1,0)</f>
        <v>0</v>
      </c>
      <c r="L62">
        <f>VLOOKUP(insurance[[#This Row],[region]],Table2[],2,0)</f>
        <v>2</v>
      </c>
    </row>
    <row r="63" spans="1:1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 s="29">
        <v>4504.6624000000002</v>
      </c>
      <c r="H63" cm="1">
        <f t="array" ref="H63">INDEX(kelas_charges[kelas],MATCH(1,(insurance[[#This Row],[charges]]&gt;=kelas_charges[Lower])*(insurance[[#This Row],[charges]]&lt;kelas_charges[Upper]),0),1)</f>
        <v>1</v>
      </c>
      <c r="I63" t="str" cm="1">
        <f t="array" ref="I63">INDEX(kelas_charges[desc],MATCH(1,(insurance[[#This Row],[charges]]&gt;=kelas_charges[Lower])*(insurance[[#This Row],[charges]]&lt;kelas_charges[Upper]),0),1)</f>
        <v>1121 s.d 6817</v>
      </c>
      <c r="J63">
        <f>IF(insurance[[#This Row],[charges]]&gt;16700,1,0)</f>
        <v>0</v>
      </c>
      <c r="K63">
        <f>IF(insurance[[#This Row],[smoker]]="yes",1,0)</f>
        <v>0</v>
      </c>
      <c r="L63">
        <f>VLOOKUP(insurance[[#This Row],[region]],Table2[],2,0)</f>
        <v>4</v>
      </c>
    </row>
    <row r="64" spans="1:1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 s="29">
        <v>30166.618170000002</v>
      </c>
      <c r="H64" cm="1">
        <f t="array" ref="H64">INDEX(kelas_charges[kelas],MATCH(1,(insurance[[#This Row],[charges]]&gt;=kelas_charges[Lower])*(insurance[[#This Row],[charges]]&lt;kelas_charges[Upper]),0),1)</f>
        <v>6</v>
      </c>
      <c r="I64" t="str" cm="1">
        <f t="array" ref="I64">INDEX(kelas_charges[desc],MATCH(1,(insurance[[#This Row],[charges]]&gt;=kelas_charges[Lower])*(insurance[[#This Row],[charges]]&lt;kelas_charges[Upper]),0),1)</f>
        <v>29598 s.d 35293</v>
      </c>
      <c r="J64">
        <f>IF(insurance[[#This Row],[charges]]&gt;16700,1,0)</f>
        <v>1</v>
      </c>
      <c r="K64">
        <f>IF(insurance[[#This Row],[smoker]]="yes",1,0)</f>
        <v>0</v>
      </c>
      <c r="L64">
        <f>VLOOKUP(insurance[[#This Row],[region]],Table2[],2,0)</f>
        <v>1</v>
      </c>
    </row>
    <row r="65" spans="1:1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 s="29">
        <v>4133.6416499999996</v>
      </c>
      <c r="H65" cm="1">
        <f t="array" ref="H65">INDEX(kelas_charges[kelas],MATCH(1,(insurance[[#This Row],[charges]]&gt;=kelas_charges[Lower])*(insurance[[#This Row],[charges]]&lt;kelas_charges[Upper]),0),1)</f>
        <v>1</v>
      </c>
      <c r="I65" t="str" cm="1">
        <f t="array" ref="I65">INDEX(kelas_charges[desc],MATCH(1,(insurance[[#This Row],[charges]]&gt;=kelas_charges[Lower])*(insurance[[#This Row],[charges]]&lt;kelas_charges[Upper]),0),1)</f>
        <v>1121 s.d 6817</v>
      </c>
      <c r="J65">
        <f>IF(insurance[[#This Row],[charges]]&gt;16700,1,0)</f>
        <v>0</v>
      </c>
      <c r="K65">
        <f>IF(insurance[[#This Row],[smoker]]="yes",1,0)</f>
        <v>0</v>
      </c>
      <c r="L65">
        <f>VLOOKUP(insurance[[#This Row],[region]],Table2[],2,0)</f>
        <v>1</v>
      </c>
    </row>
    <row r="66" spans="1:1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 s="29">
        <v>14711.7438</v>
      </c>
      <c r="H66" cm="1">
        <f t="array" ref="H66">INDEX(kelas_charges[kelas],MATCH(1,(insurance[[#This Row],[charges]]&gt;=kelas_charges[Lower])*(insurance[[#This Row],[charges]]&lt;kelas_charges[Upper]),0),1)</f>
        <v>3</v>
      </c>
      <c r="I66" t="str" cm="1">
        <f t="array" ref="I66">INDEX(kelas_charges[desc],MATCH(1,(insurance[[#This Row],[charges]]&gt;=kelas_charges[Lower])*(insurance[[#This Row],[charges]]&lt;kelas_charges[Upper]),0),1)</f>
        <v>12512 s.d 18207</v>
      </c>
      <c r="J66">
        <f>IF(insurance[[#This Row],[charges]]&gt;16700,1,0)</f>
        <v>0</v>
      </c>
      <c r="K66">
        <f>IF(insurance[[#This Row],[smoker]]="yes",1,0)</f>
        <v>1</v>
      </c>
      <c r="L66">
        <f>VLOOKUP(insurance[[#This Row],[region]],Table2[],2,0)</f>
        <v>1</v>
      </c>
    </row>
    <row r="67" spans="1:1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 s="29">
        <v>1743.2139999999999</v>
      </c>
      <c r="H67" cm="1">
        <f t="array" ref="H67">INDEX(kelas_charges[kelas],MATCH(1,(insurance[[#This Row],[charges]]&gt;=kelas_charges[Lower])*(insurance[[#This Row],[charges]]&lt;kelas_charges[Upper]),0),1)</f>
        <v>1</v>
      </c>
      <c r="I67" t="str" cm="1">
        <f t="array" ref="I67">INDEX(kelas_charges[desc],MATCH(1,(insurance[[#This Row],[charges]]&gt;=kelas_charges[Lower])*(insurance[[#This Row],[charges]]&lt;kelas_charges[Upper]),0),1)</f>
        <v>1121 s.d 6817</v>
      </c>
      <c r="J67">
        <f>IF(insurance[[#This Row],[charges]]&gt;16700,1,0)</f>
        <v>0</v>
      </c>
      <c r="K67">
        <f>IF(insurance[[#This Row],[smoker]]="yes",1,0)</f>
        <v>0</v>
      </c>
      <c r="L67">
        <f>VLOOKUP(insurance[[#This Row],[region]],Table2[],2,0)</f>
        <v>3</v>
      </c>
    </row>
    <row r="68" spans="1:1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 s="29">
        <v>14235.072</v>
      </c>
      <c r="H68" cm="1">
        <f t="array" ref="H68">INDEX(kelas_charges[kelas],MATCH(1,(insurance[[#This Row],[charges]]&gt;=kelas_charges[Lower])*(insurance[[#This Row],[charges]]&lt;kelas_charges[Upper]),0),1)</f>
        <v>3</v>
      </c>
      <c r="I68" t="str" cm="1">
        <f t="array" ref="I68">INDEX(kelas_charges[desc],MATCH(1,(insurance[[#This Row],[charges]]&gt;=kelas_charges[Lower])*(insurance[[#This Row],[charges]]&lt;kelas_charges[Upper]),0),1)</f>
        <v>12512 s.d 18207</v>
      </c>
      <c r="J68">
        <f>IF(insurance[[#This Row],[charges]]&gt;16700,1,0)</f>
        <v>0</v>
      </c>
      <c r="K68">
        <f>IF(insurance[[#This Row],[smoker]]="yes",1,0)</f>
        <v>0</v>
      </c>
      <c r="L68">
        <f>VLOOKUP(insurance[[#This Row],[region]],Table2[],2,0)</f>
        <v>3</v>
      </c>
    </row>
    <row r="69" spans="1:1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 s="29">
        <v>6389.3778499999999</v>
      </c>
      <c r="H69" cm="1">
        <f t="array" ref="H69">INDEX(kelas_charges[kelas],MATCH(1,(insurance[[#This Row],[charges]]&gt;=kelas_charges[Lower])*(insurance[[#This Row],[charges]]&lt;kelas_charges[Upper]),0),1)</f>
        <v>1</v>
      </c>
      <c r="I69" t="str" cm="1">
        <f t="array" ref="I69">INDEX(kelas_charges[desc],MATCH(1,(insurance[[#This Row],[charges]]&gt;=kelas_charges[Lower])*(insurance[[#This Row],[charges]]&lt;kelas_charges[Upper]),0),1)</f>
        <v>1121 s.d 6817</v>
      </c>
      <c r="J69">
        <f>IF(insurance[[#This Row],[charges]]&gt;16700,1,0)</f>
        <v>0</v>
      </c>
      <c r="K69">
        <f>IF(insurance[[#This Row],[smoker]]="yes",1,0)</f>
        <v>0</v>
      </c>
      <c r="L69">
        <f>VLOOKUP(insurance[[#This Row],[region]],Table2[],2,0)</f>
        <v>1</v>
      </c>
    </row>
    <row r="70" spans="1:1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 s="29">
        <v>5920.1040999999996</v>
      </c>
      <c r="H70" cm="1">
        <f t="array" ref="H70">INDEX(kelas_charges[kelas],MATCH(1,(insurance[[#This Row],[charges]]&gt;=kelas_charges[Lower])*(insurance[[#This Row],[charges]]&lt;kelas_charges[Upper]),0),1)</f>
        <v>1</v>
      </c>
      <c r="I70" t="str" cm="1">
        <f t="array" ref="I70">INDEX(kelas_charges[desc],MATCH(1,(insurance[[#This Row],[charges]]&gt;=kelas_charges[Lower])*(insurance[[#This Row],[charges]]&lt;kelas_charges[Upper]),0),1)</f>
        <v>1121 s.d 6817</v>
      </c>
      <c r="J70">
        <f>IF(insurance[[#This Row],[charges]]&gt;16700,1,0)</f>
        <v>0</v>
      </c>
      <c r="K70">
        <f>IF(insurance[[#This Row],[smoker]]="yes",1,0)</f>
        <v>0</v>
      </c>
      <c r="L70">
        <f>VLOOKUP(insurance[[#This Row],[region]],Table2[],2,0)</f>
        <v>4</v>
      </c>
    </row>
    <row r="71" spans="1:1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 s="29">
        <v>17663.144199999999</v>
      </c>
      <c r="H71" cm="1">
        <f t="array" ref="H71">INDEX(kelas_charges[kelas],MATCH(1,(insurance[[#This Row],[charges]]&gt;=kelas_charges[Lower])*(insurance[[#This Row],[charges]]&lt;kelas_charges[Upper]),0),1)</f>
        <v>3</v>
      </c>
      <c r="I71" t="str" cm="1">
        <f t="array" ref="I71">INDEX(kelas_charges[desc],MATCH(1,(insurance[[#This Row],[charges]]&gt;=kelas_charges[Lower])*(insurance[[#This Row],[charges]]&lt;kelas_charges[Upper]),0),1)</f>
        <v>12512 s.d 18207</v>
      </c>
      <c r="J71">
        <f>IF(insurance[[#This Row],[charges]]&gt;16700,1,0)</f>
        <v>1</v>
      </c>
      <c r="K71">
        <f>IF(insurance[[#This Row],[smoker]]="yes",1,0)</f>
        <v>1</v>
      </c>
      <c r="L71">
        <f>VLOOKUP(insurance[[#This Row],[region]],Table2[],2,0)</f>
        <v>4</v>
      </c>
    </row>
    <row r="72" spans="1:1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 s="29">
        <v>16577.779500000001</v>
      </c>
      <c r="H72" cm="1">
        <f t="array" ref="H72">INDEX(kelas_charges[kelas],MATCH(1,(insurance[[#This Row],[charges]]&gt;=kelas_charges[Lower])*(insurance[[#This Row],[charges]]&lt;kelas_charges[Upper]),0),1)</f>
        <v>3</v>
      </c>
      <c r="I72" t="str" cm="1">
        <f t="array" ref="I72">INDEX(kelas_charges[desc],MATCH(1,(insurance[[#This Row],[charges]]&gt;=kelas_charges[Lower])*(insurance[[#This Row],[charges]]&lt;kelas_charges[Upper]),0),1)</f>
        <v>12512 s.d 18207</v>
      </c>
      <c r="J72">
        <f>IF(insurance[[#This Row],[charges]]&gt;16700,1,0)</f>
        <v>0</v>
      </c>
      <c r="K72">
        <f>IF(insurance[[#This Row],[smoker]]="yes",1,0)</f>
        <v>1</v>
      </c>
      <c r="L72">
        <f>VLOOKUP(insurance[[#This Row],[region]],Table2[],2,0)</f>
        <v>4</v>
      </c>
    </row>
    <row r="73" spans="1:1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 s="29">
        <v>6799.4579999999996</v>
      </c>
      <c r="H73" cm="1">
        <f t="array" ref="H73">INDEX(kelas_charges[kelas],MATCH(1,(insurance[[#This Row],[charges]]&gt;=kelas_charges[Lower])*(insurance[[#This Row],[charges]]&lt;kelas_charges[Upper]),0),1)</f>
        <v>1</v>
      </c>
      <c r="I73" t="str" cm="1">
        <f t="array" ref="I73">INDEX(kelas_charges[desc],MATCH(1,(insurance[[#This Row],[charges]]&gt;=kelas_charges[Lower])*(insurance[[#This Row],[charges]]&lt;kelas_charges[Upper]),0),1)</f>
        <v>1121 s.d 6817</v>
      </c>
      <c r="J73">
        <f>IF(insurance[[#This Row],[charges]]&gt;16700,1,0)</f>
        <v>0</v>
      </c>
      <c r="K73">
        <f>IF(insurance[[#This Row],[smoker]]="yes",1,0)</f>
        <v>0</v>
      </c>
      <c r="L73">
        <f>VLOOKUP(insurance[[#This Row],[region]],Table2[],2,0)</f>
        <v>2</v>
      </c>
    </row>
    <row r="74" spans="1:1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 s="29">
        <v>11741.726000000001</v>
      </c>
      <c r="H74" cm="1">
        <f t="array" ref="H74">INDEX(kelas_charges[kelas],MATCH(1,(insurance[[#This Row],[charges]]&gt;=kelas_charges[Lower])*(insurance[[#This Row],[charges]]&lt;kelas_charges[Upper]),0),1)</f>
        <v>2</v>
      </c>
      <c r="I74" t="str" cm="1">
        <f t="array" ref="I74">INDEX(kelas_charges[desc],MATCH(1,(insurance[[#This Row],[charges]]&gt;=kelas_charges[Lower])*(insurance[[#This Row],[charges]]&lt;kelas_charges[Upper]),0),1)</f>
        <v>6817 s.d 12512</v>
      </c>
      <c r="J74">
        <f>IF(insurance[[#This Row],[charges]]&gt;16700,1,0)</f>
        <v>0</v>
      </c>
      <c r="K74">
        <f>IF(insurance[[#This Row],[smoker]]="yes",1,0)</f>
        <v>0</v>
      </c>
      <c r="L74">
        <f>VLOOKUP(insurance[[#This Row],[region]],Table2[],2,0)</f>
        <v>3</v>
      </c>
    </row>
    <row r="75" spans="1:1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 s="29">
        <v>11946.625899999999</v>
      </c>
      <c r="H75" cm="1">
        <f t="array" ref="H75">INDEX(kelas_charges[kelas],MATCH(1,(insurance[[#This Row],[charges]]&gt;=kelas_charges[Lower])*(insurance[[#This Row],[charges]]&lt;kelas_charges[Upper]),0),1)</f>
        <v>2</v>
      </c>
      <c r="I75" t="str" cm="1">
        <f t="array" ref="I75">INDEX(kelas_charges[desc],MATCH(1,(insurance[[#This Row],[charges]]&gt;=kelas_charges[Lower])*(insurance[[#This Row],[charges]]&lt;kelas_charges[Upper]),0),1)</f>
        <v>6817 s.d 12512</v>
      </c>
      <c r="J75">
        <f>IF(insurance[[#This Row],[charges]]&gt;16700,1,0)</f>
        <v>0</v>
      </c>
      <c r="K75">
        <f>IF(insurance[[#This Row],[smoker]]="yes",1,0)</f>
        <v>0</v>
      </c>
      <c r="L75">
        <f>VLOOKUP(insurance[[#This Row],[region]],Table2[],2,0)</f>
        <v>4</v>
      </c>
    </row>
    <row r="76" spans="1:1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 s="29">
        <v>7726.8540000000003</v>
      </c>
      <c r="H76" cm="1">
        <f t="array" ref="H76">INDEX(kelas_charges[kelas],MATCH(1,(insurance[[#This Row],[charges]]&gt;=kelas_charges[Lower])*(insurance[[#This Row],[charges]]&lt;kelas_charges[Upper]),0),1)</f>
        <v>2</v>
      </c>
      <c r="I76" t="str" cm="1">
        <f t="array" ref="I76">INDEX(kelas_charges[desc],MATCH(1,(insurance[[#This Row],[charges]]&gt;=kelas_charges[Lower])*(insurance[[#This Row],[charges]]&lt;kelas_charges[Upper]),0),1)</f>
        <v>6817 s.d 12512</v>
      </c>
      <c r="J76">
        <f>IF(insurance[[#This Row],[charges]]&gt;16700,1,0)</f>
        <v>0</v>
      </c>
      <c r="K76">
        <f>IF(insurance[[#This Row],[smoker]]="yes",1,0)</f>
        <v>0</v>
      </c>
      <c r="L76">
        <f>VLOOKUP(insurance[[#This Row],[region]],Table2[],2,0)</f>
        <v>3</v>
      </c>
    </row>
    <row r="77" spans="1:1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 s="29">
        <v>11356.660900000001</v>
      </c>
      <c r="H77" cm="1">
        <f t="array" ref="H77">INDEX(kelas_charges[kelas],MATCH(1,(insurance[[#This Row],[charges]]&gt;=kelas_charges[Lower])*(insurance[[#This Row],[charges]]&lt;kelas_charges[Upper]),0),1)</f>
        <v>2</v>
      </c>
      <c r="I77" t="str" cm="1">
        <f t="array" ref="I77">INDEX(kelas_charges[desc],MATCH(1,(insurance[[#This Row],[charges]]&gt;=kelas_charges[Lower])*(insurance[[#This Row],[charges]]&lt;kelas_charges[Upper]),0),1)</f>
        <v>6817 s.d 12512</v>
      </c>
      <c r="J77">
        <f>IF(insurance[[#This Row],[charges]]&gt;16700,1,0)</f>
        <v>0</v>
      </c>
      <c r="K77">
        <f>IF(insurance[[#This Row],[smoker]]="yes",1,0)</f>
        <v>0</v>
      </c>
      <c r="L77">
        <f>VLOOKUP(insurance[[#This Row],[region]],Table2[],2,0)</f>
        <v>1</v>
      </c>
    </row>
    <row r="78" spans="1:1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 s="29">
        <v>3947.4131000000002</v>
      </c>
      <c r="H78" cm="1">
        <f t="array" ref="H78">INDEX(kelas_charges[kelas],MATCH(1,(insurance[[#This Row],[charges]]&gt;=kelas_charges[Lower])*(insurance[[#This Row],[charges]]&lt;kelas_charges[Upper]),0),1)</f>
        <v>1</v>
      </c>
      <c r="I78" t="str" cm="1">
        <f t="array" ref="I78">INDEX(kelas_charges[desc],MATCH(1,(insurance[[#This Row],[charges]]&gt;=kelas_charges[Lower])*(insurance[[#This Row],[charges]]&lt;kelas_charges[Upper]),0),1)</f>
        <v>1121 s.d 6817</v>
      </c>
      <c r="J78">
        <f>IF(insurance[[#This Row],[charges]]&gt;16700,1,0)</f>
        <v>0</v>
      </c>
      <c r="K78">
        <f>IF(insurance[[#This Row],[smoker]]="yes",1,0)</f>
        <v>0</v>
      </c>
      <c r="L78">
        <f>VLOOKUP(insurance[[#This Row],[region]],Table2[],2,0)</f>
        <v>4</v>
      </c>
    </row>
    <row r="79" spans="1:1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 s="29">
        <v>1532.4697000000001</v>
      </c>
      <c r="H79" cm="1">
        <f t="array" ref="H79">INDEX(kelas_charges[kelas],MATCH(1,(insurance[[#This Row],[charges]]&gt;=kelas_charges[Lower])*(insurance[[#This Row],[charges]]&lt;kelas_charges[Upper]),0),1)</f>
        <v>1</v>
      </c>
      <c r="I79" t="str" cm="1">
        <f t="array" ref="I79">INDEX(kelas_charges[desc],MATCH(1,(insurance[[#This Row],[charges]]&gt;=kelas_charges[Lower])*(insurance[[#This Row],[charges]]&lt;kelas_charges[Upper]),0),1)</f>
        <v>1121 s.d 6817</v>
      </c>
      <c r="J79">
        <f>IF(insurance[[#This Row],[charges]]&gt;16700,1,0)</f>
        <v>0</v>
      </c>
      <c r="K79">
        <f>IF(insurance[[#This Row],[smoker]]="yes",1,0)</f>
        <v>0</v>
      </c>
      <c r="L79">
        <f>VLOOKUP(insurance[[#This Row],[region]],Table2[],2,0)</f>
        <v>4</v>
      </c>
    </row>
    <row r="80" spans="1:1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 s="29">
        <v>2755.0209500000001</v>
      </c>
      <c r="H80" cm="1">
        <f t="array" ref="H80">INDEX(kelas_charges[kelas],MATCH(1,(insurance[[#This Row],[charges]]&gt;=kelas_charges[Lower])*(insurance[[#This Row],[charges]]&lt;kelas_charges[Upper]),0),1)</f>
        <v>1</v>
      </c>
      <c r="I80" t="str" cm="1">
        <f t="array" ref="I80">INDEX(kelas_charges[desc],MATCH(1,(insurance[[#This Row],[charges]]&gt;=kelas_charges[Lower])*(insurance[[#This Row],[charges]]&lt;kelas_charges[Upper]),0),1)</f>
        <v>1121 s.d 6817</v>
      </c>
      <c r="J80">
        <f>IF(insurance[[#This Row],[charges]]&gt;16700,1,0)</f>
        <v>0</v>
      </c>
      <c r="K80">
        <f>IF(insurance[[#This Row],[smoker]]="yes",1,0)</f>
        <v>0</v>
      </c>
      <c r="L80">
        <f>VLOOKUP(insurance[[#This Row],[region]],Table2[],2,0)</f>
        <v>2</v>
      </c>
    </row>
    <row r="81" spans="1:1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 s="29">
        <v>6571.0243499999997</v>
      </c>
      <c r="H81" cm="1">
        <f t="array" ref="H81">INDEX(kelas_charges[kelas],MATCH(1,(insurance[[#This Row],[charges]]&gt;=kelas_charges[Lower])*(insurance[[#This Row],[charges]]&lt;kelas_charges[Upper]),0),1)</f>
        <v>1</v>
      </c>
      <c r="I81" t="str" cm="1">
        <f t="array" ref="I81">INDEX(kelas_charges[desc],MATCH(1,(insurance[[#This Row],[charges]]&gt;=kelas_charges[Lower])*(insurance[[#This Row],[charges]]&lt;kelas_charges[Upper]),0),1)</f>
        <v>1121 s.d 6817</v>
      </c>
      <c r="J81">
        <f>IF(insurance[[#This Row],[charges]]&gt;16700,1,0)</f>
        <v>0</v>
      </c>
      <c r="K81">
        <f>IF(insurance[[#This Row],[smoker]]="yes",1,0)</f>
        <v>0</v>
      </c>
      <c r="L81">
        <f>VLOOKUP(insurance[[#This Row],[region]],Table2[],2,0)</f>
        <v>1</v>
      </c>
    </row>
    <row r="82" spans="1:1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 s="29">
        <v>4441.2131499999996</v>
      </c>
      <c r="H82" cm="1">
        <f t="array" ref="H82">INDEX(kelas_charges[kelas],MATCH(1,(insurance[[#This Row],[charges]]&gt;=kelas_charges[Lower])*(insurance[[#This Row],[charges]]&lt;kelas_charges[Upper]),0),1)</f>
        <v>1</v>
      </c>
      <c r="I82" t="str" cm="1">
        <f t="array" ref="I82">INDEX(kelas_charges[desc],MATCH(1,(insurance[[#This Row],[charges]]&gt;=kelas_charges[Lower])*(insurance[[#This Row],[charges]]&lt;kelas_charges[Upper]),0),1)</f>
        <v>1121 s.d 6817</v>
      </c>
      <c r="J82">
        <f>IF(insurance[[#This Row],[charges]]&gt;16700,1,0)</f>
        <v>0</v>
      </c>
      <c r="K82">
        <f>IF(insurance[[#This Row],[smoker]]="yes",1,0)</f>
        <v>0</v>
      </c>
      <c r="L82">
        <f>VLOOKUP(insurance[[#This Row],[region]],Table2[],2,0)</f>
        <v>2</v>
      </c>
    </row>
    <row r="83" spans="1:1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 s="29">
        <v>7935.29115</v>
      </c>
      <c r="H83" cm="1">
        <f t="array" ref="H83">INDEX(kelas_charges[kelas],MATCH(1,(insurance[[#This Row],[charges]]&gt;=kelas_charges[Lower])*(insurance[[#This Row],[charges]]&lt;kelas_charges[Upper]),0),1)</f>
        <v>2</v>
      </c>
      <c r="I83" t="str" cm="1">
        <f t="array" ref="I83">INDEX(kelas_charges[desc],MATCH(1,(insurance[[#This Row],[charges]]&gt;=kelas_charges[Lower])*(insurance[[#This Row],[charges]]&lt;kelas_charges[Upper]),0),1)</f>
        <v>6817 s.d 12512</v>
      </c>
      <c r="J83">
        <f>IF(insurance[[#This Row],[charges]]&gt;16700,1,0)</f>
        <v>0</v>
      </c>
      <c r="K83">
        <f>IF(insurance[[#This Row],[smoker]]="yes",1,0)</f>
        <v>0</v>
      </c>
      <c r="L83">
        <f>VLOOKUP(insurance[[#This Row],[region]],Table2[],2,0)</f>
        <v>2</v>
      </c>
    </row>
    <row r="84" spans="1:1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 s="29">
        <v>37165.163800000002</v>
      </c>
      <c r="H84" cm="1">
        <f t="array" ref="H84">INDEX(kelas_charges[kelas],MATCH(1,(insurance[[#This Row],[charges]]&gt;=kelas_charges[Lower])*(insurance[[#This Row],[charges]]&lt;kelas_charges[Upper]),0),1)</f>
        <v>7</v>
      </c>
      <c r="I84" t="str" cm="1">
        <f t="array" ref="I84">INDEX(kelas_charges[desc],MATCH(1,(insurance[[#This Row],[charges]]&gt;=kelas_charges[Lower])*(insurance[[#This Row],[charges]]&lt;kelas_charges[Upper]),0),1)</f>
        <v>35293 s.d 40989</v>
      </c>
      <c r="J84">
        <f>IF(insurance[[#This Row],[charges]]&gt;16700,1,0)</f>
        <v>1</v>
      </c>
      <c r="K84">
        <f>IF(insurance[[#This Row],[smoker]]="yes",1,0)</f>
        <v>1</v>
      </c>
      <c r="L84">
        <f>VLOOKUP(insurance[[#This Row],[region]],Table2[],2,0)</f>
        <v>4</v>
      </c>
    </row>
    <row r="85" spans="1:1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 s="29">
        <v>11033.661700000001</v>
      </c>
      <c r="H85" cm="1">
        <f t="array" ref="H85">INDEX(kelas_charges[kelas],MATCH(1,(insurance[[#This Row],[charges]]&gt;=kelas_charges[Lower])*(insurance[[#This Row],[charges]]&lt;kelas_charges[Upper]),0),1)</f>
        <v>2</v>
      </c>
      <c r="I85" t="str" cm="1">
        <f t="array" ref="I85">INDEX(kelas_charges[desc],MATCH(1,(insurance[[#This Row],[charges]]&gt;=kelas_charges[Lower])*(insurance[[#This Row],[charges]]&lt;kelas_charges[Upper]),0),1)</f>
        <v>6817 s.d 12512</v>
      </c>
      <c r="J85">
        <f>IF(insurance[[#This Row],[charges]]&gt;16700,1,0)</f>
        <v>0</v>
      </c>
      <c r="K85">
        <f>IF(insurance[[#This Row],[smoker]]="yes",1,0)</f>
        <v>0</v>
      </c>
      <c r="L85">
        <f>VLOOKUP(insurance[[#This Row],[region]],Table2[],2,0)</f>
        <v>1</v>
      </c>
    </row>
    <row r="86" spans="1:1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 s="29">
        <v>39836.519</v>
      </c>
      <c r="H86" cm="1">
        <f t="array" ref="H86">INDEX(kelas_charges[kelas],MATCH(1,(insurance[[#This Row],[charges]]&gt;=kelas_charges[Lower])*(insurance[[#This Row],[charges]]&lt;kelas_charges[Upper]),0),1)</f>
        <v>7</v>
      </c>
      <c r="I86" t="str" cm="1">
        <f t="array" ref="I86">INDEX(kelas_charges[desc],MATCH(1,(insurance[[#This Row],[charges]]&gt;=kelas_charges[Lower])*(insurance[[#This Row],[charges]]&lt;kelas_charges[Upper]),0),1)</f>
        <v>35293 s.d 40989</v>
      </c>
      <c r="J86">
        <f>IF(insurance[[#This Row],[charges]]&gt;16700,1,0)</f>
        <v>1</v>
      </c>
      <c r="K86">
        <f>IF(insurance[[#This Row],[smoker]]="yes",1,0)</f>
        <v>1</v>
      </c>
      <c r="L86">
        <f>VLOOKUP(insurance[[#This Row],[region]],Table2[],2,0)</f>
        <v>3</v>
      </c>
    </row>
    <row r="87" spans="1:1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 s="29">
        <v>21098.554049999999</v>
      </c>
      <c r="H87" cm="1">
        <f t="array" ref="H87">INDEX(kelas_charges[kelas],MATCH(1,(insurance[[#This Row],[charges]]&gt;=kelas_charges[Lower])*(insurance[[#This Row],[charges]]&lt;kelas_charges[Upper]),0),1)</f>
        <v>4</v>
      </c>
      <c r="I87" t="str" cm="1">
        <f t="array" ref="I87">INDEX(kelas_charges[desc],MATCH(1,(insurance[[#This Row],[charges]]&gt;=kelas_charges[Lower])*(insurance[[#This Row],[charges]]&lt;kelas_charges[Upper]),0),1)</f>
        <v>18207 s.d 23903</v>
      </c>
      <c r="J87">
        <f>IF(insurance[[#This Row],[charges]]&gt;16700,1,0)</f>
        <v>1</v>
      </c>
      <c r="K87">
        <f>IF(insurance[[#This Row],[smoker]]="yes",1,0)</f>
        <v>1</v>
      </c>
      <c r="L87">
        <f>VLOOKUP(insurance[[#This Row],[region]],Table2[],2,0)</f>
        <v>1</v>
      </c>
    </row>
    <row r="88" spans="1:1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 s="29">
        <v>43578.939400000003</v>
      </c>
      <c r="H88" cm="1">
        <f t="array" ref="H88">INDEX(kelas_charges[kelas],MATCH(1,(insurance[[#This Row],[charges]]&gt;=kelas_charges[Lower])*(insurance[[#This Row],[charges]]&lt;kelas_charges[Upper]),0),1)</f>
        <v>8</v>
      </c>
      <c r="I88" t="str" cm="1">
        <f t="array" ref="I88">INDEX(kelas_charges[desc],MATCH(1,(insurance[[#This Row],[charges]]&gt;=kelas_charges[Lower])*(insurance[[#This Row],[charges]]&lt;kelas_charges[Upper]),0),1)</f>
        <v>40989 s.d 46684</v>
      </c>
      <c r="J88">
        <f>IF(insurance[[#This Row],[charges]]&gt;16700,1,0)</f>
        <v>1</v>
      </c>
      <c r="K88">
        <f>IF(insurance[[#This Row],[smoker]]="yes",1,0)</f>
        <v>1</v>
      </c>
      <c r="L88">
        <f>VLOOKUP(insurance[[#This Row],[region]],Table2[],2,0)</f>
        <v>1</v>
      </c>
    </row>
    <row r="89" spans="1:1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 s="29">
        <v>11073.175999999999</v>
      </c>
      <c r="H89" cm="1">
        <f t="array" ref="H89">INDEX(kelas_charges[kelas],MATCH(1,(insurance[[#This Row],[charges]]&gt;=kelas_charges[Lower])*(insurance[[#This Row],[charges]]&lt;kelas_charges[Upper]),0),1)</f>
        <v>2</v>
      </c>
      <c r="I89" t="str" cm="1">
        <f t="array" ref="I89">INDEX(kelas_charges[desc],MATCH(1,(insurance[[#This Row],[charges]]&gt;=kelas_charges[Lower])*(insurance[[#This Row],[charges]]&lt;kelas_charges[Upper]),0),1)</f>
        <v>6817 s.d 12512</v>
      </c>
      <c r="J89">
        <f>IF(insurance[[#This Row],[charges]]&gt;16700,1,0)</f>
        <v>0</v>
      </c>
      <c r="K89">
        <f>IF(insurance[[#This Row],[smoker]]="yes",1,0)</f>
        <v>0</v>
      </c>
      <c r="L89">
        <f>VLOOKUP(insurance[[#This Row],[region]],Table2[],2,0)</f>
        <v>3</v>
      </c>
    </row>
    <row r="90" spans="1:1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 s="29">
        <v>8026.6665999999996</v>
      </c>
      <c r="H90" cm="1">
        <f t="array" ref="H90">INDEX(kelas_charges[kelas],MATCH(1,(insurance[[#This Row],[charges]]&gt;=kelas_charges[Lower])*(insurance[[#This Row],[charges]]&lt;kelas_charges[Upper]),0),1)</f>
        <v>2</v>
      </c>
      <c r="I90" t="str" cm="1">
        <f t="array" ref="I90">INDEX(kelas_charges[desc],MATCH(1,(insurance[[#This Row],[charges]]&gt;=kelas_charges[Lower])*(insurance[[#This Row],[charges]]&lt;kelas_charges[Upper]),0),1)</f>
        <v>6817 s.d 12512</v>
      </c>
      <c r="J90">
        <f>IF(insurance[[#This Row],[charges]]&gt;16700,1,0)</f>
        <v>0</v>
      </c>
      <c r="K90">
        <f>IF(insurance[[#This Row],[smoker]]="yes",1,0)</f>
        <v>0</v>
      </c>
      <c r="L90">
        <f>VLOOKUP(insurance[[#This Row],[region]],Table2[],2,0)</f>
        <v>1</v>
      </c>
    </row>
    <row r="91" spans="1:1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 s="29">
        <v>11082.5772</v>
      </c>
      <c r="H91" cm="1">
        <f t="array" ref="H91">INDEX(kelas_charges[kelas],MATCH(1,(insurance[[#This Row],[charges]]&gt;=kelas_charges[Lower])*(insurance[[#This Row],[charges]]&lt;kelas_charges[Upper]),0),1)</f>
        <v>2</v>
      </c>
      <c r="I91" t="str" cm="1">
        <f t="array" ref="I91">INDEX(kelas_charges[desc],MATCH(1,(insurance[[#This Row],[charges]]&gt;=kelas_charges[Lower])*(insurance[[#This Row],[charges]]&lt;kelas_charges[Upper]),0),1)</f>
        <v>6817 s.d 12512</v>
      </c>
      <c r="J91">
        <f>IF(insurance[[#This Row],[charges]]&gt;16700,1,0)</f>
        <v>0</v>
      </c>
      <c r="K91">
        <f>IF(insurance[[#This Row],[smoker]]="yes",1,0)</f>
        <v>0</v>
      </c>
      <c r="L91">
        <f>VLOOKUP(insurance[[#This Row],[region]],Table2[],2,0)</f>
        <v>1</v>
      </c>
    </row>
    <row r="92" spans="1:1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 s="29">
        <v>2026.9740999999999</v>
      </c>
      <c r="H92" cm="1">
        <f t="array" ref="H92">INDEX(kelas_charges[kelas],MATCH(1,(insurance[[#This Row],[charges]]&gt;=kelas_charges[Lower])*(insurance[[#This Row],[charges]]&lt;kelas_charges[Upper]),0),1)</f>
        <v>1</v>
      </c>
      <c r="I92" t="str" cm="1">
        <f t="array" ref="I92">INDEX(kelas_charges[desc],MATCH(1,(insurance[[#This Row],[charges]]&gt;=kelas_charges[Lower])*(insurance[[#This Row],[charges]]&lt;kelas_charges[Upper]),0),1)</f>
        <v>1121 s.d 6817</v>
      </c>
      <c r="J92">
        <f>IF(insurance[[#This Row],[charges]]&gt;16700,1,0)</f>
        <v>0</v>
      </c>
      <c r="K92">
        <f>IF(insurance[[#This Row],[smoker]]="yes",1,0)</f>
        <v>0</v>
      </c>
      <c r="L92">
        <f>VLOOKUP(insurance[[#This Row],[region]],Table2[],2,0)</f>
        <v>4</v>
      </c>
    </row>
    <row r="93" spans="1:1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 s="29">
        <v>10942.13205</v>
      </c>
      <c r="H93" cm="1">
        <f t="array" ref="H93">INDEX(kelas_charges[kelas],MATCH(1,(insurance[[#This Row],[charges]]&gt;=kelas_charges[Lower])*(insurance[[#This Row],[charges]]&lt;kelas_charges[Upper]),0),1)</f>
        <v>2</v>
      </c>
      <c r="I93" t="str" cm="1">
        <f t="array" ref="I93">INDEX(kelas_charges[desc],MATCH(1,(insurance[[#This Row],[charges]]&gt;=kelas_charges[Lower])*(insurance[[#This Row],[charges]]&lt;kelas_charges[Upper]),0),1)</f>
        <v>6817 s.d 12512</v>
      </c>
      <c r="J93">
        <f>IF(insurance[[#This Row],[charges]]&gt;16700,1,0)</f>
        <v>0</v>
      </c>
      <c r="K93">
        <f>IF(insurance[[#This Row],[smoker]]="yes",1,0)</f>
        <v>0</v>
      </c>
      <c r="L93">
        <f>VLOOKUP(insurance[[#This Row],[region]],Table2[],2,0)</f>
        <v>1</v>
      </c>
    </row>
    <row r="94" spans="1:1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 s="29">
        <v>30184.936699999998</v>
      </c>
      <c r="H94" cm="1">
        <f t="array" ref="H94">INDEX(kelas_charges[kelas],MATCH(1,(insurance[[#This Row],[charges]]&gt;=kelas_charges[Lower])*(insurance[[#This Row],[charges]]&lt;kelas_charges[Upper]),0),1)</f>
        <v>6</v>
      </c>
      <c r="I94" t="str" cm="1">
        <f t="array" ref="I94">INDEX(kelas_charges[desc],MATCH(1,(insurance[[#This Row],[charges]]&gt;=kelas_charges[Lower])*(insurance[[#This Row],[charges]]&lt;kelas_charges[Upper]),0),1)</f>
        <v>29598 s.d 35293</v>
      </c>
      <c r="J94">
        <f>IF(insurance[[#This Row],[charges]]&gt;16700,1,0)</f>
        <v>1</v>
      </c>
      <c r="K94">
        <f>IF(insurance[[#This Row],[smoker]]="yes",1,0)</f>
        <v>1</v>
      </c>
      <c r="L94">
        <f>VLOOKUP(insurance[[#This Row],[region]],Table2[],2,0)</f>
        <v>2</v>
      </c>
    </row>
    <row r="95" spans="1:1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 s="29">
        <v>5729.0052999999998</v>
      </c>
      <c r="H95" cm="1">
        <f t="array" ref="H95">INDEX(kelas_charges[kelas],MATCH(1,(insurance[[#This Row],[charges]]&gt;=kelas_charges[Lower])*(insurance[[#This Row],[charges]]&lt;kelas_charges[Upper]),0),1)</f>
        <v>1</v>
      </c>
      <c r="I95" t="str" cm="1">
        <f t="array" ref="I95">INDEX(kelas_charges[desc],MATCH(1,(insurance[[#This Row],[charges]]&gt;=kelas_charges[Lower])*(insurance[[#This Row],[charges]]&lt;kelas_charges[Upper]),0),1)</f>
        <v>1121 s.d 6817</v>
      </c>
      <c r="J95">
        <f>IF(insurance[[#This Row],[charges]]&gt;16700,1,0)</f>
        <v>0</v>
      </c>
      <c r="K95">
        <f>IF(insurance[[#This Row],[smoker]]="yes",1,0)</f>
        <v>0</v>
      </c>
      <c r="L95">
        <f>VLOOKUP(insurance[[#This Row],[region]],Table2[],2,0)</f>
        <v>1</v>
      </c>
    </row>
    <row r="96" spans="1:1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 s="29">
        <v>47291.055</v>
      </c>
      <c r="H96" cm="1">
        <f t="array" ref="H96">INDEX(kelas_charges[kelas],MATCH(1,(insurance[[#This Row],[charges]]&gt;=kelas_charges[Lower])*(insurance[[#This Row],[charges]]&lt;kelas_charges[Upper]),0),1)</f>
        <v>9</v>
      </c>
      <c r="I96" t="str" cm="1">
        <f t="array" ref="I96">INDEX(kelas_charges[desc],MATCH(1,(insurance[[#This Row],[charges]]&gt;=kelas_charges[Lower])*(insurance[[#This Row],[charges]]&lt;kelas_charges[Upper]),0),1)</f>
        <v>46684 s.d 52379</v>
      </c>
      <c r="J96">
        <f>IF(insurance[[#This Row],[charges]]&gt;16700,1,0)</f>
        <v>1</v>
      </c>
      <c r="K96">
        <f>IF(insurance[[#This Row],[smoker]]="yes",1,0)</f>
        <v>1</v>
      </c>
      <c r="L96">
        <f>VLOOKUP(insurance[[#This Row],[region]],Table2[],2,0)</f>
        <v>3</v>
      </c>
    </row>
    <row r="97" spans="1:1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 s="29">
        <v>3766.8838000000001</v>
      </c>
      <c r="H97" cm="1">
        <f t="array" ref="H97">INDEX(kelas_charges[kelas],MATCH(1,(insurance[[#This Row],[charges]]&gt;=kelas_charges[Lower])*(insurance[[#This Row],[charges]]&lt;kelas_charges[Upper]),0),1)</f>
        <v>1</v>
      </c>
      <c r="I97" t="str" cm="1">
        <f t="array" ref="I97">INDEX(kelas_charges[desc],MATCH(1,(insurance[[#This Row],[charges]]&gt;=kelas_charges[Lower])*(insurance[[#This Row],[charges]]&lt;kelas_charges[Upper]),0),1)</f>
        <v>1121 s.d 6817</v>
      </c>
      <c r="J97">
        <f>IF(insurance[[#This Row],[charges]]&gt;16700,1,0)</f>
        <v>0</v>
      </c>
      <c r="K97">
        <f>IF(insurance[[#This Row],[smoker]]="yes",1,0)</f>
        <v>0</v>
      </c>
      <c r="L97">
        <f>VLOOKUP(insurance[[#This Row],[region]],Table2[],2,0)</f>
        <v>4</v>
      </c>
    </row>
    <row r="98" spans="1:1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 s="29">
        <v>12105.32</v>
      </c>
      <c r="H98" cm="1">
        <f t="array" ref="H98">INDEX(kelas_charges[kelas],MATCH(1,(insurance[[#This Row],[charges]]&gt;=kelas_charges[Lower])*(insurance[[#This Row],[charges]]&lt;kelas_charges[Upper]),0),1)</f>
        <v>2</v>
      </c>
      <c r="I98" t="str" cm="1">
        <f t="array" ref="I98">INDEX(kelas_charges[desc],MATCH(1,(insurance[[#This Row],[charges]]&gt;=kelas_charges[Lower])*(insurance[[#This Row],[charges]]&lt;kelas_charges[Upper]),0),1)</f>
        <v>6817 s.d 12512</v>
      </c>
      <c r="J98">
        <f>IF(insurance[[#This Row],[charges]]&gt;16700,1,0)</f>
        <v>0</v>
      </c>
      <c r="K98">
        <f>IF(insurance[[#This Row],[smoker]]="yes",1,0)</f>
        <v>0</v>
      </c>
      <c r="L98">
        <f>VLOOKUP(insurance[[#This Row],[region]],Table2[],2,0)</f>
        <v>3</v>
      </c>
    </row>
    <row r="99" spans="1:1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 s="29">
        <v>10226.2842</v>
      </c>
      <c r="H99" cm="1">
        <f t="array" ref="H99">INDEX(kelas_charges[kelas],MATCH(1,(insurance[[#This Row],[charges]]&gt;=kelas_charges[Lower])*(insurance[[#This Row],[charges]]&lt;kelas_charges[Upper]),0),1)</f>
        <v>2</v>
      </c>
      <c r="I99" t="str" cm="1">
        <f t="array" ref="I99">INDEX(kelas_charges[desc],MATCH(1,(insurance[[#This Row],[charges]]&gt;=kelas_charges[Lower])*(insurance[[#This Row],[charges]]&lt;kelas_charges[Upper]),0),1)</f>
        <v>6817 s.d 12512</v>
      </c>
      <c r="J99">
        <f>IF(insurance[[#This Row],[charges]]&gt;16700,1,0)</f>
        <v>0</v>
      </c>
      <c r="K99">
        <f>IF(insurance[[#This Row],[smoker]]="yes",1,0)</f>
        <v>0</v>
      </c>
      <c r="L99">
        <f>VLOOKUP(insurance[[#This Row],[region]],Table2[],2,0)</f>
        <v>4</v>
      </c>
    </row>
    <row r="100" spans="1:1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 s="29">
        <v>22412.648499999999</v>
      </c>
      <c r="H100" cm="1">
        <f t="array" ref="H100">INDEX(kelas_charges[kelas],MATCH(1,(insurance[[#This Row],[charges]]&gt;=kelas_charges[Lower])*(insurance[[#This Row],[charges]]&lt;kelas_charges[Upper]),0),1)</f>
        <v>4</v>
      </c>
      <c r="I100" t="str" cm="1">
        <f t="array" ref="I100">INDEX(kelas_charges[desc],MATCH(1,(insurance[[#This Row],[charges]]&gt;=kelas_charges[Lower])*(insurance[[#This Row],[charges]]&lt;kelas_charges[Upper]),0),1)</f>
        <v>18207 s.d 23903</v>
      </c>
      <c r="J100">
        <f>IF(insurance[[#This Row],[charges]]&gt;16700,1,0)</f>
        <v>1</v>
      </c>
      <c r="K100">
        <f>IF(insurance[[#This Row],[smoker]]="yes",1,0)</f>
        <v>1</v>
      </c>
      <c r="L100">
        <f>VLOOKUP(insurance[[#This Row],[region]],Table2[],2,0)</f>
        <v>2</v>
      </c>
    </row>
    <row r="101" spans="1:1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 s="29">
        <v>15820.699000000001</v>
      </c>
      <c r="H101" cm="1">
        <f t="array" ref="H101">INDEX(kelas_charges[kelas],MATCH(1,(insurance[[#This Row],[charges]]&gt;=kelas_charges[Lower])*(insurance[[#This Row],[charges]]&lt;kelas_charges[Upper]),0),1)</f>
        <v>3</v>
      </c>
      <c r="I101" t="str" cm="1">
        <f t="array" ref="I101">INDEX(kelas_charges[desc],MATCH(1,(insurance[[#This Row],[charges]]&gt;=kelas_charges[Lower])*(insurance[[#This Row],[charges]]&lt;kelas_charges[Upper]),0),1)</f>
        <v>12512 s.d 18207</v>
      </c>
      <c r="J101">
        <f>IF(insurance[[#This Row],[charges]]&gt;16700,1,0)</f>
        <v>0</v>
      </c>
      <c r="K101">
        <f>IF(insurance[[#This Row],[smoker]]="yes",1,0)</f>
        <v>1</v>
      </c>
      <c r="L101">
        <f>VLOOKUP(insurance[[#This Row],[region]],Table2[],2,0)</f>
        <v>3</v>
      </c>
    </row>
    <row r="102" spans="1:1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 s="29">
        <v>6186.1270000000004</v>
      </c>
      <c r="H102" cm="1">
        <f t="array" ref="H102">INDEX(kelas_charges[kelas],MATCH(1,(insurance[[#This Row],[charges]]&gt;=kelas_charges[Lower])*(insurance[[#This Row],[charges]]&lt;kelas_charges[Upper]),0),1)</f>
        <v>1</v>
      </c>
      <c r="I102" t="str" cm="1">
        <f t="array" ref="I102">INDEX(kelas_charges[desc],MATCH(1,(insurance[[#This Row],[charges]]&gt;=kelas_charges[Lower])*(insurance[[#This Row],[charges]]&lt;kelas_charges[Upper]),0),1)</f>
        <v>1121 s.d 6817</v>
      </c>
      <c r="J102">
        <f>IF(insurance[[#This Row],[charges]]&gt;16700,1,0)</f>
        <v>0</v>
      </c>
      <c r="K102">
        <f>IF(insurance[[#This Row],[smoker]]="yes",1,0)</f>
        <v>0</v>
      </c>
      <c r="L102">
        <f>VLOOKUP(insurance[[#This Row],[region]],Table2[],2,0)</f>
        <v>3</v>
      </c>
    </row>
    <row r="103" spans="1:1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 s="29">
        <v>3645.0893999999998</v>
      </c>
      <c r="H103" cm="1">
        <f t="array" ref="H103">INDEX(kelas_charges[kelas],MATCH(1,(insurance[[#This Row],[charges]]&gt;=kelas_charges[Lower])*(insurance[[#This Row],[charges]]&lt;kelas_charges[Upper]),0),1)</f>
        <v>1</v>
      </c>
      <c r="I103" t="str" cm="1">
        <f t="array" ref="I103">INDEX(kelas_charges[desc],MATCH(1,(insurance[[#This Row],[charges]]&gt;=kelas_charges[Lower])*(insurance[[#This Row],[charges]]&lt;kelas_charges[Upper]),0),1)</f>
        <v>1121 s.d 6817</v>
      </c>
      <c r="J103">
        <f>IF(insurance[[#This Row],[charges]]&gt;16700,1,0)</f>
        <v>0</v>
      </c>
      <c r="K103">
        <f>IF(insurance[[#This Row],[smoker]]="yes",1,0)</f>
        <v>0</v>
      </c>
      <c r="L103">
        <f>VLOOKUP(insurance[[#This Row],[region]],Table2[],2,0)</f>
        <v>2</v>
      </c>
    </row>
    <row r="104" spans="1:1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 s="29">
        <v>21344.846699999998</v>
      </c>
      <c r="H104" cm="1">
        <f t="array" ref="H104">INDEX(kelas_charges[kelas],MATCH(1,(insurance[[#This Row],[charges]]&gt;=kelas_charges[Lower])*(insurance[[#This Row],[charges]]&lt;kelas_charges[Upper]),0),1)</f>
        <v>4</v>
      </c>
      <c r="I104" t="str" cm="1">
        <f t="array" ref="I104">INDEX(kelas_charges[desc],MATCH(1,(insurance[[#This Row],[charges]]&gt;=kelas_charges[Lower])*(insurance[[#This Row],[charges]]&lt;kelas_charges[Upper]),0),1)</f>
        <v>18207 s.d 23903</v>
      </c>
      <c r="J104">
        <f>IF(insurance[[#This Row],[charges]]&gt;16700,1,0)</f>
        <v>1</v>
      </c>
      <c r="K104">
        <f>IF(insurance[[#This Row],[smoker]]="yes",1,0)</f>
        <v>0</v>
      </c>
      <c r="L104">
        <f>VLOOKUP(insurance[[#This Row],[region]],Table2[],2,0)</f>
        <v>2</v>
      </c>
    </row>
    <row r="105" spans="1:1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 s="29">
        <v>30942.191800000001</v>
      </c>
      <c r="H105" cm="1">
        <f t="array" ref="H105">INDEX(kelas_charges[kelas],MATCH(1,(insurance[[#This Row],[charges]]&gt;=kelas_charges[Lower])*(insurance[[#This Row],[charges]]&lt;kelas_charges[Upper]),0),1)</f>
        <v>6</v>
      </c>
      <c r="I105" t="str" cm="1">
        <f t="array" ref="I105">INDEX(kelas_charges[desc],MATCH(1,(insurance[[#This Row],[charges]]&gt;=kelas_charges[Lower])*(insurance[[#This Row],[charges]]&lt;kelas_charges[Upper]),0),1)</f>
        <v>29598 s.d 35293</v>
      </c>
      <c r="J105">
        <f>IF(insurance[[#This Row],[charges]]&gt;16700,1,0)</f>
        <v>1</v>
      </c>
      <c r="K105">
        <f>IF(insurance[[#This Row],[smoker]]="yes",1,0)</f>
        <v>1</v>
      </c>
      <c r="L105">
        <f>VLOOKUP(insurance[[#This Row],[region]],Table2[],2,0)</f>
        <v>4</v>
      </c>
    </row>
    <row r="106" spans="1:1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 s="29">
        <v>5003.8530000000001</v>
      </c>
      <c r="H106" cm="1">
        <f t="array" ref="H106">INDEX(kelas_charges[kelas],MATCH(1,(insurance[[#This Row],[charges]]&gt;=kelas_charges[Lower])*(insurance[[#This Row],[charges]]&lt;kelas_charges[Upper]),0),1)</f>
        <v>1</v>
      </c>
      <c r="I106" t="str" cm="1">
        <f t="array" ref="I106">INDEX(kelas_charges[desc],MATCH(1,(insurance[[#This Row],[charges]]&gt;=kelas_charges[Lower])*(insurance[[#This Row],[charges]]&lt;kelas_charges[Upper]),0),1)</f>
        <v>1121 s.d 6817</v>
      </c>
      <c r="J106">
        <f>IF(insurance[[#This Row],[charges]]&gt;16700,1,0)</f>
        <v>0</v>
      </c>
      <c r="K106">
        <f>IF(insurance[[#This Row],[smoker]]="yes",1,0)</f>
        <v>0</v>
      </c>
      <c r="L106">
        <f>VLOOKUP(insurance[[#This Row],[region]],Table2[],2,0)</f>
        <v>3</v>
      </c>
    </row>
    <row r="107" spans="1:1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 s="29">
        <v>17560.37975</v>
      </c>
      <c r="H107" cm="1">
        <f t="array" ref="H107">INDEX(kelas_charges[kelas],MATCH(1,(insurance[[#This Row],[charges]]&gt;=kelas_charges[Lower])*(insurance[[#This Row],[charges]]&lt;kelas_charges[Upper]),0),1)</f>
        <v>3</v>
      </c>
      <c r="I107" t="str" cm="1">
        <f t="array" ref="I107">INDEX(kelas_charges[desc],MATCH(1,(insurance[[#This Row],[charges]]&gt;=kelas_charges[Lower])*(insurance[[#This Row],[charges]]&lt;kelas_charges[Upper]),0),1)</f>
        <v>12512 s.d 18207</v>
      </c>
      <c r="J107">
        <f>IF(insurance[[#This Row],[charges]]&gt;16700,1,0)</f>
        <v>1</v>
      </c>
      <c r="K107">
        <f>IF(insurance[[#This Row],[smoker]]="yes",1,0)</f>
        <v>1</v>
      </c>
      <c r="L107">
        <f>VLOOKUP(insurance[[#This Row],[region]],Table2[],2,0)</f>
        <v>1</v>
      </c>
    </row>
    <row r="108" spans="1:1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 s="29">
        <v>2331.5189999999998</v>
      </c>
      <c r="H108" cm="1">
        <f t="array" ref="H108">INDEX(kelas_charges[kelas],MATCH(1,(insurance[[#This Row],[charges]]&gt;=kelas_charges[Lower])*(insurance[[#This Row],[charges]]&lt;kelas_charges[Upper]),0),1)</f>
        <v>1</v>
      </c>
      <c r="I108" t="str" cm="1">
        <f t="array" ref="I108">INDEX(kelas_charges[desc],MATCH(1,(insurance[[#This Row],[charges]]&gt;=kelas_charges[Lower])*(insurance[[#This Row],[charges]]&lt;kelas_charges[Upper]),0),1)</f>
        <v>1121 s.d 6817</v>
      </c>
      <c r="J108">
        <f>IF(insurance[[#This Row],[charges]]&gt;16700,1,0)</f>
        <v>0</v>
      </c>
      <c r="K108">
        <f>IF(insurance[[#This Row],[smoker]]="yes",1,0)</f>
        <v>0</v>
      </c>
      <c r="L108">
        <f>VLOOKUP(insurance[[#This Row],[region]],Table2[],2,0)</f>
        <v>3</v>
      </c>
    </row>
    <row r="109" spans="1:1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 s="29">
        <v>3877.3042500000001</v>
      </c>
      <c r="H109" cm="1">
        <f t="array" ref="H109">INDEX(kelas_charges[kelas],MATCH(1,(insurance[[#This Row],[charges]]&gt;=kelas_charges[Lower])*(insurance[[#This Row],[charges]]&lt;kelas_charges[Upper]),0),1)</f>
        <v>1</v>
      </c>
      <c r="I109" t="str" cm="1">
        <f t="array" ref="I109">INDEX(kelas_charges[desc],MATCH(1,(insurance[[#This Row],[charges]]&gt;=kelas_charges[Lower])*(insurance[[#This Row],[charges]]&lt;kelas_charges[Upper]),0),1)</f>
        <v>1121 s.d 6817</v>
      </c>
      <c r="J109">
        <f>IF(insurance[[#This Row],[charges]]&gt;16700,1,0)</f>
        <v>0</v>
      </c>
      <c r="K109">
        <f>IF(insurance[[#This Row],[smoker]]="yes",1,0)</f>
        <v>0</v>
      </c>
      <c r="L109">
        <f>VLOOKUP(insurance[[#This Row],[region]],Table2[],2,0)</f>
        <v>1</v>
      </c>
    </row>
    <row r="110" spans="1:1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 s="29">
        <v>2867.1196</v>
      </c>
      <c r="H110" cm="1">
        <f t="array" ref="H110">INDEX(kelas_charges[kelas],MATCH(1,(insurance[[#This Row],[charges]]&gt;=kelas_charges[Lower])*(insurance[[#This Row],[charges]]&lt;kelas_charges[Upper]),0),1)</f>
        <v>1</v>
      </c>
      <c r="I110" t="str" cm="1">
        <f t="array" ref="I110">INDEX(kelas_charges[desc],MATCH(1,(insurance[[#This Row],[charges]]&gt;=kelas_charges[Lower])*(insurance[[#This Row],[charges]]&lt;kelas_charges[Upper]),0),1)</f>
        <v>1121 s.d 6817</v>
      </c>
      <c r="J110">
        <f>IF(insurance[[#This Row],[charges]]&gt;16700,1,0)</f>
        <v>0</v>
      </c>
      <c r="K110">
        <f>IF(insurance[[#This Row],[smoker]]="yes",1,0)</f>
        <v>0</v>
      </c>
      <c r="L110">
        <f>VLOOKUP(insurance[[#This Row],[region]],Table2[],2,0)</f>
        <v>4</v>
      </c>
    </row>
    <row r="111" spans="1:1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 s="29">
        <v>47055.532099999997</v>
      </c>
      <c r="H111" cm="1">
        <f t="array" ref="H111">INDEX(kelas_charges[kelas],MATCH(1,(insurance[[#This Row],[charges]]&gt;=kelas_charges[Lower])*(insurance[[#This Row],[charges]]&lt;kelas_charges[Upper]),0),1)</f>
        <v>9</v>
      </c>
      <c r="I111" t="str" cm="1">
        <f t="array" ref="I111">INDEX(kelas_charges[desc],MATCH(1,(insurance[[#This Row],[charges]]&gt;=kelas_charges[Lower])*(insurance[[#This Row],[charges]]&lt;kelas_charges[Upper]),0),1)</f>
        <v>46684 s.d 52379</v>
      </c>
      <c r="J111">
        <f>IF(insurance[[#This Row],[charges]]&gt;16700,1,0)</f>
        <v>1</v>
      </c>
      <c r="K111">
        <f>IF(insurance[[#This Row],[smoker]]="yes",1,0)</f>
        <v>1</v>
      </c>
      <c r="L111">
        <f>VLOOKUP(insurance[[#This Row],[region]],Table2[],2,0)</f>
        <v>4</v>
      </c>
    </row>
    <row r="112" spans="1:1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 s="29">
        <v>10825.253699999999</v>
      </c>
      <c r="H112" cm="1">
        <f t="array" ref="H112">INDEX(kelas_charges[kelas],MATCH(1,(insurance[[#This Row],[charges]]&gt;=kelas_charges[Lower])*(insurance[[#This Row],[charges]]&lt;kelas_charges[Upper]),0),1)</f>
        <v>2</v>
      </c>
      <c r="I112" t="str" cm="1">
        <f t="array" ref="I112">INDEX(kelas_charges[desc],MATCH(1,(insurance[[#This Row],[charges]]&gt;=kelas_charges[Lower])*(insurance[[#This Row],[charges]]&lt;kelas_charges[Upper]),0),1)</f>
        <v>6817 s.d 12512</v>
      </c>
      <c r="J112">
        <f>IF(insurance[[#This Row],[charges]]&gt;16700,1,0)</f>
        <v>0</v>
      </c>
      <c r="K112">
        <f>IF(insurance[[#This Row],[smoker]]="yes",1,0)</f>
        <v>0</v>
      </c>
      <c r="L112">
        <f>VLOOKUP(insurance[[#This Row],[region]],Table2[],2,0)</f>
        <v>1</v>
      </c>
    </row>
    <row r="113" spans="1:1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 s="29">
        <v>11881.358</v>
      </c>
      <c r="H113" cm="1">
        <f t="array" ref="H113">INDEX(kelas_charges[kelas],MATCH(1,(insurance[[#This Row],[charges]]&gt;=kelas_charges[Lower])*(insurance[[#This Row],[charges]]&lt;kelas_charges[Upper]),0),1)</f>
        <v>2</v>
      </c>
      <c r="I113" t="str" cm="1">
        <f t="array" ref="I113">INDEX(kelas_charges[desc],MATCH(1,(insurance[[#This Row],[charges]]&gt;=kelas_charges[Lower])*(insurance[[#This Row],[charges]]&lt;kelas_charges[Upper]),0),1)</f>
        <v>6817 s.d 12512</v>
      </c>
      <c r="J113">
        <f>IF(insurance[[#This Row],[charges]]&gt;16700,1,0)</f>
        <v>0</v>
      </c>
      <c r="K113">
        <f>IF(insurance[[#This Row],[smoker]]="yes",1,0)</f>
        <v>0</v>
      </c>
      <c r="L113">
        <f>VLOOKUP(insurance[[#This Row],[region]],Table2[],2,0)</f>
        <v>3</v>
      </c>
    </row>
    <row r="114" spans="1:1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 s="29">
        <v>4646.759</v>
      </c>
      <c r="H114" cm="1">
        <f t="array" ref="H114">INDEX(kelas_charges[kelas],MATCH(1,(insurance[[#This Row],[charges]]&gt;=kelas_charges[Lower])*(insurance[[#This Row],[charges]]&lt;kelas_charges[Upper]),0),1)</f>
        <v>1</v>
      </c>
      <c r="I114" t="str" cm="1">
        <f t="array" ref="I114">INDEX(kelas_charges[desc],MATCH(1,(insurance[[#This Row],[charges]]&gt;=kelas_charges[Lower])*(insurance[[#This Row],[charges]]&lt;kelas_charges[Upper]),0),1)</f>
        <v>1121 s.d 6817</v>
      </c>
      <c r="J114">
        <f>IF(insurance[[#This Row],[charges]]&gt;16700,1,0)</f>
        <v>0</v>
      </c>
      <c r="K114">
        <f>IF(insurance[[#This Row],[smoker]]="yes",1,0)</f>
        <v>0</v>
      </c>
      <c r="L114">
        <f>VLOOKUP(insurance[[#This Row],[region]],Table2[],2,0)</f>
        <v>3</v>
      </c>
    </row>
    <row r="115" spans="1:1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 s="29">
        <v>2404.7338</v>
      </c>
      <c r="H115" cm="1">
        <f t="array" ref="H115">INDEX(kelas_charges[kelas],MATCH(1,(insurance[[#This Row],[charges]]&gt;=kelas_charges[Lower])*(insurance[[#This Row],[charges]]&lt;kelas_charges[Upper]),0),1)</f>
        <v>1</v>
      </c>
      <c r="I115" t="str" cm="1">
        <f t="array" ref="I115">INDEX(kelas_charges[desc],MATCH(1,(insurance[[#This Row],[charges]]&gt;=kelas_charges[Lower])*(insurance[[#This Row],[charges]]&lt;kelas_charges[Upper]),0),1)</f>
        <v>1121 s.d 6817</v>
      </c>
      <c r="J115">
        <f>IF(insurance[[#This Row],[charges]]&gt;16700,1,0)</f>
        <v>0</v>
      </c>
      <c r="K115">
        <f>IF(insurance[[#This Row],[smoker]]="yes",1,0)</f>
        <v>0</v>
      </c>
      <c r="L115">
        <f>VLOOKUP(insurance[[#This Row],[region]],Table2[],2,0)</f>
        <v>1</v>
      </c>
    </row>
    <row r="116" spans="1:1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 s="29">
        <v>11488.31695</v>
      </c>
      <c r="H116" cm="1">
        <f t="array" ref="H116">INDEX(kelas_charges[kelas],MATCH(1,(insurance[[#This Row],[charges]]&gt;=kelas_charges[Lower])*(insurance[[#This Row],[charges]]&lt;kelas_charges[Upper]),0),1)</f>
        <v>2</v>
      </c>
      <c r="I116" t="str" cm="1">
        <f t="array" ref="I116">INDEX(kelas_charges[desc],MATCH(1,(insurance[[#This Row],[charges]]&gt;=kelas_charges[Lower])*(insurance[[#This Row],[charges]]&lt;kelas_charges[Upper]),0),1)</f>
        <v>6817 s.d 12512</v>
      </c>
      <c r="J116">
        <f>IF(insurance[[#This Row],[charges]]&gt;16700,1,0)</f>
        <v>0</v>
      </c>
      <c r="K116">
        <f>IF(insurance[[#This Row],[smoker]]="yes",1,0)</f>
        <v>0</v>
      </c>
      <c r="L116">
        <f>VLOOKUP(insurance[[#This Row],[region]],Table2[],2,0)</f>
        <v>2</v>
      </c>
    </row>
    <row r="117" spans="1:1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 s="29">
        <v>30259.995559999999</v>
      </c>
      <c r="H117" cm="1">
        <f t="array" ref="H117">INDEX(kelas_charges[kelas],MATCH(1,(insurance[[#This Row],[charges]]&gt;=kelas_charges[Lower])*(insurance[[#This Row],[charges]]&lt;kelas_charges[Upper]),0),1)</f>
        <v>6</v>
      </c>
      <c r="I117" t="str" cm="1">
        <f t="array" ref="I117">INDEX(kelas_charges[desc],MATCH(1,(insurance[[#This Row],[charges]]&gt;=kelas_charges[Lower])*(insurance[[#This Row],[charges]]&lt;kelas_charges[Upper]),0),1)</f>
        <v>29598 s.d 35293</v>
      </c>
      <c r="J117">
        <f>IF(insurance[[#This Row],[charges]]&gt;16700,1,0)</f>
        <v>1</v>
      </c>
      <c r="K117">
        <f>IF(insurance[[#This Row],[smoker]]="yes",1,0)</f>
        <v>0</v>
      </c>
      <c r="L117">
        <f>VLOOKUP(insurance[[#This Row],[region]],Table2[],2,0)</f>
        <v>2</v>
      </c>
    </row>
    <row r="118" spans="1:1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 s="29">
        <v>11381.3254</v>
      </c>
      <c r="H118" cm="1">
        <f t="array" ref="H118">INDEX(kelas_charges[kelas],MATCH(1,(insurance[[#This Row],[charges]]&gt;=kelas_charges[Lower])*(insurance[[#This Row],[charges]]&lt;kelas_charges[Upper]),0),1)</f>
        <v>2</v>
      </c>
      <c r="I118" t="str" cm="1">
        <f t="array" ref="I118">INDEX(kelas_charges[desc],MATCH(1,(insurance[[#This Row],[charges]]&gt;=kelas_charges[Lower])*(insurance[[#This Row],[charges]]&lt;kelas_charges[Upper]),0),1)</f>
        <v>6817 s.d 12512</v>
      </c>
      <c r="J118">
        <f>IF(insurance[[#This Row],[charges]]&gt;16700,1,0)</f>
        <v>0</v>
      </c>
      <c r="K118">
        <f>IF(insurance[[#This Row],[smoker]]="yes",1,0)</f>
        <v>0</v>
      </c>
      <c r="L118">
        <f>VLOOKUP(insurance[[#This Row],[region]],Table2[],2,0)</f>
        <v>4</v>
      </c>
    </row>
    <row r="119" spans="1:1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 s="29">
        <v>19107.779600000002</v>
      </c>
      <c r="H119" cm="1">
        <f t="array" ref="H119">INDEX(kelas_charges[kelas],MATCH(1,(insurance[[#This Row],[charges]]&gt;=kelas_charges[Lower])*(insurance[[#This Row],[charges]]&lt;kelas_charges[Upper]),0),1)</f>
        <v>4</v>
      </c>
      <c r="I119" t="str" cm="1">
        <f t="array" ref="I119">INDEX(kelas_charges[desc],MATCH(1,(insurance[[#This Row],[charges]]&gt;=kelas_charges[Lower])*(insurance[[#This Row],[charges]]&lt;kelas_charges[Upper]),0),1)</f>
        <v>18207 s.d 23903</v>
      </c>
      <c r="J119">
        <f>IF(insurance[[#This Row],[charges]]&gt;16700,1,0)</f>
        <v>1</v>
      </c>
      <c r="K119">
        <f>IF(insurance[[#This Row],[smoker]]="yes",1,0)</f>
        <v>1</v>
      </c>
      <c r="L119">
        <f>VLOOKUP(insurance[[#This Row],[region]],Table2[],2,0)</f>
        <v>4</v>
      </c>
    </row>
    <row r="120" spans="1:1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 s="29">
        <v>8601.3292999999994</v>
      </c>
      <c r="H120" cm="1">
        <f t="array" ref="H120">INDEX(kelas_charges[kelas],MATCH(1,(insurance[[#This Row],[charges]]&gt;=kelas_charges[Lower])*(insurance[[#This Row],[charges]]&lt;kelas_charges[Upper]),0),1)</f>
        <v>2</v>
      </c>
      <c r="I120" t="str" cm="1">
        <f t="array" ref="I120">INDEX(kelas_charges[desc],MATCH(1,(insurance[[#This Row],[charges]]&gt;=kelas_charges[Lower])*(insurance[[#This Row],[charges]]&lt;kelas_charges[Upper]),0),1)</f>
        <v>6817 s.d 12512</v>
      </c>
      <c r="J120">
        <f>IF(insurance[[#This Row],[charges]]&gt;16700,1,0)</f>
        <v>0</v>
      </c>
      <c r="K120">
        <f>IF(insurance[[#This Row],[smoker]]="yes",1,0)</f>
        <v>0</v>
      </c>
      <c r="L120">
        <f>VLOOKUP(insurance[[#This Row],[region]],Table2[],2,0)</f>
        <v>4</v>
      </c>
    </row>
    <row r="121" spans="1:1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 s="29">
        <v>6686.4313000000002</v>
      </c>
      <c r="H121" cm="1">
        <f t="array" ref="H121">INDEX(kelas_charges[kelas],MATCH(1,(insurance[[#This Row],[charges]]&gt;=kelas_charges[Lower])*(insurance[[#This Row],[charges]]&lt;kelas_charges[Upper]),0),1)</f>
        <v>1</v>
      </c>
      <c r="I121" t="str" cm="1">
        <f t="array" ref="I121">INDEX(kelas_charges[desc],MATCH(1,(insurance[[#This Row],[charges]]&gt;=kelas_charges[Lower])*(insurance[[#This Row],[charges]]&lt;kelas_charges[Upper]),0),1)</f>
        <v>1121 s.d 6817</v>
      </c>
      <c r="J121">
        <f>IF(insurance[[#This Row],[charges]]&gt;16700,1,0)</f>
        <v>0</v>
      </c>
      <c r="K121">
        <f>IF(insurance[[#This Row],[smoker]]="yes",1,0)</f>
        <v>0</v>
      </c>
      <c r="L121">
        <f>VLOOKUP(insurance[[#This Row],[region]],Table2[],2,0)</f>
        <v>1</v>
      </c>
    </row>
    <row r="122" spans="1:1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 s="29">
        <v>7740.3370000000004</v>
      </c>
      <c r="H122" cm="1">
        <f t="array" ref="H122">INDEX(kelas_charges[kelas],MATCH(1,(insurance[[#This Row],[charges]]&gt;=kelas_charges[Lower])*(insurance[[#This Row],[charges]]&lt;kelas_charges[Upper]),0),1)</f>
        <v>2</v>
      </c>
      <c r="I122" t="str" cm="1">
        <f t="array" ref="I122">INDEX(kelas_charges[desc],MATCH(1,(insurance[[#This Row],[charges]]&gt;=kelas_charges[Lower])*(insurance[[#This Row],[charges]]&lt;kelas_charges[Upper]),0),1)</f>
        <v>6817 s.d 12512</v>
      </c>
      <c r="J122">
        <f>IF(insurance[[#This Row],[charges]]&gt;16700,1,0)</f>
        <v>0</v>
      </c>
      <c r="K122">
        <f>IF(insurance[[#This Row],[smoker]]="yes",1,0)</f>
        <v>0</v>
      </c>
      <c r="L122">
        <f>VLOOKUP(insurance[[#This Row],[region]],Table2[],2,0)</f>
        <v>3</v>
      </c>
    </row>
    <row r="123" spans="1:1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 s="29">
        <v>1705.6244999999999</v>
      </c>
      <c r="H123" cm="1">
        <f t="array" ref="H123">INDEX(kelas_charges[kelas],MATCH(1,(insurance[[#This Row],[charges]]&gt;=kelas_charges[Lower])*(insurance[[#This Row],[charges]]&lt;kelas_charges[Upper]),0),1)</f>
        <v>1</v>
      </c>
      <c r="I123" t="str" cm="1">
        <f t="array" ref="I123">INDEX(kelas_charges[desc],MATCH(1,(insurance[[#This Row],[charges]]&gt;=kelas_charges[Lower])*(insurance[[#This Row],[charges]]&lt;kelas_charges[Upper]),0),1)</f>
        <v>1121 s.d 6817</v>
      </c>
      <c r="J123">
        <f>IF(insurance[[#This Row],[charges]]&gt;16700,1,0)</f>
        <v>0</v>
      </c>
      <c r="K123">
        <f>IF(insurance[[#This Row],[smoker]]="yes",1,0)</f>
        <v>0</v>
      </c>
      <c r="L123">
        <f>VLOOKUP(insurance[[#This Row],[region]],Table2[],2,0)</f>
        <v>2</v>
      </c>
    </row>
    <row r="124" spans="1:1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 s="29">
        <v>2257.47525</v>
      </c>
      <c r="H124" cm="1">
        <f t="array" ref="H124">INDEX(kelas_charges[kelas],MATCH(1,(insurance[[#This Row],[charges]]&gt;=kelas_charges[Lower])*(insurance[[#This Row],[charges]]&lt;kelas_charges[Upper]),0),1)</f>
        <v>1</v>
      </c>
      <c r="I124" t="str" cm="1">
        <f t="array" ref="I124">INDEX(kelas_charges[desc],MATCH(1,(insurance[[#This Row],[charges]]&gt;=kelas_charges[Lower])*(insurance[[#This Row],[charges]]&lt;kelas_charges[Upper]),0),1)</f>
        <v>1121 s.d 6817</v>
      </c>
      <c r="J124">
        <f>IF(insurance[[#This Row],[charges]]&gt;16700,1,0)</f>
        <v>0</v>
      </c>
      <c r="K124">
        <f>IF(insurance[[#This Row],[smoker]]="yes",1,0)</f>
        <v>0</v>
      </c>
      <c r="L124">
        <f>VLOOKUP(insurance[[#This Row],[region]],Table2[],2,0)</f>
        <v>1</v>
      </c>
    </row>
    <row r="125" spans="1:1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 s="29">
        <v>39556.494500000001</v>
      </c>
      <c r="H125" cm="1">
        <f t="array" ref="H125">INDEX(kelas_charges[kelas],MATCH(1,(insurance[[#This Row],[charges]]&gt;=kelas_charges[Lower])*(insurance[[#This Row],[charges]]&lt;kelas_charges[Upper]),0),1)</f>
        <v>7</v>
      </c>
      <c r="I125" t="str" cm="1">
        <f t="array" ref="I125">INDEX(kelas_charges[desc],MATCH(1,(insurance[[#This Row],[charges]]&gt;=kelas_charges[Lower])*(insurance[[#This Row],[charges]]&lt;kelas_charges[Upper]),0),1)</f>
        <v>35293 s.d 40989</v>
      </c>
      <c r="J125">
        <f>IF(insurance[[#This Row],[charges]]&gt;16700,1,0)</f>
        <v>1</v>
      </c>
      <c r="K125">
        <f>IF(insurance[[#This Row],[smoker]]="yes",1,0)</f>
        <v>1</v>
      </c>
      <c r="L125">
        <f>VLOOKUP(insurance[[#This Row],[region]],Table2[],2,0)</f>
        <v>2</v>
      </c>
    </row>
    <row r="126" spans="1:1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 s="29">
        <v>10115.00885</v>
      </c>
      <c r="H126" cm="1">
        <f t="array" ref="H126">INDEX(kelas_charges[kelas],MATCH(1,(insurance[[#This Row],[charges]]&gt;=kelas_charges[Lower])*(insurance[[#This Row],[charges]]&lt;kelas_charges[Upper]),0),1)</f>
        <v>2</v>
      </c>
      <c r="I126" t="str" cm="1">
        <f t="array" ref="I126">INDEX(kelas_charges[desc],MATCH(1,(insurance[[#This Row],[charges]]&gt;=kelas_charges[Lower])*(insurance[[#This Row],[charges]]&lt;kelas_charges[Upper]),0),1)</f>
        <v>6817 s.d 12512</v>
      </c>
      <c r="J126">
        <f>IF(insurance[[#This Row],[charges]]&gt;16700,1,0)</f>
        <v>0</v>
      </c>
      <c r="K126">
        <f>IF(insurance[[#This Row],[smoker]]="yes",1,0)</f>
        <v>0</v>
      </c>
      <c r="L126">
        <f>VLOOKUP(insurance[[#This Row],[region]],Table2[],2,0)</f>
        <v>1</v>
      </c>
    </row>
    <row r="127" spans="1:1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 s="29">
        <v>3385.3991500000002</v>
      </c>
      <c r="H127" cm="1">
        <f t="array" ref="H127">INDEX(kelas_charges[kelas],MATCH(1,(insurance[[#This Row],[charges]]&gt;=kelas_charges[Lower])*(insurance[[#This Row],[charges]]&lt;kelas_charges[Upper]),0),1)</f>
        <v>1</v>
      </c>
      <c r="I127" t="str" cm="1">
        <f t="array" ref="I127">INDEX(kelas_charges[desc],MATCH(1,(insurance[[#This Row],[charges]]&gt;=kelas_charges[Lower])*(insurance[[#This Row],[charges]]&lt;kelas_charges[Upper]),0),1)</f>
        <v>1121 s.d 6817</v>
      </c>
      <c r="J127">
        <f>IF(insurance[[#This Row],[charges]]&gt;16700,1,0)</f>
        <v>0</v>
      </c>
      <c r="K127">
        <f>IF(insurance[[#This Row],[smoker]]="yes",1,0)</f>
        <v>0</v>
      </c>
      <c r="L127">
        <f>VLOOKUP(insurance[[#This Row],[region]],Table2[],2,0)</f>
        <v>2</v>
      </c>
    </row>
    <row r="128" spans="1:1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 s="29">
        <v>17081.080000000002</v>
      </c>
      <c r="H128" cm="1">
        <f t="array" ref="H128">INDEX(kelas_charges[kelas],MATCH(1,(insurance[[#This Row],[charges]]&gt;=kelas_charges[Lower])*(insurance[[#This Row],[charges]]&lt;kelas_charges[Upper]),0),1)</f>
        <v>3</v>
      </c>
      <c r="I128" t="str" cm="1">
        <f t="array" ref="I128">INDEX(kelas_charges[desc],MATCH(1,(insurance[[#This Row],[charges]]&gt;=kelas_charges[Lower])*(insurance[[#This Row],[charges]]&lt;kelas_charges[Upper]),0),1)</f>
        <v>12512 s.d 18207</v>
      </c>
      <c r="J128">
        <f>IF(insurance[[#This Row],[charges]]&gt;16700,1,0)</f>
        <v>1</v>
      </c>
      <c r="K128">
        <f>IF(insurance[[#This Row],[smoker]]="yes",1,0)</f>
        <v>1</v>
      </c>
      <c r="L128">
        <f>VLOOKUP(insurance[[#This Row],[region]],Table2[],2,0)</f>
        <v>3</v>
      </c>
    </row>
    <row r="129" spans="1:1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 s="29">
        <v>9634.5380000000005</v>
      </c>
      <c r="H129" cm="1">
        <f t="array" ref="H129">INDEX(kelas_charges[kelas],MATCH(1,(insurance[[#This Row],[charges]]&gt;=kelas_charges[Lower])*(insurance[[#This Row],[charges]]&lt;kelas_charges[Upper]),0),1)</f>
        <v>2</v>
      </c>
      <c r="I129" t="str" cm="1">
        <f t="array" ref="I129">INDEX(kelas_charges[desc],MATCH(1,(insurance[[#This Row],[charges]]&gt;=kelas_charges[Lower])*(insurance[[#This Row],[charges]]&lt;kelas_charges[Upper]),0),1)</f>
        <v>6817 s.d 12512</v>
      </c>
      <c r="J129">
        <f>IF(insurance[[#This Row],[charges]]&gt;16700,1,0)</f>
        <v>0</v>
      </c>
      <c r="K129">
        <f>IF(insurance[[#This Row],[smoker]]="yes",1,0)</f>
        <v>0</v>
      </c>
      <c r="L129">
        <f>VLOOKUP(insurance[[#This Row],[region]],Table2[],2,0)</f>
        <v>3</v>
      </c>
    </row>
    <row r="130" spans="1:1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 s="29">
        <v>32734.186300000001</v>
      </c>
      <c r="H130" cm="1">
        <f t="array" ref="H130">INDEX(kelas_charges[kelas],MATCH(1,(insurance[[#This Row],[charges]]&gt;=kelas_charges[Lower])*(insurance[[#This Row],[charges]]&lt;kelas_charges[Upper]),0),1)</f>
        <v>6</v>
      </c>
      <c r="I130" t="str" cm="1">
        <f t="array" ref="I130">INDEX(kelas_charges[desc],MATCH(1,(insurance[[#This Row],[charges]]&gt;=kelas_charges[Lower])*(insurance[[#This Row],[charges]]&lt;kelas_charges[Upper]),0),1)</f>
        <v>29598 s.d 35293</v>
      </c>
      <c r="J130">
        <f>IF(insurance[[#This Row],[charges]]&gt;16700,1,0)</f>
        <v>1</v>
      </c>
      <c r="K130">
        <f>IF(insurance[[#This Row],[smoker]]="yes",1,0)</f>
        <v>1</v>
      </c>
      <c r="L130">
        <f>VLOOKUP(insurance[[#This Row],[region]],Table2[],2,0)</f>
        <v>1</v>
      </c>
    </row>
    <row r="131" spans="1:1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 s="29">
        <v>6082.4049999999997</v>
      </c>
      <c r="H131" cm="1">
        <f t="array" ref="H131">INDEX(kelas_charges[kelas],MATCH(1,(insurance[[#This Row],[charges]]&gt;=kelas_charges[Lower])*(insurance[[#This Row],[charges]]&lt;kelas_charges[Upper]),0),1)</f>
        <v>1</v>
      </c>
      <c r="I131" t="str" cm="1">
        <f t="array" ref="I131">INDEX(kelas_charges[desc],MATCH(1,(insurance[[#This Row],[charges]]&gt;=kelas_charges[Lower])*(insurance[[#This Row],[charges]]&lt;kelas_charges[Upper]),0),1)</f>
        <v>1121 s.d 6817</v>
      </c>
      <c r="J131">
        <f>IF(insurance[[#This Row],[charges]]&gt;16700,1,0)</f>
        <v>0</v>
      </c>
      <c r="K131">
        <f>IF(insurance[[#This Row],[smoker]]="yes",1,0)</f>
        <v>0</v>
      </c>
      <c r="L131">
        <f>VLOOKUP(insurance[[#This Row],[region]],Table2[],2,0)</f>
        <v>3</v>
      </c>
    </row>
    <row r="132" spans="1:1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 s="29">
        <v>12815.444949999999</v>
      </c>
      <c r="H132" cm="1">
        <f t="array" ref="H132">INDEX(kelas_charges[kelas],MATCH(1,(insurance[[#This Row],[charges]]&gt;=kelas_charges[Lower])*(insurance[[#This Row],[charges]]&lt;kelas_charges[Upper]),0),1)</f>
        <v>3</v>
      </c>
      <c r="I132" t="str" cm="1">
        <f t="array" ref="I132">INDEX(kelas_charges[desc],MATCH(1,(insurance[[#This Row],[charges]]&gt;=kelas_charges[Lower])*(insurance[[#This Row],[charges]]&lt;kelas_charges[Upper]),0),1)</f>
        <v>12512 s.d 18207</v>
      </c>
      <c r="J132">
        <f>IF(insurance[[#This Row],[charges]]&gt;16700,1,0)</f>
        <v>0</v>
      </c>
      <c r="K132">
        <f>IF(insurance[[#This Row],[smoker]]="yes",1,0)</f>
        <v>0</v>
      </c>
      <c r="L132">
        <f>VLOOKUP(insurance[[#This Row],[region]],Table2[],2,0)</f>
        <v>2</v>
      </c>
    </row>
    <row r="133" spans="1:1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 s="29">
        <v>13616.3586</v>
      </c>
      <c r="H133" cm="1">
        <f t="array" ref="H133">INDEX(kelas_charges[kelas],MATCH(1,(insurance[[#This Row],[charges]]&gt;=kelas_charges[Lower])*(insurance[[#This Row],[charges]]&lt;kelas_charges[Upper]),0),1)</f>
        <v>3</v>
      </c>
      <c r="I133" t="str" cm="1">
        <f t="array" ref="I133">INDEX(kelas_charges[desc],MATCH(1,(insurance[[#This Row],[charges]]&gt;=kelas_charges[Lower])*(insurance[[#This Row],[charges]]&lt;kelas_charges[Upper]),0),1)</f>
        <v>12512 s.d 18207</v>
      </c>
      <c r="J133">
        <f>IF(insurance[[#This Row],[charges]]&gt;16700,1,0)</f>
        <v>0</v>
      </c>
      <c r="K133">
        <f>IF(insurance[[#This Row],[smoker]]="yes",1,0)</f>
        <v>0</v>
      </c>
      <c r="L133">
        <f>VLOOKUP(insurance[[#This Row],[region]],Table2[],2,0)</f>
        <v>2</v>
      </c>
    </row>
    <row r="134" spans="1:1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 s="29">
        <v>11163.567999999999</v>
      </c>
      <c r="H134" cm="1">
        <f t="array" ref="H134">INDEX(kelas_charges[kelas],MATCH(1,(insurance[[#This Row],[charges]]&gt;=kelas_charges[Lower])*(insurance[[#This Row],[charges]]&lt;kelas_charges[Upper]),0),1)</f>
        <v>2</v>
      </c>
      <c r="I134" t="str" cm="1">
        <f t="array" ref="I134">INDEX(kelas_charges[desc],MATCH(1,(insurance[[#This Row],[charges]]&gt;=kelas_charges[Lower])*(insurance[[#This Row],[charges]]&lt;kelas_charges[Upper]),0),1)</f>
        <v>6817 s.d 12512</v>
      </c>
      <c r="J134">
        <f>IF(insurance[[#This Row],[charges]]&gt;16700,1,0)</f>
        <v>0</v>
      </c>
      <c r="K134">
        <f>IF(insurance[[#This Row],[smoker]]="yes",1,0)</f>
        <v>0</v>
      </c>
      <c r="L134">
        <f>VLOOKUP(insurance[[#This Row],[region]],Table2[],2,0)</f>
        <v>3</v>
      </c>
    </row>
    <row r="135" spans="1:1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 s="29">
        <v>1632.5644500000001</v>
      </c>
      <c r="H135" cm="1">
        <f t="array" ref="H135">INDEX(kelas_charges[kelas],MATCH(1,(insurance[[#This Row],[charges]]&gt;=kelas_charges[Lower])*(insurance[[#This Row],[charges]]&lt;kelas_charges[Upper]),0),1)</f>
        <v>1</v>
      </c>
      <c r="I135" t="str" cm="1">
        <f t="array" ref="I135">INDEX(kelas_charges[desc],MATCH(1,(insurance[[#This Row],[charges]]&gt;=kelas_charges[Lower])*(insurance[[#This Row],[charges]]&lt;kelas_charges[Upper]),0),1)</f>
        <v>1121 s.d 6817</v>
      </c>
      <c r="J135">
        <f>IF(insurance[[#This Row],[charges]]&gt;16700,1,0)</f>
        <v>0</v>
      </c>
      <c r="K135">
        <f>IF(insurance[[#This Row],[smoker]]="yes",1,0)</f>
        <v>0</v>
      </c>
      <c r="L135">
        <f>VLOOKUP(insurance[[#This Row],[region]],Table2[],2,0)</f>
        <v>1</v>
      </c>
    </row>
    <row r="136" spans="1:1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 s="29">
        <v>2457.2111500000001</v>
      </c>
      <c r="H136" cm="1">
        <f t="array" ref="H136">INDEX(kelas_charges[kelas],MATCH(1,(insurance[[#This Row],[charges]]&gt;=kelas_charges[Lower])*(insurance[[#This Row],[charges]]&lt;kelas_charges[Upper]),0),1)</f>
        <v>1</v>
      </c>
      <c r="I136" t="str" cm="1">
        <f t="array" ref="I136">INDEX(kelas_charges[desc],MATCH(1,(insurance[[#This Row],[charges]]&gt;=kelas_charges[Lower])*(insurance[[#This Row],[charges]]&lt;kelas_charges[Upper]),0),1)</f>
        <v>1121 s.d 6817</v>
      </c>
      <c r="J136">
        <f>IF(insurance[[#This Row],[charges]]&gt;16700,1,0)</f>
        <v>0</v>
      </c>
      <c r="K136">
        <f>IF(insurance[[#This Row],[smoker]]="yes",1,0)</f>
        <v>0</v>
      </c>
      <c r="L136">
        <f>VLOOKUP(insurance[[#This Row],[region]],Table2[],2,0)</f>
        <v>2</v>
      </c>
    </row>
    <row r="137" spans="1:1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 s="29">
        <v>2155.6815000000001</v>
      </c>
      <c r="H137" cm="1">
        <f t="array" ref="H137">INDEX(kelas_charges[kelas],MATCH(1,(insurance[[#This Row],[charges]]&gt;=kelas_charges[Lower])*(insurance[[#This Row],[charges]]&lt;kelas_charges[Upper]),0),1)</f>
        <v>1</v>
      </c>
      <c r="I137" t="str" cm="1">
        <f t="array" ref="I137">INDEX(kelas_charges[desc],MATCH(1,(insurance[[#This Row],[charges]]&gt;=kelas_charges[Lower])*(insurance[[#This Row],[charges]]&lt;kelas_charges[Upper]),0),1)</f>
        <v>1121 s.d 6817</v>
      </c>
      <c r="J137">
        <f>IF(insurance[[#This Row],[charges]]&gt;16700,1,0)</f>
        <v>0</v>
      </c>
      <c r="K137">
        <f>IF(insurance[[#This Row],[smoker]]="yes",1,0)</f>
        <v>0</v>
      </c>
      <c r="L137">
        <f>VLOOKUP(insurance[[#This Row],[region]],Table2[],2,0)</f>
        <v>4</v>
      </c>
    </row>
    <row r="138" spans="1:1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 s="29">
        <v>1261.442</v>
      </c>
      <c r="H138" cm="1">
        <f t="array" ref="H138">INDEX(kelas_charges[kelas],MATCH(1,(insurance[[#This Row],[charges]]&gt;=kelas_charges[Lower])*(insurance[[#This Row],[charges]]&lt;kelas_charges[Upper]),0),1)</f>
        <v>1</v>
      </c>
      <c r="I138" t="str" cm="1">
        <f t="array" ref="I138">INDEX(kelas_charges[desc],MATCH(1,(insurance[[#This Row],[charges]]&gt;=kelas_charges[Lower])*(insurance[[#This Row],[charges]]&lt;kelas_charges[Upper]),0),1)</f>
        <v>1121 s.d 6817</v>
      </c>
      <c r="J138">
        <f>IF(insurance[[#This Row],[charges]]&gt;16700,1,0)</f>
        <v>0</v>
      </c>
      <c r="K138">
        <f>IF(insurance[[#This Row],[smoker]]="yes",1,0)</f>
        <v>0</v>
      </c>
      <c r="L138">
        <f>VLOOKUP(insurance[[#This Row],[region]],Table2[],2,0)</f>
        <v>3</v>
      </c>
    </row>
    <row r="139" spans="1:1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 s="29">
        <v>2045.68525</v>
      </c>
      <c r="H139" cm="1">
        <f t="array" ref="H139">INDEX(kelas_charges[kelas],MATCH(1,(insurance[[#This Row],[charges]]&gt;=kelas_charges[Lower])*(insurance[[#This Row],[charges]]&lt;kelas_charges[Upper]),0),1)</f>
        <v>1</v>
      </c>
      <c r="I139" t="str" cm="1">
        <f t="array" ref="I139">INDEX(kelas_charges[desc],MATCH(1,(insurance[[#This Row],[charges]]&gt;=kelas_charges[Lower])*(insurance[[#This Row],[charges]]&lt;kelas_charges[Upper]),0),1)</f>
        <v>1121 s.d 6817</v>
      </c>
      <c r="J139">
        <f>IF(insurance[[#This Row],[charges]]&gt;16700,1,0)</f>
        <v>0</v>
      </c>
      <c r="K139">
        <f>IF(insurance[[#This Row],[smoker]]="yes",1,0)</f>
        <v>0</v>
      </c>
      <c r="L139">
        <f>VLOOKUP(insurance[[#This Row],[region]],Table2[],2,0)</f>
        <v>1</v>
      </c>
    </row>
    <row r="140" spans="1:1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 s="29">
        <v>27322.73386</v>
      </c>
      <c r="H140" cm="1">
        <f t="array" ref="H140">INDEX(kelas_charges[kelas],MATCH(1,(insurance[[#This Row],[charges]]&gt;=kelas_charges[Lower])*(insurance[[#This Row],[charges]]&lt;kelas_charges[Upper]),0),1)</f>
        <v>5</v>
      </c>
      <c r="I140" t="str" cm="1">
        <f t="array" ref="I140">INDEX(kelas_charges[desc],MATCH(1,(insurance[[#This Row],[charges]]&gt;=kelas_charges[Lower])*(insurance[[#This Row],[charges]]&lt;kelas_charges[Upper]),0),1)</f>
        <v>23903 s.d 29598</v>
      </c>
      <c r="J140">
        <f>IF(insurance[[#This Row],[charges]]&gt;16700,1,0)</f>
        <v>1</v>
      </c>
      <c r="K140">
        <f>IF(insurance[[#This Row],[smoker]]="yes",1,0)</f>
        <v>0</v>
      </c>
      <c r="L140">
        <f>VLOOKUP(insurance[[#This Row],[region]],Table2[],2,0)</f>
        <v>4</v>
      </c>
    </row>
    <row r="141" spans="1:1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 s="29">
        <v>2166.732</v>
      </c>
      <c r="H141" cm="1">
        <f t="array" ref="H141">INDEX(kelas_charges[kelas],MATCH(1,(insurance[[#This Row],[charges]]&gt;=kelas_charges[Lower])*(insurance[[#This Row],[charges]]&lt;kelas_charges[Upper]),0),1)</f>
        <v>1</v>
      </c>
      <c r="I141" t="str" cm="1">
        <f t="array" ref="I141">INDEX(kelas_charges[desc],MATCH(1,(insurance[[#This Row],[charges]]&gt;=kelas_charges[Lower])*(insurance[[#This Row],[charges]]&lt;kelas_charges[Upper]),0),1)</f>
        <v>1121 s.d 6817</v>
      </c>
      <c r="J141">
        <f>IF(insurance[[#This Row],[charges]]&gt;16700,1,0)</f>
        <v>0</v>
      </c>
      <c r="K141">
        <f>IF(insurance[[#This Row],[smoker]]="yes",1,0)</f>
        <v>0</v>
      </c>
      <c r="L141">
        <f>VLOOKUP(insurance[[#This Row],[region]],Table2[],2,0)</f>
        <v>3</v>
      </c>
    </row>
    <row r="142" spans="1:1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 s="29">
        <v>27375.904780000001</v>
      </c>
      <c r="H142" cm="1">
        <f t="array" ref="H142">INDEX(kelas_charges[kelas],MATCH(1,(insurance[[#This Row],[charges]]&gt;=kelas_charges[Lower])*(insurance[[#This Row],[charges]]&lt;kelas_charges[Upper]),0),1)</f>
        <v>5</v>
      </c>
      <c r="I142" t="str" cm="1">
        <f t="array" ref="I142">INDEX(kelas_charges[desc],MATCH(1,(insurance[[#This Row],[charges]]&gt;=kelas_charges[Lower])*(insurance[[#This Row],[charges]]&lt;kelas_charges[Upper]),0),1)</f>
        <v>23903 s.d 29598</v>
      </c>
      <c r="J142">
        <f>IF(insurance[[#This Row],[charges]]&gt;16700,1,0)</f>
        <v>1</v>
      </c>
      <c r="K142">
        <f>IF(insurance[[#This Row],[smoker]]="yes",1,0)</f>
        <v>0</v>
      </c>
      <c r="L142">
        <f>VLOOKUP(insurance[[#This Row],[region]],Table2[],2,0)</f>
        <v>2</v>
      </c>
    </row>
    <row r="143" spans="1:1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 s="29">
        <v>3490.5491000000002</v>
      </c>
      <c r="H143" cm="1">
        <f t="array" ref="H143">INDEX(kelas_charges[kelas],MATCH(1,(insurance[[#This Row],[charges]]&gt;=kelas_charges[Lower])*(insurance[[#This Row],[charges]]&lt;kelas_charges[Upper]),0),1)</f>
        <v>1</v>
      </c>
      <c r="I143" t="str" cm="1">
        <f t="array" ref="I143">INDEX(kelas_charges[desc],MATCH(1,(insurance[[#This Row],[charges]]&gt;=kelas_charges[Lower])*(insurance[[#This Row],[charges]]&lt;kelas_charges[Upper]),0),1)</f>
        <v>1121 s.d 6817</v>
      </c>
      <c r="J143">
        <f>IF(insurance[[#This Row],[charges]]&gt;16700,1,0)</f>
        <v>0</v>
      </c>
      <c r="K143">
        <f>IF(insurance[[#This Row],[smoker]]="yes",1,0)</f>
        <v>0</v>
      </c>
      <c r="L143">
        <f>VLOOKUP(insurance[[#This Row],[region]],Table2[],2,0)</f>
        <v>2</v>
      </c>
    </row>
    <row r="144" spans="1:1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 s="29">
        <v>18972.494999999999</v>
      </c>
      <c r="H144" cm="1">
        <f t="array" ref="H144">INDEX(kelas_charges[kelas],MATCH(1,(insurance[[#This Row],[charges]]&gt;=kelas_charges[Lower])*(insurance[[#This Row],[charges]]&lt;kelas_charges[Upper]),0),1)</f>
        <v>4</v>
      </c>
      <c r="I144" t="str" cm="1">
        <f t="array" ref="I144">INDEX(kelas_charges[desc],MATCH(1,(insurance[[#This Row],[charges]]&gt;=kelas_charges[Lower])*(insurance[[#This Row],[charges]]&lt;kelas_charges[Upper]),0),1)</f>
        <v>18207 s.d 23903</v>
      </c>
      <c r="J144">
        <f>IF(insurance[[#This Row],[charges]]&gt;16700,1,0)</f>
        <v>1</v>
      </c>
      <c r="K144">
        <f>IF(insurance[[#This Row],[smoker]]="yes",1,0)</f>
        <v>1</v>
      </c>
      <c r="L144">
        <f>VLOOKUP(insurance[[#This Row],[region]],Table2[],2,0)</f>
        <v>4</v>
      </c>
    </row>
    <row r="145" spans="1:1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 s="29">
        <v>18157.876</v>
      </c>
      <c r="H145" cm="1">
        <f t="array" ref="H145">INDEX(kelas_charges[kelas],MATCH(1,(insurance[[#This Row],[charges]]&gt;=kelas_charges[Lower])*(insurance[[#This Row],[charges]]&lt;kelas_charges[Upper]),0),1)</f>
        <v>3</v>
      </c>
      <c r="I145" t="str" cm="1">
        <f t="array" ref="I145">INDEX(kelas_charges[desc],MATCH(1,(insurance[[#This Row],[charges]]&gt;=kelas_charges[Lower])*(insurance[[#This Row],[charges]]&lt;kelas_charges[Upper]),0),1)</f>
        <v>12512 s.d 18207</v>
      </c>
      <c r="J145">
        <f>IF(insurance[[#This Row],[charges]]&gt;16700,1,0)</f>
        <v>1</v>
      </c>
      <c r="K145">
        <f>IF(insurance[[#This Row],[smoker]]="yes",1,0)</f>
        <v>0</v>
      </c>
      <c r="L145">
        <f>VLOOKUP(insurance[[#This Row],[region]],Table2[],2,0)</f>
        <v>1</v>
      </c>
    </row>
    <row r="146" spans="1:1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 s="29">
        <v>20745.989099999999</v>
      </c>
      <c r="H146" cm="1">
        <f t="array" ref="H146">INDEX(kelas_charges[kelas],MATCH(1,(insurance[[#This Row],[charges]]&gt;=kelas_charges[Lower])*(insurance[[#This Row],[charges]]&lt;kelas_charges[Upper]),0),1)</f>
        <v>4</v>
      </c>
      <c r="I146" t="str" cm="1">
        <f t="array" ref="I146">INDEX(kelas_charges[desc],MATCH(1,(insurance[[#This Row],[charges]]&gt;=kelas_charges[Lower])*(insurance[[#This Row],[charges]]&lt;kelas_charges[Upper]),0),1)</f>
        <v>18207 s.d 23903</v>
      </c>
      <c r="J146">
        <f>IF(insurance[[#This Row],[charges]]&gt;16700,1,0)</f>
        <v>1</v>
      </c>
      <c r="K146">
        <f>IF(insurance[[#This Row],[smoker]]="yes",1,0)</f>
        <v>1</v>
      </c>
      <c r="L146">
        <f>VLOOKUP(insurance[[#This Row],[region]],Table2[],2,0)</f>
        <v>1</v>
      </c>
    </row>
    <row r="147" spans="1:1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 s="29">
        <v>5138.2566999999999</v>
      </c>
      <c r="H147" cm="1">
        <f t="array" ref="H147">INDEX(kelas_charges[kelas],MATCH(1,(insurance[[#This Row],[charges]]&gt;=kelas_charges[Lower])*(insurance[[#This Row],[charges]]&lt;kelas_charges[Upper]),0),1)</f>
        <v>1</v>
      </c>
      <c r="I147" t="str" cm="1">
        <f t="array" ref="I147">INDEX(kelas_charges[desc],MATCH(1,(insurance[[#This Row],[charges]]&gt;=kelas_charges[Lower])*(insurance[[#This Row],[charges]]&lt;kelas_charges[Upper]),0),1)</f>
        <v>1121 s.d 6817</v>
      </c>
      <c r="J147">
        <f>IF(insurance[[#This Row],[charges]]&gt;16700,1,0)</f>
        <v>0</v>
      </c>
      <c r="K147">
        <f>IF(insurance[[#This Row],[smoker]]="yes",1,0)</f>
        <v>0</v>
      </c>
      <c r="L147">
        <f>VLOOKUP(insurance[[#This Row],[region]],Table2[],2,0)</f>
        <v>4</v>
      </c>
    </row>
    <row r="148" spans="1:1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 s="29">
        <v>40720.551050000002</v>
      </c>
      <c r="H148" cm="1">
        <f t="array" ref="H148">INDEX(kelas_charges[kelas],MATCH(1,(insurance[[#This Row],[charges]]&gt;=kelas_charges[Lower])*(insurance[[#This Row],[charges]]&lt;kelas_charges[Upper]),0),1)</f>
        <v>7</v>
      </c>
      <c r="I148" t="str" cm="1">
        <f t="array" ref="I148">INDEX(kelas_charges[desc],MATCH(1,(insurance[[#This Row],[charges]]&gt;=kelas_charges[Lower])*(insurance[[#This Row],[charges]]&lt;kelas_charges[Upper]),0),1)</f>
        <v>35293 s.d 40989</v>
      </c>
      <c r="J148">
        <f>IF(insurance[[#This Row],[charges]]&gt;16700,1,0)</f>
        <v>1</v>
      </c>
      <c r="K148">
        <f>IF(insurance[[#This Row],[smoker]]="yes",1,0)</f>
        <v>1</v>
      </c>
      <c r="L148">
        <f>VLOOKUP(insurance[[#This Row],[region]],Table2[],2,0)</f>
        <v>1</v>
      </c>
    </row>
    <row r="149" spans="1:1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 s="29">
        <v>9877.6077000000005</v>
      </c>
      <c r="H149" cm="1">
        <f t="array" ref="H149">INDEX(kelas_charges[kelas],MATCH(1,(insurance[[#This Row],[charges]]&gt;=kelas_charges[Lower])*(insurance[[#This Row],[charges]]&lt;kelas_charges[Upper]),0),1)</f>
        <v>2</v>
      </c>
      <c r="I149" t="str" cm="1">
        <f t="array" ref="I149">INDEX(kelas_charges[desc],MATCH(1,(insurance[[#This Row],[charges]]&gt;=kelas_charges[Lower])*(insurance[[#This Row],[charges]]&lt;kelas_charges[Upper]),0),1)</f>
        <v>6817 s.d 12512</v>
      </c>
      <c r="J149">
        <f>IF(insurance[[#This Row],[charges]]&gt;16700,1,0)</f>
        <v>0</v>
      </c>
      <c r="K149">
        <f>IF(insurance[[#This Row],[smoker]]="yes",1,0)</f>
        <v>0</v>
      </c>
      <c r="L149">
        <f>VLOOKUP(insurance[[#This Row],[region]],Table2[],2,0)</f>
        <v>4</v>
      </c>
    </row>
    <row r="150" spans="1:1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 s="29">
        <v>10959.6947</v>
      </c>
      <c r="H150" cm="1">
        <f t="array" ref="H150">INDEX(kelas_charges[kelas],MATCH(1,(insurance[[#This Row],[charges]]&gt;=kelas_charges[Lower])*(insurance[[#This Row],[charges]]&lt;kelas_charges[Upper]),0),1)</f>
        <v>2</v>
      </c>
      <c r="I150" t="str" cm="1">
        <f t="array" ref="I150">INDEX(kelas_charges[desc],MATCH(1,(insurance[[#This Row],[charges]]&gt;=kelas_charges[Lower])*(insurance[[#This Row],[charges]]&lt;kelas_charges[Upper]),0),1)</f>
        <v>6817 s.d 12512</v>
      </c>
      <c r="J150">
        <f>IF(insurance[[#This Row],[charges]]&gt;16700,1,0)</f>
        <v>0</v>
      </c>
      <c r="K150">
        <f>IF(insurance[[#This Row],[smoker]]="yes",1,0)</f>
        <v>0</v>
      </c>
      <c r="L150">
        <f>VLOOKUP(insurance[[#This Row],[region]],Table2[],2,0)</f>
        <v>1</v>
      </c>
    </row>
    <row r="151" spans="1:1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 s="29">
        <v>1842.519</v>
      </c>
      <c r="H151" cm="1">
        <f t="array" ref="H151">INDEX(kelas_charges[kelas],MATCH(1,(insurance[[#This Row],[charges]]&gt;=kelas_charges[Lower])*(insurance[[#This Row],[charges]]&lt;kelas_charges[Upper]),0),1)</f>
        <v>1</v>
      </c>
      <c r="I151" t="str" cm="1">
        <f t="array" ref="I151">INDEX(kelas_charges[desc],MATCH(1,(insurance[[#This Row],[charges]]&gt;=kelas_charges[Lower])*(insurance[[#This Row],[charges]]&lt;kelas_charges[Upper]),0),1)</f>
        <v>1121 s.d 6817</v>
      </c>
      <c r="J151">
        <f>IF(insurance[[#This Row],[charges]]&gt;16700,1,0)</f>
        <v>0</v>
      </c>
      <c r="K151">
        <f>IF(insurance[[#This Row],[smoker]]="yes",1,0)</f>
        <v>0</v>
      </c>
      <c r="L151">
        <f>VLOOKUP(insurance[[#This Row],[region]],Table2[],2,0)</f>
        <v>3</v>
      </c>
    </row>
    <row r="152" spans="1:1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 s="29">
        <v>5125.2156999999997</v>
      </c>
      <c r="H152" cm="1">
        <f t="array" ref="H152">INDEX(kelas_charges[kelas],MATCH(1,(insurance[[#This Row],[charges]]&gt;=kelas_charges[Lower])*(insurance[[#This Row],[charges]]&lt;kelas_charges[Upper]),0),1)</f>
        <v>1</v>
      </c>
      <c r="I152" t="str" cm="1">
        <f t="array" ref="I152">INDEX(kelas_charges[desc],MATCH(1,(insurance[[#This Row],[charges]]&gt;=kelas_charges[Lower])*(insurance[[#This Row],[charges]]&lt;kelas_charges[Upper]),0),1)</f>
        <v>1121 s.d 6817</v>
      </c>
      <c r="J152">
        <f>IF(insurance[[#This Row],[charges]]&gt;16700,1,0)</f>
        <v>0</v>
      </c>
      <c r="K152">
        <f>IF(insurance[[#This Row],[smoker]]="yes",1,0)</f>
        <v>0</v>
      </c>
      <c r="L152">
        <f>VLOOKUP(insurance[[#This Row],[region]],Table2[],2,0)</f>
        <v>1</v>
      </c>
    </row>
    <row r="153" spans="1:1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 s="29">
        <v>7789.6350000000002</v>
      </c>
      <c r="H153" cm="1">
        <f t="array" ref="H153">INDEX(kelas_charges[kelas],MATCH(1,(insurance[[#This Row],[charges]]&gt;=kelas_charges[Lower])*(insurance[[#This Row],[charges]]&lt;kelas_charges[Upper]),0),1)</f>
        <v>2</v>
      </c>
      <c r="I153" t="str" cm="1">
        <f t="array" ref="I153">INDEX(kelas_charges[desc],MATCH(1,(insurance[[#This Row],[charges]]&gt;=kelas_charges[Lower])*(insurance[[#This Row],[charges]]&lt;kelas_charges[Upper]),0),1)</f>
        <v>6817 s.d 12512</v>
      </c>
      <c r="J153">
        <f>IF(insurance[[#This Row],[charges]]&gt;16700,1,0)</f>
        <v>0</v>
      </c>
      <c r="K153">
        <f>IF(insurance[[#This Row],[smoker]]="yes",1,0)</f>
        <v>0</v>
      </c>
      <c r="L153">
        <f>VLOOKUP(insurance[[#This Row],[region]],Table2[],2,0)</f>
        <v>4</v>
      </c>
    </row>
    <row r="154" spans="1:1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 s="29">
        <v>6334.3435499999996</v>
      </c>
      <c r="H154" cm="1">
        <f t="array" ref="H154">INDEX(kelas_charges[kelas],MATCH(1,(insurance[[#This Row],[charges]]&gt;=kelas_charges[Lower])*(insurance[[#This Row],[charges]]&lt;kelas_charges[Upper]),0),1)</f>
        <v>1</v>
      </c>
      <c r="I154" t="str" cm="1">
        <f t="array" ref="I154">INDEX(kelas_charges[desc],MATCH(1,(insurance[[#This Row],[charges]]&gt;=kelas_charges[Lower])*(insurance[[#This Row],[charges]]&lt;kelas_charges[Upper]),0),1)</f>
        <v>1121 s.d 6817</v>
      </c>
      <c r="J154">
        <f>IF(insurance[[#This Row],[charges]]&gt;16700,1,0)</f>
        <v>0</v>
      </c>
      <c r="K154">
        <f>IF(insurance[[#This Row],[smoker]]="yes",1,0)</f>
        <v>0</v>
      </c>
      <c r="L154">
        <f>VLOOKUP(insurance[[#This Row],[region]],Table2[],2,0)</f>
        <v>2</v>
      </c>
    </row>
    <row r="155" spans="1:1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 s="29">
        <v>19964.746299999999</v>
      </c>
      <c r="H155" cm="1">
        <f t="array" ref="H155">INDEX(kelas_charges[kelas],MATCH(1,(insurance[[#This Row],[charges]]&gt;=kelas_charges[Lower])*(insurance[[#This Row],[charges]]&lt;kelas_charges[Upper]),0),1)</f>
        <v>4</v>
      </c>
      <c r="I155" t="str" cm="1">
        <f t="array" ref="I155">INDEX(kelas_charges[desc],MATCH(1,(insurance[[#This Row],[charges]]&gt;=kelas_charges[Lower])*(insurance[[#This Row],[charges]]&lt;kelas_charges[Upper]),0),1)</f>
        <v>18207 s.d 23903</v>
      </c>
      <c r="J155">
        <f>IF(insurance[[#This Row],[charges]]&gt;16700,1,0)</f>
        <v>1</v>
      </c>
      <c r="K155">
        <f>IF(insurance[[#This Row],[smoker]]="yes",1,0)</f>
        <v>1</v>
      </c>
      <c r="L155">
        <f>VLOOKUP(insurance[[#This Row],[region]],Table2[],2,0)</f>
        <v>2</v>
      </c>
    </row>
    <row r="156" spans="1:1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 s="29">
        <v>7077.1894000000002</v>
      </c>
      <c r="H156" cm="1">
        <f t="array" ref="H156">INDEX(kelas_charges[kelas],MATCH(1,(insurance[[#This Row],[charges]]&gt;=kelas_charges[Lower])*(insurance[[#This Row],[charges]]&lt;kelas_charges[Upper]),0),1)</f>
        <v>2</v>
      </c>
      <c r="I156" t="str" cm="1">
        <f t="array" ref="I156">INDEX(kelas_charges[desc],MATCH(1,(insurance[[#This Row],[charges]]&gt;=kelas_charges[Lower])*(insurance[[#This Row],[charges]]&lt;kelas_charges[Upper]),0),1)</f>
        <v>6817 s.d 12512</v>
      </c>
      <c r="J156">
        <f>IF(insurance[[#This Row],[charges]]&gt;16700,1,0)</f>
        <v>0</v>
      </c>
      <c r="K156">
        <f>IF(insurance[[#This Row],[smoker]]="yes",1,0)</f>
        <v>0</v>
      </c>
      <c r="L156">
        <f>VLOOKUP(insurance[[#This Row],[region]],Table2[],2,0)</f>
        <v>2</v>
      </c>
    </row>
    <row r="157" spans="1:1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 s="29">
        <v>6948.7007999999996</v>
      </c>
      <c r="H157" cm="1">
        <f t="array" ref="H157">INDEX(kelas_charges[kelas],MATCH(1,(insurance[[#This Row],[charges]]&gt;=kelas_charges[Lower])*(insurance[[#This Row],[charges]]&lt;kelas_charges[Upper]),0),1)</f>
        <v>2</v>
      </c>
      <c r="I157" t="str" cm="1">
        <f t="array" ref="I157">INDEX(kelas_charges[desc],MATCH(1,(insurance[[#This Row],[charges]]&gt;=kelas_charges[Lower])*(insurance[[#This Row],[charges]]&lt;kelas_charges[Upper]),0),1)</f>
        <v>6817 s.d 12512</v>
      </c>
      <c r="J157">
        <f>IF(insurance[[#This Row],[charges]]&gt;16700,1,0)</f>
        <v>0</v>
      </c>
      <c r="K157">
        <f>IF(insurance[[#This Row],[smoker]]="yes",1,0)</f>
        <v>0</v>
      </c>
      <c r="L157">
        <f>VLOOKUP(insurance[[#This Row],[region]],Table2[],2,0)</f>
        <v>1</v>
      </c>
    </row>
    <row r="158" spans="1:1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 s="29">
        <v>21223.675800000001</v>
      </c>
      <c r="H158" cm="1">
        <f t="array" ref="H158">INDEX(kelas_charges[kelas],MATCH(1,(insurance[[#This Row],[charges]]&gt;=kelas_charges[Lower])*(insurance[[#This Row],[charges]]&lt;kelas_charges[Upper]),0),1)</f>
        <v>4</v>
      </c>
      <c r="I158" t="str" cm="1">
        <f t="array" ref="I158">INDEX(kelas_charges[desc],MATCH(1,(insurance[[#This Row],[charges]]&gt;=kelas_charges[Lower])*(insurance[[#This Row],[charges]]&lt;kelas_charges[Upper]),0),1)</f>
        <v>18207 s.d 23903</v>
      </c>
      <c r="J158">
        <f>IF(insurance[[#This Row],[charges]]&gt;16700,1,0)</f>
        <v>1</v>
      </c>
      <c r="K158">
        <f>IF(insurance[[#This Row],[smoker]]="yes",1,0)</f>
        <v>1</v>
      </c>
      <c r="L158">
        <f>VLOOKUP(insurance[[#This Row],[region]],Table2[],2,0)</f>
        <v>4</v>
      </c>
    </row>
    <row r="159" spans="1:1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 s="29">
        <v>15518.180249999999</v>
      </c>
      <c r="H159" cm="1">
        <f t="array" ref="H159">INDEX(kelas_charges[kelas],MATCH(1,(insurance[[#This Row],[charges]]&gt;=kelas_charges[Lower])*(insurance[[#This Row],[charges]]&lt;kelas_charges[Upper]),0),1)</f>
        <v>3</v>
      </c>
      <c r="I159" t="str" cm="1">
        <f t="array" ref="I159">INDEX(kelas_charges[desc],MATCH(1,(insurance[[#This Row],[charges]]&gt;=kelas_charges[Lower])*(insurance[[#This Row],[charges]]&lt;kelas_charges[Upper]),0),1)</f>
        <v>12512 s.d 18207</v>
      </c>
      <c r="J159">
        <f>IF(insurance[[#This Row],[charges]]&gt;16700,1,0)</f>
        <v>0</v>
      </c>
      <c r="K159">
        <f>IF(insurance[[#This Row],[smoker]]="yes",1,0)</f>
        <v>1</v>
      </c>
      <c r="L159">
        <f>VLOOKUP(insurance[[#This Row],[region]],Table2[],2,0)</f>
        <v>2</v>
      </c>
    </row>
    <row r="160" spans="1:1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 s="29">
        <v>36950.256699999998</v>
      </c>
      <c r="H160" cm="1">
        <f t="array" ref="H160">INDEX(kelas_charges[kelas],MATCH(1,(insurance[[#This Row],[charges]]&gt;=kelas_charges[Lower])*(insurance[[#This Row],[charges]]&lt;kelas_charges[Upper]),0),1)</f>
        <v>7</v>
      </c>
      <c r="I160" t="str" cm="1">
        <f t="array" ref="I160">INDEX(kelas_charges[desc],MATCH(1,(insurance[[#This Row],[charges]]&gt;=kelas_charges[Lower])*(insurance[[#This Row],[charges]]&lt;kelas_charges[Upper]),0),1)</f>
        <v>35293 s.d 40989</v>
      </c>
      <c r="J160">
        <f>IF(insurance[[#This Row],[charges]]&gt;16700,1,0)</f>
        <v>1</v>
      </c>
      <c r="K160">
        <f>IF(insurance[[#This Row],[smoker]]="yes",1,0)</f>
        <v>1</v>
      </c>
      <c r="L160">
        <f>VLOOKUP(insurance[[#This Row],[region]],Table2[],2,0)</f>
        <v>4</v>
      </c>
    </row>
    <row r="161" spans="1:1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 s="29">
        <v>19749.383379999999</v>
      </c>
      <c r="H161" cm="1">
        <f t="array" ref="H161">INDEX(kelas_charges[kelas],MATCH(1,(insurance[[#This Row],[charges]]&gt;=kelas_charges[Lower])*(insurance[[#This Row],[charges]]&lt;kelas_charges[Upper]),0),1)</f>
        <v>4</v>
      </c>
      <c r="I161" t="str" cm="1">
        <f t="array" ref="I161">INDEX(kelas_charges[desc],MATCH(1,(insurance[[#This Row],[charges]]&gt;=kelas_charges[Lower])*(insurance[[#This Row],[charges]]&lt;kelas_charges[Upper]),0),1)</f>
        <v>18207 s.d 23903</v>
      </c>
      <c r="J161">
        <f>IF(insurance[[#This Row],[charges]]&gt;16700,1,0)</f>
        <v>1</v>
      </c>
      <c r="K161">
        <f>IF(insurance[[#This Row],[smoker]]="yes",1,0)</f>
        <v>0</v>
      </c>
      <c r="L161">
        <f>VLOOKUP(insurance[[#This Row],[region]],Table2[],2,0)</f>
        <v>4</v>
      </c>
    </row>
    <row r="162" spans="1:1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 s="29">
        <v>21348.705999999998</v>
      </c>
      <c r="H162" cm="1">
        <f t="array" ref="H162">INDEX(kelas_charges[kelas],MATCH(1,(insurance[[#This Row],[charges]]&gt;=kelas_charges[Lower])*(insurance[[#This Row],[charges]]&lt;kelas_charges[Upper]),0),1)</f>
        <v>4</v>
      </c>
      <c r="I162" t="str" cm="1">
        <f t="array" ref="I162">INDEX(kelas_charges[desc],MATCH(1,(insurance[[#This Row],[charges]]&gt;=kelas_charges[Lower])*(insurance[[#This Row],[charges]]&lt;kelas_charges[Upper]),0),1)</f>
        <v>18207 s.d 23903</v>
      </c>
      <c r="J162">
        <f>IF(insurance[[#This Row],[charges]]&gt;16700,1,0)</f>
        <v>1</v>
      </c>
      <c r="K162">
        <f>IF(insurance[[#This Row],[smoker]]="yes",1,0)</f>
        <v>1</v>
      </c>
      <c r="L162">
        <f>VLOOKUP(insurance[[#This Row],[region]],Table2[],2,0)</f>
        <v>1</v>
      </c>
    </row>
    <row r="163" spans="1:1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 s="29">
        <v>36149.483500000002</v>
      </c>
      <c r="H163" cm="1">
        <f t="array" ref="H163">INDEX(kelas_charges[kelas],MATCH(1,(insurance[[#This Row],[charges]]&gt;=kelas_charges[Lower])*(insurance[[#This Row],[charges]]&lt;kelas_charges[Upper]),0),1)</f>
        <v>7</v>
      </c>
      <c r="I163" t="str" cm="1">
        <f t="array" ref="I163">INDEX(kelas_charges[desc],MATCH(1,(insurance[[#This Row],[charges]]&gt;=kelas_charges[Lower])*(insurance[[#This Row],[charges]]&lt;kelas_charges[Upper]),0),1)</f>
        <v>35293 s.d 40989</v>
      </c>
      <c r="J163">
        <f>IF(insurance[[#This Row],[charges]]&gt;16700,1,0)</f>
        <v>1</v>
      </c>
      <c r="K163">
        <f>IF(insurance[[#This Row],[smoker]]="yes",1,0)</f>
        <v>1</v>
      </c>
      <c r="L163">
        <f>VLOOKUP(insurance[[#This Row],[region]],Table2[],2,0)</f>
        <v>4</v>
      </c>
    </row>
    <row r="164" spans="1:1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 s="29">
        <v>10450.552</v>
      </c>
      <c r="H164" cm="1">
        <f t="array" ref="H164">INDEX(kelas_charges[kelas],MATCH(1,(insurance[[#This Row],[charges]]&gt;=kelas_charges[Lower])*(insurance[[#This Row],[charges]]&lt;kelas_charges[Upper]),0),1)</f>
        <v>2</v>
      </c>
      <c r="I164" t="str" cm="1">
        <f t="array" ref="I164">INDEX(kelas_charges[desc],MATCH(1,(insurance[[#This Row],[charges]]&gt;=kelas_charges[Lower])*(insurance[[#This Row],[charges]]&lt;kelas_charges[Upper]),0),1)</f>
        <v>6817 s.d 12512</v>
      </c>
      <c r="J164">
        <f>IF(insurance[[#This Row],[charges]]&gt;16700,1,0)</f>
        <v>0</v>
      </c>
      <c r="K164">
        <f>IF(insurance[[#This Row],[smoker]]="yes",1,0)</f>
        <v>0</v>
      </c>
      <c r="L164">
        <f>VLOOKUP(insurance[[#This Row],[region]],Table2[],2,0)</f>
        <v>3</v>
      </c>
    </row>
    <row r="165" spans="1:1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 s="29">
        <v>5152.134</v>
      </c>
      <c r="H165" cm="1">
        <f t="array" ref="H165">INDEX(kelas_charges[kelas],MATCH(1,(insurance[[#This Row],[charges]]&gt;=kelas_charges[Lower])*(insurance[[#This Row],[charges]]&lt;kelas_charges[Upper]),0),1)</f>
        <v>1</v>
      </c>
      <c r="I165" t="str" cm="1">
        <f t="array" ref="I165">INDEX(kelas_charges[desc],MATCH(1,(insurance[[#This Row],[charges]]&gt;=kelas_charges[Lower])*(insurance[[#This Row],[charges]]&lt;kelas_charges[Upper]),0),1)</f>
        <v>1121 s.d 6817</v>
      </c>
      <c r="J165">
        <f>IF(insurance[[#This Row],[charges]]&gt;16700,1,0)</f>
        <v>0</v>
      </c>
      <c r="K165">
        <f>IF(insurance[[#This Row],[smoker]]="yes",1,0)</f>
        <v>0</v>
      </c>
      <c r="L165">
        <f>VLOOKUP(insurance[[#This Row],[region]],Table2[],2,0)</f>
        <v>3</v>
      </c>
    </row>
    <row r="166" spans="1:1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 s="29">
        <v>5028.1466</v>
      </c>
      <c r="H166" cm="1">
        <f t="array" ref="H166">INDEX(kelas_charges[kelas],MATCH(1,(insurance[[#This Row],[charges]]&gt;=kelas_charges[Lower])*(insurance[[#This Row],[charges]]&lt;kelas_charges[Upper]),0),1)</f>
        <v>1</v>
      </c>
      <c r="I166" t="str" cm="1">
        <f t="array" ref="I166">INDEX(kelas_charges[desc],MATCH(1,(insurance[[#This Row],[charges]]&gt;=kelas_charges[Lower])*(insurance[[#This Row],[charges]]&lt;kelas_charges[Upper]),0),1)</f>
        <v>1121 s.d 6817</v>
      </c>
      <c r="J166">
        <f>IF(insurance[[#This Row],[charges]]&gt;16700,1,0)</f>
        <v>0</v>
      </c>
      <c r="K166">
        <f>IF(insurance[[#This Row],[smoker]]="yes",1,0)</f>
        <v>0</v>
      </c>
      <c r="L166">
        <f>VLOOKUP(insurance[[#This Row],[region]],Table2[],2,0)</f>
        <v>1</v>
      </c>
    </row>
    <row r="167" spans="1:1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 s="29">
        <v>10407.085849999999</v>
      </c>
      <c r="H167" cm="1">
        <f t="array" ref="H167">INDEX(kelas_charges[kelas],MATCH(1,(insurance[[#This Row],[charges]]&gt;=kelas_charges[Lower])*(insurance[[#This Row],[charges]]&lt;kelas_charges[Upper]),0),1)</f>
        <v>2</v>
      </c>
      <c r="I167" t="str" cm="1">
        <f t="array" ref="I167">INDEX(kelas_charges[desc],MATCH(1,(insurance[[#This Row],[charges]]&gt;=kelas_charges[Lower])*(insurance[[#This Row],[charges]]&lt;kelas_charges[Upper]),0),1)</f>
        <v>6817 s.d 12512</v>
      </c>
      <c r="J167">
        <f>IF(insurance[[#This Row],[charges]]&gt;16700,1,0)</f>
        <v>0</v>
      </c>
      <c r="K167">
        <f>IF(insurance[[#This Row],[smoker]]="yes",1,0)</f>
        <v>0</v>
      </c>
      <c r="L167">
        <f>VLOOKUP(insurance[[#This Row],[region]],Table2[],2,0)</f>
        <v>2</v>
      </c>
    </row>
    <row r="168" spans="1:1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 s="29">
        <v>4830.63</v>
      </c>
      <c r="H168" cm="1">
        <f t="array" ref="H168">INDEX(kelas_charges[kelas],MATCH(1,(insurance[[#This Row],[charges]]&gt;=kelas_charges[Lower])*(insurance[[#This Row],[charges]]&lt;kelas_charges[Upper]),0),1)</f>
        <v>1</v>
      </c>
      <c r="I168" t="str" cm="1">
        <f t="array" ref="I168">INDEX(kelas_charges[desc],MATCH(1,(insurance[[#This Row],[charges]]&gt;=kelas_charges[Lower])*(insurance[[#This Row],[charges]]&lt;kelas_charges[Upper]),0),1)</f>
        <v>1121 s.d 6817</v>
      </c>
      <c r="J168">
        <f>IF(insurance[[#This Row],[charges]]&gt;16700,1,0)</f>
        <v>0</v>
      </c>
      <c r="K168">
        <f>IF(insurance[[#This Row],[smoker]]="yes",1,0)</f>
        <v>0</v>
      </c>
      <c r="L168">
        <f>VLOOKUP(insurance[[#This Row],[region]],Table2[],2,0)</f>
        <v>3</v>
      </c>
    </row>
    <row r="169" spans="1:1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 s="29">
        <v>6128.79745</v>
      </c>
      <c r="H169" cm="1">
        <f t="array" ref="H169">INDEX(kelas_charges[kelas],MATCH(1,(insurance[[#This Row],[charges]]&gt;=kelas_charges[Lower])*(insurance[[#This Row],[charges]]&lt;kelas_charges[Upper]),0),1)</f>
        <v>1</v>
      </c>
      <c r="I169" t="str" cm="1">
        <f t="array" ref="I169">INDEX(kelas_charges[desc],MATCH(1,(insurance[[#This Row],[charges]]&gt;=kelas_charges[Lower])*(insurance[[#This Row],[charges]]&lt;kelas_charges[Upper]),0),1)</f>
        <v>1121 s.d 6817</v>
      </c>
      <c r="J169">
        <f>IF(insurance[[#This Row],[charges]]&gt;16700,1,0)</f>
        <v>0</v>
      </c>
      <c r="K169">
        <f>IF(insurance[[#This Row],[smoker]]="yes",1,0)</f>
        <v>0</v>
      </c>
      <c r="L169">
        <f>VLOOKUP(insurance[[#This Row],[region]],Table2[],2,0)</f>
        <v>1</v>
      </c>
    </row>
    <row r="170" spans="1:1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 s="29">
        <v>2719.2797500000001</v>
      </c>
      <c r="H170" cm="1">
        <f t="array" ref="H170">INDEX(kelas_charges[kelas],MATCH(1,(insurance[[#This Row],[charges]]&gt;=kelas_charges[Lower])*(insurance[[#This Row],[charges]]&lt;kelas_charges[Upper]),0),1)</f>
        <v>1</v>
      </c>
      <c r="I170" t="str" cm="1">
        <f t="array" ref="I170">INDEX(kelas_charges[desc],MATCH(1,(insurance[[#This Row],[charges]]&gt;=kelas_charges[Lower])*(insurance[[#This Row],[charges]]&lt;kelas_charges[Upper]),0),1)</f>
        <v>1121 s.d 6817</v>
      </c>
      <c r="J170">
        <f>IF(insurance[[#This Row],[charges]]&gt;16700,1,0)</f>
        <v>0</v>
      </c>
      <c r="K170">
        <f>IF(insurance[[#This Row],[smoker]]="yes",1,0)</f>
        <v>0</v>
      </c>
      <c r="L170">
        <f>VLOOKUP(insurance[[#This Row],[region]],Table2[],2,0)</f>
        <v>1</v>
      </c>
    </row>
    <row r="171" spans="1:1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 s="29">
        <v>4827.9049500000001</v>
      </c>
      <c r="H171" cm="1">
        <f t="array" ref="H171">INDEX(kelas_charges[kelas],MATCH(1,(insurance[[#This Row],[charges]]&gt;=kelas_charges[Lower])*(insurance[[#This Row],[charges]]&lt;kelas_charges[Upper]),0),1)</f>
        <v>1</v>
      </c>
      <c r="I171" t="str" cm="1">
        <f t="array" ref="I171">INDEX(kelas_charges[desc],MATCH(1,(insurance[[#This Row],[charges]]&gt;=kelas_charges[Lower])*(insurance[[#This Row],[charges]]&lt;kelas_charges[Upper]),0),1)</f>
        <v>1121 s.d 6817</v>
      </c>
      <c r="J171">
        <f>IF(insurance[[#This Row],[charges]]&gt;16700,1,0)</f>
        <v>0</v>
      </c>
      <c r="K171">
        <f>IF(insurance[[#This Row],[smoker]]="yes",1,0)</f>
        <v>0</v>
      </c>
      <c r="L171">
        <f>VLOOKUP(insurance[[#This Row],[region]],Table2[],2,0)</f>
        <v>2</v>
      </c>
    </row>
    <row r="172" spans="1:1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 s="29">
        <v>13405.390299999999</v>
      </c>
      <c r="H172" cm="1">
        <f t="array" ref="H172">INDEX(kelas_charges[kelas],MATCH(1,(insurance[[#This Row],[charges]]&gt;=kelas_charges[Lower])*(insurance[[#This Row],[charges]]&lt;kelas_charges[Upper]),0),1)</f>
        <v>3</v>
      </c>
      <c r="I172" t="str" cm="1">
        <f t="array" ref="I172">INDEX(kelas_charges[desc],MATCH(1,(insurance[[#This Row],[charges]]&gt;=kelas_charges[Lower])*(insurance[[#This Row],[charges]]&lt;kelas_charges[Upper]),0),1)</f>
        <v>12512 s.d 18207</v>
      </c>
      <c r="J172">
        <f>IF(insurance[[#This Row],[charges]]&gt;16700,1,0)</f>
        <v>0</v>
      </c>
      <c r="K172">
        <f>IF(insurance[[#This Row],[smoker]]="yes",1,0)</f>
        <v>0</v>
      </c>
      <c r="L172">
        <f>VLOOKUP(insurance[[#This Row],[region]],Table2[],2,0)</f>
        <v>4</v>
      </c>
    </row>
    <row r="173" spans="1:1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 s="29">
        <v>8116.68</v>
      </c>
      <c r="H173" cm="1">
        <f t="array" ref="H173">INDEX(kelas_charges[kelas],MATCH(1,(insurance[[#This Row],[charges]]&gt;=kelas_charges[Lower])*(insurance[[#This Row],[charges]]&lt;kelas_charges[Upper]),0),1)</f>
        <v>2</v>
      </c>
      <c r="I173" t="str" cm="1">
        <f t="array" ref="I173">INDEX(kelas_charges[desc],MATCH(1,(insurance[[#This Row],[charges]]&gt;=kelas_charges[Lower])*(insurance[[#This Row],[charges]]&lt;kelas_charges[Upper]),0),1)</f>
        <v>6817 s.d 12512</v>
      </c>
      <c r="J173">
        <f>IF(insurance[[#This Row],[charges]]&gt;16700,1,0)</f>
        <v>0</v>
      </c>
      <c r="K173">
        <f>IF(insurance[[#This Row],[smoker]]="yes",1,0)</f>
        <v>0</v>
      </c>
      <c r="L173">
        <f>VLOOKUP(insurance[[#This Row],[region]],Table2[],2,0)</f>
        <v>3</v>
      </c>
    </row>
    <row r="174" spans="1:1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 s="29">
        <v>1694.7963999999999</v>
      </c>
      <c r="H174" cm="1">
        <f t="array" ref="H174">INDEX(kelas_charges[kelas],MATCH(1,(insurance[[#This Row],[charges]]&gt;=kelas_charges[Lower])*(insurance[[#This Row],[charges]]&lt;kelas_charges[Upper]),0),1)</f>
        <v>1</v>
      </c>
      <c r="I174" t="str" cm="1">
        <f t="array" ref="I174">INDEX(kelas_charges[desc],MATCH(1,(insurance[[#This Row],[charges]]&gt;=kelas_charges[Lower])*(insurance[[#This Row],[charges]]&lt;kelas_charges[Upper]),0),1)</f>
        <v>1121 s.d 6817</v>
      </c>
      <c r="J174">
        <f>IF(insurance[[#This Row],[charges]]&gt;16700,1,0)</f>
        <v>0</v>
      </c>
      <c r="K174">
        <f>IF(insurance[[#This Row],[smoker]]="yes",1,0)</f>
        <v>0</v>
      </c>
      <c r="L174">
        <f>VLOOKUP(insurance[[#This Row],[region]],Table2[],2,0)</f>
        <v>2</v>
      </c>
    </row>
    <row r="175" spans="1:1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 s="29">
        <v>5246.0469999999996</v>
      </c>
      <c r="H175" cm="1">
        <f t="array" ref="H175">INDEX(kelas_charges[kelas],MATCH(1,(insurance[[#This Row],[charges]]&gt;=kelas_charges[Lower])*(insurance[[#This Row],[charges]]&lt;kelas_charges[Upper]),0),1)</f>
        <v>1</v>
      </c>
      <c r="I175" t="str" cm="1">
        <f t="array" ref="I175">INDEX(kelas_charges[desc],MATCH(1,(insurance[[#This Row],[charges]]&gt;=kelas_charges[Lower])*(insurance[[#This Row],[charges]]&lt;kelas_charges[Upper]),0),1)</f>
        <v>1121 s.d 6817</v>
      </c>
      <c r="J175">
        <f>IF(insurance[[#This Row],[charges]]&gt;16700,1,0)</f>
        <v>0</v>
      </c>
      <c r="K175">
        <f>IF(insurance[[#This Row],[smoker]]="yes",1,0)</f>
        <v>0</v>
      </c>
      <c r="L175">
        <f>VLOOKUP(insurance[[#This Row],[region]],Table2[],2,0)</f>
        <v>3</v>
      </c>
    </row>
    <row r="176" spans="1:1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 s="29">
        <v>2855.4375500000001</v>
      </c>
      <c r="H176" cm="1">
        <f t="array" ref="H176">INDEX(kelas_charges[kelas],MATCH(1,(insurance[[#This Row],[charges]]&gt;=kelas_charges[Lower])*(insurance[[#This Row],[charges]]&lt;kelas_charges[Upper]),0),1)</f>
        <v>1</v>
      </c>
      <c r="I176" t="str" cm="1">
        <f t="array" ref="I176">INDEX(kelas_charges[desc],MATCH(1,(insurance[[#This Row],[charges]]&gt;=kelas_charges[Lower])*(insurance[[#This Row],[charges]]&lt;kelas_charges[Upper]),0),1)</f>
        <v>1121 s.d 6817</v>
      </c>
      <c r="J176">
        <f>IF(insurance[[#This Row],[charges]]&gt;16700,1,0)</f>
        <v>0</v>
      </c>
      <c r="K176">
        <f>IF(insurance[[#This Row],[smoker]]="yes",1,0)</f>
        <v>0</v>
      </c>
      <c r="L176">
        <f>VLOOKUP(insurance[[#This Row],[region]],Table2[],2,0)</f>
        <v>1</v>
      </c>
    </row>
    <row r="177" spans="1:1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 s="29">
        <v>48824.45</v>
      </c>
      <c r="H177" cm="1">
        <f t="array" ref="H177">INDEX(kelas_charges[kelas],MATCH(1,(insurance[[#This Row],[charges]]&gt;=kelas_charges[Lower])*(insurance[[#This Row],[charges]]&lt;kelas_charges[Upper]),0),1)</f>
        <v>9</v>
      </c>
      <c r="I177" t="str" cm="1">
        <f t="array" ref="I177">INDEX(kelas_charges[desc],MATCH(1,(insurance[[#This Row],[charges]]&gt;=kelas_charges[Lower])*(insurance[[#This Row],[charges]]&lt;kelas_charges[Upper]),0),1)</f>
        <v>46684 s.d 52379</v>
      </c>
      <c r="J177">
        <f>IF(insurance[[#This Row],[charges]]&gt;16700,1,0)</f>
        <v>1</v>
      </c>
      <c r="K177">
        <f>IF(insurance[[#This Row],[smoker]]="yes",1,0)</f>
        <v>1</v>
      </c>
      <c r="L177">
        <f>VLOOKUP(insurance[[#This Row],[region]],Table2[],2,0)</f>
        <v>3</v>
      </c>
    </row>
    <row r="178" spans="1:1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 s="29">
        <v>6455.86265</v>
      </c>
      <c r="H178" cm="1">
        <f t="array" ref="H178">INDEX(kelas_charges[kelas],MATCH(1,(insurance[[#This Row],[charges]]&gt;=kelas_charges[Lower])*(insurance[[#This Row],[charges]]&lt;kelas_charges[Upper]),0),1)</f>
        <v>1</v>
      </c>
      <c r="I178" t="str" cm="1">
        <f t="array" ref="I178">INDEX(kelas_charges[desc],MATCH(1,(insurance[[#This Row],[charges]]&gt;=kelas_charges[Lower])*(insurance[[#This Row],[charges]]&lt;kelas_charges[Upper]),0),1)</f>
        <v>1121 s.d 6817</v>
      </c>
      <c r="J178">
        <f>IF(insurance[[#This Row],[charges]]&gt;16700,1,0)</f>
        <v>0</v>
      </c>
      <c r="K178">
        <f>IF(insurance[[#This Row],[smoker]]="yes",1,0)</f>
        <v>0</v>
      </c>
      <c r="L178">
        <f>VLOOKUP(insurance[[#This Row],[region]],Table2[],2,0)</f>
        <v>1</v>
      </c>
    </row>
    <row r="179" spans="1:1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 s="29">
        <v>10436.096</v>
      </c>
      <c r="H179" cm="1">
        <f t="array" ref="H179">INDEX(kelas_charges[kelas],MATCH(1,(insurance[[#This Row],[charges]]&gt;=kelas_charges[Lower])*(insurance[[#This Row],[charges]]&lt;kelas_charges[Upper]),0),1)</f>
        <v>2</v>
      </c>
      <c r="I179" t="str" cm="1">
        <f t="array" ref="I179">INDEX(kelas_charges[desc],MATCH(1,(insurance[[#This Row],[charges]]&gt;=kelas_charges[Lower])*(insurance[[#This Row],[charges]]&lt;kelas_charges[Upper]),0),1)</f>
        <v>6817 s.d 12512</v>
      </c>
      <c r="J179">
        <f>IF(insurance[[#This Row],[charges]]&gt;16700,1,0)</f>
        <v>0</v>
      </c>
      <c r="K179">
        <f>IF(insurance[[#This Row],[smoker]]="yes",1,0)</f>
        <v>0</v>
      </c>
      <c r="L179">
        <f>VLOOKUP(insurance[[#This Row],[region]],Table2[],2,0)</f>
        <v>3</v>
      </c>
    </row>
    <row r="180" spans="1:1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 s="29">
        <v>8823.2790000000005</v>
      </c>
      <c r="H180" cm="1">
        <f t="array" ref="H180">INDEX(kelas_charges[kelas],MATCH(1,(insurance[[#This Row],[charges]]&gt;=kelas_charges[Lower])*(insurance[[#This Row],[charges]]&lt;kelas_charges[Upper]),0),1)</f>
        <v>2</v>
      </c>
      <c r="I180" t="str" cm="1">
        <f t="array" ref="I180">INDEX(kelas_charges[desc],MATCH(1,(insurance[[#This Row],[charges]]&gt;=kelas_charges[Lower])*(insurance[[#This Row],[charges]]&lt;kelas_charges[Upper]),0),1)</f>
        <v>6817 s.d 12512</v>
      </c>
      <c r="J180">
        <f>IF(insurance[[#This Row],[charges]]&gt;16700,1,0)</f>
        <v>0</v>
      </c>
      <c r="K180">
        <f>IF(insurance[[#This Row],[smoker]]="yes",1,0)</f>
        <v>0</v>
      </c>
      <c r="L180">
        <f>VLOOKUP(insurance[[#This Row],[region]],Table2[],2,0)</f>
        <v>3</v>
      </c>
    </row>
    <row r="181" spans="1:1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 s="29">
        <v>8538.28845</v>
      </c>
      <c r="H181" cm="1">
        <f t="array" ref="H181">INDEX(kelas_charges[kelas],MATCH(1,(insurance[[#This Row],[charges]]&gt;=kelas_charges[Lower])*(insurance[[#This Row],[charges]]&lt;kelas_charges[Upper]),0),1)</f>
        <v>2</v>
      </c>
      <c r="I181" t="str" cm="1">
        <f t="array" ref="I181">INDEX(kelas_charges[desc],MATCH(1,(insurance[[#This Row],[charges]]&gt;=kelas_charges[Lower])*(insurance[[#This Row],[charges]]&lt;kelas_charges[Upper]),0),1)</f>
        <v>6817 s.d 12512</v>
      </c>
      <c r="J181">
        <f>IF(insurance[[#This Row],[charges]]&gt;16700,1,0)</f>
        <v>0</v>
      </c>
      <c r="K181">
        <f>IF(insurance[[#This Row],[smoker]]="yes",1,0)</f>
        <v>0</v>
      </c>
      <c r="L181">
        <f>VLOOKUP(insurance[[#This Row],[region]],Table2[],2,0)</f>
        <v>2</v>
      </c>
    </row>
    <row r="182" spans="1:1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 s="29">
        <v>11735.87905</v>
      </c>
      <c r="H182" cm="1">
        <f t="array" ref="H182">INDEX(kelas_charges[kelas],MATCH(1,(insurance[[#This Row],[charges]]&gt;=kelas_charges[Lower])*(insurance[[#This Row],[charges]]&lt;kelas_charges[Upper]),0),1)</f>
        <v>2</v>
      </c>
      <c r="I182" t="str" cm="1">
        <f t="array" ref="I182">INDEX(kelas_charges[desc],MATCH(1,(insurance[[#This Row],[charges]]&gt;=kelas_charges[Lower])*(insurance[[#This Row],[charges]]&lt;kelas_charges[Upper]),0),1)</f>
        <v>6817 s.d 12512</v>
      </c>
      <c r="J182">
        <f>IF(insurance[[#This Row],[charges]]&gt;16700,1,0)</f>
        <v>0</v>
      </c>
      <c r="K182">
        <f>IF(insurance[[#This Row],[smoker]]="yes",1,0)</f>
        <v>0</v>
      </c>
      <c r="L182">
        <f>VLOOKUP(insurance[[#This Row],[region]],Table2[],2,0)</f>
        <v>1</v>
      </c>
    </row>
    <row r="183" spans="1:1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 s="29">
        <v>1631.8212000000001</v>
      </c>
      <c r="H183" cm="1">
        <f t="array" ref="H183">INDEX(kelas_charges[kelas],MATCH(1,(insurance[[#This Row],[charges]]&gt;=kelas_charges[Lower])*(insurance[[#This Row],[charges]]&lt;kelas_charges[Upper]),0),1)</f>
        <v>1</v>
      </c>
      <c r="I183" t="str" cm="1">
        <f t="array" ref="I183">INDEX(kelas_charges[desc],MATCH(1,(insurance[[#This Row],[charges]]&gt;=kelas_charges[Lower])*(insurance[[#This Row],[charges]]&lt;kelas_charges[Upper]),0),1)</f>
        <v>1121 s.d 6817</v>
      </c>
      <c r="J183">
        <f>IF(insurance[[#This Row],[charges]]&gt;16700,1,0)</f>
        <v>0</v>
      </c>
      <c r="K183">
        <f>IF(insurance[[#This Row],[smoker]]="yes",1,0)</f>
        <v>0</v>
      </c>
      <c r="L183">
        <f>VLOOKUP(insurance[[#This Row],[region]],Table2[],2,0)</f>
        <v>4</v>
      </c>
    </row>
    <row r="184" spans="1:1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 s="29">
        <v>4005.4225000000001</v>
      </c>
      <c r="H184" cm="1">
        <f t="array" ref="H184">INDEX(kelas_charges[kelas],MATCH(1,(insurance[[#This Row],[charges]]&gt;=kelas_charges[Lower])*(insurance[[#This Row],[charges]]&lt;kelas_charges[Upper]),0),1)</f>
        <v>1</v>
      </c>
      <c r="I184" t="str" cm="1">
        <f t="array" ref="I184">INDEX(kelas_charges[desc],MATCH(1,(insurance[[#This Row],[charges]]&gt;=kelas_charges[Lower])*(insurance[[#This Row],[charges]]&lt;kelas_charges[Upper]),0),1)</f>
        <v>1121 s.d 6817</v>
      </c>
      <c r="J184">
        <f>IF(insurance[[#This Row],[charges]]&gt;16700,1,0)</f>
        <v>0</v>
      </c>
      <c r="K184">
        <f>IF(insurance[[#This Row],[smoker]]="yes",1,0)</f>
        <v>0</v>
      </c>
      <c r="L184">
        <f>VLOOKUP(insurance[[#This Row],[region]],Table2[],2,0)</f>
        <v>2</v>
      </c>
    </row>
    <row r="185" spans="1:1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 s="29">
        <v>7419.4778999999999</v>
      </c>
      <c r="H185" cm="1">
        <f t="array" ref="H185">INDEX(kelas_charges[kelas],MATCH(1,(insurance[[#This Row],[charges]]&gt;=kelas_charges[Lower])*(insurance[[#This Row],[charges]]&lt;kelas_charges[Upper]),0),1)</f>
        <v>2</v>
      </c>
      <c r="I185" t="str" cm="1">
        <f t="array" ref="I185">INDEX(kelas_charges[desc],MATCH(1,(insurance[[#This Row],[charges]]&gt;=kelas_charges[Lower])*(insurance[[#This Row],[charges]]&lt;kelas_charges[Upper]),0),1)</f>
        <v>6817 s.d 12512</v>
      </c>
      <c r="J185">
        <f>IF(insurance[[#This Row],[charges]]&gt;16700,1,0)</f>
        <v>0</v>
      </c>
      <c r="K185">
        <f>IF(insurance[[#This Row],[smoker]]="yes",1,0)</f>
        <v>0</v>
      </c>
      <c r="L185">
        <f>VLOOKUP(insurance[[#This Row],[region]],Table2[],2,0)</f>
        <v>1</v>
      </c>
    </row>
    <row r="186" spans="1:1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 s="29">
        <v>7731.4270999999999</v>
      </c>
      <c r="H186" cm="1">
        <f t="array" ref="H186">INDEX(kelas_charges[kelas],MATCH(1,(insurance[[#This Row],[charges]]&gt;=kelas_charges[Lower])*(insurance[[#This Row],[charges]]&lt;kelas_charges[Upper]),0),1)</f>
        <v>2</v>
      </c>
      <c r="I186" t="str" cm="1">
        <f t="array" ref="I186">INDEX(kelas_charges[desc],MATCH(1,(insurance[[#This Row],[charges]]&gt;=kelas_charges[Lower])*(insurance[[#This Row],[charges]]&lt;kelas_charges[Upper]),0),1)</f>
        <v>6817 s.d 12512</v>
      </c>
      <c r="J186">
        <f>IF(insurance[[#This Row],[charges]]&gt;16700,1,0)</f>
        <v>0</v>
      </c>
      <c r="K186">
        <f>IF(insurance[[#This Row],[smoker]]="yes",1,0)</f>
        <v>0</v>
      </c>
      <c r="L186">
        <f>VLOOKUP(insurance[[#This Row],[region]],Table2[],2,0)</f>
        <v>4</v>
      </c>
    </row>
    <row r="187" spans="1:1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 s="29">
        <v>43753.337050000002</v>
      </c>
      <c r="H187" cm="1">
        <f t="array" ref="H187">INDEX(kelas_charges[kelas],MATCH(1,(insurance[[#This Row],[charges]]&gt;=kelas_charges[Lower])*(insurance[[#This Row],[charges]]&lt;kelas_charges[Upper]),0),1)</f>
        <v>8</v>
      </c>
      <c r="I187" t="str" cm="1">
        <f t="array" ref="I187">INDEX(kelas_charges[desc],MATCH(1,(insurance[[#This Row],[charges]]&gt;=kelas_charges[Lower])*(insurance[[#This Row],[charges]]&lt;kelas_charges[Upper]),0),1)</f>
        <v>40989 s.d 46684</v>
      </c>
      <c r="J187">
        <f>IF(insurance[[#This Row],[charges]]&gt;16700,1,0)</f>
        <v>1</v>
      </c>
      <c r="K187">
        <f>IF(insurance[[#This Row],[smoker]]="yes",1,0)</f>
        <v>1</v>
      </c>
      <c r="L187">
        <f>VLOOKUP(insurance[[#This Row],[region]],Table2[],2,0)</f>
        <v>2</v>
      </c>
    </row>
    <row r="188" spans="1:1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 s="29">
        <v>3981.9767999999999</v>
      </c>
      <c r="H188" cm="1">
        <f t="array" ref="H188">INDEX(kelas_charges[kelas],MATCH(1,(insurance[[#This Row],[charges]]&gt;=kelas_charges[Lower])*(insurance[[#This Row],[charges]]&lt;kelas_charges[Upper]),0),1)</f>
        <v>1</v>
      </c>
      <c r="I188" t="str" cm="1">
        <f t="array" ref="I188">INDEX(kelas_charges[desc],MATCH(1,(insurance[[#This Row],[charges]]&gt;=kelas_charges[Lower])*(insurance[[#This Row],[charges]]&lt;kelas_charges[Upper]),0),1)</f>
        <v>1121 s.d 6817</v>
      </c>
      <c r="J188">
        <f>IF(insurance[[#This Row],[charges]]&gt;16700,1,0)</f>
        <v>0</v>
      </c>
      <c r="K188">
        <f>IF(insurance[[#This Row],[smoker]]="yes",1,0)</f>
        <v>0</v>
      </c>
      <c r="L188">
        <f>VLOOKUP(insurance[[#This Row],[region]],Table2[],2,0)</f>
        <v>4</v>
      </c>
    </row>
    <row r="189" spans="1:1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 s="29">
        <v>5325.6509999999998</v>
      </c>
      <c r="H189" cm="1">
        <f t="array" ref="H189">INDEX(kelas_charges[kelas],MATCH(1,(insurance[[#This Row],[charges]]&gt;=kelas_charges[Lower])*(insurance[[#This Row],[charges]]&lt;kelas_charges[Upper]),0),1)</f>
        <v>1</v>
      </c>
      <c r="I189" t="str" cm="1">
        <f t="array" ref="I189">INDEX(kelas_charges[desc],MATCH(1,(insurance[[#This Row],[charges]]&gt;=kelas_charges[Lower])*(insurance[[#This Row],[charges]]&lt;kelas_charges[Upper]),0),1)</f>
        <v>1121 s.d 6817</v>
      </c>
      <c r="J189">
        <f>IF(insurance[[#This Row],[charges]]&gt;16700,1,0)</f>
        <v>0</v>
      </c>
      <c r="K189">
        <f>IF(insurance[[#This Row],[smoker]]="yes",1,0)</f>
        <v>0</v>
      </c>
      <c r="L189">
        <f>VLOOKUP(insurance[[#This Row],[region]],Table2[],2,0)</f>
        <v>3</v>
      </c>
    </row>
    <row r="190" spans="1:1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 s="29">
        <v>6775.9610000000002</v>
      </c>
      <c r="H190" cm="1">
        <f t="array" ref="H190">INDEX(kelas_charges[kelas],MATCH(1,(insurance[[#This Row],[charges]]&gt;=kelas_charges[Lower])*(insurance[[#This Row],[charges]]&lt;kelas_charges[Upper]),0),1)</f>
        <v>1</v>
      </c>
      <c r="I190" t="str" cm="1">
        <f t="array" ref="I190">INDEX(kelas_charges[desc],MATCH(1,(insurance[[#This Row],[charges]]&gt;=kelas_charges[Lower])*(insurance[[#This Row],[charges]]&lt;kelas_charges[Upper]),0),1)</f>
        <v>1121 s.d 6817</v>
      </c>
      <c r="J190">
        <f>IF(insurance[[#This Row],[charges]]&gt;16700,1,0)</f>
        <v>0</v>
      </c>
      <c r="K190">
        <f>IF(insurance[[#This Row],[smoker]]="yes",1,0)</f>
        <v>0</v>
      </c>
      <c r="L190">
        <f>VLOOKUP(insurance[[#This Row],[region]],Table2[],2,0)</f>
        <v>3</v>
      </c>
    </row>
    <row r="191" spans="1:1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 s="29">
        <v>4922.9159</v>
      </c>
      <c r="H191" cm="1">
        <f t="array" ref="H191">INDEX(kelas_charges[kelas],MATCH(1,(insurance[[#This Row],[charges]]&gt;=kelas_charges[Lower])*(insurance[[#This Row],[charges]]&lt;kelas_charges[Upper]),0),1)</f>
        <v>1</v>
      </c>
      <c r="I191" t="str" cm="1">
        <f t="array" ref="I191">INDEX(kelas_charges[desc],MATCH(1,(insurance[[#This Row],[charges]]&gt;=kelas_charges[Lower])*(insurance[[#This Row],[charges]]&lt;kelas_charges[Upper]),0),1)</f>
        <v>1121 s.d 6817</v>
      </c>
      <c r="J191">
        <f>IF(insurance[[#This Row],[charges]]&gt;16700,1,0)</f>
        <v>0</v>
      </c>
      <c r="K191">
        <f>IF(insurance[[#This Row],[smoker]]="yes",1,0)</f>
        <v>0</v>
      </c>
      <c r="L191">
        <f>VLOOKUP(insurance[[#This Row],[region]],Table2[],2,0)</f>
        <v>1</v>
      </c>
    </row>
    <row r="192" spans="1:1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 s="29">
        <v>12557.605299999999</v>
      </c>
      <c r="H192" cm="1">
        <f t="array" ref="H192">INDEX(kelas_charges[kelas],MATCH(1,(insurance[[#This Row],[charges]]&gt;=kelas_charges[Lower])*(insurance[[#This Row],[charges]]&lt;kelas_charges[Upper]),0),1)</f>
        <v>3</v>
      </c>
      <c r="I192" t="str" cm="1">
        <f t="array" ref="I192">INDEX(kelas_charges[desc],MATCH(1,(insurance[[#This Row],[charges]]&gt;=kelas_charges[Lower])*(insurance[[#This Row],[charges]]&lt;kelas_charges[Upper]),0),1)</f>
        <v>12512 s.d 18207</v>
      </c>
      <c r="J192">
        <f>IF(insurance[[#This Row],[charges]]&gt;16700,1,0)</f>
        <v>0</v>
      </c>
      <c r="K192">
        <f>IF(insurance[[#This Row],[smoker]]="yes",1,0)</f>
        <v>0</v>
      </c>
      <c r="L192">
        <f>VLOOKUP(insurance[[#This Row],[region]],Table2[],2,0)</f>
        <v>4</v>
      </c>
    </row>
    <row r="193" spans="1:1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 s="29">
        <v>4883.866</v>
      </c>
      <c r="H193" cm="1">
        <f t="array" ref="H193">INDEX(kelas_charges[kelas],MATCH(1,(insurance[[#This Row],[charges]]&gt;=kelas_charges[Lower])*(insurance[[#This Row],[charges]]&lt;kelas_charges[Upper]),0),1)</f>
        <v>1</v>
      </c>
      <c r="I193" t="str" cm="1">
        <f t="array" ref="I193">INDEX(kelas_charges[desc],MATCH(1,(insurance[[#This Row],[charges]]&gt;=kelas_charges[Lower])*(insurance[[#This Row],[charges]]&lt;kelas_charges[Upper]),0),1)</f>
        <v>1121 s.d 6817</v>
      </c>
      <c r="J193">
        <f>IF(insurance[[#This Row],[charges]]&gt;16700,1,0)</f>
        <v>0</v>
      </c>
      <c r="K193">
        <f>IF(insurance[[#This Row],[smoker]]="yes",1,0)</f>
        <v>0</v>
      </c>
      <c r="L193">
        <f>VLOOKUP(insurance[[#This Row],[region]],Table2[],2,0)</f>
        <v>3</v>
      </c>
    </row>
    <row r="194" spans="1:1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 s="29">
        <v>2137.6536000000001</v>
      </c>
      <c r="H194" cm="1">
        <f t="array" ref="H194">INDEX(kelas_charges[kelas],MATCH(1,(insurance[[#This Row],[charges]]&gt;=kelas_charges[Lower])*(insurance[[#This Row],[charges]]&lt;kelas_charges[Upper]),0),1)</f>
        <v>1</v>
      </c>
      <c r="I194" t="str" cm="1">
        <f t="array" ref="I194">INDEX(kelas_charges[desc],MATCH(1,(insurance[[#This Row],[charges]]&gt;=kelas_charges[Lower])*(insurance[[#This Row],[charges]]&lt;kelas_charges[Upper]),0),1)</f>
        <v>1121 s.d 6817</v>
      </c>
      <c r="J194">
        <f>IF(insurance[[#This Row],[charges]]&gt;16700,1,0)</f>
        <v>0</v>
      </c>
      <c r="K194">
        <f>IF(insurance[[#This Row],[smoker]]="yes",1,0)</f>
        <v>0</v>
      </c>
      <c r="L194">
        <f>VLOOKUP(insurance[[#This Row],[region]],Table2[],2,0)</f>
        <v>4</v>
      </c>
    </row>
    <row r="195" spans="1:1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 s="29">
        <v>12044.342000000001</v>
      </c>
      <c r="H195" cm="1">
        <f t="array" ref="H195">INDEX(kelas_charges[kelas],MATCH(1,(insurance[[#This Row],[charges]]&gt;=kelas_charges[Lower])*(insurance[[#This Row],[charges]]&lt;kelas_charges[Upper]),0),1)</f>
        <v>2</v>
      </c>
      <c r="I195" t="str" cm="1">
        <f t="array" ref="I195">INDEX(kelas_charges[desc],MATCH(1,(insurance[[#This Row],[charges]]&gt;=kelas_charges[Lower])*(insurance[[#This Row],[charges]]&lt;kelas_charges[Upper]),0),1)</f>
        <v>6817 s.d 12512</v>
      </c>
      <c r="J195">
        <f>IF(insurance[[#This Row],[charges]]&gt;16700,1,0)</f>
        <v>0</v>
      </c>
      <c r="K195">
        <f>IF(insurance[[#This Row],[smoker]]="yes",1,0)</f>
        <v>0</v>
      </c>
      <c r="L195">
        <f>VLOOKUP(insurance[[#This Row],[region]],Table2[],2,0)</f>
        <v>1</v>
      </c>
    </row>
    <row r="196" spans="1:1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 s="29">
        <v>1137.4697000000001</v>
      </c>
      <c r="H196" cm="1">
        <f t="array" ref="H196">INDEX(kelas_charges[kelas],MATCH(1,(insurance[[#This Row],[charges]]&gt;=kelas_charges[Lower])*(insurance[[#This Row],[charges]]&lt;kelas_charges[Upper]),0),1)</f>
        <v>1</v>
      </c>
      <c r="I196" t="str" cm="1">
        <f t="array" ref="I196">INDEX(kelas_charges[desc],MATCH(1,(insurance[[#This Row],[charges]]&gt;=kelas_charges[Lower])*(insurance[[#This Row],[charges]]&lt;kelas_charges[Upper]),0),1)</f>
        <v>1121 s.d 6817</v>
      </c>
      <c r="J196">
        <f>IF(insurance[[#This Row],[charges]]&gt;16700,1,0)</f>
        <v>0</v>
      </c>
      <c r="K196">
        <f>IF(insurance[[#This Row],[smoker]]="yes",1,0)</f>
        <v>0</v>
      </c>
      <c r="L196">
        <f>VLOOKUP(insurance[[#This Row],[region]],Table2[],2,0)</f>
        <v>4</v>
      </c>
    </row>
    <row r="197" spans="1:1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 s="29">
        <v>1639.5631000000001</v>
      </c>
      <c r="H197" cm="1">
        <f t="array" ref="H197">INDEX(kelas_charges[kelas],MATCH(1,(insurance[[#This Row],[charges]]&gt;=kelas_charges[Lower])*(insurance[[#This Row],[charges]]&lt;kelas_charges[Upper]),0),1)</f>
        <v>1</v>
      </c>
      <c r="I197" t="str" cm="1">
        <f t="array" ref="I197">INDEX(kelas_charges[desc],MATCH(1,(insurance[[#This Row],[charges]]&gt;=kelas_charges[Lower])*(insurance[[#This Row],[charges]]&lt;kelas_charges[Upper]),0),1)</f>
        <v>1121 s.d 6817</v>
      </c>
      <c r="J197">
        <f>IF(insurance[[#This Row],[charges]]&gt;16700,1,0)</f>
        <v>0</v>
      </c>
      <c r="K197">
        <f>IF(insurance[[#This Row],[smoker]]="yes",1,0)</f>
        <v>0</v>
      </c>
      <c r="L197">
        <f>VLOOKUP(insurance[[#This Row],[region]],Table2[],2,0)</f>
        <v>1</v>
      </c>
    </row>
    <row r="198" spans="1:1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 s="29">
        <v>5649.7150000000001</v>
      </c>
      <c r="H198" cm="1">
        <f t="array" ref="H198">INDEX(kelas_charges[kelas],MATCH(1,(insurance[[#This Row],[charges]]&gt;=kelas_charges[Lower])*(insurance[[#This Row],[charges]]&lt;kelas_charges[Upper]),0),1)</f>
        <v>1</v>
      </c>
      <c r="I198" t="str" cm="1">
        <f t="array" ref="I198">INDEX(kelas_charges[desc],MATCH(1,(insurance[[#This Row],[charges]]&gt;=kelas_charges[Lower])*(insurance[[#This Row],[charges]]&lt;kelas_charges[Upper]),0),1)</f>
        <v>1121 s.d 6817</v>
      </c>
      <c r="J198">
        <f>IF(insurance[[#This Row],[charges]]&gt;16700,1,0)</f>
        <v>0</v>
      </c>
      <c r="K198">
        <f>IF(insurance[[#This Row],[smoker]]="yes",1,0)</f>
        <v>0</v>
      </c>
      <c r="L198">
        <f>VLOOKUP(insurance[[#This Row],[region]],Table2[],2,0)</f>
        <v>3</v>
      </c>
    </row>
    <row r="199" spans="1:1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 s="29">
        <v>8516.8289999999997</v>
      </c>
      <c r="H199" cm="1">
        <f t="array" ref="H199">INDEX(kelas_charges[kelas],MATCH(1,(insurance[[#This Row],[charges]]&gt;=kelas_charges[Lower])*(insurance[[#This Row],[charges]]&lt;kelas_charges[Upper]),0),1)</f>
        <v>2</v>
      </c>
      <c r="I199" t="str" cm="1">
        <f t="array" ref="I199">INDEX(kelas_charges[desc],MATCH(1,(insurance[[#This Row],[charges]]&gt;=kelas_charges[Lower])*(insurance[[#This Row],[charges]]&lt;kelas_charges[Upper]),0),1)</f>
        <v>6817 s.d 12512</v>
      </c>
      <c r="J199">
        <f>IF(insurance[[#This Row],[charges]]&gt;16700,1,0)</f>
        <v>0</v>
      </c>
      <c r="K199">
        <f>IF(insurance[[#This Row],[smoker]]="yes",1,0)</f>
        <v>0</v>
      </c>
      <c r="L199">
        <f>VLOOKUP(insurance[[#This Row],[region]],Table2[],2,0)</f>
        <v>4</v>
      </c>
    </row>
    <row r="200" spans="1:1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 s="29">
        <v>9644.2525000000005</v>
      </c>
      <c r="H200" cm="1">
        <f t="array" ref="H200">INDEX(kelas_charges[kelas],MATCH(1,(insurance[[#This Row],[charges]]&gt;=kelas_charges[Lower])*(insurance[[#This Row],[charges]]&lt;kelas_charges[Upper]),0),1)</f>
        <v>2</v>
      </c>
      <c r="I200" t="str" cm="1">
        <f t="array" ref="I200">INDEX(kelas_charges[desc],MATCH(1,(insurance[[#This Row],[charges]]&gt;=kelas_charges[Lower])*(insurance[[#This Row],[charges]]&lt;kelas_charges[Upper]),0),1)</f>
        <v>6817 s.d 12512</v>
      </c>
      <c r="J200">
        <f>IF(insurance[[#This Row],[charges]]&gt;16700,1,0)</f>
        <v>0</v>
      </c>
      <c r="K200">
        <f>IF(insurance[[#This Row],[smoker]]="yes",1,0)</f>
        <v>0</v>
      </c>
      <c r="L200">
        <f>VLOOKUP(insurance[[#This Row],[region]],Table2[],2,0)</f>
        <v>1</v>
      </c>
    </row>
    <row r="201" spans="1:1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 s="29">
        <v>14901.5167</v>
      </c>
      <c r="H201" cm="1">
        <f t="array" ref="H201">INDEX(kelas_charges[kelas],MATCH(1,(insurance[[#This Row],[charges]]&gt;=kelas_charges[Lower])*(insurance[[#This Row],[charges]]&lt;kelas_charges[Upper]),0),1)</f>
        <v>3</v>
      </c>
      <c r="I201" t="str" cm="1">
        <f t="array" ref="I201">INDEX(kelas_charges[desc],MATCH(1,(insurance[[#This Row],[charges]]&gt;=kelas_charges[Lower])*(insurance[[#This Row],[charges]]&lt;kelas_charges[Upper]),0),1)</f>
        <v>12512 s.d 18207</v>
      </c>
      <c r="J201">
        <f>IF(insurance[[#This Row],[charges]]&gt;16700,1,0)</f>
        <v>0</v>
      </c>
      <c r="K201">
        <f>IF(insurance[[#This Row],[smoker]]="yes",1,0)</f>
        <v>0</v>
      </c>
      <c r="L201">
        <f>VLOOKUP(insurance[[#This Row],[region]],Table2[],2,0)</f>
        <v>2</v>
      </c>
    </row>
    <row r="202" spans="1:1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 s="29">
        <v>2130.6759000000002</v>
      </c>
      <c r="H202" cm="1">
        <f t="array" ref="H202">INDEX(kelas_charges[kelas],MATCH(1,(insurance[[#This Row],[charges]]&gt;=kelas_charges[Lower])*(insurance[[#This Row],[charges]]&lt;kelas_charges[Upper]),0),1)</f>
        <v>1</v>
      </c>
      <c r="I202" t="str" cm="1">
        <f t="array" ref="I202">INDEX(kelas_charges[desc],MATCH(1,(insurance[[#This Row],[charges]]&gt;=kelas_charges[Lower])*(insurance[[#This Row],[charges]]&lt;kelas_charges[Upper]),0),1)</f>
        <v>1121 s.d 6817</v>
      </c>
      <c r="J202">
        <f>IF(insurance[[#This Row],[charges]]&gt;16700,1,0)</f>
        <v>0</v>
      </c>
      <c r="K202">
        <f>IF(insurance[[#This Row],[smoker]]="yes",1,0)</f>
        <v>0</v>
      </c>
      <c r="L202">
        <f>VLOOKUP(insurance[[#This Row],[region]],Table2[],2,0)</f>
        <v>1</v>
      </c>
    </row>
    <row r="203" spans="1:1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 s="29">
        <v>8871.1517000000003</v>
      </c>
      <c r="H203" cm="1">
        <f t="array" ref="H203">INDEX(kelas_charges[kelas],MATCH(1,(insurance[[#This Row],[charges]]&gt;=kelas_charges[Lower])*(insurance[[#This Row],[charges]]&lt;kelas_charges[Upper]),0),1)</f>
        <v>2</v>
      </c>
      <c r="I203" t="str" cm="1">
        <f t="array" ref="I203">INDEX(kelas_charges[desc],MATCH(1,(insurance[[#This Row],[charges]]&gt;=kelas_charges[Lower])*(insurance[[#This Row],[charges]]&lt;kelas_charges[Upper]),0),1)</f>
        <v>6817 s.d 12512</v>
      </c>
      <c r="J203">
        <f>IF(insurance[[#This Row],[charges]]&gt;16700,1,0)</f>
        <v>0</v>
      </c>
      <c r="K203">
        <f>IF(insurance[[#This Row],[smoker]]="yes",1,0)</f>
        <v>0</v>
      </c>
      <c r="L203">
        <f>VLOOKUP(insurance[[#This Row],[region]],Table2[],2,0)</f>
        <v>4</v>
      </c>
    </row>
    <row r="204" spans="1:1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 s="29">
        <v>13012.20865</v>
      </c>
      <c r="H204" cm="1">
        <f t="array" ref="H204">INDEX(kelas_charges[kelas],MATCH(1,(insurance[[#This Row],[charges]]&gt;=kelas_charges[Lower])*(insurance[[#This Row],[charges]]&lt;kelas_charges[Upper]),0),1)</f>
        <v>3</v>
      </c>
      <c r="I204" t="str" cm="1">
        <f t="array" ref="I204">INDEX(kelas_charges[desc],MATCH(1,(insurance[[#This Row],[charges]]&gt;=kelas_charges[Lower])*(insurance[[#This Row],[charges]]&lt;kelas_charges[Upper]),0),1)</f>
        <v>12512 s.d 18207</v>
      </c>
      <c r="J204">
        <f>IF(insurance[[#This Row],[charges]]&gt;16700,1,0)</f>
        <v>0</v>
      </c>
      <c r="K204">
        <f>IF(insurance[[#This Row],[smoker]]="yes",1,0)</f>
        <v>0</v>
      </c>
      <c r="L204">
        <f>VLOOKUP(insurance[[#This Row],[region]],Table2[],2,0)</f>
        <v>1</v>
      </c>
    </row>
    <row r="205" spans="1:1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 s="29">
        <v>37133.898200000003</v>
      </c>
      <c r="H205" cm="1">
        <f t="array" ref="H205">INDEX(kelas_charges[kelas],MATCH(1,(insurance[[#This Row],[charges]]&gt;=kelas_charges[Lower])*(insurance[[#This Row],[charges]]&lt;kelas_charges[Upper]),0),1)</f>
        <v>7</v>
      </c>
      <c r="I205" t="str" cm="1">
        <f t="array" ref="I205">INDEX(kelas_charges[desc],MATCH(1,(insurance[[#This Row],[charges]]&gt;=kelas_charges[Lower])*(insurance[[#This Row],[charges]]&lt;kelas_charges[Upper]),0),1)</f>
        <v>35293 s.d 40989</v>
      </c>
      <c r="J205">
        <f>IF(insurance[[#This Row],[charges]]&gt;16700,1,0)</f>
        <v>1</v>
      </c>
      <c r="K205">
        <f>IF(insurance[[#This Row],[smoker]]="yes",1,0)</f>
        <v>1</v>
      </c>
      <c r="L205">
        <f>VLOOKUP(insurance[[#This Row],[region]],Table2[],2,0)</f>
        <v>4</v>
      </c>
    </row>
    <row r="206" spans="1:1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 s="29">
        <v>7147.1049999999996</v>
      </c>
      <c r="H206" cm="1">
        <f t="array" ref="H206">INDEX(kelas_charges[kelas],MATCH(1,(insurance[[#This Row],[charges]]&gt;=kelas_charges[Lower])*(insurance[[#This Row],[charges]]&lt;kelas_charges[Upper]),0),1)</f>
        <v>2</v>
      </c>
      <c r="I206" t="str" cm="1">
        <f t="array" ref="I206">INDEX(kelas_charges[desc],MATCH(1,(insurance[[#This Row],[charges]]&gt;=kelas_charges[Lower])*(insurance[[#This Row],[charges]]&lt;kelas_charges[Upper]),0),1)</f>
        <v>6817 s.d 12512</v>
      </c>
      <c r="J206">
        <f>IF(insurance[[#This Row],[charges]]&gt;16700,1,0)</f>
        <v>0</v>
      </c>
      <c r="K206">
        <f>IF(insurance[[#This Row],[smoker]]="yes",1,0)</f>
        <v>0</v>
      </c>
      <c r="L206">
        <f>VLOOKUP(insurance[[#This Row],[region]],Table2[],2,0)</f>
        <v>3</v>
      </c>
    </row>
    <row r="207" spans="1:1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 s="29">
        <v>4337.7352000000001</v>
      </c>
      <c r="H207" cm="1">
        <f t="array" ref="H207">INDEX(kelas_charges[kelas],MATCH(1,(insurance[[#This Row],[charges]]&gt;=kelas_charges[Lower])*(insurance[[#This Row],[charges]]&lt;kelas_charges[Upper]),0),1)</f>
        <v>1</v>
      </c>
      <c r="I207" t="str" cm="1">
        <f t="array" ref="I207">INDEX(kelas_charges[desc],MATCH(1,(insurance[[#This Row],[charges]]&gt;=kelas_charges[Lower])*(insurance[[#This Row],[charges]]&lt;kelas_charges[Upper]),0),1)</f>
        <v>1121 s.d 6817</v>
      </c>
      <c r="J207">
        <f>IF(insurance[[#This Row],[charges]]&gt;16700,1,0)</f>
        <v>0</v>
      </c>
      <c r="K207">
        <f>IF(insurance[[#This Row],[smoker]]="yes",1,0)</f>
        <v>0</v>
      </c>
      <c r="L207">
        <f>VLOOKUP(insurance[[#This Row],[region]],Table2[],2,0)</f>
        <v>2</v>
      </c>
    </row>
    <row r="208" spans="1:1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 s="29">
        <v>11743.299000000001</v>
      </c>
      <c r="H208" cm="1">
        <f t="array" ref="H208">INDEX(kelas_charges[kelas],MATCH(1,(insurance[[#This Row],[charges]]&gt;=kelas_charges[Lower])*(insurance[[#This Row],[charges]]&lt;kelas_charges[Upper]),0),1)</f>
        <v>2</v>
      </c>
      <c r="I208" t="str" cm="1">
        <f t="array" ref="I208">INDEX(kelas_charges[desc],MATCH(1,(insurance[[#This Row],[charges]]&gt;=kelas_charges[Lower])*(insurance[[#This Row],[charges]]&lt;kelas_charges[Upper]),0),1)</f>
        <v>6817 s.d 12512</v>
      </c>
      <c r="J208">
        <f>IF(insurance[[#This Row],[charges]]&gt;16700,1,0)</f>
        <v>0</v>
      </c>
      <c r="K208">
        <f>IF(insurance[[#This Row],[smoker]]="yes",1,0)</f>
        <v>0</v>
      </c>
      <c r="L208">
        <f>VLOOKUP(insurance[[#This Row],[region]],Table2[],2,0)</f>
        <v>4</v>
      </c>
    </row>
    <row r="209" spans="1:1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 s="29">
        <v>20984.0936</v>
      </c>
      <c r="H209" cm="1">
        <f t="array" ref="H209">INDEX(kelas_charges[kelas],MATCH(1,(insurance[[#This Row],[charges]]&gt;=kelas_charges[Lower])*(insurance[[#This Row],[charges]]&lt;kelas_charges[Upper]),0),1)</f>
        <v>4</v>
      </c>
      <c r="I209" t="str" cm="1">
        <f t="array" ref="I209">INDEX(kelas_charges[desc],MATCH(1,(insurance[[#This Row],[charges]]&gt;=kelas_charges[Lower])*(insurance[[#This Row],[charges]]&lt;kelas_charges[Upper]),0),1)</f>
        <v>18207 s.d 23903</v>
      </c>
      <c r="J209">
        <f>IF(insurance[[#This Row],[charges]]&gt;16700,1,0)</f>
        <v>1</v>
      </c>
      <c r="K209">
        <f>IF(insurance[[#This Row],[smoker]]="yes",1,0)</f>
        <v>1</v>
      </c>
      <c r="L209">
        <f>VLOOKUP(insurance[[#This Row],[region]],Table2[],2,0)</f>
        <v>2</v>
      </c>
    </row>
    <row r="210" spans="1:1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 s="29">
        <v>13880.949000000001</v>
      </c>
      <c r="H210" cm="1">
        <f t="array" ref="H210">INDEX(kelas_charges[kelas],MATCH(1,(insurance[[#This Row],[charges]]&gt;=kelas_charges[Lower])*(insurance[[#This Row],[charges]]&lt;kelas_charges[Upper]),0),1)</f>
        <v>3</v>
      </c>
      <c r="I210" t="str" cm="1">
        <f t="array" ref="I210">INDEX(kelas_charges[desc],MATCH(1,(insurance[[#This Row],[charges]]&gt;=kelas_charges[Lower])*(insurance[[#This Row],[charges]]&lt;kelas_charges[Upper]),0),1)</f>
        <v>12512 s.d 18207</v>
      </c>
      <c r="J210">
        <f>IF(insurance[[#This Row],[charges]]&gt;16700,1,0)</f>
        <v>0</v>
      </c>
      <c r="K210">
        <f>IF(insurance[[#This Row],[smoker]]="yes",1,0)</f>
        <v>0</v>
      </c>
      <c r="L210">
        <f>VLOOKUP(insurance[[#This Row],[region]],Table2[],2,0)</f>
        <v>3</v>
      </c>
    </row>
    <row r="211" spans="1:1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 s="29">
        <v>6610.1097</v>
      </c>
      <c r="H211" cm="1">
        <f t="array" ref="H211">INDEX(kelas_charges[kelas],MATCH(1,(insurance[[#This Row],[charges]]&gt;=kelas_charges[Lower])*(insurance[[#This Row],[charges]]&lt;kelas_charges[Upper]),0),1)</f>
        <v>1</v>
      </c>
      <c r="I211" t="str" cm="1">
        <f t="array" ref="I211">INDEX(kelas_charges[desc],MATCH(1,(insurance[[#This Row],[charges]]&gt;=kelas_charges[Lower])*(insurance[[#This Row],[charges]]&lt;kelas_charges[Upper]),0),1)</f>
        <v>1121 s.d 6817</v>
      </c>
      <c r="J211">
        <f>IF(insurance[[#This Row],[charges]]&gt;16700,1,0)</f>
        <v>0</v>
      </c>
      <c r="K211">
        <f>IF(insurance[[#This Row],[smoker]]="yes",1,0)</f>
        <v>0</v>
      </c>
      <c r="L211">
        <f>VLOOKUP(insurance[[#This Row],[region]],Table2[],2,0)</f>
        <v>2</v>
      </c>
    </row>
    <row r="212" spans="1:1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 s="29">
        <v>1980.07</v>
      </c>
      <c r="H212" cm="1">
        <f t="array" ref="H212">INDEX(kelas_charges[kelas],MATCH(1,(insurance[[#This Row],[charges]]&gt;=kelas_charges[Lower])*(insurance[[#This Row],[charges]]&lt;kelas_charges[Upper]),0),1)</f>
        <v>1</v>
      </c>
      <c r="I212" t="str" cm="1">
        <f t="array" ref="I212">INDEX(kelas_charges[desc],MATCH(1,(insurance[[#This Row],[charges]]&gt;=kelas_charges[Lower])*(insurance[[#This Row],[charges]]&lt;kelas_charges[Upper]),0),1)</f>
        <v>1121 s.d 6817</v>
      </c>
      <c r="J212">
        <f>IF(insurance[[#This Row],[charges]]&gt;16700,1,0)</f>
        <v>0</v>
      </c>
      <c r="K212">
        <f>IF(insurance[[#This Row],[smoker]]="yes",1,0)</f>
        <v>0</v>
      </c>
      <c r="L212">
        <f>VLOOKUP(insurance[[#This Row],[region]],Table2[],2,0)</f>
        <v>3</v>
      </c>
    </row>
    <row r="213" spans="1:1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 s="29">
        <v>8162.7162500000004</v>
      </c>
      <c r="H213" cm="1">
        <f t="array" ref="H213">INDEX(kelas_charges[kelas],MATCH(1,(insurance[[#This Row],[charges]]&gt;=kelas_charges[Lower])*(insurance[[#This Row],[charges]]&lt;kelas_charges[Upper]),0),1)</f>
        <v>2</v>
      </c>
      <c r="I213" t="str" cm="1">
        <f t="array" ref="I213">INDEX(kelas_charges[desc],MATCH(1,(insurance[[#This Row],[charges]]&gt;=kelas_charges[Lower])*(insurance[[#This Row],[charges]]&lt;kelas_charges[Upper]),0),1)</f>
        <v>6817 s.d 12512</v>
      </c>
      <c r="J213">
        <f>IF(insurance[[#This Row],[charges]]&gt;16700,1,0)</f>
        <v>0</v>
      </c>
      <c r="K213">
        <f>IF(insurance[[#This Row],[smoker]]="yes",1,0)</f>
        <v>0</v>
      </c>
      <c r="L213">
        <f>VLOOKUP(insurance[[#This Row],[region]],Table2[],2,0)</f>
        <v>1</v>
      </c>
    </row>
    <row r="214" spans="1:1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 s="29">
        <v>3537.703</v>
      </c>
      <c r="H214" cm="1">
        <f t="array" ref="H214">INDEX(kelas_charges[kelas],MATCH(1,(insurance[[#This Row],[charges]]&gt;=kelas_charges[Lower])*(insurance[[#This Row],[charges]]&lt;kelas_charges[Upper]),0),1)</f>
        <v>1</v>
      </c>
      <c r="I214" t="str" cm="1">
        <f t="array" ref="I214">INDEX(kelas_charges[desc],MATCH(1,(insurance[[#This Row],[charges]]&gt;=kelas_charges[Lower])*(insurance[[#This Row],[charges]]&lt;kelas_charges[Upper]),0),1)</f>
        <v>1121 s.d 6817</v>
      </c>
      <c r="J214">
        <f>IF(insurance[[#This Row],[charges]]&gt;16700,1,0)</f>
        <v>0</v>
      </c>
      <c r="K214">
        <f>IF(insurance[[#This Row],[smoker]]="yes",1,0)</f>
        <v>0</v>
      </c>
      <c r="L214">
        <f>VLOOKUP(insurance[[#This Row],[region]],Table2[],2,0)</f>
        <v>1</v>
      </c>
    </row>
    <row r="215" spans="1:1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 s="29">
        <v>5002.7826999999997</v>
      </c>
      <c r="H215" cm="1">
        <f t="array" ref="H215">INDEX(kelas_charges[kelas],MATCH(1,(insurance[[#This Row],[charges]]&gt;=kelas_charges[Lower])*(insurance[[#This Row],[charges]]&lt;kelas_charges[Upper]),0),1)</f>
        <v>1</v>
      </c>
      <c r="I215" t="str" cm="1">
        <f t="array" ref="I215">INDEX(kelas_charges[desc],MATCH(1,(insurance[[#This Row],[charges]]&gt;=kelas_charges[Lower])*(insurance[[#This Row],[charges]]&lt;kelas_charges[Upper]),0),1)</f>
        <v>1121 s.d 6817</v>
      </c>
      <c r="J215">
        <f>IF(insurance[[#This Row],[charges]]&gt;16700,1,0)</f>
        <v>0</v>
      </c>
      <c r="K215">
        <f>IF(insurance[[#This Row],[smoker]]="yes",1,0)</f>
        <v>0</v>
      </c>
      <c r="L215">
        <f>VLOOKUP(insurance[[#This Row],[region]],Table2[],2,0)</f>
        <v>4</v>
      </c>
    </row>
    <row r="216" spans="1:1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 s="29">
        <v>8520.0259999999998</v>
      </c>
      <c r="H216" cm="1">
        <f t="array" ref="H216">INDEX(kelas_charges[kelas],MATCH(1,(insurance[[#This Row],[charges]]&gt;=kelas_charges[Lower])*(insurance[[#This Row],[charges]]&lt;kelas_charges[Upper]),0),1)</f>
        <v>2</v>
      </c>
      <c r="I216" t="str" cm="1">
        <f t="array" ref="I216">INDEX(kelas_charges[desc],MATCH(1,(insurance[[#This Row],[charges]]&gt;=kelas_charges[Lower])*(insurance[[#This Row],[charges]]&lt;kelas_charges[Upper]),0),1)</f>
        <v>6817 s.d 12512</v>
      </c>
      <c r="J216">
        <f>IF(insurance[[#This Row],[charges]]&gt;16700,1,0)</f>
        <v>0</v>
      </c>
      <c r="K216">
        <f>IF(insurance[[#This Row],[smoker]]="yes",1,0)</f>
        <v>0</v>
      </c>
      <c r="L216">
        <f>VLOOKUP(insurance[[#This Row],[region]],Table2[],2,0)</f>
        <v>3</v>
      </c>
    </row>
    <row r="217" spans="1:1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 s="29">
        <v>7371.7719999999999</v>
      </c>
      <c r="H217" cm="1">
        <f t="array" ref="H217">INDEX(kelas_charges[kelas],MATCH(1,(insurance[[#This Row],[charges]]&gt;=kelas_charges[Lower])*(insurance[[#This Row],[charges]]&lt;kelas_charges[Upper]),0),1)</f>
        <v>2</v>
      </c>
      <c r="I217" t="str" cm="1">
        <f t="array" ref="I217">INDEX(kelas_charges[desc],MATCH(1,(insurance[[#This Row],[charges]]&gt;=kelas_charges[Lower])*(insurance[[#This Row],[charges]]&lt;kelas_charges[Upper]),0),1)</f>
        <v>6817 s.d 12512</v>
      </c>
      <c r="J217">
        <f>IF(insurance[[#This Row],[charges]]&gt;16700,1,0)</f>
        <v>0</v>
      </c>
      <c r="K217">
        <f>IF(insurance[[#This Row],[smoker]]="yes",1,0)</f>
        <v>0</v>
      </c>
      <c r="L217">
        <f>VLOOKUP(insurance[[#This Row],[region]],Table2[],2,0)</f>
        <v>3</v>
      </c>
    </row>
    <row r="218" spans="1:1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 s="29">
        <v>10355.641</v>
      </c>
      <c r="H218" cm="1">
        <f t="array" ref="H218">INDEX(kelas_charges[kelas],MATCH(1,(insurance[[#This Row],[charges]]&gt;=kelas_charges[Lower])*(insurance[[#This Row],[charges]]&lt;kelas_charges[Upper]),0),1)</f>
        <v>2</v>
      </c>
      <c r="I218" t="str" cm="1">
        <f t="array" ref="I218">INDEX(kelas_charges[desc],MATCH(1,(insurance[[#This Row],[charges]]&gt;=kelas_charges[Lower])*(insurance[[#This Row],[charges]]&lt;kelas_charges[Upper]),0),1)</f>
        <v>6817 s.d 12512</v>
      </c>
      <c r="J218">
        <f>IF(insurance[[#This Row],[charges]]&gt;16700,1,0)</f>
        <v>0</v>
      </c>
      <c r="K218">
        <f>IF(insurance[[#This Row],[smoker]]="yes",1,0)</f>
        <v>0</v>
      </c>
      <c r="L218">
        <f>VLOOKUP(insurance[[#This Row],[region]],Table2[],2,0)</f>
        <v>1</v>
      </c>
    </row>
    <row r="219" spans="1:1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 s="29">
        <v>2483.7359999999999</v>
      </c>
      <c r="H219" cm="1">
        <f t="array" ref="H219">INDEX(kelas_charges[kelas],MATCH(1,(insurance[[#This Row],[charges]]&gt;=kelas_charges[Lower])*(insurance[[#This Row],[charges]]&lt;kelas_charges[Upper]),0),1)</f>
        <v>1</v>
      </c>
      <c r="I219" t="str" cm="1">
        <f t="array" ref="I219">INDEX(kelas_charges[desc],MATCH(1,(insurance[[#This Row],[charges]]&gt;=kelas_charges[Lower])*(insurance[[#This Row],[charges]]&lt;kelas_charges[Upper]),0),1)</f>
        <v>1121 s.d 6817</v>
      </c>
      <c r="J219">
        <f>IF(insurance[[#This Row],[charges]]&gt;16700,1,0)</f>
        <v>0</v>
      </c>
      <c r="K219">
        <f>IF(insurance[[#This Row],[smoker]]="yes",1,0)</f>
        <v>0</v>
      </c>
      <c r="L219">
        <f>VLOOKUP(insurance[[#This Row],[region]],Table2[],2,0)</f>
        <v>4</v>
      </c>
    </row>
    <row r="220" spans="1:1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 s="29">
        <v>3392.9767999999999</v>
      </c>
      <c r="H220" cm="1">
        <f t="array" ref="H220">INDEX(kelas_charges[kelas],MATCH(1,(insurance[[#This Row],[charges]]&gt;=kelas_charges[Lower])*(insurance[[#This Row],[charges]]&lt;kelas_charges[Upper]),0),1)</f>
        <v>1</v>
      </c>
      <c r="I220" t="str" cm="1">
        <f t="array" ref="I220">INDEX(kelas_charges[desc],MATCH(1,(insurance[[#This Row],[charges]]&gt;=kelas_charges[Lower])*(insurance[[#This Row],[charges]]&lt;kelas_charges[Upper]),0),1)</f>
        <v>1121 s.d 6817</v>
      </c>
      <c r="J220">
        <f>IF(insurance[[#This Row],[charges]]&gt;16700,1,0)</f>
        <v>0</v>
      </c>
      <c r="K220">
        <f>IF(insurance[[#This Row],[smoker]]="yes",1,0)</f>
        <v>0</v>
      </c>
      <c r="L220">
        <f>VLOOKUP(insurance[[#This Row],[region]],Table2[],2,0)</f>
        <v>4</v>
      </c>
    </row>
    <row r="221" spans="1:1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 s="29">
        <v>25081.76784</v>
      </c>
      <c r="H221" cm="1">
        <f t="array" ref="H221">INDEX(kelas_charges[kelas],MATCH(1,(insurance[[#This Row],[charges]]&gt;=kelas_charges[Lower])*(insurance[[#This Row],[charges]]&lt;kelas_charges[Upper]),0),1)</f>
        <v>5</v>
      </c>
      <c r="I221" t="str" cm="1">
        <f t="array" ref="I221">INDEX(kelas_charges[desc],MATCH(1,(insurance[[#This Row],[charges]]&gt;=kelas_charges[Lower])*(insurance[[#This Row],[charges]]&lt;kelas_charges[Upper]),0),1)</f>
        <v>23903 s.d 29598</v>
      </c>
      <c r="J221">
        <f>IF(insurance[[#This Row],[charges]]&gt;16700,1,0)</f>
        <v>1</v>
      </c>
      <c r="K221">
        <f>IF(insurance[[#This Row],[smoker]]="yes",1,0)</f>
        <v>0</v>
      </c>
      <c r="L221">
        <f>VLOOKUP(insurance[[#This Row],[region]],Table2[],2,0)</f>
        <v>4</v>
      </c>
    </row>
    <row r="222" spans="1:1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 s="29">
        <v>5012.4709999999995</v>
      </c>
      <c r="H222" cm="1">
        <f t="array" ref="H222">INDEX(kelas_charges[kelas],MATCH(1,(insurance[[#This Row],[charges]]&gt;=kelas_charges[Lower])*(insurance[[#This Row],[charges]]&lt;kelas_charges[Upper]),0),1)</f>
        <v>1</v>
      </c>
      <c r="I222" t="str" cm="1">
        <f t="array" ref="I222">INDEX(kelas_charges[desc],MATCH(1,(insurance[[#This Row],[charges]]&gt;=kelas_charges[Lower])*(insurance[[#This Row],[charges]]&lt;kelas_charges[Upper]),0),1)</f>
        <v>1121 s.d 6817</v>
      </c>
      <c r="J222">
        <f>IF(insurance[[#This Row],[charges]]&gt;16700,1,0)</f>
        <v>0</v>
      </c>
      <c r="K222">
        <f>IF(insurance[[#This Row],[smoker]]="yes",1,0)</f>
        <v>0</v>
      </c>
      <c r="L222">
        <f>VLOOKUP(insurance[[#This Row],[region]],Table2[],2,0)</f>
        <v>3</v>
      </c>
    </row>
    <row r="223" spans="1:1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 s="29">
        <v>10564.8845</v>
      </c>
      <c r="H223" cm="1">
        <f t="array" ref="H223">INDEX(kelas_charges[kelas],MATCH(1,(insurance[[#This Row],[charges]]&gt;=kelas_charges[Lower])*(insurance[[#This Row],[charges]]&lt;kelas_charges[Upper]),0),1)</f>
        <v>2</v>
      </c>
      <c r="I223" t="str" cm="1">
        <f t="array" ref="I223">INDEX(kelas_charges[desc],MATCH(1,(insurance[[#This Row],[charges]]&gt;=kelas_charges[Lower])*(insurance[[#This Row],[charges]]&lt;kelas_charges[Upper]),0),1)</f>
        <v>6817 s.d 12512</v>
      </c>
      <c r="J223">
        <f>IF(insurance[[#This Row],[charges]]&gt;16700,1,0)</f>
        <v>0</v>
      </c>
      <c r="K223">
        <f>IF(insurance[[#This Row],[smoker]]="yes",1,0)</f>
        <v>0</v>
      </c>
      <c r="L223">
        <f>VLOOKUP(insurance[[#This Row],[region]],Table2[],2,0)</f>
        <v>2</v>
      </c>
    </row>
    <row r="224" spans="1:1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 s="29">
        <v>5253.5240000000003</v>
      </c>
      <c r="H224" cm="1">
        <f t="array" ref="H224">INDEX(kelas_charges[kelas],MATCH(1,(insurance[[#This Row],[charges]]&gt;=kelas_charges[Lower])*(insurance[[#This Row],[charges]]&lt;kelas_charges[Upper]),0),1)</f>
        <v>1</v>
      </c>
      <c r="I224" t="str" cm="1">
        <f t="array" ref="I224">INDEX(kelas_charges[desc],MATCH(1,(insurance[[#This Row],[charges]]&gt;=kelas_charges[Lower])*(insurance[[#This Row],[charges]]&lt;kelas_charges[Upper]),0),1)</f>
        <v>1121 s.d 6817</v>
      </c>
      <c r="J224">
        <f>IF(insurance[[#This Row],[charges]]&gt;16700,1,0)</f>
        <v>0</v>
      </c>
      <c r="K224">
        <f>IF(insurance[[#This Row],[smoker]]="yes",1,0)</f>
        <v>0</v>
      </c>
      <c r="L224">
        <f>VLOOKUP(insurance[[#This Row],[region]],Table2[],2,0)</f>
        <v>3</v>
      </c>
    </row>
    <row r="225" spans="1:1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 s="29">
        <v>34779.614999999998</v>
      </c>
      <c r="H225" cm="1">
        <f t="array" ref="H225">INDEX(kelas_charges[kelas],MATCH(1,(insurance[[#This Row],[charges]]&gt;=kelas_charges[Lower])*(insurance[[#This Row],[charges]]&lt;kelas_charges[Upper]),0),1)</f>
        <v>6</v>
      </c>
      <c r="I225" t="str" cm="1">
        <f t="array" ref="I225">INDEX(kelas_charges[desc],MATCH(1,(insurance[[#This Row],[charges]]&gt;=kelas_charges[Lower])*(insurance[[#This Row],[charges]]&lt;kelas_charges[Upper]),0),1)</f>
        <v>29598 s.d 35293</v>
      </c>
      <c r="J225">
        <f>IF(insurance[[#This Row],[charges]]&gt;16700,1,0)</f>
        <v>1</v>
      </c>
      <c r="K225">
        <f>IF(insurance[[#This Row],[smoker]]="yes",1,0)</f>
        <v>1</v>
      </c>
      <c r="L225">
        <f>VLOOKUP(insurance[[#This Row],[region]],Table2[],2,0)</f>
        <v>3</v>
      </c>
    </row>
    <row r="226" spans="1:1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 s="29">
        <v>19515.5416</v>
      </c>
      <c r="H226" cm="1">
        <f t="array" ref="H226">INDEX(kelas_charges[kelas],MATCH(1,(insurance[[#This Row],[charges]]&gt;=kelas_charges[Lower])*(insurance[[#This Row],[charges]]&lt;kelas_charges[Upper]),0),1)</f>
        <v>4</v>
      </c>
      <c r="I226" t="str" cm="1">
        <f t="array" ref="I226">INDEX(kelas_charges[desc],MATCH(1,(insurance[[#This Row],[charges]]&gt;=kelas_charges[Lower])*(insurance[[#This Row],[charges]]&lt;kelas_charges[Upper]),0),1)</f>
        <v>18207 s.d 23903</v>
      </c>
      <c r="J226">
        <f>IF(insurance[[#This Row],[charges]]&gt;16700,1,0)</f>
        <v>1</v>
      </c>
      <c r="K226">
        <f>IF(insurance[[#This Row],[smoker]]="yes",1,0)</f>
        <v>1</v>
      </c>
      <c r="L226">
        <f>VLOOKUP(insurance[[#This Row],[region]],Table2[],2,0)</f>
        <v>4</v>
      </c>
    </row>
    <row r="227" spans="1:1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 s="29">
        <v>11987.1682</v>
      </c>
      <c r="H227" cm="1">
        <f t="array" ref="H227">INDEX(kelas_charges[kelas],MATCH(1,(insurance[[#This Row],[charges]]&gt;=kelas_charges[Lower])*(insurance[[#This Row],[charges]]&lt;kelas_charges[Upper]),0),1)</f>
        <v>2</v>
      </c>
      <c r="I227" t="str" cm="1">
        <f t="array" ref="I227">INDEX(kelas_charges[desc],MATCH(1,(insurance[[#This Row],[charges]]&gt;=kelas_charges[Lower])*(insurance[[#This Row],[charges]]&lt;kelas_charges[Upper]),0),1)</f>
        <v>6817 s.d 12512</v>
      </c>
      <c r="J227">
        <f>IF(insurance[[#This Row],[charges]]&gt;16700,1,0)</f>
        <v>0</v>
      </c>
      <c r="K227">
        <f>IF(insurance[[#This Row],[smoker]]="yes",1,0)</f>
        <v>0</v>
      </c>
      <c r="L227">
        <f>VLOOKUP(insurance[[#This Row],[region]],Table2[],2,0)</f>
        <v>4</v>
      </c>
    </row>
    <row r="228" spans="1:1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 s="29">
        <v>2689.4953999999998</v>
      </c>
      <c r="H228" cm="1">
        <f t="array" ref="H228">INDEX(kelas_charges[kelas],MATCH(1,(insurance[[#This Row],[charges]]&gt;=kelas_charges[Lower])*(insurance[[#This Row],[charges]]&lt;kelas_charges[Upper]),0),1)</f>
        <v>1</v>
      </c>
      <c r="I228" t="str" cm="1">
        <f t="array" ref="I228">INDEX(kelas_charges[desc],MATCH(1,(insurance[[#This Row],[charges]]&gt;=kelas_charges[Lower])*(insurance[[#This Row],[charges]]&lt;kelas_charges[Upper]),0),1)</f>
        <v>1121 s.d 6817</v>
      </c>
      <c r="J228">
        <f>IF(insurance[[#This Row],[charges]]&gt;16700,1,0)</f>
        <v>0</v>
      </c>
      <c r="K228">
        <f>IF(insurance[[#This Row],[smoker]]="yes",1,0)</f>
        <v>0</v>
      </c>
      <c r="L228">
        <f>VLOOKUP(insurance[[#This Row],[region]],Table2[],2,0)</f>
        <v>4</v>
      </c>
    </row>
    <row r="229" spans="1:1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 s="29">
        <v>24227.337240000001</v>
      </c>
      <c r="H229" cm="1">
        <f t="array" ref="H229">INDEX(kelas_charges[kelas],MATCH(1,(insurance[[#This Row],[charges]]&gt;=kelas_charges[Lower])*(insurance[[#This Row],[charges]]&lt;kelas_charges[Upper]),0),1)</f>
        <v>5</v>
      </c>
      <c r="I229" t="str" cm="1">
        <f t="array" ref="I229">INDEX(kelas_charges[desc],MATCH(1,(insurance[[#This Row],[charges]]&gt;=kelas_charges[Lower])*(insurance[[#This Row],[charges]]&lt;kelas_charges[Upper]),0),1)</f>
        <v>23903 s.d 29598</v>
      </c>
      <c r="J229">
        <f>IF(insurance[[#This Row],[charges]]&gt;16700,1,0)</f>
        <v>1</v>
      </c>
      <c r="K229">
        <f>IF(insurance[[#This Row],[smoker]]="yes",1,0)</f>
        <v>0</v>
      </c>
      <c r="L229">
        <f>VLOOKUP(insurance[[#This Row],[region]],Table2[],2,0)</f>
        <v>4</v>
      </c>
    </row>
    <row r="230" spans="1:1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 s="29">
        <v>7358.1756500000001</v>
      </c>
      <c r="H230" cm="1">
        <f t="array" ref="H230">INDEX(kelas_charges[kelas],MATCH(1,(insurance[[#This Row],[charges]]&gt;=kelas_charges[Lower])*(insurance[[#This Row],[charges]]&lt;kelas_charges[Upper]),0),1)</f>
        <v>2</v>
      </c>
      <c r="I230" t="str" cm="1">
        <f t="array" ref="I230">INDEX(kelas_charges[desc],MATCH(1,(insurance[[#This Row],[charges]]&gt;=kelas_charges[Lower])*(insurance[[#This Row],[charges]]&lt;kelas_charges[Upper]),0),1)</f>
        <v>6817 s.d 12512</v>
      </c>
      <c r="J230">
        <f>IF(insurance[[#This Row],[charges]]&gt;16700,1,0)</f>
        <v>0</v>
      </c>
      <c r="K230">
        <f>IF(insurance[[#This Row],[smoker]]="yes",1,0)</f>
        <v>0</v>
      </c>
      <c r="L230">
        <f>VLOOKUP(insurance[[#This Row],[region]],Table2[],2,0)</f>
        <v>2</v>
      </c>
    </row>
    <row r="231" spans="1:1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 s="29">
        <v>9225.2564000000002</v>
      </c>
      <c r="H231" cm="1">
        <f t="array" ref="H231">INDEX(kelas_charges[kelas],MATCH(1,(insurance[[#This Row],[charges]]&gt;=kelas_charges[Lower])*(insurance[[#This Row],[charges]]&lt;kelas_charges[Upper]),0),1)</f>
        <v>2</v>
      </c>
      <c r="I231" t="str" cm="1">
        <f t="array" ref="I231">INDEX(kelas_charges[desc],MATCH(1,(insurance[[#This Row],[charges]]&gt;=kelas_charges[Lower])*(insurance[[#This Row],[charges]]&lt;kelas_charges[Upper]),0),1)</f>
        <v>6817 s.d 12512</v>
      </c>
      <c r="J231">
        <f>IF(insurance[[#This Row],[charges]]&gt;16700,1,0)</f>
        <v>0</v>
      </c>
      <c r="K231">
        <f>IF(insurance[[#This Row],[smoker]]="yes",1,0)</f>
        <v>0</v>
      </c>
      <c r="L231">
        <f>VLOOKUP(insurance[[#This Row],[region]],Table2[],2,0)</f>
        <v>2</v>
      </c>
    </row>
    <row r="232" spans="1:1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 s="29">
        <v>7443.6430499999997</v>
      </c>
      <c r="H232" cm="1">
        <f t="array" ref="H232">INDEX(kelas_charges[kelas],MATCH(1,(insurance[[#This Row],[charges]]&gt;=kelas_charges[Lower])*(insurance[[#This Row],[charges]]&lt;kelas_charges[Upper]),0),1)</f>
        <v>2</v>
      </c>
      <c r="I232" t="str" cm="1">
        <f t="array" ref="I232">INDEX(kelas_charges[desc],MATCH(1,(insurance[[#This Row],[charges]]&gt;=kelas_charges[Lower])*(insurance[[#This Row],[charges]]&lt;kelas_charges[Upper]),0),1)</f>
        <v>6817 s.d 12512</v>
      </c>
      <c r="J232">
        <f>IF(insurance[[#This Row],[charges]]&gt;16700,1,0)</f>
        <v>0</v>
      </c>
      <c r="K232">
        <f>IF(insurance[[#This Row],[smoker]]="yes",1,0)</f>
        <v>0</v>
      </c>
      <c r="L232">
        <f>VLOOKUP(insurance[[#This Row],[region]],Table2[],2,0)</f>
        <v>1</v>
      </c>
    </row>
    <row r="233" spans="1:1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 s="29">
        <v>14001.286700000001</v>
      </c>
      <c r="H233" cm="1">
        <f t="array" ref="H233">INDEX(kelas_charges[kelas],MATCH(1,(insurance[[#This Row],[charges]]&gt;=kelas_charges[Lower])*(insurance[[#This Row],[charges]]&lt;kelas_charges[Upper]),0),1)</f>
        <v>3</v>
      </c>
      <c r="I233" t="str" cm="1">
        <f t="array" ref="I233">INDEX(kelas_charges[desc],MATCH(1,(insurance[[#This Row],[charges]]&gt;=kelas_charges[Lower])*(insurance[[#This Row],[charges]]&lt;kelas_charges[Upper]),0),1)</f>
        <v>12512 s.d 18207</v>
      </c>
      <c r="J233">
        <f>IF(insurance[[#This Row],[charges]]&gt;16700,1,0)</f>
        <v>0</v>
      </c>
      <c r="K233">
        <f>IF(insurance[[#This Row],[smoker]]="yes",1,0)</f>
        <v>0</v>
      </c>
      <c r="L233">
        <f>VLOOKUP(insurance[[#This Row],[region]],Table2[],2,0)</f>
        <v>4</v>
      </c>
    </row>
    <row r="234" spans="1:1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 s="29">
        <v>1727.7850000000001</v>
      </c>
      <c r="H234" cm="1">
        <f t="array" ref="H234">INDEX(kelas_charges[kelas],MATCH(1,(insurance[[#This Row],[charges]]&gt;=kelas_charges[Lower])*(insurance[[#This Row],[charges]]&lt;kelas_charges[Upper]),0),1)</f>
        <v>1</v>
      </c>
      <c r="I234" t="str" cm="1">
        <f t="array" ref="I234">INDEX(kelas_charges[desc],MATCH(1,(insurance[[#This Row],[charges]]&gt;=kelas_charges[Lower])*(insurance[[#This Row],[charges]]&lt;kelas_charges[Upper]),0),1)</f>
        <v>1121 s.d 6817</v>
      </c>
      <c r="J234">
        <f>IF(insurance[[#This Row],[charges]]&gt;16700,1,0)</f>
        <v>0</v>
      </c>
      <c r="K234">
        <f>IF(insurance[[#This Row],[smoker]]="yes",1,0)</f>
        <v>0</v>
      </c>
      <c r="L234">
        <f>VLOOKUP(insurance[[#This Row],[region]],Table2[],2,0)</f>
        <v>3</v>
      </c>
    </row>
    <row r="235" spans="1:1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 s="29">
        <v>12333.828</v>
      </c>
      <c r="H235" cm="1">
        <f t="array" ref="H235">INDEX(kelas_charges[kelas],MATCH(1,(insurance[[#This Row],[charges]]&gt;=kelas_charges[Lower])*(insurance[[#This Row],[charges]]&lt;kelas_charges[Upper]),0),1)</f>
        <v>2</v>
      </c>
      <c r="I235" t="str" cm="1">
        <f t="array" ref="I235">INDEX(kelas_charges[desc],MATCH(1,(insurance[[#This Row],[charges]]&gt;=kelas_charges[Lower])*(insurance[[#This Row],[charges]]&lt;kelas_charges[Upper]),0),1)</f>
        <v>6817 s.d 12512</v>
      </c>
      <c r="J235">
        <f>IF(insurance[[#This Row],[charges]]&gt;16700,1,0)</f>
        <v>0</v>
      </c>
      <c r="K235">
        <f>IF(insurance[[#This Row],[smoker]]="yes",1,0)</f>
        <v>0</v>
      </c>
      <c r="L235">
        <f>VLOOKUP(insurance[[#This Row],[region]],Table2[],2,0)</f>
        <v>3</v>
      </c>
    </row>
    <row r="236" spans="1:1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 s="29">
        <v>6710.1918999999998</v>
      </c>
      <c r="H236" cm="1">
        <f t="array" ref="H236">INDEX(kelas_charges[kelas],MATCH(1,(insurance[[#This Row],[charges]]&gt;=kelas_charges[Lower])*(insurance[[#This Row],[charges]]&lt;kelas_charges[Upper]),0),1)</f>
        <v>1</v>
      </c>
      <c r="I236" t="str" cm="1">
        <f t="array" ref="I236">INDEX(kelas_charges[desc],MATCH(1,(insurance[[#This Row],[charges]]&gt;=kelas_charges[Lower])*(insurance[[#This Row],[charges]]&lt;kelas_charges[Upper]),0),1)</f>
        <v>1121 s.d 6817</v>
      </c>
      <c r="J236">
        <f>IF(insurance[[#This Row],[charges]]&gt;16700,1,0)</f>
        <v>0</v>
      </c>
      <c r="K236">
        <f>IF(insurance[[#This Row],[smoker]]="yes",1,0)</f>
        <v>0</v>
      </c>
      <c r="L236">
        <f>VLOOKUP(insurance[[#This Row],[region]],Table2[],2,0)</f>
        <v>1</v>
      </c>
    </row>
    <row r="237" spans="1:1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 s="29">
        <v>19444.265800000001</v>
      </c>
      <c r="H237" cm="1">
        <f t="array" ref="H237">INDEX(kelas_charges[kelas],MATCH(1,(insurance[[#This Row],[charges]]&gt;=kelas_charges[Lower])*(insurance[[#This Row],[charges]]&lt;kelas_charges[Upper]),0),1)</f>
        <v>4</v>
      </c>
      <c r="I237" t="str" cm="1">
        <f t="array" ref="I237">INDEX(kelas_charges[desc],MATCH(1,(insurance[[#This Row],[charges]]&gt;=kelas_charges[Lower])*(insurance[[#This Row],[charges]]&lt;kelas_charges[Upper]),0),1)</f>
        <v>18207 s.d 23903</v>
      </c>
      <c r="J237">
        <f>IF(insurance[[#This Row],[charges]]&gt;16700,1,0)</f>
        <v>1</v>
      </c>
      <c r="K237">
        <f>IF(insurance[[#This Row],[smoker]]="yes",1,0)</f>
        <v>1</v>
      </c>
      <c r="L237">
        <f>VLOOKUP(insurance[[#This Row],[region]],Table2[],2,0)</f>
        <v>4</v>
      </c>
    </row>
    <row r="238" spans="1:1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 s="29">
        <v>1615.7666999999999</v>
      </c>
      <c r="H238" cm="1">
        <f t="array" ref="H238">INDEX(kelas_charges[kelas],MATCH(1,(insurance[[#This Row],[charges]]&gt;=kelas_charges[Lower])*(insurance[[#This Row],[charges]]&lt;kelas_charges[Upper]),0),1)</f>
        <v>1</v>
      </c>
      <c r="I238" t="str" cm="1">
        <f t="array" ref="I238">INDEX(kelas_charges[desc],MATCH(1,(insurance[[#This Row],[charges]]&gt;=kelas_charges[Lower])*(insurance[[#This Row],[charges]]&lt;kelas_charges[Upper]),0),1)</f>
        <v>1121 s.d 6817</v>
      </c>
      <c r="J238">
        <f>IF(insurance[[#This Row],[charges]]&gt;16700,1,0)</f>
        <v>0</v>
      </c>
      <c r="K238">
        <f>IF(insurance[[#This Row],[smoker]]="yes",1,0)</f>
        <v>0</v>
      </c>
      <c r="L238">
        <f>VLOOKUP(insurance[[#This Row],[region]],Table2[],2,0)</f>
        <v>4</v>
      </c>
    </row>
    <row r="239" spans="1:1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 s="29">
        <v>4463.2051000000001</v>
      </c>
      <c r="H239" cm="1">
        <f t="array" ref="H239">INDEX(kelas_charges[kelas],MATCH(1,(insurance[[#This Row],[charges]]&gt;=kelas_charges[Lower])*(insurance[[#This Row],[charges]]&lt;kelas_charges[Upper]),0),1)</f>
        <v>1</v>
      </c>
      <c r="I239" t="str" cm="1">
        <f t="array" ref="I239">INDEX(kelas_charges[desc],MATCH(1,(insurance[[#This Row],[charges]]&gt;=kelas_charges[Lower])*(insurance[[#This Row],[charges]]&lt;kelas_charges[Upper]),0),1)</f>
        <v>1121 s.d 6817</v>
      </c>
      <c r="J239">
        <f>IF(insurance[[#This Row],[charges]]&gt;16700,1,0)</f>
        <v>0</v>
      </c>
      <c r="K239">
        <f>IF(insurance[[#This Row],[smoker]]="yes",1,0)</f>
        <v>0</v>
      </c>
      <c r="L239">
        <f>VLOOKUP(insurance[[#This Row],[region]],Table2[],2,0)</f>
        <v>4</v>
      </c>
    </row>
    <row r="240" spans="1:1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 s="29">
        <v>17352.6803</v>
      </c>
      <c r="H240" cm="1">
        <f t="array" ref="H240">INDEX(kelas_charges[kelas],MATCH(1,(insurance[[#This Row],[charges]]&gt;=kelas_charges[Lower])*(insurance[[#This Row],[charges]]&lt;kelas_charges[Upper]),0),1)</f>
        <v>3</v>
      </c>
      <c r="I240" t="str" cm="1">
        <f t="array" ref="I240">INDEX(kelas_charges[desc],MATCH(1,(insurance[[#This Row],[charges]]&gt;=kelas_charges[Lower])*(insurance[[#This Row],[charges]]&lt;kelas_charges[Upper]),0),1)</f>
        <v>12512 s.d 18207</v>
      </c>
      <c r="J240">
        <f>IF(insurance[[#This Row],[charges]]&gt;16700,1,0)</f>
        <v>1</v>
      </c>
      <c r="K240">
        <f>IF(insurance[[#This Row],[smoker]]="yes",1,0)</f>
        <v>1</v>
      </c>
      <c r="L240">
        <f>VLOOKUP(insurance[[#This Row],[region]],Table2[],2,0)</f>
        <v>1</v>
      </c>
    </row>
    <row r="241" spans="1:1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 s="29">
        <v>7152.6714000000002</v>
      </c>
      <c r="H241" cm="1">
        <f t="array" ref="H241">INDEX(kelas_charges[kelas],MATCH(1,(insurance[[#This Row],[charges]]&gt;=kelas_charges[Lower])*(insurance[[#This Row],[charges]]&lt;kelas_charges[Upper]),0),1)</f>
        <v>2</v>
      </c>
      <c r="I241" t="str" cm="1">
        <f t="array" ref="I241">INDEX(kelas_charges[desc],MATCH(1,(insurance[[#This Row],[charges]]&gt;=kelas_charges[Lower])*(insurance[[#This Row],[charges]]&lt;kelas_charges[Upper]),0),1)</f>
        <v>6817 s.d 12512</v>
      </c>
      <c r="J241">
        <f>IF(insurance[[#This Row],[charges]]&gt;16700,1,0)</f>
        <v>0</v>
      </c>
      <c r="K241">
        <f>IF(insurance[[#This Row],[smoker]]="yes",1,0)</f>
        <v>0</v>
      </c>
      <c r="L241">
        <f>VLOOKUP(insurance[[#This Row],[region]],Table2[],2,0)</f>
        <v>4</v>
      </c>
    </row>
    <row r="242" spans="1:1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 s="29">
        <v>38511.628299999997</v>
      </c>
      <c r="H242" cm="1">
        <f t="array" ref="H242">INDEX(kelas_charges[kelas],MATCH(1,(insurance[[#This Row],[charges]]&gt;=kelas_charges[Lower])*(insurance[[#This Row],[charges]]&lt;kelas_charges[Upper]),0),1)</f>
        <v>7</v>
      </c>
      <c r="I242" t="str" cm="1">
        <f t="array" ref="I242">INDEX(kelas_charges[desc],MATCH(1,(insurance[[#This Row],[charges]]&gt;=kelas_charges[Lower])*(insurance[[#This Row],[charges]]&lt;kelas_charges[Upper]),0),1)</f>
        <v>35293 s.d 40989</v>
      </c>
      <c r="J242">
        <f>IF(insurance[[#This Row],[charges]]&gt;16700,1,0)</f>
        <v>1</v>
      </c>
      <c r="K242">
        <f>IF(insurance[[#This Row],[smoker]]="yes",1,0)</f>
        <v>1</v>
      </c>
      <c r="L242">
        <f>VLOOKUP(insurance[[#This Row],[region]],Table2[],2,0)</f>
        <v>2</v>
      </c>
    </row>
    <row r="243" spans="1:1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 s="29">
        <v>5354.0746499999996</v>
      </c>
      <c r="H243" cm="1">
        <f t="array" ref="H243">INDEX(kelas_charges[kelas],MATCH(1,(insurance[[#This Row],[charges]]&gt;=kelas_charges[Lower])*(insurance[[#This Row],[charges]]&lt;kelas_charges[Upper]),0),1)</f>
        <v>1</v>
      </c>
      <c r="I243" t="str" cm="1">
        <f t="array" ref="I243">INDEX(kelas_charges[desc],MATCH(1,(insurance[[#This Row],[charges]]&gt;=kelas_charges[Lower])*(insurance[[#This Row],[charges]]&lt;kelas_charges[Upper]),0),1)</f>
        <v>1121 s.d 6817</v>
      </c>
      <c r="J243">
        <f>IF(insurance[[#This Row],[charges]]&gt;16700,1,0)</f>
        <v>0</v>
      </c>
      <c r="K243">
        <f>IF(insurance[[#This Row],[smoker]]="yes",1,0)</f>
        <v>0</v>
      </c>
      <c r="L243">
        <f>VLOOKUP(insurance[[#This Row],[region]],Table2[],2,0)</f>
        <v>2</v>
      </c>
    </row>
    <row r="244" spans="1:1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 s="29">
        <v>35160.134570000002</v>
      </c>
      <c r="H244" cm="1">
        <f t="array" ref="H244">INDEX(kelas_charges[kelas],MATCH(1,(insurance[[#This Row],[charges]]&gt;=kelas_charges[Lower])*(insurance[[#This Row],[charges]]&lt;kelas_charges[Upper]),0),1)</f>
        <v>6</v>
      </c>
      <c r="I244" t="str" cm="1">
        <f t="array" ref="I244">INDEX(kelas_charges[desc],MATCH(1,(insurance[[#This Row],[charges]]&gt;=kelas_charges[Lower])*(insurance[[#This Row],[charges]]&lt;kelas_charges[Upper]),0),1)</f>
        <v>29598 s.d 35293</v>
      </c>
      <c r="J244">
        <f>IF(insurance[[#This Row],[charges]]&gt;16700,1,0)</f>
        <v>1</v>
      </c>
      <c r="K244">
        <f>IF(insurance[[#This Row],[smoker]]="yes",1,0)</f>
        <v>0</v>
      </c>
      <c r="L244">
        <f>VLOOKUP(insurance[[#This Row],[region]],Table2[],2,0)</f>
        <v>3</v>
      </c>
    </row>
    <row r="245" spans="1:1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 s="29">
        <v>7196.8670000000002</v>
      </c>
      <c r="H245" cm="1">
        <f t="array" ref="H245">INDEX(kelas_charges[kelas],MATCH(1,(insurance[[#This Row],[charges]]&gt;=kelas_charges[Lower])*(insurance[[#This Row],[charges]]&lt;kelas_charges[Upper]),0),1)</f>
        <v>2</v>
      </c>
      <c r="I245" t="str" cm="1">
        <f t="array" ref="I245">INDEX(kelas_charges[desc],MATCH(1,(insurance[[#This Row],[charges]]&gt;=kelas_charges[Lower])*(insurance[[#This Row],[charges]]&lt;kelas_charges[Upper]),0),1)</f>
        <v>6817 s.d 12512</v>
      </c>
      <c r="J245">
        <f>IF(insurance[[#This Row],[charges]]&gt;16700,1,0)</f>
        <v>0</v>
      </c>
      <c r="K245">
        <f>IF(insurance[[#This Row],[smoker]]="yes",1,0)</f>
        <v>0</v>
      </c>
      <c r="L245">
        <f>VLOOKUP(insurance[[#This Row],[region]],Table2[],2,0)</f>
        <v>3</v>
      </c>
    </row>
    <row r="246" spans="1:1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 s="29">
        <v>29523.1656</v>
      </c>
      <c r="H246" cm="1">
        <f t="array" ref="H246">INDEX(kelas_charges[kelas],MATCH(1,(insurance[[#This Row],[charges]]&gt;=kelas_charges[Lower])*(insurance[[#This Row],[charges]]&lt;kelas_charges[Upper]),0),1)</f>
        <v>5</v>
      </c>
      <c r="I246" t="str" cm="1">
        <f t="array" ref="I246">INDEX(kelas_charges[desc],MATCH(1,(insurance[[#This Row],[charges]]&gt;=kelas_charges[Lower])*(insurance[[#This Row],[charges]]&lt;kelas_charges[Upper]),0),1)</f>
        <v>23903 s.d 29598</v>
      </c>
      <c r="J246">
        <f>IF(insurance[[#This Row],[charges]]&gt;16700,1,0)</f>
        <v>1</v>
      </c>
      <c r="K246">
        <f>IF(insurance[[#This Row],[smoker]]="yes",1,0)</f>
        <v>1</v>
      </c>
      <c r="L246">
        <f>VLOOKUP(insurance[[#This Row],[region]],Table2[],2,0)</f>
        <v>2</v>
      </c>
    </row>
    <row r="247" spans="1:1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 s="29">
        <v>24476.478510000001</v>
      </c>
      <c r="H247" cm="1">
        <f t="array" ref="H247">INDEX(kelas_charges[kelas],MATCH(1,(insurance[[#This Row],[charges]]&gt;=kelas_charges[Lower])*(insurance[[#This Row],[charges]]&lt;kelas_charges[Upper]),0),1)</f>
        <v>5</v>
      </c>
      <c r="I247" t="str" cm="1">
        <f t="array" ref="I247">INDEX(kelas_charges[desc],MATCH(1,(insurance[[#This Row],[charges]]&gt;=kelas_charges[Lower])*(insurance[[#This Row],[charges]]&lt;kelas_charges[Upper]),0),1)</f>
        <v>23903 s.d 29598</v>
      </c>
      <c r="J247">
        <f>IF(insurance[[#This Row],[charges]]&gt;16700,1,0)</f>
        <v>1</v>
      </c>
      <c r="K247">
        <f>IF(insurance[[#This Row],[smoker]]="yes",1,0)</f>
        <v>0</v>
      </c>
      <c r="L247">
        <f>VLOOKUP(insurance[[#This Row],[region]],Table2[],2,0)</f>
        <v>1</v>
      </c>
    </row>
    <row r="248" spans="1:1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 s="29">
        <v>12648.7034</v>
      </c>
      <c r="H248" cm="1">
        <f t="array" ref="H248">INDEX(kelas_charges[kelas],MATCH(1,(insurance[[#This Row],[charges]]&gt;=kelas_charges[Lower])*(insurance[[#This Row],[charges]]&lt;kelas_charges[Upper]),0),1)</f>
        <v>3</v>
      </c>
      <c r="I248" t="str" cm="1">
        <f t="array" ref="I248">INDEX(kelas_charges[desc],MATCH(1,(insurance[[#This Row],[charges]]&gt;=kelas_charges[Lower])*(insurance[[#This Row],[charges]]&lt;kelas_charges[Upper]),0),1)</f>
        <v>12512 s.d 18207</v>
      </c>
      <c r="J248">
        <f>IF(insurance[[#This Row],[charges]]&gt;16700,1,0)</f>
        <v>0</v>
      </c>
      <c r="K248">
        <f>IF(insurance[[#This Row],[smoker]]="yes",1,0)</f>
        <v>0</v>
      </c>
      <c r="L248">
        <f>VLOOKUP(insurance[[#This Row],[region]],Table2[],2,0)</f>
        <v>4</v>
      </c>
    </row>
    <row r="249" spans="1:1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 s="29">
        <v>1986.9333999999999</v>
      </c>
      <c r="H249" cm="1">
        <f t="array" ref="H249">INDEX(kelas_charges[kelas],MATCH(1,(insurance[[#This Row],[charges]]&gt;=kelas_charges[Lower])*(insurance[[#This Row],[charges]]&lt;kelas_charges[Upper]),0),1)</f>
        <v>1</v>
      </c>
      <c r="I249" t="str" cm="1">
        <f t="array" ref="I249">INDEX(kelas_charges[desc],MATCH(1,(insurance[[#This Row],[charges]]&gt;=kelas_charges[Lower])*(insurance[[#This Row],[charges]]&lt;kelas_charges[Upper]),0),1)</f>
        <v>1121 s.d 6817</v>
      </c>
      <c r="J249">
        <f>IF(insurance[[#This Row],[charges]]&gt;16700,1,0)</f>
        <v>0</v>
      </c>
      <c r="K249">
        <f>IF(insurance[[#This Row],[smoker]]="yes",1,0)</f>
        <v>0</v>
      </c>
      <c r="L249">
        <f>VLOOKUP(insurance[[#This Row],[region]],Table2[],2,0)</f>
        <v>4</v>
      </c>
    </row>
    <row r="250" spans="1:1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 s="29">
        <v>1832.0940000000001</v>
      </c>
      <c r="H250" cm="1">
        <f t="array" ref="H250">INDEX(kelas_charges[kelas],MATCH(1,(insurance[[#This Row],[charges]]&gt;=kelas_charges[Lower])*(insurance[[#This Row],[charges]]&lt;kelas_charges[Upper]),0),1)</f>
        <v>1</v>
      </c>
      <c r="I250" t="str" cm="1">
        <f t="array" ref="I250">INDEX(kelas_charges[desc],MATCH(1,(insurance[[#This Row],[charges]]&gt;=kelas_charges[Lower])*(insurance[[#This Row],[charges]]&lt;kelas_charges[Upper]),0),1)</f>
        <v>1121 s.d 6817</v>
      </c>
      <c r="J250">
        <f>IF(insurance[[#This Row],[charges]]&gt;16700,1,0)</f>
        <v>0</v>
      </c>
      <c r="K250">
        <f>IF(insurance[[#This Row],[smoker]]="yes",1,0)</f>
        <v>0</v>
      </c>
      <c r="L250">
        <f>VLOOKUP(insurance[[#This Row],[region]],Table2[],2,0)</f>
        <v>3</v>
      </c>
    </row>
    <row r="251" spans="1:1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 s="29">
        <v>4040.55825</v>
      </c>
      <c r="H251" cm="1">
        <f t="array" ref="H251">INDEX(kelas_charges[kelas],MATCH(1,(insurance[[#This Row],[charges]]&gt;=kelas_charges[Lower])*(insurance[[#This Row],[charges]]&lt;kelas_charges[Upper]),0),1)</f>
        <v>1</v>
      </c>
      <c r="I251" t="str" cm="1">
        <f t="array" ref="I251">INDEX(kelas_charges[desc],MATCH(1,(insurance[[#This Row],[charges]]&gt;=kelas_charges[Lower])*(insurance[[#This Row],[charges]]&lt;kelas_charges[Upper]),0),1)</f>
        <v>1121 s.d 6817</v>
      </c>
      <c r="J251">
        <f>IF(insurance[[#This Row],[charges]]&gt;16700,1,0)</f>
        <v>0</v>
      </c>
      <c r="K251">
        <f>IF(insurance[[#This Row],[smoker]]="yes",1,0)</f>
        <v>0</v>
      </c>
      <c r="L251">
        <f>VLOOKUP(insurance[[#This Row],[region]],Table2[],2,0)</f>
        <v>2</v>
      </c>
    </row>
    <row r="252" spans="1:1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 s="29">
        <v>12829.455099999999</v>
      </c>
      <c r="H252" cm="1">
        <f t="array" ref="H252">INDEX(kelas_charges[kelas],MATCH(1,(insurance[[#This Row],[charges]]&gt;=kelas_charges[Lower])*(insurance[[#This Row],[charges]]&lt;kelas_charges[Upper]),0),1)</f>
        <v>3</v>
      </c>
      <c r="I252" t="str" cm="1">
        <f t="array" ref="I252">INDEX(kelas_charges[desc],MATCH(1,(insurance[[#This Row],[charges]]&gt;=kelas_charges[Lower])*(insurance[[#This Row],[charges]]&lt;kelas_charges[Upper]),0),1)</f>
        <v>12512 s.d 18207</v>
      </c>
      <c r="J252">
        <f>IF(insurance[[#This Row],[charges]]&gt;16700,1,0)</f>
        <v>0</v>
      </c>
      <c r="K252">
        <f>IF(insurance[[#This Row],[smoker]]="yes",1,0)</f>
        <v>1</v>
      </c>
      <c r="L252">
        <f>VLOOKUP(insurance[[#This Row],[region]],Table2[],2,0)</f>
        <v>2</v>
      </c>
    </row>
    <row r="253" spans="1:1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 s="29">
        <v>47305.305</v>
      </c>
      <c r="H253" cm="1">
        <f t="array" ref="H253">INDEX(kelas_charges[kelas],MATCH(1,(insurance[[#This Row],[charges]]&gt;=kelas_charges[Lower])*(insurance[[#This Row],[charges]]&lt;kelas_charges[Upper]),0),1)</f>
        <v>9</v>
      </c>
      <c r="I253" t="str" cm="1">
        <f t="array" ref="I253">INDEX(kelas_charges[desc],MATCH(1,(insurance[[#This Row],[charges]]&gt;=kelas_charges[Lower])*(insurance[[#This Row],[charges]]&lt;kelas_charges[Upper]),0),1)</f>
        <v>46684 s.d 52379</v>
      </c>
      <c r="J253">
        <f>IF(insurance[[#This Row],[charges]]&gt;16700,1,0)</f>
        <v>1</v>
      </c>
      <c r="K253">
        <f>IF(insurance[[#This Row],[smoker]]="yes",1,0)</f>
        <v>1</v>
      </c>
      <c r="L253">
        <f>VLOOKUP(insurance[[#This Row],[region]],Table2[],2,0)</f>
        <v>3</v>
      </c>
    </row>
    <row r="254" spans="1:1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 s="29">
        <v>44260.749900000003</v>
      </c>
      <c r="H254" cm="1">
        <f t="array" ref="H254">INDEX(kelas_charges[kelas],MATCH(1,(insurance[[#This Row],[charges]]&gt;=kelas_charges[Lower])*(insurance[[#This Row],[charges]]&lt;kelas_charges[Upper]),0),1)</f>
        <v>8</v>
      </c>
      <c r="I254" t="str" cm="1">
        <f t="array" ref="I254">INDEX(kelas_charges[desc],MATCH(1,(insurance[[#This Row],[charges]]&gt;=kelas_charges[Lower])*(insurance[[#This Row],[charges]]&lt;kelas_charges[Upper]),0),1)</f>
        <v>40989 s.d 46684</v>
      </c>
      <c r="J254">
        <f>IF(insurance[[#This Row],[charges]]&gt;16700,1,0)</f>
        <v>1</v>
      </c>
      <c r="K254">
        <f>IF(insurance[[#This Row],[smoker]]="yes",1,0)</f>
        <v>1</v>
      </c>
      <c r="L254">
        <f>VLOOKUP(insurance[[#This Row],[region]],Table2[],2,0)</f>
        <v>4</v>
      </c>
    </row>
    <row r="255" spans="1:1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 s="29">
        <v>4260.7439999999997</v>
      </c>
      <c r="H255" cm="1">
        <f t="array" ref="H255">INDEX(kelas_charges[kelas],MATCH(1,(insurance[[#This Row],[charges]]&gt;=kelas_charges[Lower])*(insurance[[#This Row],[charges]]&lt;kelas_charges[Upper]),0),1)</f>
        <v>1</v>
      </c>
      <c r="I255" t="str" cm="1">
        <f t="array" ref="I255">INDEX(kelas_charges[desc],MATCH(1,(insurance[[#This Row],[charges]]&gt;=kelas_charges[Lower])*(insurance[[#This Row],[charges]]&lt;kelas_charges[Upper]),0),1)</f>
        <v>1121 s.d 6817</v>
      </c>
      <c r="J255">
        <f>IF(insurance[[#This Row],[charges]]&gt;16700,1,0)</f>
        <v>0</v>
      </c>
      <c r="K255">
        <f>IF(insurance[[#This Row],[smoker]]="yes",1,0)</f>
        <v>0</v>
      </c>
      <c r="L255">
        <f>VLOOKUP(insurance[[#This Row],[region]],Table2[],2,0)</f>
        <v>3</v>
      </c>
    </row>
    <row r="256" spans="1:1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 s="29">
        <v>41097.161749999999</v>
      </c>
      <c r="H256" cm="1">
        <f t="array" ref="H256">INDEX(kelas_charges[kelas],MATCH(1,(insurance[[#This Row],[charges]]&gt;=kelas_charges[Lower])*(insurance[[#This Row],[charges]]&lt;kelas_charges[Upper]),0),1)</f>
        <v>8</v>
      </c>
      <c r="I256" t="str" cm="1">
        <f t="array" ref="I256">INDEX(kelas_charges[desc],MATCH(1,(insurance[[#This Row],[charges]]&gt;=kelas_charges[Lower])*(insurance[[#This Row],[charges]]&lt;kelas_charges[Upper]),0),1)</f>
        <v>40989 s.d 46684</v>
      </c>
      <c r="J256">
        <f>IF(insurance[[#This Row],[charges]]&gt;16700,1,0)</f>
        <v>1</v>
      </c>
      <c r="K256">
        <f>IF(insurance[[#This Row],[smoker]]="yes",1,0)</f>
        <v>1</v>
      </c>
      <c r="L256">
        <f>VLOOKUP(insurance[[#This Row],[region]],Table2[],2,0)</f>
        <v>2</v>
      </c>
    </row>
    <row r="257" spans="1:1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 s="29">
        <v>13047.332350000001</v>
      </c>
      <c r="H257" cm="1">
        <f t="array" ref="H257">INDEX(kelas_charges[kelas],MATCH(1,(insurance[[#This Row],[charges]]&gt;=kelas_charges[Lower])*(insurance[[#This Row],[charges]]&lt;kelas_charges[Upper]),0),1)</f>
        <v>3</v>
      </c>
      <c r="I257" t="str" cm="1">
        <f t="array" ref="I257">INDEX(kelas_charges[desc],MATCH(1,(insurance[[#This Row],[charges]]&gt;=kelas_charges[Lower])*(insurance[[#This Row],[charges]]&lt;kelas_charges[Upper]),0),1)</f>
        <v>12512 s.d 18207</v>
      </c>
      <c r="J257">
        <f>IF(insurance[[#This Row],[charges]]&gt;16700,1,0)</f>
        <v>0</v>
      </c>
      <c r="K257">
        <f>IF(insurance[[#This Row],[smoker]]="yes",1,0)</f>
        <v>0</v>
      </c>
      <c r="L257">
        <f>VLOOKUP(insurance[[#This Row],[region]],Table2[],2,0)</f>
        <v>2</v>
      </c>
    </row>
    <row r="258" spans="1:1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 s="29">
        <v>43921.183700000001</v>
      </c>
      <c r="H258" cm="1">
        <f t="array" ref="H258">INDEX(kelas_charges[kelas],MATCH(1,(insurance[[#This Row],[charges]]&gt;=kelas_charges[Lower])*(insurance[[#This Row],[charges]]&lt;kelas_charges[Upper]),0),1)</f>
        <v>8</v>
      </c>
      <c r="I258" t="str" cm="1">
        <f t="array" ref="I258">INDEX(kelas_charges[desc],MATCH(1,(insurance[[#This Row],[charges]]&gt;=kelas_charges[Lower])*(insurance[[#This Row],[charges]]&lt;kelas_charges[Upper]),0),1)</f>
        <v>40989 s.d 46684</v>
      </c>
      <c r="J258">
        <f>IF(insurance[[#This Row],[charges]]&gt;16700,1,0)</f>
        <v>1</v>
      </c>
      <c r="K258">
        <f>IF(insurance[[#This Row],[smoker]]="yes",1,0)</f>
        <v>1</v>
      </c>
      <c r="L258">
        <f>VLOOKUP(insurance[[#This Row],[region]],Table2[],2,0)</f>
        <v>1</v>
      </c>
    </row>
    <row r="259" spans="1:1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 s="29">
        <v>5400.9804999999997</v>
      </c>
      <c r="H259" cm="1">
        <f t="array" ref="H259">INDEX(kelas_charges[kelas],MATCH(1,(insurance[[#This Row],[charges]]&gt;=kelas_charges[Lower])*(insurance[[#This Row],[charges]]&lt;kelas_charges[Upper]),0),1)</f>
        <v>1</v>
      </c>
      <c r="I259" t="str" cm="1">
        <f t="array" ref="I259">INDEX(kelas_charges[desc],MATCH(1,(insurance[[#This Row],[charges]]&gt;=kelas_charges[Lower])*(insurance[[#This Row],[charges]]&lt;kelas_charges[Upper]),0),1)</f>
        <v>1121 s.d 6817</v>
      </c>
      <c r="J259">
        <f>IF(insurance[[#This Row],[charges]]&gt;16700,1,0)</f>
        <v>0</v>
      </c>
      <c r="K259">
        <f>IF(insurance[[#This Row],[smoker]]="yes",1,0)</f>
        <v>0</v>
      </c>
      <c r="L259">
        <f>VLOOKUP(insurance[[#This Row],[region]],Table2[],2,0)</f>
        <v>4</v>
      </c>
    </row>
    <row r="260" spans="1:1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 s="29">
        <v>11520.099850000001</v>
      </c>
      <c r="H260" cm="1">
        <f t="array" ref="H260">INDEX(kelas_charges[kelas],MATCH(1,(insurance[[#This Row],[charges]]&gt;=kelas_charges[Lower])*(insurance[[#This Row],[charges]]&lt;kelas_charges[Upper]),0),1)</f>
        <v>2</v>
      </c>
      <c r="I260" t="str" cm="1">
        <f t="array" ref="I260">INDEX(kelas_charges[desc],MATCH(1,(insurance[[#This Row],[charges]]&gt;=kelas_charges[Lower])*(insurance[[#This Row],[charges]]&lt;kelas_charges[Upper]),0),1)</f>
        <v>6817 s.d 12512</v>
      </c>
      <c r="J260">
        <f>IF(insurance[[#This Row],[charges]]&gt;16700,1,0)</f>
        <v>0</v>
      </c>
      <c r="K260">
        <f>IF(insurance[[#This Row],[smoker]]="yes",1,0)</f>
        <v>0</v>
      </c>
      <c r="L260">
        <f>VLOOKUP(insurance[[#This Row],[region]],Table2[],2,0)</f>
        <v>1</v>
      </c>
    </row>
    <row r="261" spans="1:1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 s="29">
        <v>33750.291799999999</v>
      </c>
      <c r="H261" cm="1">
        <f t="array" ref="H261">INDEX(kelas_charges[kelas],MATCH(1,(insurance[[#This Row],[charges]]&gt;=kelas_charges[Lower])*(insurance[[#This Row],[charges]]&lt;kelas_charges[Upper]),0),1)</f>
        <v>6</v>
      </c>
      <c r="I261" t="str" cm="1">
        <f t="array" ref="I261">INDEX(kelas_charges[desc],MATCH(1,(insurance[[#This Row],[charges]]&gt;=kelas_charges[Lower])*(insurance[[#This Row],[charges]]&lt;kelas_charges[Upper]),0),1)</f>
        <v>29598 s.d 35293</v>
      </c>
      <c r="J261">
        <f>IF(insurance[[#This Row],[charges]]&gt;16700,1,0)</f>
        <v>1</v>
      </c>
      <c r="K261">
        <f>IF(insurance[[#This Row],[smoker]]="yes",1,0)</f>
        <v>1</v>
      </c>
      <c r="L261">
        <f>VLOOKUP(insurance[[#This Row],[region]],Table2[],2,0)</f>
        <v>1</v>
      </c>
    </row>
    <row r="262" spans="1:1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 s="29">
        <v>11837.16</v>
      </c>
      <c r="H262" cm="1">
        <f t="array" ref="H262">INDEX(kelas_charges[kelas],MATCH(1,(insurance[[#This Row],[charges]]&gt;=kelas_charges[Lower])*(insurance[[#This Row],[charges]]&lt;kelas_charges[Upper]),0),1)</f>
        <v>2</v>
      </c>
      <c r="I262" t="str" cm="1">
        <f t="array" ref="I262">INDEX(kelas_charges[desc],MATCH(1,(insurance[[#This Row],[charges]]&gt;=kelas_charges[Lower])*(insurance[[#This Row],[charges]]&lt;kelas_charges[Upper]),0),1)</f>
        <v>6817 s.d 12512</v>
      </c>
      <c r="J262">
        <f>IF(insurance[[#This Row],[charges]]&gt;16700,1,0)</f>
        <v>0</v>
      </c>
      <c r="K262">
        <f>IF(insurance[[#This Row],[smoker]]="yes",1,0)</f>
        <v>0</v>
      </c>
      <c r="L262">
        <f>VLOOKUP(insurance[[#This Row],[region]],Table2[],2,0)</f>
        <v>3</v>
      </c>
    </row>
    <row r="263" spans="1:1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 s="29">
        <v>17085.267599999999</v>
      </c>
      <c r="H263" cm="1">
        <f t="array" ref="H263">INDEX(kelas_charges[kelas],MATCH(1,(insurance[[#This Row],[charges]]&gt;=kelas_charges[Lower])*(insurance[[#This Row],[charges]]&lt;kelas_charges[Upper]),0),1)</f>
        <v>3</v>
      </c>
      <c r="I263" t="str" cm="1">
        <f t="array" ref="I263">INDEX(kelas_charges[desc],MATCH(1,(insurance[[#This Row],[charges]]&gt;=kelas_charges[Lower])*(insurance[[#This Row],[charges]]&lt;kelas_charges[Upper]),0),1)</f>
        <v>12512 s.d 18207</v>
      </c>
      <c r="J263">
        <f>IF(insurance[[#This Row],[charges]]&gt;16700,1,0)</f>
        <v>1</v>
      </c>
      <c r="K263">
        <f>IF(insurance[[#This Row],[smoker]]="yes",1,0)</f>
        <v>1</v>
      </c>
      <c r="L263">
        <f>VLOOKUP(insurance[[#This Row],[region]],Table2[],2,0)</f>
        <v>4</v>
      </c>
    </row>
    <row r="264" spans="1:1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 s="29">
        <v>24869.836800000001</v>
      </c>
      <c r="H264" cm="1">
        <f t="array" ref="H264">INDEX(kelas_charges[kelas],MATCH(1,(insurance[[#This Row],[charges]]&gt;=kelas_charges[Lower])*(insurance[[#This Row],[charges]]&lt;kelas_charges[Upper]),0),1)</f>
        <v>5</v>
      </c>
      <c r="I264" t="str" cm="1">
        <f t="array" ref="I264">INDEX(kelas_charges[desc],MATCH(1,(insurance[[#This Row],[charges]]&gt;=kelas_charges[Lower])*(insurance[[#This Row],[charges]]&lt;kelas_charges[Upper]),0),1)</f>
        <v>23903 s.d 29598</v>
      </c>
      <c r="J264">
        <f>IF(insurance[[#This Row],[charges]]&gt;16700,1,0)</f>
        <v>1</v>
      </c>
      <c r="K264">
        <f>IF(insurance[[#This Row],[smoker]]="yes",1,0)</f>
        <v>1</v>
      </c>
      <c r="L264">
        <f>VLOOKUP(insurance[[#This Row],[region]],Table2[],2,0)</f>
        <v>2</v>
      </c>
    </row>
    <row r="265" spans="1:1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 s="29">
        <v>36219.405449999998</v>
      </c>
      <c r="H265" cm="1">
        <f t="array" ref="H265">INDEX(kelas_charges[kelas],MATCH(1,(insurance[[#This Row],[charges]]&gt;=kelas_charges[Lower])*(insurance[[#This Row],[charges]]&lt;kelas_charges[Upper]),0),1)</f>
        <v>7</v>
      </c>
      <c r="I265" t="str" cm="1">
        <f t="array" ref="I265">INDEX(kelas_charges[desc],MATCH(1,(insurance[[#This Row],[charges]]&gt;=kelas_charges[Lower])*(insurance[[#This Row],[charges]]&lt;kelas_charges[Upper]),0),1)</f>
        <v>35293 s.d 40989</v>
      </c>
      <c r="J265">
        <f>IF(insurance[[#This Row],[charges]]&gt;16700,1,0)</f>
        <v>1</v>
      </c>
      <c r="K265">
        <f>IF(insurance[[#This Row],[smoker]]="yes",1,0)</f>
        <v>1</v>
      </c>
      <c r="L265">
        <f>VLOOKUP(insurance[[#This Row],[region]],Table2[],2,0)</f>
        <v>1</v>
      </c>
    </row>
    <row r="266" spans="1:1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 s="29">
        <v>20462.997660000001</v>
      </c>
      <c r="H266" cm="1">
        <f t="array" ref="H266">INDEX(kelas_charges[kelas],MATCH(1,(insurance[[#This Row],[charges]]&gt;=kelas_charges[Lower])*(insurance[[#This Row],[charges]]&lt;kelas_charges[Upper]),0),1)</f>
        <v>4</v>
      </c>
      <c r="I266" t="str" cm="1">
        <f t="array" ref="I266">INDEX(kelas_charges[desc],MATCH(1,(insurance[[#This Row],[charges]]&gt;=kelas_charges[Lower])*(insurance[[#This Row],[charges]]&lt;kelas_charges[Upper]),0),1)</f>
        <v>18207 s.d 23903</v>
      </c>
      <c r="J266">
        <f>IF(insurance[[#This Row],[charges]]&gt;16700,1,0)</f>
        <v>1</v>
      </c>
      <c r="K266">
        <f>IF(insurance[[#This Row],[smoker]]="yes",1,0)</f>
        <v>0</v>
      </c>
      <c r="L266">
        <f>VLOOKUP(insurance[[#This Row],[region]],Table2[],2,0)</f>
        <v>4</v>
      </c>
    </row>
    <row r="267" spans="1:1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 s="29">
        <v>46151.124499999998</v>
      </c>
      <c r="H267" cm="1">
        <f t="array" ref="H267">INDEX(kelas_charges[kelas],MATCH(1,(insurance[[#This Row],[charges]]&gt;=kelas_charges[Lower])*(insurance[[#This Row],[charges]]&lt;kelas_charges[Upper]),0),1)</f>
        <v>8</v>
      </c>
      <c r="I267" t="str" cm="1">
        <f t="array" ref="I267">INDEX(kelas_charges[desc],MATCH(1,(insurance[[#This Row],[charges]]&gt;=kelas_charges[Lower])*(insurance[[#This Row],[charges]]&lt;kelas_charges[Upper]),0),1)</f>
        <v>40989 s.d 46684</v>
      </c>
      <c r="J267">
        <f>IF(insurance[[#This Row],[charges]]&gt;16700,1,0)</f>
        <v>1</v>
      </c>
      <c r="K267">
        <f>IF(insurance[[#This Row],[smoker]]="yes",1,0)</f>
        <v>1</v>
      </c>
      <c r="L267">
        <f>VLOOKUP(insurance[[#This Row],[region]],Table2[],2,0)</f>
        <v>4</v>
      </c>
    </row>
    <row r="268" spans="1:1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 s="29">
        <v>17179.522000000001</v>
      </c>
      <c r="H268" cm="1">
        <f t="array" ref="H268">INDEX(kelas_charges[kelas],MATCH(1,(insurance[[#This Row],[charges]]&gt;=kelas_charges[Lower])*(insurance[[#This Row],[charges]]&lt;kelas_charges[Upper]),0),1)</f>
        <v>3</v>
      </c>
      <c r="I268" t="str" cm="1">
        <f t="array" ref="I268">INDEX(kelas_charges[desc],MATCH(1,(insurance[[#This Row],[charges]]&gt;=kelas_charges[Lower])*(insurance[[#This Row],[charges]]&lt;kelas_charges[Upper]),0),1)</f>
        <v>12512 s.d 18207</v>
      </c>
      <c r="J268">
        <f>IF(insurance[[#This Row],[charges]]&gt;16700,1,0)</f>
        <v>1</v>
      </c>
      <c r="K268">
        <f>IF(insurance[[#This Row],[smoker]]="yes",1,0)</f>
        <v>1</v>
      </c>
      <c r="L268">
        <f>VLOOKUP(insurance[[#This Row],[region]],Table2[],2,0)</f>
        <v>4</v>
      </c>
    </row>
    <row r="269" spans="1:1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 s="29">
        <v>14590.63205</v>
      </c>
      <c r="H269" cm="1">
        <f t="array" ref="H269">INDEX(kelas_charges[kelas],MATCH(1,(insurance[[#This Row],[charges]]&gt;=kelas_charges[Lower])*(insurance[[#This Row],[charges]]&lt;kelas_charges[Upper]),0),1)</f>
        <v>3</v>
      </c>
      <c r="I269" t="str" cm="1">
        <f t="array" ref="I269">INDEX(kelas_charges[desc],MATCH(1,(insurance[[#This Row],[charges]]&gt;=kelas_charges[Lower])*(insurance[[#This Row],[charges]]&lt;kelas_charges[Upper]),0),1)</f>
        <v>12512 s.d 18207</v>
      </c>
      <c r="J269">
        <f>IF(insurance[[#This Row],[charges]]&gt;16700,1,0)</f>
        <v>0</v>
      </c>
      <c r="K269">
        <f>IF(insurance[[#This Row],[smoker]]="yes",1,0)</f>
        <v>0</v>
      </c>
      <c r="L269">
        <f>VLOOKUP(insurance[[#This Row],[region]],Table2[],2,0)</f>
        <v>2</v>
      </c>
    </row>
    <row r="270" spans="1:1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 s="29">
        <v>7441.0529999999999</v>
      </c>
      <c r="H270" cm="1">
        <f t="array" ref="H270">INDEX(kelas_charges[kelas],MATCH(1,(insurance[[#This Row],[charges]]&gt;=kelas_charges[Lower])*(insurance[[#This Row],[charges]]&lt;kelas_charges[Upper]),0),1)</f>
        <v>2</v>
      </c>
      <c r="I270" t="str" cm="1">
        <f t="array" ref="I270">INDEX(kelas_charges[desc],MATCH(1,(insurance[[#This Row],[charges]]&gt;=kelas_charges[Lower])*(insurance[[#This Row],[charges]]&lt;kelas_charges[Upper]),0),1)</f>
        <v>6817 s.d 12512</v>
      </c>
      <c r="J270">
        <f>IF(insurance[[#This Row],[charges]]&gt;16700,1,0)</f>
        <v>0</v>
      </c>
      <c r="K270">
        <f>IF(insurance[[#This Row],[smoker]]="yes",1,0)</f>
        <v>0</v>
      </c>
      <c r="L270">
        <f>VLOOKUP(insurance[[#This Row],[region]],Table2[],2,0)</f>
        <v>3</v>
      </c>
    </row>
    <row r="271" spans="1:1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 s="29">
        <v>9282.4806000000008</v>
      </c>
      <c r="H271" cm="1">
        <f t="array" ref="H271">INDEX(kelas_charges[kelas],MATCH(1,(insurance[[#This Row],[charges]]&gt;=kelas_charges[Lower])*(insurance[[#This Row],[charges]]&lt;kelas_charges[Upper]),0),1)</f>
        <v>2</v>
      </c>
      <c r="I271" t="str" cm="1">
        <f t="array" ref="I271">INDEX(kelas_charges[desc],MATCH(1,(insurance[[#This Row],[charges]]&gt;=kelas_charges[Lower])*(insurance[[#This Row],[charges]]&lt;kelas_charges[Upper]),0),1)</f>
        <v>6817 s.d 12512</v>
      </c>
      <c r="J271">
        <f>IF(insurance[[#This Row],[charges]]&gt;16700,1,0)</f>
        <v>0</v>
      </c>
      <c r="K271">
        <f>IF(insurance[[#This Row],[smoker]]="yes",1,0)</f>
        <v>0</v>
      </c>
      <c r="L271">
        <f>VLOOKUP(insurance[[#This Row],[region]],Table2[],2,0)</f>
        <v>2</v>
      </c>
    </row>
    <row r="272" spans="1:1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 s="29">
        <v>1719.4363000000001</v>
      </c>
      <c r="H272" cm="1">
        <f t="array" ref="H272">INDEX(kelas_charges[kelas],MATCH(1,(insurance[[#This Row],[charges]]&gt;=kelas_charges[Lower])*(insurance[[#This Row],[charges]]&lt;kelas_charges[Upper]),0),1)</f>
        <v>1</v>
      </c>
      <c r="I272" t="str" cm="1">
        <f t="array" ref="I272">INDEX(kelas_charges[desc],MATCH(1,(insurance[[#This Row],[charges]]&gt;=kelas_charges[Lower])*(insurance[[#This Row],[charges]]&lt;kelas_charges[Upper]),0),1)</f>
        <v>1121 s.d 6817</v>
      </c>
      <c r="J272">
        <f>IF(insurance[[#This Row],[charges]]&gt;16700,1,0)</f>
        <v>0</v>
      </c>
      <c r="K272">
        <f>IF(insurance[[#This Row],[smoker]]="yes",1,0)</f>
        <v>0</v>
      </c>
      <c r="L272">
        <f>VLOOKUP(insurance[[#This Row],[region]],Table2[],2,0)</f>
        <v>4</v>
      </c>
    </row>
    <row r="273" spans="1:1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 s="29">
        <v>42856.838000000003</v>
      </c>
      <c r="H273" cm="1">
        <f t="array" ref="H273">INDEX(kelas_charges[kelas],MATCH(1,(insurance[[#This Row],[charges]]&gt;=kelas_charges[Lower])*(insurance[[#This Row],[charges]]&lt;kelas_charges[Upper]),0),1)</f>
        <v>8</v>
      </c>
      <c r="I273" t="str" cm="1">
        <f t="array" ref="I273">INDEX(kelas_charges[desc],MATCH(1,(insurance[[#This Row],[charges]]&gt;=kelas_charges[Lower])*(insurance[[#This Row],[charges]]&lt;kelas_charges[Upper]),0),1)</f>
        <v>40989 s.d 46684</v>
      </c>
      <c r="J273">
        <f>IF(insurance[[#This Row],[charges]]&gt;16700,1,0)</f>
        <v>1</v>
      </c>
      <c r="K273">
        <f>IF(insurance[[#This Row],[smoker]]="yes",1,0)</f>
        <v>1</v>
      </c>
      <c r="L273">
        <f>VLOOKUP(insurance[[#This Row],[region]],Table2[],2,0)</f>
        <v>3</v>
      </c>
    </row>
    <row r="274" spans="1:1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 s="29">
        <v>7265.7025000000003</v>
      </c>
      <c r="H274" cm="1">
        <f t="array" ref="H274">INDEX(kelas_charges[kelas],MATCH(1,(insurance[[#This Row],[charges]]&gt;=kelas_charges[Lower])*(insurance[[#This Row],[charges]]&lt;kelas_charges[Upper]),0),1)</f>
        <v>2</v>
      </c>
      <c r="I274" t="str" cm="1">
        <f t="array" ref="I274">INDEX(kelas_charges[desc],MATCH(1,(insurance[[#This Row],[charges]]&gt;=kelas_charges[Lower])*(insurance[[#This Row],[charges]]&lt;kelas_charges[Upper]),0),1)</f>
        <v>6817 s.d 12512</v>
      </c>
      <c r="J274">
        <f>IF(insurance[[#This Row],[charges]]&gt;16700,1,0)</f>
        <v>0</v>
      </c>
      <c r="K274">
        <f>IF(insurance[[#This Row],[smoker]]="yes",1,0)</f>
        <v>0</v>
      </c>
      <c r="L274">
        <f>VLOOKUP(insurance[[#This Row],[region]],Table2[],2,0)</f>
        <v>1</v>
      </c>
    </row>
    <row r="275" spans="1:1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 s="29">
        <v>9617.6624499999998</v>
      </c>
      <c r="H275" cm="1">
        <f t="array" ref="H275">INDEX(kelas_charges[kelas],MATCH(1,(insurance[[#This Row],[charges]]&gt;=kelas_charges[Lower])*(insurance[[#This Row],[charges]]&lt;kelas_charges[Upper]),0),1)</f>
        <v>2</v>
      </c>
      <c r="I275" t="str" cm="1">
        <f t="array" ref="I275">INDEX(kelas_charges[desc],MATCH(1,(insurance[[#This Row],[charges]]&gt;=kelas_charges[Lower])*(insurance[[#This Row],[charges]]&lt;kelas_charges[Upper]),0),1)</f>
        <v>6817 s.d 12512</v>
      </c>
      <c r="J275">
        <f>IF(insurance[[#This Row],[charges]]&gt;16700,1,0)</f>
        <v>0</v>
      </c>
      <c r="K275">
        <f>IF(insurance[[#This Row],[smoker]]="yes",1,0)</f>
        <v>0</v>
      </c>
      <c r="L275">
        <f>VLOOKUP(insurance[[#This Row],[region]],Table2[],2,0)</f>
        <v>2</v>
      </c>
    </row>
    <row r="276" spans="1:1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 s="29">
        <v>2523.1695</v>
      </c>
      <c r="H276" cm="1">
        <f t="array" ref="H276">INDEX(kelas_charges[kelas],MATCH(1,(insurance[[#This Row],[charges]]&gt;=kelas_charges[Lower])*(insurance[[#This Row],[charges]]&lt;kelas_charges[Upper]),0),1)</f>
        <v>1</v>
      </c>
      <c r="I276" t="str" cm="1">
        <f t="array" ref="I276">INDEX(kelas_charges[desc],MATCH(1,(insurance[[#This Row],[charges]]&gt;=kelas_charges[Lower])*(insurance[[#This Row],[charges]]&lt;kelas_charges[Upper]),0),1)</f>
        <v>1121 s.d 6817</v>
      </c>
      <c r="J276">
        <f>IF(insurance[[#This Row],[charges]]&gt;16700,1,0)</f>
        <v>0</v>
      </c>
      <c r="K276">
        <f>IF(insurance[[#This Row],[smoker]]="yes",1,0)</f>
        <v>0</v>
      </c>
      <c r="L276">
        <f>VLOOKUP(insurance[[#This Row],[region]],Table2[],2,0)</f>
        <v>1</v>
      </c>
    </row>
    <row r="277" spans="1:1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 s="29">
        <v>9715.8410000000003</v>
      </c>
      <c r="H277" cm="1">
        <f t="array" ref="H277">INDEX(kelas_charges[kelas],MATCH(1,(insurance[[#This Row],[charges]]&gt;=kelas_charges[Lower])*(insurance[[#This Row],[charges]]&lt;kelas_charges[Upper]),0),1)</f>
        <v>2</v>
      </c>
      <c r="I277" t="str" cm="1">
        <f t="array" ref="I277">INDEX(kelas_charges[desc],MATCH(1,(insurance[[#This Row],[charges]]&gt;=kelas_charges[Lower])*(insurance[[#This Row],[charges]]&lt;kelas_charges[Upper]),0),1)</f>
        <v>6817 s.d 12512</v>
      </c>
      <c r="J277">
        <f>IF(insurance[[#This Row],[charges]]&gt;16700,1,0)</f>
        <v>0</v>
      </c>
      <c r="K277">
        <f>IF(insurance[[#This Row],[smoker]]="yes",1,0)</f>
        <v>0</v>
      </c>
      <c r="L277">
        <f>VLOOKUP(insurance[[#This Row],[region]],Table2[],2,0)</f>
        <v>2</v>
      </c>
    </row>
    <row r="278" spans="1:1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 s="29">
        <v>2803.69785</v>
      </c>
      <c r="H278" cm="1">
        <f t="array" ref="H278">INDEX(kelas_charges[kelas],MATCH(1,(insurance[[#This Row],[charges]]&gt;=kelas_charges[Lower])*(insurance[[#This Row],[charges]]&lt;kelas_charges[Upper]),0),1)</f>
        <v>1</v>
      </c>
      <c r="I278" t="str" cm="1">
        <f t="array" ref="I278">INDEX(kelas_charges[desc],MATCH(1,(insurance[[#This Row],[charges]]&gt;=kelas_charges[Lower])*(insurance[[#This Row],[charges]]&lt;kelas_charges[Upper]),0),1)</f>
        <v>1121 s.d 6817</v>
      </c>
      <c r="J278">
        <f>IF(insurance[[#This Row],[charges]]&gt;16700,1,0)</f>
        <v>0</v>
      </c>
      <c r="K278">
        <f>IF(insurance[[#This Row],[smoker]]="yes",1,0)</f>
        <v>0</v>
      </c>
      <c r="L278">
        <f>VLOOKUP(insurance[[#This Row],[region]],Table2[],2,0)</f>
        <v>1</v>
      </c>
    </row>
    <row r="279" spans="1:1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 s="29">
        <v>2150.4690000000001</v>
      </c>
      <c r="H279" cm="1">
        <f t="array" ref="H279">INDEX(kelas_charges[kelas],MATCH(1,(insurance[[#This Row],[charges]]&gt;=kelas_charges[Lower])*(insurance[[#This Row],[charges]]&lt;kelas_charges[Upper]),0),1)</f>
        <v>1</v>
      </c>
      <c r="I279" t="str" cm="1">
        <f t="array" ref="I279">INDEX(kelas_charges[desc],MATCH(1,(insurance[[#This Row],[charges]]&gt;=kelas_charges[Lower])*(insurance[[#This Row],[charges]]&lt;kelas_charges[Upper]),0),1)</f>
        <v>1121 s.d 6817</v>
      </c>
      <c r="J279">
        <f>IF(insurance[[#This Row],[charges]]&gt;16700,1,0)</f>
        <v>0</v>
      </c>
      <c r="K279">
        <f>IF(insurance[[#This Row],[smoker]]="yes",1,0)</f>
        <v>0</v>
      </c>
      <c r="L279">
        <f>VLOOKUP(insurance[[#This Row],[region]],Table2[],2,0)</f>
        <v>3</v>
      </c>
    </row>
    <row r="280" spans="1:1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 s="29">
        <v>12928.7911</v>
      </c>
      <c r="H280" cm="1">
        <f t="array" ref="H280">INDEX(kelas_charges[kelas],MATCH(1,(insurance[[#This Row],[charges]]&gt;=kelas_charges[Lower])*(insurance[[#This Row],[charges]]&lt;kelas_charges[Upper]),0),1)</f>
        <v>3</v>
      </c>
      <c r="I280" t="str" cm="1">
        <f t="array" ref="I280">INDEX(kelas_charges[desc],MATCH(1,(insurance[[#This Row],[charges]]&gt;=kelas_charges[Lower])*(insurance[[#This Row],[charges]]&lt;kelas_charges[Upper]),0),1)</f>
        <v>12512 s.d 18207</v>
      </c>
      <c r="J280">
        <f>IF(insurance[[#This Row],[charges]]&gt;16700,1,0)</f>
        <v>0</v>
      </c>
      <c r="K280">
        <f>IF(insurance[[#This Row],[smoker]]="yes",1,0)</f>
        <v>0</v>
      </c>
      <c r="L280">
        <f>VLOOKUP(insurance[[#This Row],[region]],Table2[],2,0)</f>
        <v>4</v>
      </c>
    </row>
    <row r="281" spans="1:1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 s="29">
        <v>9855.1314000000002</v>
      </c>
      <c r="H281" cm="1">
        <f t="array" ref="H281">INDEX(kelas_charges[kelas],MATCH(1,(insurance[[#This Row],[charges]]&gt;=kelas_charges[Lower])*(insurance[[#This Row],[charges]]&lt;kelas_charges[Upper]),0),1)</f>
        <v>2</v>
      </c>
      <c r="I281" t="str" cm="1">
        <f t="array" ref="I281">INDEX(kelas_charges[desc],MATCH(1,(insurance[[#This Row],[charges]]&gt;=kelas_charges[Lower])*(insurance[[#This Row],[charges]]&lt;kelas_charges[Upper]),0),1)</f>
        <v>6817 s.d 12512</v>
      </c>
      <c r="J281">
        <f>IF(insurance[[#This Row],[charges]]&gt;16700,1,0)</f>
        <v>0</v>
      </c>
      <c r="K281">
        <f>IF(insurance[[#This Row],[smoker]]="yes",1,0)</f>
        <v>0</v>
      </c>
      <c r="L281">
        <f>VLOOKUP(insurance[[#This Row],[region]],Table2[],2,0)</f>
        <v>4</v>
      </c>
    </row>
    <row r="282" spans="1:1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 s="29">
        <v>22331.566800000001</v>
      </c>
      <c r="H282" cm="1">
        <f t="array" ref="H282">INDEX(kelas_charges[kelas],MATCH(1,(insurance[[#This Row],[charges]]&gt;=kelas_charges[Lower])*(insurance[[#This Row],[charges]]&lt;kelas_charges[Upper]),0),1)</f>
        <v>4</v>
      </c>
      <c r="I282" t="str" cm="1">
        <f t="array" ref="I282">INDEX(kelas_charges[desc],MATCH(1,(insurance[[#This Row],[charges]]&gt;=kelas_charges[Lower])*(insurance[[#This Row],[charges]]&lt;kelas_charges[Upper]),0),1)</f>
        <v>18207 s.d 23903</v>
      </c>
      <c r="J282">
        <f>IF(insurance[[#This Row],[charges]]&gt;16700,1,0)</f>
        <v>1</v>
      </c>
      <c r="K282">
        <f>IF(insurance[[#This Row],[smoker]]="yes",1,0)</f>
        <v>1</v>
      </c>
      <c r="L282">
        <f>VLOOKUP(insurance[[#This Row],[region]],Table2[],2,0)</f>
        <v>2</v>
      </c>
    </row>
    <row r="283" spans="1:1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 s="29">
        <v>48549.178350000002</v>
      </c>
      <c r="H283" cm="1">
        <f t="array" ref="H283">INDEX(kelas_charges[kelas],MATCH(1,(insurance[[#This Row],[charges]]&gt;=kelas_charges[Lower])*(insurance[[#This Row],[charges]]&lt;kelas_charges[Upper]),0),1)</f>
        <v>9</v>
      </c>
      <c r="I283" t="str" cm="1">
        <f t="array" ref="I283">INDEX(kelas_charges[desc],MATCH(1,(insurance[[#This Row],[charges]]&gt;=kelas_charges[Lower])*(insurance[[#This Row],[charges]]&lt;kelas_charges[Upper]),0),1)</f>
        <v>46684 s.d 52379</v>
      </c>
      <c r="J283">
        <f>IF(insurance[[#This Row],[charges]]&gt;16700,1,0)</f>
        <v>1</v>
      </c>
      <c r="K283">
        <f>IF(insurance[[#This Row],[smoker]]="yes",1,0)</f>
        <v>1</v>
      </c>
      <c r="L283">
        <f>VLOOKUP(insurance[[#This Row],[region]],Table2[],2,0)</f>
        <v>2</v>
      </c>
    </row>
    <row r="284" spans="1:1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 s="29">
        <v>4237.12655</v>
      </c>
      <c r="H284" cm="1">
        <f t="array" ref="H284">INDEX(kelas_charges[kelas],MATCH(1,(insurance[[#This Row],[charges]]&gt;=kelas_charges[Lower])*(insurance[[#This Row],[charges]]&lt;kelas_charges[Upper]),0),1)</f>
        <v>1</v>
      </c>
      <c r="I284" t="str" cm="1">
        <f t="array" ref="I284">INDEX(kelas_charges[desc],MATCH(1,(insurance[[#This Row],[charges]]&gt;=kelas_charges[Lower])*(insurance[[#This Row],[charges]]&lt;kelas_charges[Upper]),0),1)</f>
        <v>1121 s.d 6817</v>
      </c>
      <c r="J284">
        <f>IF(insurance[[#This Row],[charges]]&gt;16700,1,0)</f>
        <v>0</v>
      </c>
      <c r="K284">
        <f>IF(insurance[[#This Row],[smoker]]="yes",1,0)</f>
        <v>0</v>
      </c>
      <c r="L284">
        <f>VLOOKUP(insurance[[#This Row],[region]],Table2[],2,0)</f>
        <v>2</v>
      </c>
    </row>
    <row r="285" spans="1:1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 s="29">
        <v>11879.10405</v>
      </c>
      <c r="H285" cm="1">
        <f t="array" ref="H285">INDEX(kelas_charges[kelas],MATCH(1,(insurance[[#This Row],[charges]]&gt;=kelas_charges[Lower])*(insurance[[#This Row],[charges]]&lt;kelas_charges[Upper]),0),1)</f>
        <v>2</v>
      </c>
      <c r="I285" t="str" cm="1">
        <f t="array" ref="I285">INDEX(kelas_charges[desc],MATCH(1,(insurance[[#This Row],[charges]]&gt;=kelas_charges[Lower])*(insurance[[#This Row],[charges]]&lt;kelas_charges[Upper]),0),1)</f>
        <v>6817 s.d 12512</v>
      </c>
      <c r="J285">
        <f>IF(insurance[[#This Row],[charges]]&gt;16700,1,0)</f>
        <v>0</v>
      </c>
      <c r="K285">
        <f>IF(insurance[[#This Row],[smoker]]="yes",1,0)</f>
        <v>0</v>
      </c>
      <c r="L285">
        <f>VLOOKUP(insurance[[#This Row],[region]],Table2[],2,0)</f>
        <v>2</v>
      </c>
    </row>
    <row r="286" spans="1:1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 s="29">
        <v>9625.92</v>
      </c>
      <c r="H286" cm="1">
        <f t="array" ref="H286">INDEX(kelas_charges[kelas],MATCH(1,(insurance[[#This Row],[charges]]&gt;=kelas_charges[Lower])*(insurance[[#This Row],[charges]]&lt;kelas_charges[Upper]),0),1)</f>
        <v>2</v>
      </c>
      <c r="I286" t="str" cm="1">
        <f t="array" ref="I286">INDEX(kelas_charges[desc],MATCH(1,(insurance[[#This Row],[charges]]&gt;=kelas_charges[Lower])*(insurance[[#This Row],[charges]]&lt;kelas_charges[Upper]),0),1)</f>
        <v>6817 s.d 12512</v>
      </c>
      <c r="J286">
        <f>IF(insurance[[#This Row],[charges]]&gt;16700,1,0)</f>
        <v>0</v>
      </c>
      <c r="K286">
        <f>IF(insurance[[#This Row],[smoker]]="yes",1,0)</f>
        <v>0</v>
      </c>
      <c r="L286">
        <f>VLOOKUP(insurance[[#This Row],[region]],Table2[],2,0)</f>
        <v>3</v>
      </c>
    </row>
    <row r="287" spans="1:1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 s="29">
        <v>7742.1098000000002</v>
      </c>
      <c r="H287" cm="1">
        <f t="array" ref="H287">INDEX(kelas_charges[kelas],MATCH(1,(insurance[[#This Row],[charges]]&gt;=kelas_charges[Lower])*(insurance[[#This Row],[charges]]&lt;kelas_charges[Upper]),0),1)</f>
        <v>2</v>
      </c>
      <c r="I287" t="str" cm="1">
        <f t="array" ref="I287">INDEX(kelas_charges[desc],MATCH(1,(insurance[[#This Row],[charges]]&gt;=kelas_charges[Lower])*(insurance[[#This Row],[charges]]&lt;kelas_charges[Upper]),0),1)</f>
        <v>6817 s.d 12512</v>
      </c>
      <c r="J287">
        <f>IF(insurance[[#This Row],[charges]]&gt;16700,1,0)</f>
        <v>0</v>
      </c>
      <c r="K287">
        <f>IF(insurance[[#This Row],[smoker]]="yes",1,0)</f>
        <v>0</v>
      </c>
      <c r="L287">
        <f>VLOOKUP(insurance[[#This Row],[region]],Table2[],2,0)</f>
        <v>4</v>
      </c>
    </row>
    <row r="288" spans="1:1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 s="29">
        <v>9432.9253000000008</v>
      </c>
      <c r="H288" cm="1">
        <f t="array" ref="H288">INDEX(kelas_charges[kelas],MATCH(1,(insurance[[#This Row],[charges]]&gt;=kelas_charges[Lower])*(insurance[[#This Row],[charges]]&lt;kelas_charges[Upper]),0),1)</f>
        <v>2</v>
      </c>
      <c r="I288" t="str" cm="1">
        <f t="array" ref="I288">INDEX(kelas_charges[desc],MATCH(1,(insurance[[#This Row],[charges]]&gt;=kelas_charges[Lower])*(insurance[[#This Row],[charges]]&lt;kelas_charges[Upper]),0),1)</f>
        <v>6817 s.d 12512</v>
      </c>
      <c r="J288">
        <f>IF(insurance[[#This Row],[charges]]&gt;16700,1,0)</f>
        <v>0</v>
      </c>
      <c r="K288">
        <f>IF(insurance[[#This Row],[smoker]]="yes",1,0)</f>
        <v>0</v>
      </c>
      <c r="L288">
        <f>VLOOKUP(insurance[[#This Row],[region]],Table2[],2,0)</f>
        <v>2</v>
      </c>
    </row>
    <row r="289" spans="1:1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 s="29">
        <v>14256.192800000001</v>
      </c>
      <c r="H289" cm="1">
        <f t="array" ref="H289">INDEX(kelas_charges[kelas],MATCH(1,(insurance[[#This Row],[charges]]&gt;=kelas_charges[Lower])*(insurance[[#This Row],[charges]]&lt;kelas_charges[Upper]),0),1)</f>
        <v>3</v>
      </c>
      <c r="I289" t="str" cm="1">
        <f t="array" ref="I289">INDEX(kelas_charges[desc],MATCH(1,(insurance[[#This Row],[charges]]&gt;=kelas_charges[Lower])*(insurance[[#This Row],[charges]]&lt;kelas_charges[Upper]),0),1)</f>
        <v>12512 s.d 18207</v>
      </c>
      <c r="J289">
        <f>IF(insurance[[#This Row],[charges]]&gt;16700,1,0)</f>
        <v>0</v>
      </c>
      <c r="K289">
        <f>IF(insurance[[#This Row],[smoker]]="yes",1,0)</f>
        <v>0</v>
      </c>
      <c r="L289">
        <f>VLOOKUP(insurance[[#This Row],[region]],Table2[],2,0)</f>
        <v>1</v>
      </c>
    </row>
    <row r="290" spans="1:1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 s="29">
        <v>47896.79135</v>
      </c>
      <c r="H290" cm="1">
        <f t="array" ref="H290">INDEX(kelas_charges[kelas],MATCH(1,(insurance[[#This Row],[charges]]&gt;=kelas_charges[Lower])*(insurance[[#This Row],[charges]]&lt;kelas_charges[Upper]),0),1)</f>
        <v>9</v>
      </c>
      <c r="I290" t="str" cm="1">
        <f t="array" ref="I290">INDEX(kelas_charges[desc],MATCH(1,(insurance[[#This Row],[charges]]&gt;=kelas_charges[Lower])*(insurance[[#This Row],[charges]]&lt;kelas_charges[Upper]),0),1)</f>
        <v>46684 s.d 52379</v>
      </c>
      <c r="J290">
        <f>IF(insurance[[#This Row],[charges]]&gt;16700,1,0)</f>
        <v>1</v>
      </c>
      <c r="K290">
        <f>IF(insurance[[#This Row],[smoker]]="yes",1,0)</f>
        <v>1</v>
      </c>
      <c r="L290">
        <f>VLOOKUP(insurance[[#This Row],[region]],Table2[],2,0)</f>
        <v>2</v>
      </c>
    </row>
    <row r="291" spans="1:1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 s="29">
        <v>25992.821039999999</v>
      </c>
      <c r="H291" cm="1">
        <f t="array" ref="H291">INDEX(kelas_charges[kelas],MATCH(1,(insurance[[#This Row],[charges]]&gt;=kelas_charges[Lower])*(insurance[[#This Row],[charges]]&lt;kelas_charges[Upper]),0),1)</f>
        <v>5</v>
      </c>
      <c r="I291" t="str" cm="1">
        <f t="array" ref="I291">INDEX(kelas_charges[desc],MATCH(1,(insurance[[#This Row],[charges]]&gt;=kelas_charges[Lower])*(insurance[[#This Row],[charges]]&lt;kelas_charges[Upper]),0),1)</f>
        <v>23903 s.d 29598</v>
      </c>
      <c r="J291">
        <f>IF(insurance[[#This Row],[charges]]&gt;16700,1,0)</f>
        <v>1</v>
      </c>
      <c r="K291">
        <f>IF(insurance[[#This Row],[smoker]]="yes",1,0)</f>
        <v>0</v>
      </c>
      <c r="L291">
        <f>VLOOKUP(insurance[[#This Row],[region]],Table2[],2,0)</f>
        <v>4</v>
      </c>
    </row>
    <row r="292" spans="1:1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 s="29">
        <v>3172.018</v>
      </c>
      <c r="H292" cm="1">
        <f t="array" ref="H292">INDEX(kelas_charges[kelas],MATCH(1,(insurance[[#This Row],[charges]]&gt;=kelas_charges[Lower])*(insurance[[#This Row],[charges]]&lt;kelas_charges[Upper]),0),1)</f>
        <v>1</v>
      </c>
      <c r="I292" t="str" cm="1">
        <f t="array" ref="I292">INDEX(kelas_charges[desc],MATCH(1,(insurance[[#This Row],[charges]]&gt;=kelas_charges[Lower])*(insurance[[#This Row],[charges]]&lt;kelas_charges[Upper]),0),1)</f>
        <v>1121 s.d 6817</v>
      </c>
      <c r="J292">
        <f>IF(insurance[[#This Row],[charges]]&gt;16700,1,0)</f>
        <v>0</v>
      </c>
      <c r="K292">
        <f>IF(insurance[[#This Row],[smoker]]="yes",1,0)</f>
        <v>0</v>
      </c>
      <c r="L292">
        <f>VLOOKUP(insurance[[#This Row],[region]],Table2[],2,0)</f>
        <v>3</v>
      </c>
    </row>
    <row r="293" spans="1:1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 s="29">
        <v>20277.807509999999</v>
      </c>
      <c r="H293" cm="1">
        <f t="array" ref="H293">INDEX(kelas_charges[kelas],MATCH(1,(insurance[[#This Row],[charges]]&gt;=kelas_charges[Lower])*(insurance[[#This Row],[charges]]&lt;kelas_charges[Upper]),0),1)</f>
        <v>4</v>
      </c>
      <c r="I293" t="str" cm="1">
        <f t="array" ref="I293">INDEX(kelas_charges[desc],MATCH(1,(insurance[[#This Row],[charges]]&gt;=kelas_charges[Lower])*(insurance[[#This Row],[charges]]&lt;kelas_charges[Upper]),0),1)</f>
        <v>18207 s.d 23903</v>
      </c>
      <c r="J293">
        <f>IF(insurance[[#This Row],[charges]]&gt;16700,1,0)</f>
        <v>1</v>
      </c>
      <c r="K293">
        <f>IF(insurance[[#This Row],[smoker]]="yes",1,0)</f>
        <v>0</v>
      </c>
      <c r="L293">
        <f>VLOOKUP(insurance[[#This Row],[region]],Table2[],2,0)</f>
        <v>2</v>
      </c>
    </row>
    <row r="294" spans="1:1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 s="29">
        <v>42112.2356</v>
      </c>
      <c r="H294" cm="1">
        <f t="array" ref="H294">INDEX(kelas_charges[kelas],MATCH(1,(insurance[[#This Row],[charges]]&gt;=kelas_charges[Lower])*(insurance[[#This Row],[charges]]&lt;kelas_charges[Upper]),0),1)</f>
        <v>8</v>
      </c>
      <c r="I294" t="str" cm="1">
        <f t="array" ref="I294">INDEX(kelas_charges[desc],MATCH(1,(insurance[[#This Row],[charges]]&gt;=kelas_charges[Lower])*(insurance[[#This Row],[charges]]&lt;kelas_charges[Upper]),0),1)</f>
        <v>40989 s.d 46684</v>
      </c>
      <c r="J294">
        <f>IF(insurance[[#This Row],[charges]]&gt;16700,1,0)</f>
        <v>1</v>
      </c>
      <c r="K294">
        <f>IF(insurance[[#This Row],[smoker]]="yes",1,0)</f>
        <v>1</v>
      </c>
      <c r="L294">
        <f>VLOOKUP(insurance[[#This Row],[region]],Table2[],2,0)</f>
        <v>4</v>
      </c>
    </row>
    <row r="295" spans="1:1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 s="29">
        <v>2156.7518</v>
      </c>
      <c r="H295" cm="1">
        <f t="array" ref="H295">INDEX(kelas_charges[kelas],MATCH(1,(insurance[[#This Row],[charges]]&gt;=kelas_charges[Lower])*(insurance[[#This Row],[charges]]&lt;kelas_charges[Upper]),0),1)</f>
        <v>1</v>
      </c>
      <c r="I295" t="str" cm="1">
        <f t="array" ref="I295">INDEX(kelas_charges[desc],MATCH(1,(insurance[[#This Row],[charges]]&gt;=kelas_charges[Lower])*(insurance[[#This Row],[charges]]&lt;kelas_charges[Upper]),0),1)</f>
        <v>1121 s.d 6817</v>
      </c>
      <c r="J295">
        <f>IF(insurance[[#This Row],[charges]]&gt;16700,1,0)</f>
        <v>0</v>
      </c>
      <c r="K295">
        <f>IF(insurance[[#This Row],[smoker]]="yes",1,0)</f>
        <v>0</v>
      </c>
      <c r="L295">
        <f>VLOOKUP(insurance[[#This Row],[region]],Table2[],2,0)</f>
        <v>4</v>
      </c>
    </row>
    <row r="296" spans="1:1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 s="29">
        <v>3906.127</v>
      </c>
      <c r="H296" cm="1">
        <f t="array" ref="H296">INDEX(kelas_charges[kelas],MATCH(1,(insurance[[#This Row],[charges]]&gt;=kelas_charges[Lower])*(insurance[[#This Row],[charges]]&lt;kelas_charges[Upper]),0),1)</f>
        <v>1</v>
      </c>
      <c r="I296" t="str" cm="1">
        <f t="array" ref="I296">INDEX(kelas_charges[desc],MATCH(1,(insurance[[#This Row],[charges]]&gt;=kelas_charges[Lower])*(insurance[[#This Row],[charges]]&lt;kelas_charges[Upper]),0),1)</f>
        <v>1121 s.d 6817</v>
      </c>
      <c r="J296">
        <f>IF(insurance[[#This Row],[charges]]&gt;16700,1,0)</f>
        <v>0</v>
      </c>
      <c r="K296">
        <f>IF(insurance[[#This Row],[smoker]]="yes",1,0)</f>
        <v>0</v>
      </c>
      <c r="L296">
        <f>VLOOKUP(insurance[[#This Row],[region]],Table2[],2,0)</f>
        <v>3</v>
      </c>
    </row>
    <row r="297" spans="1:1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 s="29">
        <v>1704.5681</v>
      </c>
      <c r="H297" cm="1">
        <f t="array" ref="H297">INDEX(kelas_charges[kelas],MATCH(1,(insurance[[#This Row],[charges]]&gt;=kelas_charges[Lower])*(insurance[[#This Row],[charges]]&lt;kelas_charges[Upper]),0),1)</f>
        <v>1</v>
      </c>
      <c r="I297" t="str" cm="1">
        <f t="array" ref="I297">INDEX(kelas_charges[desc],MATCH(1,(insurance[[#This Row],[charges]]&gt;=kelas_charges[Lower])*(insurance[[#This Row],[charges]]&lt;kelas_charges[Upper]),0),1)</f>
        <v>1121 s.d 6817</v>
      </c>
      <c r="J297">
        <f>IF(insurance[[#This Row],[charges]]&gt;16700,1,0)</f>
        <v>0</v>
      </c>
      <c r="K297">
        <f>IF(insurance[[#This Row],[smoker]]="yes",1,0)</f>
        <v>0</v>
      </c>
      <c r="L297">
        <f>VLOOKUP(insurance[[#This Row],[region]],Table2[],2,0)</f>
        <v>2</v>
      </c>
    </row>
    <row r="298" spans="1:1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 s="29">
        <v>16297.846</v>
      </c>
      <c r="H298" cm="1">
        <f t="array" ref="H298">INDEX(kelas_charges[kelas],MATCH(1,(insurance[[#This Row],[charges]]&gt;=kelas_charges[Lower])*(insurance[[#This Row],[charges]]&lt;kelas_charges[Upper]),0),1)</f>
        <v>3</v>
      </c>
      <c r="I298" t="str" cm="1">
        <f t="array" ref="I298">INDEX(kelas_charges[desc],MATCH(1,(insurance[[#This Row],[charges]]&gt;=kelas_charges[Lower])*(insurance[[#This Row],[charges]]&lt;kelas_charges[Upper]),0),1)</f>
        <v>12512 s.d 18207</v>
      </c>
      <c r="J298">
        <f>IF(insurance[[#This Row],[charges]]&gt;16700,1,0)</f>
        <v>0</v>
      </c>
      <c r="K298">
        <f>IF(insurance[[#This Row],[smoker]]="yes",1,0)</f>
        <v>1</v>
      </c>
      <c r="L298">
        <f>VLOOKUP(insurance[[#This Row],[region]],Table2[],2,0)</f>
        <v>3</v>
      </c>
    </row>
    <row r="299" spans="1:1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 s="29">
        <v>21978.676899999999</v>
      </c>
      <c r="H299" cm="1">
        <f t="array" ref="H299">INDEX(kelas_charges[kelas],MATCH(1,(insurance[[#This Row],[charges]]&gt;=kelas_charges[Lower])*(insurance[[#This Row],[charges]]&lt;kelas_charges[Upper]),0),1)</f>
        <v>4</v>
      </c>
      <c r="I299" t="str" cm="1">
        <f t="array" ref="I299">INDEX(kelas_charges[desc],MATCH(1,(insurance[[#This Row],[charges]]&gt;=kelas_charges[Lower])*(insurance[[#This Row],[charges]]&lt;kelas_charges[Upper]),0),1)</f>
        <v>18207 s.d 23903</v>
      </c>
      <c r="J299">
        <f>IF(insurance[[#This Row],[charges]]&gt;16700,1,0)</f>
        <v>1</v>
      </c>
      <c r="K299">
        <f>IF(insurance[[#This Row],[smoker]]="yes",1,0)</f>
        <v>1</v>
      </c>
      <c r="L299">
        <f>VLOOKUP(insurance[[#This Row],[region]],Table2[],2,0)</f>
        <v>4</v>
      </c>
    </row>
    <row r="300" spans="1:1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 s="29">
        <v>38746.355100000001</v>
      </c>
      <c r="H300" cm="1">
        <f t="array" ref="H300">INDEX(kelas_charges[kelas],MATCH(1,(insurance[[#This Row],[charges]]&gt;=kelas_charges[Lower])*(insurance[[#This Row],[charges]]&lt;kelas_charges[Upper]),0),1)</f>
        <v>7</v>
      </c>
      <c r="I300" t="str" cm="1">
        <f t="array" ref="I300">INDEX(kelas_charges[desc],MATCH(1,(insurance[[#This Row],[charges]]&gt;=kelas_charges[Lower])*(insurance[[#This Row],[charges]]&lt;kelas_charges[Upper]),0),1)</f>
        <v>35293 s.d 40989</v>
      </c>
      <c r="J300">
        <f>IF(insurance[[#This Row],[charges]]&gt;16700,1,0)</f>
        <v>1</v>
      </c>
      <c r="K300">
        <f>IF(insurance[[#This Row],[smoker]]="yes",1,0)</f>
        <v>1</v>
      </c>
      <c r="L300">
        <f>VLOOKUP(insurance[[#This Row],[region]],Table2[],2,0)</f>
        <v>1</v>
      </c>
    </row>
    <row r="301" spans="1:1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 s="29">
        <v>9249.4951999999994</v>
      </c>
      <c r="H301" cm="1">
        <f t="array" ref="H301">INDEX(kelas_charges[kelas],MATCH(1,(insurance[[#This Row],[charges]]&gt;=kelas_charges[Lower])*(insurance[[#This Row],[charges]]&lt;kelas_charges[Upper]),0),1)</f>
        <v>2</v>
      </c>
      <c r="I301" t="str" cm="1">
        <f t="array" ref="I301">INDEX(kelas_charges[desc],MATCH(1,(insurance[[#This Row],[charges]]&gt;=kelas_charges[Lower])*(insurance[[#This Row],[charges]]&lt;kelas_charges[Upper]),0),1)</f>
        <v>6817 s.d 12512</v>
      </c>
      <c r="J301">
        <f>IF(insurance[[#This Row],[charges]]&gt;16700,1,0)</f>
        <v>0</v>
      </c>
      <c r="K301">
        <f>IF(insurance[[#This Row],[smoker]]="yes",1,0)</f>
        <v>0</v>
      </c>
      <c r="L301">
        <f>VLOOKUP(insurance[[#This Row],[region]],Table2[],2,0)</f>
        <v>1</v>
      </c>
    </row>
    <row r="302" spans="1:1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 s="29">
        <v>6746.7425000000003</v>
      </c>
      <c r="H302" cm="1">
        <f t="array" ref="H302">INDEX(kelas_charges[kelas],MATCH(1,(insurance[[#This Row],[charges]]&gt;=kelas_charges[Lower])*(insurance[[#This Row],[charges]]&lt;kelas_charges[Upper]),0),1)</f>
        <v>1</v>
      </c>
      <c r="I302" t="str" cm="1">
        <f t="array" ref="I302">INDEX(kelas_charges[desc],MATCH(1,(insurance[[#This Row],[charges]]&gt;=kelas_charges[Lower])*(insurance[[#This Row],[charges]]&lt;kelas_charges[Upper]),0),1)</f>
        <v>1121 s.d 6817</v>
      </c>
      <c r="J302">
        <f>IF(insurance[[#This Row],[charges]]&gt;16700,1,0)</f>
        <v>0</v>
      </c>
      <c r="K302">
        <f>IF(insurance[[#This Row],[smoker]]="yes",1,0)</f>
        <v>0</v>
      </c>
      <c r="L302">
        <f>VLOOKUP(insurance[[#This Row],[region]],Table2[],2,0)</f>
        <v>2</v>
      </c>
    </row>
    <row r="303" spans="1:1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 s="29">
        <v>24873.384900000001</v>
      </c>
      <c r="H303" cm="1">
        <f t="array" ref="H303">INDEX(kelas_charges[kelas],MATCH(1,(insurance[[#This Row],[charges]]&gt;=kelas_charges[Lower])*(insurance[[#This Row],[charges]]&lt;kelas_charges[Upper]),0),1)</f>
        <v>5</v>
      </c>
      <c r="I303" t="str" cm="1">
        <f t="array" ref="I303">INDEX(kelas_charges[desc],MATCH(1,(insurance[[#This Row],[charges]]&gt;=kelas_charges[Lower])*(insurance[[#This Row],[charges]]&lt;kelas_charges[Upper]),0),1)</f>
        <v>23903 s.d 29598</v>
      </c>
      <c r="J303">
        <f>IF(insurance[[#This Row],[charges]]&gt;16700,1,0)</f>
        <v>1</v>
      </c>
      <c r="K303">
        <f>IF(insurance[[#This Row],[smoker]]="yes",1,0)</f>
        <v>1</v>
      </c>
      <c r="L303">
        <f>VLOOKUP(insurance[[#This Row],[region]],Table2[],2,0)</f>
        <v>2</v>
      </c>
    </row>
    <row r="304" spans="1:1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 s="29">
        <v>12265.5069</v>
      </c>
      <c r="H304" cm="1">
        <f t="array" ref="H304">INDEX(kelas_charges[kelas],MATCH(1,(insurance[[#This Row],[charges]]&gt;=kelas_charges[Lower])*(insurance[[#This Row],[charges]]&lt;kelas_charges[Upper]),0),1)</f>
        <v>2</v>
      </c>
      <c r="I304" t="str" cm="1">
        <f t="array" ref="I304">INDEX(kelas_charges[desc],MATCH(1,(insurance[[#This Row],[charges]]&gt;=kelas_charges[Lower])*(insurance[[#This Row],[charges]]&lt;kelas_charges[Upper]),0),1)</f>
        <v>6817 s.d 12512</v>
      </c>
      <c r="J304">
        <f>IF(insurance[[#This Row],[charges]]&gt;16700,1,0)</f>
        <v>0</v>
      </c>
      <c r="K304">
        <f>IF(insurance[[#This Row],[smoker]]="yes",1,0)</f>
        <v>0</v>
      </c>
      <c r="L304">
        <f>VLOOKUP(insurance[[#This Row],[region]],Table2[],2,0)</f>
        <v>4</v>
      </c>
    </row>
    <row r="305" spans="1:1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 s="29">
        <v>4349.4620000000004</v>
      </c>
      <c r="H305" cm="1">
        <f t="array" ref="H305">INDEX(kelas_charges[kelas],MATCH(1,(insurance[[#This Row],[charges]]&gt;=kelas_charges[Lower])*(insurance[[#This Row],[charges]]&lt;kelas_charges[Upper]),0),1)</f>
        <v>1</v>
      </c>
      <c r="I305" t="str" cm="1">
        <f t="array" ref="I305">INDEX(kelas_charges[desc],MATCH(1,(insurance[[#This Row],[charges]]&gt;=kelas_charges[Lower])*(insurance[[#This Row],[charges]]&lt;kelas_charges[Upper]),0),1)</f>
        <v>1121 s.d 6817</v>
      </c>
      <c r="J305">
        <f>IF(insurance[[#This Row],[charges]]&gt;16700,1,0)</f>
        <v>0</v>
      </c>
      <c r="K305">
        <f>IF(insurance[[#This Row],[smoker]]="yes",1,0)</f>
        <v>0</v>
      </c>
      <c r="L305">
        <f>VLOOKUP(insurance[[#This Row],[region]],Table2[],2,0)</f>
        <v>4</v>
      </c>
    </row>
    <row r="306" spans="1:1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 s="29">
        <v>12646.207</v>
      </c>
      <c r="H306" cm="1">
        <f t="array" ref="H306">INDEX(kelas_charges[kelas],MATCH(1,(insurance[[#This Row],[charges]]&gt;=kelas_charges[Lower])*(insurance[[#This Row],[charges]]&lt;kelas_charges[Upper]),0),1)</f>
        <v>3</v>
      </c>
      <c r="I306" t="str" cm="1">
        <f t="array" ref="I306">INDEX(kelas_charges[desc],MATCH(1,(insurance[[#This Row],[charges]]&gt;=kelas_charges[Lower])*(insurance[[#This Row],[charges]]&lt;kelas_charges[Upper]),0),1)</f>
        <v>12512 s.d 18207</v>
      </c>
      <c r="J306">
        <f>IF(insurance[[#This Row],[charges]]&gt;16700,1,0)</f>
        <v>0</v>
      </c>
      <c r="K306">
        <f>IF(insurance[[#This Row],[smoker]]="yes",1,0)</f>
        <v>0</v>
      </c>
      <c r="L306">
        <f>VLOOKUP(insurance[[#This Row],[region]],Table2[],2,0)</f>
        <v>3</v>
      </c>
    </row>
    <row r="307" spans="1:1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 s="29">
        <v>19442.353500000001</v>
      </c>
      <c r="H307" cm="1">
        <f t="array" ref="H307">INDEX(kelas_charges[kelas],MATCH(1,(insurance[[#This Row],[charges]]&gt;=kelas_charges[Lower])*(insurance[[#This Row],[charges]]&lt;kelas_charges[Upper]),0),1)</f>
        <v>4</v>
      </c>
      <c r="I307" t="str" cm="1">
        <f t="array" ref="I307">INDEX(kelas_charges[desc],MATCH(1,(insurance[[#This Row],[charges]]&gt;=kelas_charges[Lower])*(insurance[[#This Row],[charges]]&lt;kelas_charges[Upper]),0),1)</f>
        <v>18207 s.d 23903</v>
      </c>
      <c r="J307">
        <f>IF(insurance[[#This Row],[charges]]&gt;16700,1,0)</f>
        <v>1</v>
      </c>
      <c r="K307">
        <f>IF(insurance[[#This Row],[smoker]]="yes",1,0)</f>
        <v>0</v>
      </c>
      <c r="L307">
        <f>VLOOKUP(insurance[[#This Row],[region]],Table2[],2,0)</f>
        <v>1</v>
      </c>
    </row>
    <row r="308" spans="1:1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 s="29">
        <v>20177.671129999999</v>
      </c>
      <c r="H308" cm="1">
        <f t="array" ref="H308">INDEX(kelas_charges[kelas],MATCH(1,(insurance[[#This Row],[charges]]&gt;=kelas_charges[Lower])*(insurance[[#This Row],[charges]]&lt;kelas_charges[Upper]),0),1)</f>
        <v>4</v>
      </c>
      <c r="I308" t="str" cm="1">
        <f t="array" ref="I308">INDEX(kelas_charges[desc],MATCH(1,(insurance[[#This Row],[charges]]&gt;=kelas_charges[Lower])*(insurance[[#This Row],[charges]]&lt;kelas_charges[Upper]),0),1)</f>
        <v>18207 s.d 23903</v>
      </c>
      <c r="J308">
        <f>IF(insurance[[#This Row],[charges]]&gt;16700,1,0)</f>
        <v>1</v>
      </c>
      <c r="K308">
        <f>IF(insurance[[#This Row],[smoker]]="yes",1,0)</f>
        <v>0</v>
      </c>
      <c r="L308">
        <f>VLOOKUP(insurance[[#This Row],[region]],Table2[],2,0)</f>
        <v>3</v>
      </c>
    </row>
    <row r="309" spans="1:1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 s="29">
        <v>4151.0286999999998</v>
      </c>
      <c r="H309" cm="1">
        <f t="array" ref="H309">INDEX(kelas_charges[kelas],MATCH(1,(insurance[[#This Row],[charges]]&gt;=kelas_charges[Lower])*(insurance[[#This Row],[charges]]&lt;kelas_charges[Upper]),0),1)</f>
        <v>1</v>
      </c>
      <c r="I309" t="str" cm="1">
        <f t="array" ref="I309">INDEX(kelas_charges[desc],MATCH(1,(insurance[[#This Row],[charges]]&gt;=kelas_charges[Lower])*(insurance[[#This Row],[charges]]&lt;kelas_charges[Upper]),0),1)</f>
        <v>1121 s.d 6817</v>
      </c>
      <c r="J309">
        <f>IF(insurance[[#This Row],[charges]]&gt;16700,1,0)</f>
        <v>0</v>
      </c>
      <c r="K309">
        <f>IF(insurance[[#This Row],[smoker]]="yes",1,0)</f>
        <v>0</v>
      </c>
      <c r="L309">
        <f>VLOOKUP(insurance[[#This Row],[region]],Table2[],2,0)</f>
        <v>4</v>
      </c>
    </row>
    <row r="310" spans="1:1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 s="29">
        <v>11944.594349999999</v>
      </c>
      <c r="H310" cm="1">
        <f t="array" ref="H310">INDEX(kelas_charges[kelas],MATCH(1,(insurance[[#This Row],[charges]]&gt;=kelas_charges[Lower])*(insurance[[#This Row],[charges]]&lt;kelas_charges[Upper]),0),1)</f>
        <v>2</v>
      </c>
      <c r="I310" t="str" cm="1">
        <f t="array" ref="I310">INDEX(kelas_charges[desc],MATCH(1,(insurance[[#This Row],[charges]]&gt;=kelas_charges[Lower])*(insurance[[#This Row],[charges]]&lt;kelas_charges[Upper]),0),1)</f>
        <v>6817 s.d 12512</v>
      </c>
      <c r="J310">
        <f>IF(insurance[[#This Row],[charges]]&gt;16700,1,0)</f>
        <v>0</v>
      </c>
      <c r="K310">
        <f>IF(insurance[[#This Row],[smoker]]="yes",1,0)</f>
        <v>0</v>
      </c>
      <c r="L310">
        <f>VLOOKUP(insurance[[#This Row],[region]],Table2[],2,0)</f>
        <v>2</v>
      </c>
    </row>
    <row r="311" spans="1:1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 s="29">
        <v>7749.1563999999998</v>
      </c>
      <c r="H311" cm="1">
        <f t="array" ref="H311">INDEX(kelas_charges[kelas],MATCH(1,(insurance[[#This Row],[charges]]&gt;=kelas_charges[Lower])*(insurance[[#This Row],[charges]]&lt;kelas_charges[Upper]),0),1)</f>
        <v>2</v>
      </c>
      <c r="I311" t="str" cm="1">
        <f t="array" ref="I311">INDEX(kelas_charges[desc],MATCH(1,(insurance[[#This Row],[charges]]&gt;=kelas_charges[Lower])*(insurance[[#This Row],[charges]]&lt;kelas_charges[Upper]),0),1)</f>
        <v>6817 s.d 12512</v>
      </c>
      <c r="J311">
        <f>IF(insurance[[#This Row],[charges]]&gt;16700,1,0)</f>
        <v>0</v>
      </c>
      <c r="K311">
        <f>IF(insurance[[#This Row],[smoker]]="yes",1,0)</f>
        <v>0</v>
      </c>
      <c r="L311">
        <f>VLOOKUP(insurance[[#This Row],[region]],Table2[],2,0)</f>
        <v>1</v>
      </c>
    </row>
    <row r="312" spans="1:1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 s="29">
        <v>8444.4740000000002</v>
      </c>
      <c r="H312" cm="1">
        <f t="array" ref="H312">INDEX(kelas_charges[kelas],MATCH(1,(insurance[[#This Row],[charges]]&gt;=kelas_charges[Lower])*(insurance[[#This Row],[charges]]&lt;kelas_charges[Upper]),0),1)</f>
        <v>2</v>
      </c>
      <c r="I312" t="str" cm="1">
        <f t="array" ref="I312">INDEX(kelas_charges[desc],MATCH(1,(insurance[[#This Row],[charges]]&gt;=kelas_charges[Lower])*(insurance[[#This Row],[charges]]&lt;kelas_charges[Upper]),0),1)</f>
        <v>6817 s.d 12512</v>
      </c>
      <c r="J312">
        <f>IF(insurance[[#This Row],[charges]]&gt;16700,1,0)</f>
        <v>0</v>
      </c>
      <c r="K312">
        <f>IF(insurance[[#This Row],[smoker]]="yes",1,0)</f>
        <v>0</v>
      </c>
      <c r="L312">
        <f>VLOOKUP(insurance[[#This Row],[region]],Table2[],2,0)</f>
        <v>3</v>
      </c>
    </row>
    <row r="313" spans="1:1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 s="29">
        <v>1737.376</v>
      </c>
      <c r="H313" cm="1">
        <f t="array" ref="H313">INDEX(kelas_charges[kelas],MATCH(1,(insurance[[#This Row],[charges]]&gt;=kelas_charges[Lower])*(insurance[[#This Row],[charges]]&lt;kelas_charges[Upper]),0),1)</f>
        <v>1</v>
      </c>
      <c r="I313" t="str" cm="1">
        <f t="array" ref="I313">INDEX(kelas_charges[desc],MATCH(1,(insurance[[#This Row],[charges]]&gt;=kelas_charges[Lower])*(insurance[[#This Row],[charges]]&lt;kelas_charges[Upper]),0),1)</f>
        <v>1121 s.d 6817</v>
      </c>
      <c r="J313">
        <f>IF(insurance[[#This Row],[charges]]&gt;16700,1,0)</f>
        <v>0</v>
      </c>
      <c r="K313">
        <f>IF(insurance[[#This Row],[smoker]]="yes",1,0)</f>
        <v>0</v>
      </c>
      <c r="L313">
        <f>VLOOKUP(insurance[[#This Row],[region]],Table2[],2,0)</f>
        <v>3</v>
      </c>
    </row>
    <row r="314" spans="1:1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 s="29">
        <v>42124.515299999999</v>
      </c>
      <c r="H314" cm="1">
        <f t="array" ref="H314">INDEX(kelas_charges[kelas],MATCH(1,(insurance[[#This Row],[charges]]&gt;=kelas_charges[Lower])*(insurance[[#This Row],[charges]]&lt;kelas_charges[Upper]),0),1)</f>
        <v>8</v>
      </c>
      <c r="I314" t="str" cm="1">
        <f t="array" ref="I314">INDEX(kelas_charges[desc],MATCH(1,(insurance[[#This Row],[charges]]&gt;=kelas_charges[Lower])*(insurance[[#This Row],[charges]]&lt;kelas_charges[Upper]),0),1)</f>
        <v>40989 s.d 46684</v>
      </c>
      <c r="J314">
        <f>IF(insurance[[#This Row],[charges]]&gt;16700,1,0)</f>
        <v>1</v>
      </c>
      <c r="K314">
        <f>IF(insurance[[#This Row],[smoker]]="yes",1,0)</f>
        <v>1</v>
      </c>
      <c r="L314">
        <f>VLOOKUP(insurance[[#This Row],[region]],Table2[],2,0)</f>
        <v>4</v>
      </c>
    </row>
    <row r="315" spans="1:1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 s="29">
        <v>8124.4084000000003</v>
      </c>
      <c r="H315" cm="1">
        <f t="array" ref="H315">INDEX(kelas_charges[kelas],MATCH(1,(insurance[[#This Row],[charges]]&gt;=kelas_charges[Lower])*(insurance[[#This Row],[charges]]&lt;kelas_charges[Upper]),0),1)</f>
        <v>2</v>
      </c>
      <c r="I315" t="str" cm="1">
        <f t="array" ref="I315">INDEX(kelas_charges[desc],MATCH(1,(insurance[[#This Row],[charges]]&gt;=kelas_charges[Lower])*(insurance[[#This Row],[charges]]&lt;kelas_charges[Upper]),0),1)</f>
        <v>6817 s.d 12512</v>
      </c>
      <c r="J315">
        <f>IF(insurance[[#This Row],[charges]]&gt;16700,1,0)</f>
        <v>0</v>
      </c>
      <c r="K315">
        <f>IF(insurance[[#This Row],[smoker]]="yes",1,0)</f>
        <v>0</v>
      </c>
      <c r="L315">
        <f>VLOOKUP(insurance[[#This Row],[region]],Table2[],2,0)</f>
        <v>4</v>
      </c>
    </row>
    <row r="316" spans="1:1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 s="29">
        <v>34838.873</v>
      </c>
      <c r="H316" cm="1">
        <f t="array" ref="H316">INDEX(kelas_charges[kelas],MATCH(1,(insurance[[#This Row],[charges]]&gt;=kelas_charges[Lower])*(insurance[[#This Row],[charges]]&lt;kelas_charges[Upper]),0),1)</f>
        <v>6</v>
      </c>
      <c r="I316" t="str" cm="1">
        <f t="array" ref="I316">INDEX(kelas_charges[desc],MATCH(1,(insurance[[#This Row],[charges]]&gt;=kelas_charges[Lower])*(insurance[[#This Row],[charges]]&lt;kelas_charges[Upper]),0),1)</f>
        <v>29598 s.d 35293</v>
      </c>
      <c r="J316">
        <f>IF(insurance[[#This Row],[charges]]&gt;16700,1,0)</f>
        <v>1</v>
      </c>
      <c r="K316">
        <f>IF(insurance[[#This Row],[smoker]]="yes",1,0)</f>
        <v>1</v>
      </c>
      <c r="L316">
        <f>VLOOKUP(insurance[[#This Row],[region]],Table2[],2,0)</f>
        <v>3</v>
      </c>
    </row>
    <row r="317" spans="1:1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 s="29">
        <v>9722.7695000000003</v>
      </c>
      <c r="H317" cm="1">
        <f t="array" ref="H317">INDEX(kelas_charges[kelas],MATCH(1,(insurance[[#This Row],[charges]]&gt;=kelas_charges[Lower])*(insurance[[#This Row],[charges]]&lt;kelas_charges[Upper]),0),1)</f>
        <v>2</v>
      </c>
      <c r="I317" t="str" cm="1">
        <f t="array" ref="I317">INDEX(kelas_charges[desc],MATCH(1,(insurance[[#This Row],[charges]]&gt;=kelas_charges[Lower])*(insurance[[#This Row],[charges]]&lt;kelas_charges[Upper]),0),1)</f>
        <v>6817 s.d 12512</v>
      </c>
      <c r="J317">
        <f>IF(insurance[[#This Row],[charges]]&gt;16700,1,0)</f>
        <v>0</v>
      </c>
      <c r="K317">
        <f>IF(insurance[[#This Row],[smoker]]="yes",1,0)</f>
        <v>0</v>
      </c>
      <c r="L317">
        <f>VLOOKUP(insurance[[#This Row],[region]],Table2[],2,0)</f>
        <v>2</v>
      </c>
    </row>
    <row r="318" spans="1:1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 s="29">
        <v>8835.2649500000007</v>
      </c>
      <c r="H318" cm="1">
        <f t="array" ref="H318">INDEX(kelas_charges[kelas],MATCH(1,(insurance[[#This Row],[charges]]&gt;=kelas_charges[Lower])*(insurance[[#This Row],[charges]]&lt;kelas_charges[Upper]),0),1)</f>
        <v>2</v>
      </c>
      <c r="I318" t="str" cm="1">
        <f t="array" ref="I318">INDEX(kelas_charges[desc],MATCH(1,(insurance[[#This Row],[charges]]&gt;=kelas_charges[Lower])*(insurance[[#This Row],[charges]]&lt;kelas_charges[Upper]),0),1)</f>
        <v>6817 s.d 12512</v>
      </c>
      <c r="J318">
        <f>IF(insurance[[#This Row],[charges]]&gt;16700,1,0)</f>
        <v>0</v>
      </c>
      <c r="K318">
        <f>IF(insurance[[#This Row],[smoker]]="yes",1,0)</f>
        <v>0</v>
      </c>
      <c r="L318">
        <f>VLOOKUP(insurance[[#This Row],[region]],Table2[],2,0)</f>
        <v>1</v>
      </c>
    </row>
    <row r="319" spans="1:1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 s="29">
        <v>10435.06525</v>
      </c>
      <c r="H319" cm="1">
        <f t="array" ref="H319">INDEX(kelas_charges[kelas],MATCH(1,(insurance[[#This Row],[charges]]&gt;=kelas_charges[Lower])*(insurance[[#This Row],[charges]]&lt;kelas_charges[Upper]),0),1)</f>
        <v>2</v>
      </c>
      <c r="I319" t="str" cm="1">
        <f t="array" ref="I319">INDEX(kelas_charges[desc],MATCH(1,(insurance[[#This Row],[charges]]&gt;=kelas_charges[Lower])*(insurance[[#This Row],[charges]]&lt;kelas_charges[Upper]),0),1)</f>
        <v>6817 s.d 12512</v>
      </c>
      <c r="J319">
        <f>IF(insurance[[#This Row],[charges]]&gt;16700,1,0)</f>
        <v>0</v>
      </c>
      <c r="K319">
        <f>IF(insurance[[#This Row],[smoker]]="yes",1,0)</f>
        <v>0</v>
      </c>
      <c r="L319">
        <f>VLOOKUP(insurance[[#This Row],[region]],Table2[],2,0)</f>
        <v>2</v>
      </c>
    </row>
    <row r="320" spans="1:1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 s="29">
        <v>7421.1945500000002</v>
      </c>
      <c r="H320" cm="1">
        <f t="array" ref="H320">INDEX(kelas_charges[kelas],MATCH(1,(insurance[[#This Row],[charges]]&gt;=kelas_charges[Lower])*(insurance[[#This Row],[charges]]&lt;kelas_charges[Upper]),0),1)</f>
        <v>2</v>
      </c>
      <c r="I320" t="str" cm="1">
        <f t="array" ref="I320">INDEX(kelas_charges[desc],MATCH(1,(insurance[[#This Row],[charges]]&gt;=kelas_charges[Lower])*(insurance[[#This Row],[charges]]&lt;kelas_charges[Upper]),0),1)</f>
        <v>6817 s.d 12512</v>
      </c>
      <c r="J320">
        <f>IF(insurance[[#This Row],[charges]]&gt;16700,1,0)</f>
        <v>0</v>
      </c>
      <c r="K320">
        <f>IF(insurance[[#This Row],[smoker]]="yes",1,0)</f>
        <v>0</v>
      </c>
      <c r="L320">
        <f>VLOOKUP(insurance[[#This Row],[region]],Table2[],2,0)</f>
        <v>1</v>
      </c>
    </row>
    <row r="321" spans="1:1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 s="29">
        <v>4667.6076499999999</v>
      </c>
      <c r="H321" cm="1">
        <f t="array" ref="H321">INDEX(kelas_charges[kelas],MATCH(1,(insurance[[#This Row],[charges]]&gt;=kelas_charges[Lower])*(insurance[[#This Row],[charges]]&lt;kelas_charges[Upper]),0),1)</f>
        <v>1</v>
      </c>
      <c r="I321" t="str" cm="1">
        <f t="array" ref="I321">INDEX(kelas_charges[desc],MATCH(1,(insurance[[#This Row],[charges]]&gt;=kelas_charges[Lower])*(insurance[[#This Row],[charges]]&lt;kelas_charges[Upper]),0),1)</f>
        <v>1121 s.d 6817</v>
      </c>
      <c r="J321">
        <f>IF(insurance[[#This Row],[charges]]&gt;16700,1,0)</f>
        <v>0</v>
      </c>
      <c r="K321">
        <f>IF(insurance[[#This Row],[smoker]]="yes",1,0)</f>
        <v>0</v>
      </c>
      <c r="L321">
        <f>VLOOKUP(insurance[[#This Row],[region]],Table2[],2,0)</f>
        <v>2</v>
      </c>
    </row>
    <row r="322" spans="1:1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 s="29">
        <v>4894.7533000000003</v>
      </c>
      <c r="H322" cm="1">
        <f t="array" ref="H322">INDEX(kelas_charges[kelas],MATCH(1,(insurance[[#This Row],[charges]]&gt;=kelas_charges[Lower])*(insurance[[#This Row],[charges]]&lt;kelas_charges[Upper]),0),1)</f>
        <v>1</v>
      </c>
      <c r="I322" t="str" cm="1">
        <f t="array" ref="I322">INDEX(kelas_charges[desc],MATCH(1,(insurance[[#This Row],[charges]]&gt;=kelas_charges[Lower])*(insurance[[#This Row],[charges]]&lt;kelas_charges[Upper]),0),1)</f>
        <v>1121 s.d 6817</v>
      </c>
      <c r="J322">
        <f>IF(insurance[[#This Row],[charges]]&gt;16700,1,0)</f>
        <v>0</v>
      </c>
      <c r="K322">
        <f>IF(insurance[[#This Row],[smoker]]="yes",1,0)</f>
        <v>0</v>
      </c>
      <c r="L322">
        <f>VLOOKUP(insurance[[#This Row],[region]],Table2[],2,0)</f>
        <v>1</v>
      </c>
    </row>
    <row r="323" spans="1:1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 s="29">
        <v>24671.663339999999</v>
      </c>
      <c r="H323" cm="1">
        <f t="array" ref="H323">INDEX(kelas_charges[kelas],MATCH(1,(insurance[[#This Row],[charges]]&gt;=kelas_charges[Lower])*(insurance[[#This Row],[charges]]&lt;kelas_charges[Upper]),0),1)</f>
        <v>5</v>
      </c>
      <c r="I323" t="str" cm="1">
        <f t="array" ref="I323">INDEX(kelas_charges[desc],MATCH(1,(insurance[[#This Row],[charges]]&gt;=kelas_charges[Lower])*(insurance[[#This Row],[charges]]&lt;kelas_charges[Upper]),0),1)</f>
        <v>23903 s.d 29598</v>
      </c>
      <c r="J323">
        <f>IF(insurance[[#This Row],[charges]]&gt;16700,1,0)</f>
        <v>1</v>
      </c>
      <c r="K323">
        <f>IF(insurance[[#This Row],[smoker]]="yes",1,0)</f>
        <v>0</v>
      </c>
      <c r="L323">
        <f>VLOOKUP(insurance[[#This Row],[region]],Table2[],2,0)</f>
        <v>2</v>
      </c>
    </row>
    <row r="324" spans="1:1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 s="29">
        <v>35491.64</v>
      </c>
      <c r="H324" cm="1">
        <f t="array" ref="H324">INDEX(kelas_charges[kelas],MATCH(1,(insurance[[#This Row],[charges]]&gt;=kelas_charges[Lower])*(insurance[[#This Row],[charges]]&lt;kelas_charges[Upper]),0),1)</f>
        <v>7</v>
      </c>
      <c r="I324" t="str" cm="1">
        <f t="array" ref="I324">INDEX(kelas_charges[desc],MATCH(1,(insurance[[#This Row],[charges]]&gt;=kelas_charges[Lower])*(insurance[[#This Row],[charges]]&lt;kelas_charges[Upper]),0),1)</f>
        <v>35293 s.d 40989</v>
      </c>
      <c r="J324">
        <f>IF(insurance[[#This Row],[charges]]&gt;16700,1,0)</f>
        <v>1</v>
      </c>
      <c r="K324">
        <f>IF(insurance[[#This Row],[smoker]]="yes",1,0)</f>
        <v>1</v>
      </c>
      <c r="L324">
        <f>VLOOKUP(insurance[[#This Row],[region]],Table2[],2,0)</f>
        <v>3</v>
      </c>
    </row>
    <row r="325" spans="1:1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 s="29">
        <v>11566.30055</v>
      </c>
      <c r="H325" cm="1">
        <f t="array" ref="H325">INDEX(kelas_charges[kelas],MATCH(1,(insurance[[#This Row],[charges]]&gt;=kelas_charges[Lower])*(insurance[[#This Row],[charges]]&lt;kelas_charges[Upper]),0),1)</f>
        <v>2</v>
      </c>
      <c r="I325" t="str" cm="1">
        <f t="array" ref="I325">INDEX(kelas_charges[desc],MATCH(1,(insurance[[#This Row],[charges]]&gt;=kelas_charges[Lower])*(insurance[[#This Row],[charges]]&lt;kelas_charges[Upper]),0),1)</f>
        <v>6817 s.d 12512</v>
      </c>
      <c r="J325">
        <f>IF(insurance[[#This Row],[charges]]&gt;16700,1,0)</f>
        <v>0</v>
      </c>
      <c r="K325">
        <f>IF(insurance[[#This Row],[smoker]]="yes",1,0)</f>
        <v>0</v>
      </c>
      <c r="L325">
        <f>VLOOKUP(insurance[[#This Row],[region]],Table2[],2,0)</f>
        <v>2</v>
      </c>
    </row>
    <row r="326" spans="1:1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 s="29">
        <v>2866.0909999999999</v>
      </c>
      <c r="H326" cm="1">
        <f t="array" ref="H326">INDEX(kelas_charges[kelas],MATCH(1,(insurance[[#This Row],[charges]]&gt;=kelas_charges[Lower])*(insurance[[#This Row],[charges]]&lt;kelas_charges[Upper]),0),1)</f>
        <v>1</v>
      </c>
      <c r="I326" t="str" cm="1">
        <f t="array" ref="I326">INDEX(kelas_charges[desc],MATCH(1,(insurance[[#This Row],[charges]]&gt;=kelas_charges[Lower])*(insurance[[#This Row],[charges]]&lt;kelas_charges[Upper]),0),1)</f>
        <v>1121 s.d 6817</v>
      </c>
      <c r="J326">
        <f>IF(insurance[[#This Row],[charges]]&gt;16700,1,0)</f>
        <v>0</v>
      </c>
      <c r="K326">
        <f>IF(insurance[[#This Row],[smoker]]="yes",1,0)</f>
        <v>0</v>
      </c>
      <c r="L326">
        <f>VLOOKUP(insurance[[#This Row],[region]],Table2[],2,0)</f>
        <v>3</v>
      </c>
    </row>
    <row r="327" spans="1:1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 s="29">
        <v>6600.2059499999996</v>
      </c>
      <c r="H327" cm="1">
        <f t="array" ref="H327">INDEX(kelas_charges[kelas],MATCH(1,(insurance[[#This Row],[charges]]&gt;=kelas_charges[Lower])*(insurance[[#This Row],[charges]]&lt;kelas_charges[Upper]),0),1)</f>
        <v>1</v>
      </c>
      <c r="I327" t="str" cm="1">
        <f t="array" ref="I327">INDEX(kelas_charges[desc],MATCH(1,(insurance[[#This Row],[charges]]&gt;=kelas_charges[Lower])*(insurance[[#This Row],[charges]]&lt;kelas_charges[Upper]),0),1)</f>
        <v>1121 s.d 6817</v>
      </c>
      <c r="J327">
        <f>IF(insurance[[#This Row],[charges]]&gt;16700,1,0)</f>
        <v>0</v>
      </c>
      <c r="K327">
        <f>IF(insurance[[#This Row],[smoker]]="yes",1,0)</f>
        <v>0</v>
      </c>
      <c r="L327">
        <f>VLOOKUP(insurance[[#This Row],[region]],Table2[],2,0)</f>
        <v>2</v>
      </c>
    </row>
    <row r="328" spans="1:1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 s="29">
        <v>3561.8888999999999</v>
      </c>
      <c r="H328" cm="1">
        <f t="array" ref="H328">INDEX(kelas_charges[kelas],MATCH(1,(insurance[[#This Row],[charges]]&gt;=kelas_charges[Lower])*(insurance[[#This Row],[charges]]&lt;kelas_charges[Upper]),0),1)</f>
        <v>1</v>
      </c>
      <c r="I328" t="str" cm="1">
        <f t="array" ref="I328">INDEX(kelas_charges[desc],MATCH(1,(insurance[[#This Row],[charges]]&gt;=kelas_charges[Lower])*(insurance[[#This Row],[charges]]&lt;kelas_charges[Upper]),0),1)</f>
        <v>1121 s.d 6817</v>
      </c>
      <c r="J328">
        <f>IF(insurance[[#This Row],[charges]]&gt;16700,1,0)</f>
        <v>0</v>
      </c>
      <c r="K328">
        <f>IF(insurance[[#This Row],[smoker]]="yes",1,0)</f>
        <v>0</v>
      </c>
      <c r="L328">
        <f>VLOOKUP(insurance[[#This Row],[region]],Table2[],2,0)</f>
        <v>4</v>
      </c>
    </row>
    <row r="329" spans="1:1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 s="29">
        <v>42760.502200000003</v>
      </c>
      <c r="H329" cm="1">
        <f t="array" ref="H329">INDEX(kelas_charges[kelas],MATCH(1,(insurance[[#This Row],[charges]]&gt;=kelas_charges[Lower])*(insurance[[#This Row],[charges]]&lt;kelas_charges[Upper]),0),1)</f>
        <v>8</v>
      </c>
      <c r="I329" t="str" cm="1">
        <f t="array" ref="I329">INDEX(kelas_charges[desc],MATCH(1,(insurance[[#This Row],[charges]]&gt;=kelas_charges[Lower])*(insurance[[#This Row],[charges]]&lt;kelas_charges[Upper]),0),1)</f>
        <v>40989 s.d 46684</v>
      </c>
      <c r="J329">
        <f>IF(insurance[[#This Row],[charges]]&gt;16700,1,0)</f>
        <v>1</v>
      </c>
      <c r="K329">
        <f>IF(insurance[[#This Row],[smoker]]="yes",1,0)</f>
        <v>1</v>
      </c>
      <c r="L329">
        <f>VLOOKUP(insurance[[#This Row],[region]],Table2[],2,0)</f>
        <v>1</v>
      </c>
    </row>
    <row r="330" spans="1:1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 s="29">
        <v>47928.03</v>
      </c>
      <c r="H330" cm="1">
        <f t="array" ref="H330">INDEX(kelas_charges[kelas],MATCH(1,(insurance[[#This Row],[charges]]&gt;=kelas_charges[Lower])*(insurance[[#This Row],[charges]]&lt;kelas_charges[Upper]),0),1)</f>
        <v>9</v>
      </c>
      <c r="I330" t="str" cm="1">
        <f t="array" ref="I330">INDEX(kelas_charges[desc],MATCH(1,(insurance[[#This Row],[charges]]&gt;=kelas_charges[Lower])*(insurance[[#This Row],[charges]]&lt;kelas_charges[Upper]),0),1)</f>
        <v>46684 s.d 52379</v>
      </c>
      <c r="J330">
        <f>IF(insurance[[#This Row],[charges]]&gt;16700,1,0)</f>
        <v>1</v>
      </c>
      <c r="K330">
        <f>IF(insurance[[#This Row],[smoker]]="yes",1,0)</f>
        <v>1</v>
      </c>
      <c r="L330">
        <f>VLOOKUP(insurance[[#This Row],[region]],Table2[],2,0)</f>
        <v>3</v>
      </c>
    </row>
    <row r="331" spans="1:1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 s="29">
        <v>9144.5650000000005</v>
      </c>
      <c r="H331" cm="1">
        <f t="array" ref="H331">INDEX(kelas_charges[kelas],MATCH(1,(insurance[[#This Row],[charges]]&gt;=kelas_charges[Lower])*(insurance[[#This Row],[charges]]&lt;kelas_charges[Upper]),0),1)</f>
        <v>2</v>
      </c>
      <c r="I331" t="str" cm="1">
        <f t="array" ref="I331">INDEX(kelas_charges[desc],MATCH(1,(insurance[[#This Row],[charges]]&gt;=kelas_charges[Lower])*(insurance[[#This Row],[charges]]&lt;kelas_charges[Upper]),0),1)</f>
        <v>6817 s.d 12512</v>
      </c>
      <c r="J331">
        <f>IF(insurance[[#This Row],[charges]]&gt;16700,1,0)</f>
        <v>0</v>
      </c>
      <c r="K331">
        <f>IF(insurance[[#This Row],[smoker]]="yes",1,0)</f>
        <v>0</v>
      </c>
      <c r="L331">
        <f>VLOOKUP(insurance[[#This Row],[region]],Table2[],2,0)</f>
        <v>3</v>
      </c>
    </row>
    <row r="332" spans="1:1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 s="29">
        <v>48517.563150000002</v>
      </c>
      <c r="H332" cm="1">
        <f t="array" ref="H332">INDEX(kelas_charges[kelas],MATCH(1,(insurance[[#This Row],[charges]]&gt;=kelas_charges[Lower])*(insurance[[#This Row],[charges]]&lt;kelas_charges[Upper]),0),1)</f>
        <v>9</v>
      </c>
      <c r="I332" t="str" cm="1">
        <f t="array" ref="I332">INDEX(kelas_charges[desc],MATCH(1,(insurance[[#This Row],[charges]]&gt;=kelas_charges[Lower])*(insurance[[#This Row],[charges]]&lt;kelas_charges[Upper]),0),1)</f>
        <v>46684 s.d 52379</v>
      </c>
      <c r="J332">
        <f>IF(insurance[[#This Row],[charges]]&gt;16700,1,0)</f>
        <v>1</v>
      </c>
      <c r="K332">
        <f>IF(insurance[[#This Row],[smoker]]="yes",1,0)</f>
        <v>1</v>
      </c>
      <c r="L332">
        <f>VLOOKUP(insurance[[#This Row],[region]],Table2[],2,0)</f>
        <v>2</v>
      </c>
    </row>
    <row r="333" spans="1:1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 s="29">
        <v>24393.6224</v>
      </c>
      <c r="H333" cm="1">
        <f t="array" ref="H333">INDEX(kelas_charges[kelas],MATCH(1,(insurance[[#This Row],[charges]]&gt;=kelas_charges[Lower])*(insurance[[#This Row],[charges]]&lt;kelas_charges[Upper]),0),1)</f>
        <v>5</v>
      </c>
      <c r="I333" t="str" cm="1">
        <f t="array" ref="I333">INDEX(kelas_charges[desc],MATCH(1,(insurance[[#This Row],[charges]]&gt;=kelas_charges[Lower])*(insurance[[#This Row],[charges]]&lt;kelas_charges[Upper]),0),1)</f>
        <v>23903 s.d 29598</v>
      </c>
      <c r="J333">
        <f>IF(insurance[[#This Row],[charges]]&gt;16700,1,0)</f>
        <v>1</v>
      </c>
      <c r="K333">
        <f>IF(insurance[[#This Row],[smoker]]="yes",1,0)</f>
        <v>1</v>
      </c>
      <c r="L333">
        <f>VLOOKUP(insurance[[#This Row],[region]],Table2[],2,0)</f>
        <v>1</v>
      </c>
    </row>
    <row r="334" spans="1:1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 s="29">
        <v>13429.035400000001</v>
      </c>
      <c r="H334" cm="1">
        <f t="array" ref="H334">INDEX(kelas_charges[kelas],MATCH(1,(insurance[[#This Row],[charges]]&gt;=kelas_charges[Lower])*(insurance[[#This Row],[charges]]&lt;kelas_charges[Upper]),0),1)</f>
        <v>3</v>
      </c>
      <c r="I334" t="str" cm="1">
        <f t="array" ref="I334">INDEX(kelas_charges[desc],MATCH(1,(insurance[[#This Row],[charges]]&gt;=kelas_charges[Lower])*(insurance[[#This Row],[charges]]&lt;kelas_charges[Upper]),0),1)</f>
        <v>12512 s.d 18207</v>
      </c>
      <c r="J334">
        <f>IF(insurance[[#This Row],[charges]]&gt;16700,1,0)</f>
        <v>0</v>
      </c>
      <c r="K334">
        <f>IF(insurance[[#This Row],[smoker]]="yes",1,0)</f>
        <v>0</v>
      </c>
      <c r="L334">
        <f>VLOOKUP(insurance[[#This Row],[region]],Table2[],2,0)</f>
        <v>1</v>
      </c>
    </row>
    <row r="335" spans="1:1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 s="29">
        <v>11658.379150000001</v>
      </c>
      <c r="H335" cm="1">
        <f t="array" ref="H335">INDEX(kelas_charges[kelas],MATCH(1,(insurance[[#This Row],[charges]]&gt;=kelas_charges[Lower])*(insurance[[#This Row],[charges]]&lt;kelas_charges[Upper]),0),1)</f>
        <v>2</v>
      </c>
      <c r="I335" t="str" cm="1">
        <f t="array" ref="I335">INDEX(kelas_charges[desc],MATCH(1,(insurance[[#This Row],[charges]]&gt;=kelas_charges[Lower])*(insurance[[#This Row],[charges]]&lt;kelas_charges[Upper]),0),1)</f>
        <v>6817 s.d 12512</v>
      </c>
      <c r="J335">
        <f>IF(insurance[[#This Row],[charges]]&gt;16700,1,0)</f>
        <v>0</v>
      </c>
      <c r="K335">
        <f>IF(insurance[[#This Row],[smoker]]="yes",1,0)</f>
        <v>0</v>
      </c>
      <c r="L335">
        <f>VLOOKUP(insurance[[#This Row],[region]],Table2[],2,0)</f>
        <v>2</v>
      </c>
    </row>
    <row r="336" spans="1:1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 s="29">
        <v>19144.576519999999</v>
      </c>
      <c r="H336" cm="1">
        <f t="array" ref="H336">INDEX(kelas_charges[kelas],MATCH(1,(insurance[[#This Row],[charges]]&gt;=kelas_charges[Lower])*(insurance[[#This Row],[charges]]&lt;kelas_charges[Upper]),0),1)</f>
        <v>4</v>
      </c>
      <c r="I336" t="str" cm="1">
        <f t="array" ref="I336">INDEX(kelas_charges[desc],MATCH(1,(insurance[[#This Row],[charges]]&gt;=kelas_charges[Lower])*(insurance[[#This Row],[charges]]&lt;kelas_charges[Upper]),0),1)</f>
        <v>18207 s.d 23903</v>
      </c>
      <c r="J336">
        <f>IF(insurance[[#This Row],[charges]]&gt;16700,1,0)</f>
        <v>1</v>
      </c>
      <c r="K336">
        <f>IF(insurance[[#This Row],[smoker]]="yes",1,0)</f>
        <v>0</v>
      </c>
      <c r="L336">
        <f>VLOOKUP(insurance[[#This Row],[region]],Table2[],2,0)</f>
        <v>2</v>
      </c>
    </row>
    <row r="337" spans="1:1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 s="29">
        <v>13822.803</v>
      </c>
      <c r="H337" cm="1">
        <f t="array" ref="H337">INDEX(kelas_charges[kelas],MATCH(1,(insurance[[#This Row],[charges]]&gt;=kelas_charges[Lower])*(insurance[[#This Row],[charges]]&lt;kelas_charges[Upper]),0),1)</f>
        <v>3</v>
      </c>
      <c r="I337" t="str" cm="1">
        <f t="array" ref="I337">INDEX(kelas_charges[desc],MATCH(1,(insurance[[#This Row],[charges]]&gt;=kelas_charges[Lower])*(insurance[[#This Row],[charges]]&lt;kelas_charges[Upper]),0),1)</f>
        <v>12512 s.d 18207</v>
      </c>
      <c r="J337">
        <f>IF(insurance[[#This Row],[charges]]&gt;16700,1,0)</f>
        <v>0</v>
      </c>
      <c r="K337">
        <f>IF(insurance[[#This Row],[smoker]]="yes",1,0)</f>
        <v>0</v>
      </c>
      <c r="L337">
        <f>VLOOKUP(insurance[[#This Row],[region]],Table2[],2,0)</f>
        <v>3</v>
      </c>
    </row>
    <row r="338" spans="1:1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 s="29">
        <v>12142.578600000001</v>
      </c>
      <c r="H338" cm="1">
        <f t="array" ref="H338">INDEX(kelas_charges[kelas],MATCH(1,(insurance[[#This Row],[charges]]&gt;=kelas_charges[Lower])*(insurance[[#This Row],[charges]]&lt;kelas_charges[Upper]),0),1)</f>
        <v>2</v>
      </c>
      <c r="I338" t="str" cm="1">
        <f t="array" ref="I338">INDEX(kelas_charges[desc],MATCH(1,(insurance[[#This Row],[charges]]&gt;=kelas_charges[Lower])*(insurance[[#This Row],[charges]]&lt;kelas_charges[Upper]),0),1)</f>
        <v>6817 s.d 12512</v>
      </c>
      <c r="J338">
        <f>IF(insurance[[#This Row],[charges]]&gt;16700,1,0)</f>
        <v>0</v>
      </c>
      <c r="K338">
        <f>IF(insurance[[#This Row],[smoker]]="yes",1,0)</f>
        <v>0</v>
      </c>
      <c r="L338">
        <f>VLOOKUP(insurance[[#This Row],[region]],Table2[],2,0)</f>
        <v>4</v>
      </c>
    </row>
    <row r="339" spans="1:1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 s="29">
        <v>13937.666499999999</v>
      </c>
      <c r="H339" cm="1">
        <f t="array" ref="H339">INDEX(kelas_charges[kelas],MATCH(1,(insurance[[#This Row],[charges]]&gt;=kelas_charges[Lower])*(insurance[[#This Row],[charges]]&lt;kelas_charges[Upper]),0),1)</f>
        <v>3</v>
      </c>
      <c r="I339" t="str" cm="1">
        <f t="array" ref="I339">INDEX(kelas_charges[desc],MATCH(1,(insurance[[#This Row],[charges]]&gt;=kelas_charges[Lower])*(insurance[[#This Row],[charges]]&lt;kelas_charges[Upper]),0),1)</f>
        <v>12512 s.d 18207</v>
      </c>
      <c r="J339">
        <f>IF(insurance[[#This Row],[charges]]&gt;16700,1,0)</f>
        <v>0</v>
      </c>
      <c r="K339">
        <f>IF(insurance[[#This Row],[smoker]]="yes",1,0)</f>
        <v>0</v>
      </c>
      <c r="L339">
        <f>VLOOKUP(insurance[[#This Row],[region]],Table2[],2,0)</f>
        <v>1</v>
      </c>
    </row>
    <row r="340" spans="1:1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 s="29">
        <v>41919.097000000002</v>
      </c>
      <c r="H340" cm="1">
        <f t="array" ref="H340">INDEX(kelas_charges[kelas],MATCH(1,(insurance[[#This Row],[charges]]&gt;=kelas_charges[Lower])*(insurance[[#This Row],[charges]]&lt;kelas_charges[Upper]),0),1)</f>
        <v>8</v>
      </c>
      <c r="I340" t="str" cm="1">
        <f t="array" ref="I340">INDEX(kelas_charges[desc],MATCH(1,(insurance[[#This Row],[charges]]&gt;=kelas_charges[Lower])*(insurance[[#This Row],[charges]]&lt;kelas_charges[Upper]),0),1)</f>
        <v>40989 s.d 46684</v>
      </c>
      <c r="J340">
        <f>IF(insurance[[#This Row],[charges]]&gt;16700,1,0)</f>
        <v>1</v>
      </c>
      <c r="K340">
        <f>IF(insurance[[#This Row],[smoker]]="yes",1,0)</f>
        <v>1</v>
      </c>
      <c r="L340">
        <f>VLOOKUP(insurance[[#This Row],[region]],Table2[],2,0)</f>
        <v>2</v>
      </c>
    </row>
    <row r="341" spans="1:1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 s="29">
        <v>8232.6388000000006</v>
      </c>
      <c r="H341" cm="1">
        <f t="array" ref="H341">INDEX(kelas_charges[kelas],MATCH(1,(insurance[[#This Row],[charges]]&gt;=kelas_charges[Lower])*(insurance[[#This Row],[charges]]&lt;kelas_charges[Upper]),0),1)</f>
        <v>2</v>
      </c>
      <c r="I341" t="str" cm="1">
        <f t="array" ref="I341">INDEX(kelas_charges[desc],MATCH(1,(insurance[[#This Row],[charges]]&gt;=kelas_charges[Lower])*(insurance[[#This Row],[charges]]&lt;kelas_charges[Upper]),0),1)</f>
        <v>6817 s.d 12512</v>
      </c>
      <c r="J341">
        <f>IF(insurance[[#This Row],[charges]]&gt;16700,1,0)</f>
        <v>0</v>
      </c>
      <c r="K341">
        <f>IF(insurance[[#This Row],[smoker]]="yes",1,0)</f>
        <v>0</v>
      </c>
      <c r="L341">
        <f>VLOOKUP(insurance[[#This Row],[region]],Table2[],2,0)</f>
        <v>4</v>
      </c>
    </row>
    <row r="342" spans="1:1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 s="29">
        <v>18955.220170000001</v>
      </c>
      <c r="H342" cm="1">
        <f t="array" ref="H342">INDEX(kelas_charges[kelas],MATCH(1,(insurance[[#This Row],[charges]]&gt;=kelas_charges[Lower])*(insurance[[#This Row],[charges]]&lt;kelas_charges[Upper]),0),1)</f>
        <v>4</v>
      </c>
      <c r="I342" t="str" cm="1">
        <f t="array" ref="I342">INDEX(kelas_charges[desc],MATCH(1,(insurance[[#This Row],[charges]]&gt;=kelas_charges[Lower])*(insurance[[#This Row],[charges]]&lt;kelas_charges[Upper]),0),1)</f>
        <v>18207 s.d 23903</v>
      </c>
      <c r="J342">
        <f>IF(insurance[[#This Row],[charges]]&gt;16700,1,0)</f>
        <v>1</v>
      </c>
      <c r="K342">
        <f>IF(insurance[[#This Row],[smoker]]="yes",1,0)</f>
        <v>0</v>
      </c>
      <c r="L342">
        <f>VLOOKUP(insurance[[#This Row],[region]],Table2[],2,0)</f>
        <v>3</v>
      </c>
    </row>
    <row r="343" spans="1:1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 s="29">
        <v>13352.0998</v>
      </c>
      <c r="H343" cm="1">
        <f t="array" ref="H343">INDEX(kelas_charges[kelas],MATCH(1,(insurance[[#This Row],[charges]]&gt;=kelas_charges[Lower])*(insurance[[#This Row],[charges]]&lt;kelas_charges[Upper]),0),1)</f>
        <v>3</v>
      </c>
      <c r="I343" t="str" cm="1">
        <f t="array" ref="I343">INDEX(kelas_charges[desc],MATCH(1,(insurance[[#This Row],[charges]]&gt;=kelas_charges[Lower])*(insurance[[#This Row],[charges]]&lt;kelas_charges[Upper]),0),1)</f>
        <v>12512 s.d 18207</v>
      </c>
      <c r="J343">
        <f>IF(insurance[[#This Row],[charges]]&gt;16700,1,0)</f>
        <v>0</v>
      </c>
      <c r="K343">
        <f>IF(insurance[[#This Row],[smoker]]="yes",1,0)</f>
        <v>0</v>
      </c>
      <c r="L343">
        <f>VLOOKUP(insurance[[#This Row],[region]],Table2[],2,0)</f>
        <v>1</v>
      </c>
    </row>
    <row r="344" spans="1:1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 s="29">
        <v>13217.094499999999</v>
      </c>
      <c r="H344" cm="1">
        <f t="array" ref="H344">INDEX(kelas_charges[kelas],MATCH(1,(insurance[[#This Row],[charges]]&gt;=kelas_charges[Lower])*(insurance[[#This Row],[charges]]&lt;kelas_charges[Upper]),0),1)</f>
        <v>3</v>
      </c>
      <c r="I344" t="str" cm="1">
        <f t="array" ref="I344">INDEX(kelas_charges[desc],MATCH(1,(insurance[[#This Row],[charges]]&gt;=kelas_charges[Lower])*(insurance[[#This Row],[charges]]&lt;kelas_charges[Upper]),0),1)</f>
        <v>12512 s.d 18207</v>
      </c>
      <c r="J344">
        <f>IF(insurance[[#This Row],[charges]]&gt;16700,1,0)</f>
        <v>0</v>
      </c>
      <c r="K344">
        <f>IF(insurance[[#This Row],[smoker]]="yes",1,0)</f>
        <v>0</v>
      </c>
      <c r="L344">
        <f>VLOOKUP(insurance[[#This Row],[region]],Table2[],2,0)</f>
        <v>2</v>
      </c>
    </row>
    <row r="345" spans="1:1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 s="29">
        <v>13981.850350000001</v>
      </c>
      <c r="H345" cm="1">
        <f t="array" ref="H345">INDEX(kelas_charges[kelas],MATCH(1,(insurance[[#This Row],[charges]]&gt;=kelas_charges[Lower])*(insurance[[#This Row],[charges]]&lt;kelas_charges[Upper]),0),1)</f>
        <v>3</v>
      </c>
      <c r="I345" t="str" cm="1">
        <f t="array" ref="I345">INDEX(kelas_charges[desc],MATCH(1,(insurance[[#This Row],[charges]]&gt;=kelas_charges[Lower])*(insurance[[#This Row],[charges]]&lt;kelas_charges[Upper]),0),1)</f>
        <v>12512 s.d 18207</v>
      </c>
      <c r="J345">
        <f>IF(insurance[[#This Row],[charges]]&gt;16700,1,0)</f>
        <v>0</v>
      </c>
      <c r="K345">
        <f>IF(insurance[[#This Row],[smoker]]="yes",1,0)</f>
        <v>0</v>
      </c>
      <c r="L345">
        <f>VLOOKUP(insurance[[#This Row],[region]],Table2[],2,0)</f>
        <v>2</v>
      </c>
    </row>
    <row r="346" spans="1:1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 s="29">
        <v>10977.2063</v>
      </c>
      <c r="H346" cm="1">
        <f t="array" ref="H346">INDEX(kelas_charges[kelas],MATCH(1,(insurance[[#This Row],[charges]]&gt;=kelas_charges[Lower])*(insurance[[#This Row],[charges]]&lt;kelas_charges[Upper]),0),1)</f>
        <v>2</v>
      </c>
      <c r="I346" t="str" cm="1">
        <f t="array" ref="I346">INDEX(kelas_charges[desc],MATCH(1,(insurance[[#This Row],[charges]]&gt;=kelas_charges[Lower])*(insurance[[#This Row],[charges]]&lt;kelas_charges[Upper]),0),1)</f>
        <v>6817 s.d 12512</v>
      </c>
      <c r="J346">
        <f>IF(insurance[[#This Row],[charges]]&gt;16700,1,0)</f>
        <v>0</v>
      </c>
      <c r="K346">
        <f>IF(insurance[[#This Row],[smoker]]="yes",1,0)</f>
        <v>0</v>
      </c>
      <c r="L346">
        <f>VLOOKUP(insurance[[#This Row],[region]],Table2[],2,0)</f>
        <v>4</v>
      </c>
    </row>
    <row r="347" spans="1:1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 s="29">
        <v>6184.2993999999999</v>
      </c>
      <c r="H347" cm="1">
        <f t="array" ref="H347">INDEX(kelas_charges[kelas],MATCH(1,(insurance[[#This Row],[charges]]&gt;=kelas_charges[Lower])*(insurance[[#This Row],[charges]]&lt;kelas_charges[Upper]),0),1)</f>
        <v>1</v>
      </c>
      <c r="I347" t="str" cm="1">
        <f t="array" ref="I347">INDEX(kelas_charges[desc],MATCH(1,(insurance[[#This Row],[charges]]&gt;=kelas_charges[Lower])*(insurance[[#This Row],[charges]]&lt;kelas_charges[Upper]),0),1)</f>
        <v>1121 s.d 6817</v>
      </c>
      <c r="J347">
        <f>IF(insurance[[#This Row],[charges]]&gt;16700,1,0)</f>
        <v>0</v>
      </c>
      <c r="K347">
        <f>IF(insurance[[#This Row],[smoker]]="yes",1,0)</f>
        <v>0</v>
      </c>
      <c r="L347">
        <f>VLOOKUP(insurance[[#This Row],[region]],Table2[],2,0)</f>
        <v>4</v>
      </c>
    </row>
    <row r="348" spans="1:1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 s="29">
        <v>4889.9994999999999</v>
      </c>
      <c r="H348" cm="1">
        <f t="array" ref="H348">INDEX(kelas_charges[kelas],MATCH(1,(insurance[[#This Row],[charges]]&gt;=kelas_charges[Lower])*(insurance[[#This Row],[charges]]&lt;kelas_charges[Upper]),0),1)</f>
        <v>1</v>
      </c>
      <c r="I348" t="str" cm="1">
        <f t="array" ref="I348">INDEX(kelas_charges[desc],MATCH(1,(insurance[[#This Row],[charges]]&gt;=kelas_charges[Lower])*(insurance[[#This Row],[charges]]&lt;kelas_charges[Upper]),0),1)</f>
        <v>1121 s.d 6817</v>
      </c>
      <c r="J348">
        <f>IF(insurance[[#This Row],[charges]]&gt;16700,1,0)</f>
        <v>0</v>
      </c>
      <c r="K348">
        <f>IF(insurance[[#This Row],[smoker]]="yes",1,0)</f>
        <v>0</v>
      </c>
      <c r="L348">
        <f>VLOOKUP(insurance[[#This Row],[region]],Table2[],2,0)</f>
        <v>4</v>
      </c>
    </row>
    <row r="349" spans="1:1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 s="29">
        <v>8334.4575499999992</v>
      </c>
      <c r="H349" cm="1">
        <f t="array" ref="H349">INDEX(kelas_charges[kelas],MATCH(1,(insurance[[#This Row],[charges]]&gt;=kelas_charges[Lower])*(insurance[[#This Row],[charges]]&lt;kelas_charges[Upper]),0),1)</f>
        <v>2</v>
      </c>
      <c r="I349" t="str" cm="1">
        <f t="array" ref="I349">INDEX(kelas_charges[desc],MATCH(1,(insurance[[#This Row],[charges]]&gt;=kelas_charges[Lower])*(insurance[[#This Row],[charges]]&lt;kelas_charges[Upper]),0),1)</f>
        <v>6817 s.d 12512</v>
      </c>
      <c r="J349">
        <f>IF(insurance[[#This Row],[charges]]&gt;16700,1,0)</f>
        <v>0</v>
      </c>
      <c r="K349">
        <f>IF(insurance[[#This Row],[smoker]]="yes",1,0)</f>
        <v>0</v>
      </c>
      <c r="L349">
        <f>VLOOKUP(insurance[[#This Row],[region]],Table2[],2,0)</f>
        <v>2</v>
      </c>
    </row>
    <row r="350" spans="1:1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 s="29">
        <v>5478.0367999999999</v>
      </c>
      <c r="H350" cm="1">
        <f t="array" ref="H350">INDEX(kelas_charges[kelas],MATCH(1,(insurance[[#This Row],[charges]]&gt;=kelas_charges[Lower])*(insurance[[#This Row],[charges]]&lt;kelas_charges[Upper]),0),1)</f>
        <v>1</v>
      </c>
      <c r="I350" t="str" cm="1">
        <f t="array" ref="I350">INDEX(kelas_charges[desc],MATCH(1,(insurance[[#This Row],[charges]]&gt;=kelas_charges[Lower])*(insurance[[#This Row],[charges]]&lt;kelas_charges[Upper]),0),1)</f>
        <v>1121 s.d 6817</v>
      </c>
      <c r="J350">
        <f>IF(insurance[[#This Row],[charges]]&gt;16700,1,0)</f>
        <v>0</v>
      </c>
      <c r="K350">
        <f>IF(insurance[[#This Row],[smoker]]="yes",1,0)</f>
        <v>0</v>
      </c>
      <c r="L350">
        <f>VLOOKUP(insurance[[#This Row],[region]],Table2[],2,0)</f>
        <v>4</v>
      </c>
    </row>
    <row r="351" spans="1:1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 s="29">
        <v>1635.7336499999999</v>
      </c>
      <c r="H351" cm="1">
        <f t="array" ref="H351">INDEX(kelas_charges[kelas],MATCH(1,(insurance[[#This Row],[charges]]&gt;=kelas_charges[Lower])*(insurance[[#This Row],[charges]]&lt;kelas_charges[Upper]),0),1)</f>
        <v>1</v>
      </c>
      <c r="I351" t="str" cm="1">
        <f t="array" ref="I351">INDEX(kelas_charges[desc],MATCH(1,(insurance[[#This Row],[charges]]&gt;=kelas_charges[Lower])*(insurance[[#This Row],[charges]]&lt;kelas_charges[Upper]),0),1)</f>
        <v>1121 s.d 6817</v>
      </c>
      <c r="J351">
        <f>IF(insurance[[#This Row],[charges]]&gt;16700,1,0)</f>
        <v>0</v>
      </c>
      <c r="K351">
        <f>IF(insurance[[#This Row],[smoker]]="yes",1,0)</f>
        <v>0</v>
      </c>
      <c r="L351">
        <f>VLOOKUP(insurance[[#This Row],[region]],Table2[],2,0)</f>
        <v>1</v>
      </c>
    </row>
    <row r="352" spans="1:1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 s="29">
        <v>11830.6072</v>
      </c>
      <c r="H352" cm="1">
        <f t="array" ref="H352">INDEX(kelas_charges[kelas],MATCH(1,(insurance[[#This Row],[charges]]&gt;=kelas_charges[Lower])*(insurance[[#This Row],[charges]]&lt;kelas_charges[Upper]),0),1)</f>
        <v>2</v>
      </c>
      <c r="I352" t="str" cm="1">
        <f t="array" ref="I352">INDEX(kelas_charges[desc],MATCH(1,(insurance[[#This Row],[charges]]&gt;=kelas_charges[Lower])*(insurance[[#This Row],[charges]]&lt;kelas_charges[Upper]),0),1)</f>
        <v>6817 s.d 12512</v>
      </c>
      <c r="J352">
        <f>IF(insurance[[#This Row],[charges]]&gt;16700,1,0)</f>
        <v>0</v>
      </c>
      <c r="K352">
        <f>IF(insurance[[#This Row],[smoker]]="yes",1,0)</f>
        <v>0</v>
      </c>
      <c r="L352">
        <f>VLOOKUP(insurance[[#This Row],[region]],Table2[],2,0)</f>
        <v>1</v>
      </c>
    </row>
    <row r="353" spans="1:1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 s="29">
        <v>8932.0840000000007</v>
      </c>
      <c r="H353" cm="1">
        <f t="array" ref="H353">INDEX(kelas_charges[kelas],MATCH(1,(insurance[[#This Row],[charges]]&gt;=kelas_charges[Lower])*(insurance[[#This Row],[charges]]&lt;kelas_charges[Upper]),0),1)</f>
        <v>2</v>
      </c>
      <c r="I353" t="str" cm="1">
        <f t="array" ref="I353">INDEX(kelas_charges[desc],MATCH(1,(insurance[[#This Row],[charges]]&gt;=kelas_charges[Lower])*(insurance[[#This Row],[charges]]&lt;kelas_charges[Upper]),0),1)</f>
        <v>6817 s.d 12512</v>
      </c>
      <c r="J353">
        <f>IF(insurance[[#This Row],[charges]]&gt;16700,1,0)</f>
        <v>0</v>
      </c>
      <c r="K353">
        <f>IF(insurance[[#This Row],[smoker]]="yes",1,0)</f>
        <v>0</v>
      </c>
      <c r="L353">
        <f>VLOOKUP(insurance[[#This Row],[region]],Table2[],2,0)</f>
        <v>3</v>
      </c>
    </row>
    <row r="354" spans="1:1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 s="29">
        <v>3554.203</v>
      </c>
      <c r="H354" cm="1">
        <f t="array" ref="H354">INDEX(kelas_charges[kelas],MATCH(1,(insurance[[#This Row],[charges]]&gt;=kelas_charges[Lower])*(insurance[[#This Row],[charges]]&lt;kelas_charges[Upper]),0),1)</f>
        <v>1</v>
      </c>
      <c r="I354" t="str" cm="1">
        <f t="array" ref="I354">INDEX(kelas_charges[desc],MATCH(1,(insurance[[#This Row],[charges]]&gt;=kelas_charges[Lower])*(insurance[[#This Row],[charges]]&lt;kelas_charges[Upper]),0),1)</f>
        <v>1121 s.d 6817</v>
      </c>
      <c r="J354">
        <f>IF(insurance[[#This Row],[charges]]&gt;16700,1,0)</f>
        <v>0</v>
      </c>
      <c r="K354">
        <f>IF(insurance[[#This Row],[smoker]]="yes",1,0)</f>
        <v>0</v>
      </c>
      <c r="L354">
        <f>VLOOKUP(insurance[[#This Row],[region]],Table2[],2,0)</f>
        <v>3</v>
      </c>
    </row>
    <row r="355" spans="1:1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 s="29">
        <v>12404.8791</v>
      </c>
      <c r="H355" cm="1">
        <f t="array" ref="H355">INDEX(kelas_charges[kelas],MATCH(1,(insurance[[#This Row],[charges]]&gt;=kelas_charges[Lower])*(insurance[[#This Row],[charges]]&lt;kelas_charges[Upper]),0),1)</f>
        <v>2</v>
      </c>
      <c r="I355" t="str" cm="1">
        <f t="array" ref="I355">INDEX(kelas_charges[desc],MATCH(1,(insurance[[#This Row],[charges]]&gt;=kelas_charges[Lower])*(insurance[[#This Row],[charges]]&lt;kelas_charges[Upper]),0),1)</f>
        <v>6817 s.d 12512</v>
      </c>
      <c r="J355">
        <f>IF(insurance[[#This Row],[charges]]&gt;16700,1,0)</f>
        <v>0</v>
      </c>
      <c r="K355">
        <f>IF(insurance[[#This Row],[smoker]]="yes",1,0)</f>
        <v>0</v>
      </c>
      <c r="L355">
        <f>VLOOKUP(insurance[[#This Row],[region]],Table2[],2,0)</f>
        <v>2</v>
      </c>
    </row>
    <row r="356" spans="1:1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 s="29">
        <v>14133.03775</v>
      </c>
      <c r="H356" cm="1">
        <f t="array" ref="H356">INDEX(kelas_charges[kelas],MATCH(1,(insurance[[#This Row],[charges]]&gt;=kelas_charges[Lower])*(insurance[[#This Row],[charges]]&lt;kelas_charges[Upper]),0),1)</f>
        <v>3</v>
      </c>
      <c r="I356" t="str" cm="1">
        <f t="array" ref="I356">INDEX(kelas_charges[desc],MATCH(1,(insurance[[#This Row],[charges]]&gt;=kelas_charges[Lower])*(insurance[[#This Row],[charges]]&lt;kelas_charges[Upper]),0),1)</f>
        <v>12512 s.d 18207</v>
      </c>
      <c r="J356">
        <f>IF(insurance[[#This Row],[charges]]&gt;16700,1,0)</f>
        <v>0</v>
      </c>
      <c r="K356">
        <f>IF(insurance[[#This Row],[smoker]]="yes",1,0)</f>
        <v>0</v>
      </c>
      <c r="L356">
        <f>VLOOKUP(insurance[[#This Row],[region]],Table2[],2,0)</f>
        <v>4</v>
      </c>
    </row>
    <row r="357" spans="1:1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 s="29">
        <v>24603.04837</v>
      </c>
      <c r="H357" cm="1">
        <f t="array" ref="H357">INDEX(kelas_charges[kelas],MATCH(1,(insurance[[#This Row],[charges]]&gt;=kelas_charges[Lower])*(insurance[[#This Row],[charges]]&lt;kelas_charges[Upper]),0),1)</f>
        <v>5</v>
      </c>
      <c r="I357" t="str" cm="1">
        <f t="array" ref="I357">INDEX(kelas_charges[desc],MATCH(1,(insurance[[#This Row],[charges]]&gt;=kelas_charges[Lower])*(insurance[[#This Row],[charges]]&lt;kelas_charges[Upper]),0),1)</f>
        <v>23903 s.d 29598</v>
      </c>
      <c r="J357">
        <f>IF(insurance[[#This Row],[charges]]&gt;16700,1,0)</f>
        <v>1</v>
      </c>
      <c r="K357">
        <f>IF(insurance[[#This Row],[smoker]]="yes",1,0)</f>
        <v>0</v>
      </c>
      <c r="L357">
        <f>VLOOKUP(insurance[[#This Row],[region]],Table2[],2,0)</f>
        <v>3</v>
      </c>
    </row>
    <row r="358" spans="1:1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 s="29">
        <v>8944.1151000000009</v>
      </c>
      <c r="H358" cm="1">
        <f t="array" ref="H358">INDEX(kelas_charges[kelas],MATCH(1,(insurance[[#This Row],[charges]]&gt;=kelas_charges[Lower])*(insurance[[#This Row],[charges]]&lt;kelas_charges[Upper]),0),1)</f>
        <v>2</v>
      </c>
      <c r="I358" t="str" cm="1">
        <f t="array" ref="I358">INDEX(kelas_charges[desc],MATCH(1,(insurance[[#This Row],[charges]]&gt;=kelas_charges[Lower])*(insurance[[#This Row],[charges]]&lt;kelas_charges[Upper]),0),1)</f>
        <v>6817 s.d 12512</v>
      </c>
      <c r="J358">
        <f>IF(insurance[[#This Row],[charges]]&gt;16700,1,0)</f>
        <v>0</v>
      </c>
      <c r="K358">
        <f>IF(insurance[[#This Row],[smoker]]="yes",1,0)</f>
        <v>0</v>
      </c>
      <c r="L358">
        <f>VLOOKUP(insurance[[#This Row],[region]],Table2[],2,0)</f>
        <v>4</v>
      </c>
    </row>
    <row r="359" spans="1:1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 s="29">
        <v>9620.3307000000004</v>
      </c>
      <c r="H359" cm="1">
        <f t="array" ref="H359">INDEX(kelas_charges[kelas],MATCH(1,(insurance[[#This Row],[charges]]&gt;=kelas_charges[Lower])*(insurance[[#This Row],[charges]]&lt;kelas_charges[Upper]),0),1)</f>
        <v>2</v>
      </c>
      <c r="I359" t="str" cm="1">
        <f t="array" ref="I359">INDEX(kelas_charges[desc],MATCH(1,(insurance[[#This Row],[charges]]&gt;=kelas_charges[Lower])*(insurance[[#This Row],[charges]]&lt;kelas_charges[Upper]),0),1)</f>
        <v>6817 s.d 12512</v>
      </c>
      <c r="J359">
        <f>IF(insurance[[#This Row],[charges]]&gt;16700,1,0)</f>
        <v>0</v>
      </c>
      <c r="K359">
        <f>IF(insurance[[#This Row],[smoker]]="yes",1,0)</f>
        <v>0</v>
      </c>
      <c r="L359">
        <f>VLOOKUP(insurance[[#This Row],[region]],Table2[],2,0)</f>
        <v>1</v>
      </c>
    </row>
    <row r="360" spans="1:1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 s="29">
        <v>1837.2819</v>
      </c>
      <c r="H360" cm="1">
        <f t="array" ref="H360">INDEX(kelas_charges[kelas],MATCH(1,(insurance[[#This Row],[charges]]&gt;=kelas_charges[Lower])*(insurance[[#This Row],[charges]]&lt;kelas_charges[Upper]),0),1)</f>
        <v>1</v>
      </c>
      <c r="I360" t="str" cm="1">
        <f t="array" ref="I360">INDEX(kelas_charges[desc],MATCH(1,(insurance[[#This Row],[charges]]&gt;=kelas_charges[Lower])*(insurance[[#This Row],[charges]]&lt;kelas_charges[Upper]),0),1)</f>
        <v>1121 s.d 6817</v>
      </c>
      <c r="J360">
        <f>IF(insurance[[#This Row],[charges]]&gt;16700,1,0)</f>
        <v>0</v>
      </c>
      <c r="K360">
        <f>IF(insurance[[#This Row],[smoker]]="yes",1,0)</f>
        <v>0</v>
      </c>
      <c r="L360">
        <f>VLOOKUP(insurance[[#This Row],[region]],Table2[],2,0)</f>
        <v>4</v>
      </c>
    </row>
    <row r="361" spans="1:1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 s="29">
        <v>1607.5101</v>
      </c>
      <c r="H361" cm="1">
        <f t="array" ref="H361">INDEX(kelas_charges[kelas],MATCH(1,(insurance[[#This Row],[charges]]&gt;=kelas_charges[Lower])*(insurance[[#This Row],[charges]]&lt;kelas_charges[Upper]),0),1)</f>
        <v>1</v>
      </c>
      <c r="I361" t="str" cm="1">
        <f t="array" ref="I361">INDEX(kelas_charges[desc],MATCH(1,(insurance[[#This Row],[charges]]&gt;=kelas_charges[Lower])*(insurance[[#This Row],[charges]]&lt;kelas_charges[Upper]),0),1)</f>
        <v>1121 s.d 6817</v>
      </c>
      <c r="J361">
        <f>IF(insurance[[#This Row],[charges]]&gt;16700,1,0)</f>
        <v>0</v>
      </c>
      <c r="K361">
        <f>IF(insurance[[#This Row],[smoker]]="yes",1,0)</f>
        <v>0</v>
      </c>
      <c r="L361">
        <f>VLOOKUP(insurance[[#This Row],[region]],Table2[],2,0)</f>
        <v>4</v>
      </c>
    </row>
    <row r="362" spans="1:1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 s="29">
        <v>10043.249</v>
      </c>
      <c r="H362" cm="1">
        <f t="array" ref="H362">INDEX(kelas_charges[kelas],MATCH(1,(insurance[[#This Row],[charges]]&gt;=kelas_charges[Lower])*(insurance[[#This Row],[charges]]&lt;kelas_charges[Upper]),0),1)</f>
        <v>2</v>
      </c>
      <c r="I362" t="str" cm="1">
        <f t="array" ref="I362">INDEX(kelas_charges[desc],MATCH(1,(insurance[[#This Row],[charges]]&gt;=kelas_charges[Lower])*(insurance[[#This Row],[charges]]&lt;kelas_charges[Upper]),0),1)</f>
        <v>6817 s.d 12512</v>
      </c>
      <c r="J362">
        <f>IF(insurance[[#This Row],[charges]]&gt;16700,1,0)</f>
        <v>0</v>
      </c>
      <c r="K362">
        <f>IF(insurance[[#This Row],[smoker]]="yes",1,0)</f>
        <v>0</v>
      </c>
      <c r="L362">
        <f>VLOOKUP(insurance[[#This Row],[region]],Table2[],2,0)</f>
        <v>2</v>
      </c>
    </row>
    <row r="363" spans="1:1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 s="29">
        <v>4751.07</v>
      </c>
      <c r="H363" cm="1">
        <f t="array" ref="H363">INDEX(kelas_charges[kelas],MATCH(1,(insurance[[#This Row],[charges]]&gt;=kelas_charges[Lower])*(insurance[[#This Row],[charges]]&lt;kelas_charges[Upper]),0),1)</f>
        <v>1</v>
      </c>
      <c r="I363" t="str" cm="1">
        <f t="array" ref="I363">INDEX(kelas_charges[desc],MATCH(1,(insurance[[#This Row],[charges]]&gt;=kelas_charges[Lower])*(insurance[[#This Row],[charges]]&lt;kelas_charges[Upper]),0),1)</f>
        <v>1121 s.d 6817</v>
      </c>
      <c r="J363">
        <f>IF(insurance[[#This Row],[charges]]&gt;16700,1,0)</f>
        <v>0</v>
      </c>
      <c r="K363">
        <f>IF(insurance[[#This Row],[smoker]]="yes",1,0)</f>
        <v>0</v>
      </c>
      <c r="L363">
        <f>VLOOKUP(insurance[[#This Row],[region]],Table2[],2,0)</f>
        <v>3</v>
      </c>
    </row>
    <row r="364" spans="1:1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 s="29">
        <v>13844.505999999999</v>
      </c>
      <c r="H364" cm="1">
        <f t="array" ref="H364">INDEX(kelas_charges[kelas],MATCH(1,(insurance[[#This Row],[charges]]&gt;=kelas_charges[Lower])*(insurance[[#This Row],[charges]]&lt;kelas_charges[Upper]),0),1)</f>
        <v>3</v>
      </c>
      <c r="I364" t="str" cm="1">
        <f t="array" ref="I364">INDEX(kelas_charges[desc],MATCH(1,(insurance[[#This Row],[charges]]&gt;=kelas_charges[Lower])*(insurance[[#This Row],[charges]]&lt;kelas_charges[Upper]),0),1)</f>
        <v>12512 s.d 18207</v>
      </c>
      <c r="J364">
        <f>IF(insurance[[#This Row],[charges]]&gt;16700,1,0)</f>
        <v>0</v>
      </c>
      <c r="K364">
        <f>IF(insurance[[#This Row],[smoker]]="yes",1,0)</f>
        <v>1</v>
      </c>
      <c r="L364">
        <f>VLOOKUP(insurance[[#This Row],[region]],Table2[],2,0)</f>
        <v>3</v>
      </c>
    </row>
    <row r="365" spans="1:1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 s="29">
        <v>2597.779</v>
      </c>
      <c r="H365" cm="1">
        <f t="array" ref="H365">INDEX(kelas_charges[kelas],MATCH(1,(insurance[[#This Row],[charges]]&gt;=kelas_charges[Lower])*(insurance[[#This Row],[charges]]&lt;kelas_charges[Upper]),0),1)</f>
        <v>1</v>
      </c>
      <c r="I365" t="str" cm="1">
        <f t="array" ref="I365">INDEX(kelas_charges[desc],MATCH(1,(insurance[[#This Row],[charges]]&gt;=kelas_charges[Lower])*(insurance[[#This Row],[charges]]&lt;kelas_charges[Upper]),0),1)</f>
        <v>1121 s.d 6817</v>
      </c>
      <c r="J365">
        <f>IF(insurance[[#This Row],[charges]]&gt;16700,1,0)</f>
        <v>0</v>
      </c>
      <c r="K365">
        <f>IF(insurance[[#This Row],[smoker]]="yes",1,0)</f>
        <v>0</v>
      </c>
      <c r="L365">
        <f>VLOOKUP(insurance[[#This Row],[region]],Table2[],2,0)</f>
        <v>3</v>
      </c>
    </row>
    <row r="366" spans="1:1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 s="29">
        <v>3180.5101</v>
      </c>
      <c r="H366" cm="1">
        <f t="array" ref="H366">INDEX(kelas_charges[kelas],MATCH(1,(insurance[[#This Row],[charges]]&gt;=kelas_charges[Lower])*(insurance[[#This Row],[charges]]&lt;kelas_charges[Upper]),0),1)</f>
        <v>1</v>
      </c>
      <c r="I366" t="str" cm="1">
        <f t="array" ref="I366">INDEX(kelas_charges[desc],MATCH(1,(insurance[[#This Row],[charges]]&gt;=kelas_charges[Lower])*(insurance[[#This Row],[charges]]&lt;kelas_charges[Upper]),0),1)</f>
        <v>1121 s.d 6817</v>
      </c>
      <c r="J366">
        <f>IF(insurance[[#This Row],[charges]]&gt;16700,1,0)</f>
        <v>0</v>
      </c>
      <c r="K366">
        <f>IF(insurance[[#This Row],[smoker]]="yes",1,0)</f>
        <v>0</v>
      </c>
      <c r="L366">
        <f>VLOOKUP(insurance[[#This Row],[region]],Table2[],2,0)</f>
        <v>4</v>
      </c>
    </row>
    <row r="367" spans="1:1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 s="29">
        <v>9778.3472000000002</v>
      </c>
      <c r="H367" cm="1">
        <f t="array" ref="H367">INDEX(kelas_charges[kelas],MATCH(1,(insurance[[#This Row],[charges]]&gt;=kelas_charges[Lower])*(insurance[[#This Row],[charges]]&lt;kelas_charges[Upper]),0),1)</f>
        <v>2</v>
      </c>
      <c r="I367" t="str" cm="1">
        <f t="array" ref="I367">INDEX(kelas_charges[desc],MATCH(1,(insurance[[#This Row],[charges]]&gt;=kelas_charges[Lower])*(insurance[[#This Row],[charges]]&lt;kelas_charges[Upper]),0),1)</f>
        <v>6817 s.d 12512</v>
      </c>
      <c r="J367">
        <f>IF(insurance[[#This Row],[charges]]&gt;16700,1,0)</f>
        <v>0</v>
      </c>
      <c r="K367">
        <f>IF(insurance[[#This Row],[smoker]]="yes",1,0)</f>
        <v>0</v>
      </c>
      <c r="L367">
        <f>VLOOKUP(insurance[[#This Row],[region]],Table2[],2,0)</f>
        <v>2</v>
      </c>
    </row>
    <row r="368" spans="1:1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 s="29">
        <v>13430.264999999999</v>
      </c>
      <c r="H368" cm="1">
        <f t="array" ref="H368">INDEX(kelas_charges[kelas],MATCH(1,(insurance[[#This Row],[charges]]&gt;=kelas_charges[Lower])*(insurance[[#This Row],[charges]]&lt;kelas_charges[Upper]),0),1)</f>
        <v>3</v>
      </c>
      <c r="I368" t="str" cm="1">
        <f t="array" ref="I368">INDEX(kelas_charges[desc],MATCH(1,(insurance[[#This Row],[charges]]&gt;=kelas_charges[Lower])*(insurance[[#This Row],[charges]]&lt;kelas_charges[Upper]),0),1)</f>
        <v>12512 s.d 18207</v>
      </c>
      <c r="J368">
        <f>IF(insurance[[#This Row],[charges]]&gt;16700,1,0)</f>
        <v>0</v>
      </c>
      <c r="K368">
        <f>IF(insurance[[#This Row],[smoker]]="yes",1,0)</f>
        <v>0</v>
      </c>
      <c r="L368">
        <f>VLOOKUP(insurance[[#This Row],[region]],Table2[],2,0)</f>
        <v>2</v>
      </c>
    </row>
    <row r="369" spans="1:1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 s="29">
        <v>8017.0611500000005</v>
      </c>
      <c r="H369" cm="1">
        <f t="array" ref="H369">INDEX(kelas_charges[kelas],MATCH(1,(insurance[[#This Row],[charges]]&gt;=kelas_charges[Lower])*(insurance[[#This Row],[charges]]&lt;kelas_charges[Upper]),0),1)</f>
        <v>2</v>
      </c>
      <c r="I369" t="str" cm="1">
        <f t="array" ref="I369">INDEX(kelas_charges[desc],MATCH(1,(insurance[[#This Row],[charges]]&gt;=kelas_charges[Lower])*(insurance[[#This Row],[charges]]&lt;kelas_charges[Upper]),0),1)</f>
        <v>6817 s.d 12512</v>
      </c>
      <c r="J369">
        <f>IF(insurance[[#This Row],[charges]]&gt;16700,1,0)</f>
        <v>0</v>
      </c>
      <c r="K369">
        <f>IF(insurance[[#This Row],[smoker]]="yes",1,0)</f>
        <v>0</v>
      </c>
      <c r="L369">
        <f>VLOOKUP(insurance[[#This Row],[region]],Table2[],2,0)</f>
        <v>1</v>
      </c>
    </row>
    <row r="370" spans="1:1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 s="29">
        <v>8116.2688500000004</v>
      </c>
      <c r="H370" cm="1">
        <f t="array" ref="H370">INDEX(kelas_charges[kelas],MATCH(1,(insurance[[#This Row],[charges]]&gt;=kelas_charges[Lower])*(insurance[[#This Row],[charges]]&lt;kelas_charges[Upper]),0),1)</f>
        <v>2</v>
      </c>
      <c r="I370" t="str" cm="1">
        <f t="array" ref="I370">INDEX(kelas_charges[desc],MATCH(1,(insurance[[#This Row],[charges]]&gt;=kelas_charges[Lower])*(insurance[[#This Row],[charges]]&lt;kelas_charges[Upper]),0),1)</f>
        <v>6817 s.d 12512</v>
      </c>
      <c r="J370">
        <f>IF(insurance[[#This Row],[charges]]&gt;16700,1,0)</f>
        <v>0</v>
      </c>
      <c r="K370">
        <f>IF(insurance[[#This Row],[smoker]]="yes",1,0)</f>
        <v>0</v>
      </c>
      <c r="L370">
        <f>VLOOKUP(insurance[[#This Row],[region]],Table2[],2,0)</f>
        <v>1</v>
      </c>
    </row>
    <row r="371" spans="1:1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 s="29">
        <v>3481.8679999999999</v>
      </c>
      <c r="H371" cm="1">
        <f t="array" ref="H371">INDEX(kelas_charges[kelas],MATCH(1,(insurance[[#This Row],[charges]]&gt;=kelas_charges[Lower])*(insurance[[#This Row],[charges]]&lt;kelas_charges[Upper]),0),1)</f>
        <v>1</v>
      </c>
      <c r="I371" t="str" cm="1">
        <f t="array" ref="I371">INDEX(kelas_charges[desc],MATCH(1,(insurance[[#This Row],[charges]]&gt;=kelas_charges[Lower])*(insurance[[#This Row],[charges]]&lt;kelas_charges[Upper]),0),1)</f>
        <v>1121 s.d 6817</v>
      </c>
      <c r="J371">
        <f>IF(insurance[[#This Row],[charges]]&gt;16700,1,0)</f>
        <v>0</v>
      </c>
      <c r="K371">
        <f>IF(insurance[[#This Row],[smoker]]="yes",1,0)</f>
        <v>0</v>
      </c>
      <c r="L371">
        <f>VLOOKUP(insurance[[#This Row],[region]],Table2[],2,0)</f>
        <v>2</v>
      </c>
    </row>
    <row r="372" spans="1:1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 s="29">
        <v>13415.0381</v>
      </c>
      <c r="H372" cm="1">
        <f t="array" ref="H372">INDEX(kelas_charges[kelas],MATCH(1,(insurance[[#This Row],[charges]]&gt;=kelas_charges[Lower])*(insurance[[#This Row],[charges]]&lt;kelas_charges[Upper]),0),1)</f>
        <v>3</v>
      </c>
      <c r="I372" t="str" cm="1">
        <f t="array" ref="I372">INDEX(kelas_charges[desc],MATCH(1,(insurance[[#This Row],[charges]]&gt;=kelas_charges[Lower])*(insurance[[#This Row],[charges]]&lt;kelas_charges[Upper]),0),1)</f>
        <v>12512 s.d 18207</v>
      </c>
      <c r="J372">
        <f>IF(insurance[[#This Row],[charges]]&gt;16700,1,0)</f>
        <v>0</v>
      </c>
      <c r="K372">
        <f>IF(insurance[[#This Row],[smoker]]="yes",1,0)</f>
        <v>0</v>
      </c>
      <c r="L372">
        <f>VLOOKUP(insurance[[#This Row],[region]],Table2[],2,0)</f>
        <v>1</v>
      </c>
    </row>
    <row r="373" spans="1:1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 s="29">
        <v>12029.286700000001</v>
      </c>
      <c r="H373" cm="1">
        <f t="array" ref="H373">INDEX(kelas_charges[kelas],MATCH(1,(insurance[[#This Row],[charges]]&gt;=kelas_charges[Lower])*(insurance[[#This Row],[charges]]&lt;kelas_charges[Upper]),0),1)</f>
        <v>2</v>
      </c>
      <c r="I373" t="str" cm="1">
        <f t="array" ref="I373">INDEX(kelas_charges[desc],MATCH(1,(insurance[[#This Row],[charges]]&gt;=kelas_charges[Lower])*(insurance[[#This Row],[charges]]&lt;kelas_charges[Upper]),0),1)</f>
        <v>6817 s.d 12512</v>
      </c>
      <c r="J373">
        <f>IF(insurance[[#This Row],[charges]]&gt;16700,1,0)</f>
        <v>0</v>
      </c>
      <c r="K373">
        <f>IF(insurance[[#This Row],[smoker]]="yes",1,0)</f>
        <v>0</v>
      </c>
      <c r="L373">
        <f>VLOOKUP(insurance[[#This Row],[region]],Table2[],2,0)</f>
        <v>2</v>
      </c>
    </row>
    <row r="374" spans="1:1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 s="29">
        <v>7639.4174499999999</v>
      </c>
      <c r="H374" cm="1">
        <f t="array" ref="H374">INDEX(kelas_charges[kelas],MATCH(1,(insurance[[#This Row],[charges]]&gt;=kelas_charges[Lower])*(insurance[[#This Row],[charges]]&lt;kelas_charges[Upper]),0),1)</f>
        <v>2</v>
      </c>
      <c r="I374" t="str" cm="1">
        <f t="array" ref="I374">INDEX(kelas_charges[desc],MATCH(1,(insurance[[#This Row],[charges]]&gt;=kelas_charges[Lower])*(insurance[[#This Row],[charges]]&lt;kelas_charges[Upper]),0),1)</f>
        <v>6817 s.d 12512</v>
      </c>
      <c r="J374">
        <f>IF(insurance[[#This Row],[charges]]&gt;16700,1,0)</f>
        <v>0</v>
      </c>
      <c r="K374">
        <f>IF(insurance[[#This Row],[smoker]]="yes",1,0)</f>
        <v>0</v>
      </c>
      <c r="L374">
        <f>VLOOKUP(insurance[[#This Row],[region]],Table2[],2,0)</f>
        <v>2</v>
      </c>
    </row>
    <row r="375" spans="1:1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 s="29">
        <v>36085.218999999997</v>
      </c>
      <c r="H375" cm="1">
        <f t="array" ref="H375">INDEX(kelas_charges[kelas],MATCH(1,(insurance[[#This Row],[charges]]&gt;=kelas_charges[Lower])*(insurance[[#This Row],[charges]]&lt;kelas_charges[Upper]),0),1)</f>
        <v>7</v>
      </c>
      <c r="I375" t="str" cm="1">
        <f t="array" ref="I375">INDEX(kelas_charges[desc],MATCH(1,(insurance[[#This Row],[charges]]&gt;=kelas_charges[Lower])*(insurance[[#This Row],[charges]]&lt;kelas_charges[Upper]),0),1)</f>
        <v>35293 s.d 40989</v>
      </c>
      <c r="J375">
        <f>IF(insurance[[#This Row],[charges]]&gt;16700,1,0)</f>
        <v>1</v>
      </c>
      <c r="K375">
        <f>IF(insurance[[#This Row],[smoker]]="yes",1,0)</f>
        <v>1</v>
      </c>
      <c r="L375">
        <f>VLOOKUP(insurance[[#This Row],[region]],Table2[],2,0)</f>
        <v>3</v>
      </c>
    </row>
    <row r="376" spans="1:1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 s="29">
        <v>1391.5287000000001</v>
      </c>
      <c r="H376" cm="1">
        <f t="array" ref="H376">INDEX(kelas_charges[kelas],MATCH(1,(insurance[[#This Row],[charges]]&gt;=kelas_charges[Lower])*(insurance[[#This Row],[charges]]&lt;kelas_charges[Upper]),0),1)</f>
        <v>1</v>
      </c>
      <c r="I376" t="str" cm="1">
        <f t="array" ref="I376">INDEX(kelas_charges[desc],MATCH(1,(insurance[[#This Row],[charges]]&gt;=kelas_charges[Lower])*(insurance[[#This Row],[charges]]&lt;kelas_charges[Upper]),0),1)</f>
        <v>1121 s.d 6817</v>
      </c>
      <c r="J376">
        <f>IF(insurance[[#This Row],[charges]]&gt;16700,1,0)</f>
        <v>0</v>
      </c>
      <c r="K376">
        <f>IF(insurance[[#This Row],[smoker]]="yes",1,0)</f>
        <v>0</v>
      </c>
      <c r="L376">
        <f>VLOOKUP(insurance[[#This Row],[region]],Table2[],2,0)</f>
        <v>4</v>
      </c>
    </row>
    <row r="377" spans="1:1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 s="29">
        <v>18033.9679</v>
      </c>
      <c r="H377" cm="1">
        <f t="array" ref="H377">INDEX(kelas_charges[kelas],MATCH(1,(insurance[[#This Row],[charges]]&gt;=kelas_charges[Lower])*(insurance[[#This Row],[charges]]&lt;kelas_charges[Upper]),0),1)</f>
        <v>3</v>
      </c>
      <c r="I377" t="str" cm="1">
        <f t="array" ref="I377">INDEX(kelas_charges[desc],MATCH(1,(insurance[[#This Row],[charges]]&gt;=kelas_charges[Lower])*(insurance[[#This Row],[charges]]&lt;kelas_charges[Upper]),0),1)</f>
        <v>12512 s.d 18207</v>
      </c>
      <c r="J377">
        <f>IF(insurance[[#This Row],[charges]]&gt;16700,1,0)</f>
        <v>1</v>
      </c>
      <c r="K377">
        <f>IF(insurance[[#This Row],[smoker]]="yes",1,0)</f>
        <v>1</v>
      </c>
      <c r="L377">
        <f>VLOOKUP(insurance[[#This Row],[region]],Table2[],2,0)</f>
        <v>1</v>
      </c>
    </row>
    <row r="378" spans="1:1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 s="29">
        <v>21659.930100000001</v>
      </c>
      <c r="H378" cm="1">
        <f t="array" ref="H378">INDEX(kelas_charges[kelas],MATCH(1,(insurance[[#This Row],[charges]]&gt;=kelas_charges[Lower])*(insurance[[#This Row],[charges]]&lt;kelas_charges[Upper]),0),1)</f>
        <v>4</v>
      </c>
      <c r="I378" t="str" cm="1">
        <f t="array" ref="I378">INDEX(kelas_charges[desc],MATCH(1,(insurance[[#This Row],[charges]]&gt;=kelas_charges[Lower])*(insurance[[#This Row],[charges]]&lt;kelas_charges[Upper]),0),1)</f>
        <v>18207 s.d 23903</v>
      </c>
      <c r="J378">
        <f>IF(insurance[[#This Row],[charges]]&gt;16700,1,0)</f>
        <v>1</v>
      </c>
      <c r="K378">
        <f>IF(insurance[[#This Row],[smoker]]="yes",1,0)</f>
        <v>1</v>
      </c>
      <c r="L378">
        <f>VLOOKUP(insurance[[#This Row],[region]],Table2[],2,0)</f>
        <v>2</v>
      </c>
    </row>
    <row r="379" spans="1:1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 s="29">
        <v>38126.246500000001</v>
      </c>
      <c r="H379" cm="1">
        <f t="array" ref="H379">INDEX(kelas_charges[kelas],MATCH(1,(insurance[[#This Row],[charges]]&gt;=kelas_charges[Lower])*(insurance[[#This Row],[charges]]&lt;kelas_charges[Upper]),0),1)</f>
        <v>7</v>
      </c>
      <c r="I379" t="str" cm="1">
        <f t="array" ref="I379">INDEX(kelas_charges[desc],MATCH(1,(insurance[[#This Row],[charges]]&gt;=kelas_charges[Lower])*(insurance[[#This Row],[charges]]&lt;kelas_charges[Upper]),0),1)</f>
        <v>35293 s.d 40989</v>
      </c>
      <c r="J379">
        <f>IF(insurance[[#This Row],[charges]]&gt;16700,1,0)</f>
        <v>1</v>
      </c>
      <c r="K379">
        <f>IF(insurance[[#This Row],[smoker]]="yes",1,0)</f>
        <v>1</v>
      </c>
      <c r="L379">
        <f>VLOOKUP(insurance[[#This Row],[region]],Table2[],2,0)</f>
        <v>4</v>
      </c>
    </row>
    <row r="380" spans="1:1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 s="29">
        <v>16455.707849999999</v>
      </c>
      <c r="H380" cm="1">
        <f t="array" ref="H380">INDEX(kelas_charges[kelas],MATCH(1,(insurance[[#This Row],[charges]]&gt;=kelas_charges[Lower])*(insurance[[#This Row],[charges]]&lt;kelas_charges[Upper]),0),1)</f>
        <v>3</v>
      </c>
      <c r="I380" t="str" cm="1">
        <f t="array" ref="I380">INDEX(kelas_charges[desc],MATCH(1,(insurance[[#This Row],[charges]]&gt;=kelas_charges[Lower])*(insurance[[#This Row],[charges]]&lt;kelas_charges[Upper]),0),1)</f>
        <v>12512 s.d 18207</v>
      </c>
      <c r="J380">
        <f>IF(insurance[[#This Row],[charges]]&gt;16700,1,0)</f>
        <v>0</v>
      </c>
      <c r="K380">
        <f>IF(insurance[[#This Row],[smoker]]="yes",1,0)</f>
        <v>0</v>
      </c>
      <c r="L380">
        <f>VLOOKUP(insurance[[#This Row],[region]],Table2[],2,0)</f>
        <v>1</v>
      </c>
    </row>
    <row r="381" spans="1:1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 s="29">
        <v>27000.98473</v>
      </c>
      <c r="H381" cm="1">
        <f t="array" ref="H381">INDEX(kelas_charges[kelas],MATCH(1,(insurance[[#This Row],[charges]]&gt;=kelas_charges[Lower])*(insurance[[#This Row],[charges]]&lt;kelas_charges[Upper]),0),1)</f>
        <v>5</v>
      </c>
      <c r="I381" t="str" cm="1">
        <f t="array" ref="I381">INDEX(kelas_charges[desc],MATCH(1,(insurance[[#This Row],[charges]]&gt;=kelas_charges[Lower])*(insurance[[#This Row],[charges]]&lt;kelas_charges[Upper]),0),1)</f>
        <v>23903 s.d 29598</v>
      </c>
      <c r="J381">
        <f>IF(insurance[[#This Row],[charges]]&gt;16700,1,0)</f>
        <v>1</v>
      </c>
      <c r="K381">
        <f>IF(insurance[[#This Row],[smoker]]="yes",1,0)</f>
        <v>0</v>
      </c>
      <c r="L381">
        <f>VLOOKUP(insurance[[#This Row],[region]],Table2[],2,0)</f>
        <v>4</v>
      </c>
    </row>
    <row r="382" spans="1:1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 s="29">
        <v>15006.579449999999</v>
      </c>
      <c r="H382" cm="1">
        <f t="array" ref="H382">INDEX(kelas_charges[kelas],MATCH(1,(insurance[[#This Row],[charges]]&gt;=kelas_charges[Lower])*(insurance[[#This Row],[charges]]&lt;kelas_charges[Upper]),0),1)</f>
        <v>3</v>
      </c>
      <c r="I382" t="str" cm="1">
        <f t="array" ref="I382">INDEX(kelas_charges[desc],MATCH(1,(insurance[[#This Row],[charges]]&gt;=kelas_charges[Lower])*(insurance[[#This Row],[charges]]&lt;kelas_charges[Upper]),0),1)</f>
        <v>12512 s.d 18207</v>
      </c>
      <c r="J382">
        <f>IF(insurance[[#This Row],[charges]]&gt;16700,1,0)</f>
        <v>0</v>
      </c>
      <c r="K382">
        <f>IF(insurance[[#This Row],[smoker]]="yes",1,0)</f>
        <v>1</v>
      </c>
      <c r="L382">
        <f>VLOOKUP(insurance[[#This Row],[region]],Table2[],2,0)</f>
        <v>2</v>
      </c>
    </row>
    <row r="383" spans="1:1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 s="29">
        <v>42303.692150000003</v>
      </c>
      <c r="H383" cm="1">
        <f t="array" ref="H383">INDEX(kelas_charges[kelas],MATCH(1,(insurance[[#This Row],[charges]]&gt;=kelas_charges[Lower])*(insurance[[#This Row],[charges]]&lt;kelas_charges[Upper]),0),1)</f>
        <v>8</v>
      </c>
      <c r="I383" t="str" cm="1">
        <f t="array" ref="I383">INDEX(kelas_charges[desc],MATCH(1,(insurance[[#This Row],[charges]]&gt;=kelas_charges[Lower])*(insurance[[#This Row],[charges]]&lt;kelas_charges[Upper]),0),1)</f>
        <v>40989 s.d 46684</v>
      </c>
      <c r="J383">
        <f>IF(insurance[[#This Row],[charges]]&gt;16700,1,0)</f>
        <v>1</v>
      </c>
      <c r="K383">
        <f>IF(insurance[[#This Row],[smoker]]="yes",1,0)</f>
        <v>1</v>
      </c>
      <c r="L383">
        <f>VLOOKUP(insurance[[#This Row],[region]],Table2[],2,0)</f>
        <v>2</v>
      </c>
    </row>
    <row r="384" spans="1:1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 s="29">
        <v>20781.48892</v>
      </c>
      <c r="H384" cm="1">
        <f t="array" ref="H384">INDEX(kelas_charges[kelas],MATCH(1,(insurance[[#This Row],[charges]]&gt;=kelas_charges[Lower])*(insurance[[#This Row],[charges]]&lt;kelas_charges[Upper]),0),1)</f>
        <v>4</v>
      </c>
      <c r="I384" t="str" cm="1">
        <f t="array" ref="I384">INDEX(kelas_charges[desc],MATCH(1,(insurance[[#This Row],[charges]]&gt;=kelas_charges[Lower])*(insurance[[#This Row],[charges]]&lt;kelas_charges[Upper]),0),1)</f>
        <v>18207 s.d 23903</v>
      </c>
      <c r="J384">
        <f>IF(insurance[[#This Row],[charges]]&gt;16700,1,0)</f>
        <v>1</v>
      </c>
      <c r="K384">
        <f>IF(insurance[[#This Row],[smoker]]="yes",1,0)</f>
        <v>0</v>
      </c>
      <c r="L384">
        <f>VLOOKUP(insurance[[#This Row],[region]],Table2[],2,0)</f>
        <v>4</v>
      </c>
    </row>
    <row r="385" spans="1:1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 s="29">
        <v>5846.9175999999998</v>
      </c>
      <c r="H385" cm="1">
        <f t="array" ref="H385">INDEX(kelas_charges[kelas],MATCH(1,(insurance[[#This Row],[charges]]&gt;=kelas_charges[Lower])*(insurance[[#This Row],[charges]]&lt;kelas_charges[Upper]),0),1)</f>
        <v>1</v>
      </c>
      <c r="I385" t="str" cm="1">
        <f t="array" ref="I385">INDEX(kelas_charges[desc],MATCH(1,(insurance[[#This Row],[charges]]&gt;=kelas_charges[Lower])*(insurance[[#This Row],[charges]]&lt;kelas_charges[Upper]),0),1)</f>
        <v>1121 s.d 6817</v>
      </c>
      <c r="J385">
        <f>IF(insurance[[#This Row],[charges]]&gt;16700,1,0)</f>
        <v>0</v>
      </c>
      <c r="K385">
        <f>IF(insurance[[#This Row],[smoker]]="yes",1,0)</f>
        <v>0</v>
      </c>
      <c r="L385">
        <f>VLOOKUP(insurance[[#This Row],[region]],Table2[],2,0)</f>
        <v>4</v>
      </c>
    </row>
    <row r="386" spans="1:1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 s="29">
        <v>8302.5356499999998</v>
      </c>
      <c r="H386" cm="1">
        <f t="array" ref="H386">INDEX(kelas_charges[kelas],MATCH(1,(insurance[[#This Row],[charges]]&gt;=kelas_charges[Lower])*(insurance[[#This Row],[charges]]&lt;kelas_charges[Upper]),0),1)</f>
        <v>2</v>
      </c>
      <c r="I386" t="str" cm="1">
        <f t="array" ref="I386">INDEX(kelas_charges[desc],MATCH(1,(insurance[[#This Row],[charges]]&gt;=kelas_charges[Lower])*(insurance[[#This Row],[charges]]&lt;kelas_charges[Upper]),0),1)</f>
        <v>6817 s.d 12512</v>
      </c>
      <c r="J386">
        <f>IF(insurance[[#This Row],[charges]]&gt;16700,1,0)</f>
        <v>0</v>
      </c>
      <c r="K386">
        <f>IF(insurance[[#This Row],[smoker]]="yes",1,0)</f>
        <v>0</v>
      </c>
      <c r="L386">
        <f>VLOOKUP(insurance[[#This Row],[region]],Table2[],2,0)</f>
        <v>2</v>
      </c>
    </row>
    <row r="387" spans="1:1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 s="29">
        <v>1261.8589999999999</v>
      </c>
      <c r="H387" cm="1">
        <f t="array" ref="H387">INDEX(kelas_charges[kelas],MATCH(1,(insurance[[#This Row],[charges]]&gt;=kelas_charges[Lower])*(insurance[[#This Row],[charges]]&lt;kelas_charges[Upper]),0),1)</f>
        <v>1</v>
      </c>
      <c r="I387" t="str" cm="1">
        <f t="array" ref="I387">INDEX(kelas_charges[desc],MATCH(1,(insurance[[#This Row],[charges]]&gt;=kelas_charges[Lower])*(insurance[[#This Row],[charges]]&lt;kelas_charges[Upper]),0),1)</f>
        <v>1121 s.d 6817</v>
      </c>
      <c r="J387">
        <f>IF(insurance[[#This Row],[charges]]&gt;16700,1,0)</f>
        <v>0</v>
      </c>
      <c r="K387">
        <f>IF(insurance[[#This Row],[smoker]]="yes",1,0)</f>
        <v>0</v>
      </c>
      <c r="L387">
        <f>VLOOKUP(insurance[[#This Row],[region]],Table2[],2,0)</f>
        <v>3</v>
      </c>
    </row>
    <row r="388" spans="1:1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 s="29">
        <v>11856.4115</v>
      </c>
      <c r="H388" cm="1">
        <f t="array" ref="H388">INDEX(kelas_charges[kelas],MATCH(1,(insurance[[#This Row],[charges]]&gt;=kelas_charges[Lower])*(insurance[[#This Row],[charges]]&lt;kelas_charges[Upper]),0),1)</f>
        <v>2</v>
      </c>
      <c r="I388" t="str" cm="1">
        <f t="array" ref="I388">INDEX(kelas_charges[desc],MATCH(1,(insurance[[#This Row],[charges]]&gt;=kelas_charges[Lower])*(insurance[[#This Row],[charges]]&lt;kelas_charges[Upper]),0),1)</f>
        <v>6817 s.d 12512</v>
      </c>
      <c r="J388">
        <f>IF(insurance[[#This Row],[charges]]&gt;16700,1,0)</f>
        <v>0</v>
      </c>
      <c r="K388">
        <f>IF(insurance[[#This Row],[smoker]]="yes",1,0)</f>
        <v>0</v>
      </c>
      <c r="L388">
        <f>VLOOKUP(insurance[[#This Row],[region]],Table2[],2,0)</f>
        <v>4</v>
      </c>
    </row>
    <row r="389" spans="1:1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 s="29">
        <v>30284.642940000002</v>
      </c>
      <c r="H389" cm="1">
        <f t="array" ref="H389">INDEX(kelas_charges[kelas],MATCH(1,(insurance[[#This Row],[charges]]&gt;=kelas_charges[Lower])*(insurance[[#This Row],[charges]]&lt;kelas_charges[Upper]),0),1)</f>
        <v>6</v>
      </c>
      <c r="I389" t="str" cm="1">
        <f t="array" ref="I389">INDEX(kelas_charges[desc],MATCH(1,(insurance[[#This Row],[charges]]&gt;=kelas_charges[Lower])*(insurance[[#This Row],[charges]]&lt;kelas_charges[Upper]),0),1)</f>
        <v>29598 s.d 35293</v>
      </c>
      <c r="J389">
        <f>IF(insurance[[#This Row],[charges]]&gt;16700,1,0)</f>
        <v>1</v>
      </c>
      <c r="K389">
        <f>IF(insurance[[#This Row],[smoker]]="yes",1,0)</f>
        <v>0</v>
      </c>
      <c r="L389">
        <f>VLOOKUP(insurance[[#This Row],[region]],Table2[],2,0)</f>
        <v>1</v>
      </c>
    </row>
    <row r="390" spans="1:1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 s="29">
        <v>3176.8159000000001</v>
      </c>
      <c r="H390" cm="1">
        <f t="array" ref="H390">INDEX(kelas_charges[kelas],MATCH(1,(insurance[[#This Row],[charges]]&gt;=kelas_charges[Lower])*(insurance[[#This Row],[charges]]&lt;kelas_charges[Upper]),0),1)</f>
        <v>1</v>
      </c>
      <c r="I390" t="str" cm="1">
        <f t="array" ref="I390">INDEX(kelas_charges[desc],MATCH(1,(insurance[[#This Row],[charges]]&gt;=kelas_charges[Lower])*(insurance[[#This Row],[charges]]&lt;kelas_charges[Upper]),0),1)</f>
        <v>1121 s.d 6817</v>
      </c>
      <c r="J390">
        <f>IF(insurance[[#This Row],[charges]]&gt;16700,1,0)</f>
        <v>0</v>
      </c>
      <c r="K390">
        <f>IF(insurance[[#This Row],[smoker]]="yes",1,0)</f>
        <v>0</v>
      </c>
      <c r="L390">
        <f>VLOOKUP(insurance[[#This Row],[region]],Table2[],2,0)</f>
        <v>1</v>
      </c>
    </row>
    <row r="391" spans="1:1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 s="29">
        <v>4618.0798999999997</v>
      </c>
      <c r="H391" cm="1">
        <f t="array" ref="H391">INDEX(kelas_charges[kelas],MATCH(1,(insurance[[#This Row],[charges]]&gt;=kelas_charges[Lower])*(insurance[[#This Row],[charges]]&lt;kelas_charges[Upper]),0),1)</f>
        <v>1</v>
      </c>
      <c r="I391" t="str" cm="1">
        <f t="array" ref="I391">INDEX(kelas_charges[desc],MATCH(1,(insurance[[#This Row],[charges]]&gt;=kelas_charges[Lower])*(insurance[[#This Row],[charges]]&lt;kelas_charges[Upper]),0),1)</f>
        <v>1121 s.d 6817</v>
      </c>
      <c r="J391">
        <f>IF(insurance[[#This Row],[charges]]&gt;16700,1,0)</f>
        <v>0</v>
      </c>
      <c r="K391">
        <f>IF(insurance[[#This Row],[smoker]]="yes",1,0)</f>
        <v>0</v>
      </c>
      <c r="L391">
        <f>VLOOKUP(insurance[[#This Row],[region]],Table2[],2,0)</f>
        <v>1</v>
      </c>
    </row>
    <row r="392" spans="1:1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 s="29">
        <v>10736.87075</v>
      </c>
      <c r="H392" cm="1">
        <f t="array" ref="H392">INDEX(kelas_charges[kelas],MATCH(1,(insurance[[#This Row],[charges]]&gt;=kelas_charges[Lower])*(insurance[[#This Row],[charges]]&lt;kelas_charges[Upper]),0),1)</f>
        <v>2</v>
      </c>
      <c r="I392" t="str" cm="1">
        <f t="array" ref="I392">INDEX(kelas_charges[desc],MATCH(1,(insurance[[#This Row],[charges]]&gt;=kelas_charges[Lower])*(insurance[[#This Row],[charges]]&lt;kelas_charges[Upper]),0),1)</f>
        <v>6817 s.d 12512</v>
      </c>
      <c r="J392">
        <f>IF(insurance[[#This Row],[charges]]&gt;16700,1,0)</f>
        <v>0</v>
      </c>
      <c r="K392">
        <f>IF(insurance[[#This Row],[smoker]]="yes",1,0)</f>
        <v>0</v>
      </c>
      <c r="L392">
        <f>VLOOKUP(insurance[[#This Row],[region]],Table2[],2,0)</f>
        <v>2</v>
      </c>
    </row>
    <row r="393" spans="1:1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 s="29">
        <v>2138.0707000000002</v>
      </c>
      <c r="H393" cm="1">
        <f t="array" ref="H393">INDEX(kelas_charges[kelas],MATCH(1,(insurance[[#This Row],[charges]]&gt;=kelas_charges[Lower])*(insurance[[#This Row],[charges]]&lt;kelas_charges[Upper]),0),1)</f>
        <v>1</v>
      </c>
      <c r="I393" t="str" cm="1">
        <f t="array" ref="I393">INDEX(kelas_charges[desc],MATCH(1,(insurance[[#This Row],[charges]]&gt;=kelas_charges[Lower])*(insurance[[#This Row],[charges]]&lt;kelas_charges[Upper]),0),1)</f>
        <v>1121 s.d 6817</v>
      </c>
      <c r="J393">
        <f>IF(insurance[[#This Row],[charges]]&gt;16700,1,0)</f>
        <v>0</v>
      </c>
      <c r="K393">
        <f>IF(insurance[[#This Row],[smoker]]="yes",1,0)</f>
        <v>0</v>
      </c>
      <c r="L393">
        <f>VLOOKUP(insurance[[#This Row],[region]],Table2[],2,0)</f>
        <v>1</v>
      </c>
    </row>
    <row r="394" spans="1:1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 s="29">
        <v>8964.0605500000001</v>
      </c>
      <c r="H394" cm="1">
        <f t="array" ref="H394">INDEX(kelas_charges[kelas],MATCH(1,(insurance[[#This Row],[charges]]&gt;=kelas_charges[Lower])*(insurance[[#This Row],[charges]]&lt;kelas_charges[Upper]),0),1)</f>
        <v>2</v>
      </c>
      <c r="I394" t="str" cm="1">
        <f t="array" ref="I394">INDEX(kelas_charges[desc],MATCH(1,(insurance[[#This Row],[charges]]&gt;=kelas_charges[Lower])*(insurance[[#This Row],[charges]]&lt;kelas_charges[Upper]),0),1)</f>
        <v>6817 s.d 12512</v>
      </c>
      <c r="J394">
        <f>IF(insurance[[#This Row],[charges]]&gt;16700,1,0)</f>
        <v>0</v>
      </c>
      <c r="K394">
        <f>IF(insurance[[#This Row],[smoker]]="yes",1,0)</f>
        <v>0</v>
      </c>
      <c r="L394">
        <f>VLOOKUP(insurance[[#This Row],[region]],Table2[],2,0)</f>
        <v>2</v>
      </c>
    </row>
    <row r="395" spans="1:1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 s="29">
        <v>9290.1394999999993</v>
      </c>
      <c r="H395" cm="1">
        <f t="array" ref="H395">INDEX(kelas_charges[kelas],MATCH(1,(insurance[[#This Row],[charges]]&gt;=kelas_charges[Lower])*(insurance[[#This Row],[charges]]&lt;kelas_charges[Upper]),0),1)</f>
        <v>2</v>
      </c>
      <c r="I395" t="str" cm="1">
        <f t="array" ref="I395">INDEX(kelas_charges[desc],MATCH(1,(insurance[[#This Row],[charges]]&gt;=kelas_charges[Lower])*(insurance[[#This Row],[charges]]&lt;kelas_charges[Upper]),0),1)</f>
        <v>6817 s.d 12512</v>
      </c>
      <c r="J395">
        <f>IF(insurance[[#This Row],[charges]]&gt;16700,1,0)</f>
        <v>0</v>
      </c>
      <c r="K395">
        <f>IF(insurance[[#This Row],[smoker]]="yes",1,0)</f>
        <v>0</v>
      </c>
      <c r="L395">
        <f>VLOOKUP(insurance[[#This Row],[region]],Table2[],2,0)</f>
        <v>2</v>
      </c>
    </row>
    <row r="396" spans="1:1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 s="29">
        <v>9411.0049999999992</v>
      </c>
      <c r="H396" cm="1">
        <f t="array" ref="H396">INDEX(kelas_charges[kelas],MATCH(1,(insurance[[#This Row],[charges]]&gt;=kelas_charges[Lower])*(insurance[[#This Row],[charges]]&lt;kelas_charges[Upper]),0),1)</f>
        <v>2</v>
      </c>
      <c r="I396" t="str" cm="1">
        <f t="array" ref="I396">INDEX(kelas_charges[desc],MATCH(1,(insurance[[#This Row],[charges]]&gt;=kelas_charges[Lower])*(insurance[[#This Row],[charges]]&lt;kelas_charges[Upper]),0),1)</f>
        <v>6817 s.d 12512</v>
      </c>
      <c r="J396">
        <f>IF(insurance[[#This Row],[charges]]&gt;16700,1,0)</f>
        <v>0</v>
      </c>
      <c r="K396">
        <f>IF(insurance[[#This Row],[smoker]]="yes",1,0)</f>
        <v>0</v>
      </c>
      <c r="L396">
        <f>VLOOKUP(insurance[[#This Row],[region]],Table2[],2,0)</f>
        <v>2</v>
      </c>
    </row>
    <row r="397" spans="1:1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 s="29">
        <v>7526.7064499999997</v>
      </c>
      <c r="H397" cm="1">
        <f t="array" ref="H397">INDEX(kelas_charges[kelas],MATCH(1,(insurance[[#This Row],[charges]]&gt;=kelas_charges[Lower])*(insurance[[#This Row],[charges]]&lt;kelas_charges[Upper]),0),1)</f>
        <v>2</v>
      </c>
      <c r="I397" t="str" cm="1">
        <f t="array" ref="I397">INDEX(kelas_charges[desc],MATCH(1,(insurance[[#This Row],[charges]]&gt;=kelas_charges[Lower])*(insurance[[#This Row],[charges]]&lt;kelas_charges[Upper]),0),1)</f>
        <v>6817 s.d 12512</v>
      </c>
      <c r="J397">
        <f>IF(insurance[[#This Row],[charges]]&gt;16700,1,0)</f>
        <v>0</v>
      </c>
      <c r="K397">
        <f>IF(insurance[[#This Row],[smoker]]="yes",1,0)</f>
        <v>0</v>
      </c>
      <c r="L397">
        <f>VLOOKUP(insurance[[#This Row],[region]],Table2[],2,0)</f>
        <v>1</v>
      </c>
    </row>
    <row r="398" spans="1:1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 s="29">
        <v>8522.0030000000006</v>
      </c>
      <c r="H398" cm="1">
        <f t="array" ref="H398">INDEX(kelas_charges[kelas],MATCH(1,(insurance[[#This Row],[charges]]&gt;=kelas_charges[Lower])*(insurance[[#This Row],[charges]]&lt;kelas_charges[Upper]),0),1)</f>
        <v>2</v>
      </c>
      <c r="I398" t="str" cm="1">
        <f t="array" ref="I398">INDEX(kelas_charges[desc],MATCH(1,(insurance[[#This Row],[charges]]&gt;=kelas_charges[Lower])*(insurance[[#This Row],[charges]]&lt;kelas_charges[Upper]),0),1)</f>
        <v>6817 s.d 12512</v>
      </c>
      <c r="J398">
        <f>IF(insurance[[#This Row],[charges]]&gt;16700,1,0)</f>
        <v>0</v>
      </c>
      <c r="K398">
        <f>IF(insurance[[#This Row],[smoker]]="yes",1,0)</f>
        <v>0</v>
      </c>
      <c r="L398">
        <f>VLOOKUP(insurance[[#This Row],[region]],Table2[],2,0)</f>
        <v>3</v>
      </c>
    </row>
    <row r="399" spans="1:1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 s="29">
        <v>16586.49771</v>
      </c>
      <c r="H399" cm="1">
        <f t="array" ref="H399">INDEX(kelas_charges[kelas],MATCH(1,(insurance[[#This Row],[charges]]&gt;=kelas_charges[Lower])*(insurance[[#This Row],[charges]]&lt;kelas_charges[Upper]),0),1)</f>
        <v>3</v>
      </c>
      <c r="I399" t="str" cm="1">
        <f t="array" ref="I399">INDEX(kelas_charges[desc],MATCH(1,(insurance[[#This Row],[charges]]&gt;=kelas_charges[Lower])*(insurance[[#This Row],[charges]]&lt;kelas_charges[Upper]),0),1)</f>
        <v>12512 s.d 18207</v>
      </c>
      <c r="J399">
        <f>IF(insurance[[#This Row],[charges]]&gt;16700,1,0)</f>
        <v>0</v>
      </c>
      <c r="K399">
        <f>IF(insurance[[#This Row],[smoker]]="yes",1,0)</f>
        <v>0</v>
      </c>
      <c r="L399">
        <f>VLOOKUP(insurance[[#This Row],[region]],Table2[],2,0)</f>
        <v>4</v>
      </c>
    </row>
    <row r="400" spans="1:1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 s="29">
        <v>14988.432000000001</v>
      </c>
      <c r="H400" cm="1">
        <f t="array" ref="H400">INDEX(kelas_charges[kelas],MATCH(1,(insurance[[#This Row],[charges]]&gt;=kelas_charges[Lower])*(insurance[[#This Row],[charges]]&lt;kelas_charges[Upper]),0),1)</f>
        <v>3</v>
      </c>
      <c r="I400" t="str" cm="1">
        <f t="array" ref="I400">INDEX(kelas_charges[desc],MATCH(1,(insurance[[#This Row],[charges]]&gt;=kelas_charges[Lower])*(insurance[[#This Row],[charges]]&lt;kelas_charges[Upper]),0),1)</f>
        <v>12512 s.d 18207</v>
      </c>
      <c r="J400">
        <f>IF(insurance[[#This Row],[charges]]&gt;16700,1,0)</f>
        <v>0</v>
      </c>
      <c r="K400">
        <f>IF(insurance[[#This Row],[smoker]]="yes",1,0)</f>
        <v>0</v>
      </c>
      <c r="L400">
        <f>VLOOKUP(insurance[[#This Row],[region]],Table2[],2,0)</f>
        <v>3</v>
      </c>
    </row>
    <row r="401" spans="1:1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 s="29">
        <v>1631.6683</v>
      </c>
      <c r="H401" cm="1">
        <f t="array" ref="H401">INDEX(kelas_charges[kelas],MATCH(1,(insurance[[#This Row],[charges]]&gt;=kelas_charges[Lower])*(insurance[[#This Row],[charges]]&lt;kelas_charges[Upper]),0),1)</f>
        <v>1</v>
      </c>
      <c r="I401" t="str" cm="1">
        <f t="array" ref="I401">INDEX(kelas_charges[desc],MATCH(1,(insurance[[#This Row],[charges]]&gt;=kelas_charges[Lower])*(insurance[[#This Row],[charges]]&lt;kelas_charges[Upper]),0),1)</f>
        <v>1121 s.d 6817</v>
      </c>
      <c r="J401">
        <f>IF(insurance[[#This Row],[charges]]&gt;16700,1,0)</f>
        <v>0</v>
      </c>
      <c r="K401">
        <f>IF(insurance[[#This Row],[smoker]]="yes",1,0)</f>
        <v>0</v>
      </c>
      <c r="L401">
        <f>VLOOKUP(insurance[[#This Row],[region]],Table2[],2,0)</f>
        <v>4</v>
      </c>
    </row>
    <row r="402" spans="1:1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 s="29">
        <v>9264.7970000000005</v>
      </c>
      <c r="H402" cm="1">
        <f t="array" ref="H402">INDEX(kelas_charges[kelas],MATCH(1,(insurance[[#This Row],[charges]]&gt;=kelas_charges[Lower])*(insurance[[#This Row],[charges]]&lt;kelas_charges[Upper]),0),1)</f>
        <v>2</v>
      </c>
      <c r="I402" t="str" cm="1">
        <f t="array" ref="I402">INDEX(kelas_charges[desc],MATCH(1,(insurance[[#This Row],[charges]]&gt;=kelas_charges[Lower])*(insurance[[#This Row],[charges]]&lt;kelas_charges[Upper]),0),1)</f>
        <v>6817 s.d 12512</v>
      </c>
      <c r="J402">
        <f>IF(insurance[[#This Row],[charges]]&gt;16700,1,0)</f>
        <v>0</v>
      </c>
      <c r="K402">
        <f>IF(insurance[[#This Row],[smoker]]="yes",1,0)</f>
        <v>0</v>
      </c>
      <c r="L402">
        <f>VLOOKUP(insurance[[#This Row],[region]],Table2[],2,0)</f>
        <v>3</v>
      </c>
    </row>
    <row r="403" spans="1:1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 s="29">
        <v>8083.9197999999997</v>
      </c>
      <c r="H403" cm="1">
        <f t="array" ref="H403">INDEX(kelas_charges[kelas],MATCH(1,(insurance[[#This Row],[charges]]&gt;=kelas_charges[Lower])*(insurance[[#This Row],[charges]]&lt;kelas_charges[Upper]),0),1)</f>
        <v>2</v>
      </c>
      <c r="I403" t="str" cm="1">
        <f t="array" ref="I403">INDEX(kelas_charges[desc],MATCH(1,(insurance[[#This Row],[charges]]&gt;=kelas_charges[Lower])*(insurance[[#This Row],[charges]]&lt;kelas_charges[Upper]),0),1)</f>
        <v>6817 s.d 12512</v>
      </c>
      <c r="J403">
        <f>IF(insurance[[#This Row],[charges]]&gt;16700,1,0)</f>
        <v>0</v>
      </c>
      <c r="K403">
        <f>IF(insurance[[#This Row],[smoker]]="yes",1,0)</f>
        <v>0</v>
      </c>
      <c r="L403">
        <f>VLOOKUP(insurance[[#This Row],[region]],Table2[],2,0)</f>
        <v>4</v>
      </c>
    </row>
    <row r="404" spans="1:1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 s="29">
        <v>14692.66935</v>
      </c>
      <c r="H404" cm="1">
        <f t="array" ref="H404">INDEX(kelas_charges[kelas],MATCH(1,(insurance[[#This Row],[charges]]&gt;=kelas_charges[Lower])*(insurance[[#This Row],[charges]]&lt;kelas_charges[Upper]),0),1)</f>
        <v>3</v>
      </c>
      <c r="I404" t="str" cm="1">
        <f t="array" ref="I404">INDEX(kelas_charges[desc],MATCH(1,(insurance[[#This Row],[charges]]&gt;=kelas_charges[Lower])*(insurance[[#This Row],[charges]]&lt;kelas_charges[Upper]),0),1)</f>
        <v>12512 s.d 18207</v>
      </c>
      <c r="J404">
        <f>IF(insurance[[#This Row],[charges]]&gt;16700,1,0)</f>
        <v>0</v>
      </c>
      <c r="K404">
        <f>IF(insurance[[#This Row],[smoker]]="yes",1,0)</f>
        <v>0</v>
      </c>
      <c r="L404">
        <f>VLOOKUP(insurance[[#This Row],[region]],Table2[],2,0)</f>
        <v>1</v>
      </c>
    </row>
    <row r="405" spans="1:1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 s="29">
        <v>10269.459999999999</v>
      </c>
      <c r="H405" cm="1">
        <f t="array" ref="H405">INDEX(kelas_charges[kelas],MATCH(1,(insurance[[#This Row],[charges]]&gt;=kelas_charges[Lower])*(insurance[[#This Row],[charges]]&lt;kelas_charges[Upper]),0),1)</f>
        <v>2</v>
      </c>
      <c r="I405" t="str" cm="1">
        <f t="array" ref="I405">INDEX(kelas_charges[desc],MATCH(1,(insurance[[#This Row],[charges]]&gt;=kelas_charges[Lower])*(insurance[[#This Row],[charges]]&lt;kelas_charges[Upper]),0),1)</f>
        <v>6817 s.d 12512</v>
      </c>
      <c r="J405">
        <f>IF(insurance[[#This Row],[charges]]&gt;16700,1,0)</f>
        <v>0</v>
      </c>
      <c r="K405">
        <f>IF(insurance[[#This Row],[smoker]]="yes",1,0)</f>
        <v>0</v>
      </c>
      <c r="L405">
        <f>VLOOKUP(insurance[[#This Row],[region]],Table2[],2,0)</f>
        <v>1</v>
      </c>
    </row>
    <row r="406" spans="1:1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 s="29">
        <v>3260.1990000000001</v>
      </c>
      <c r="H406" cm="1">
        <f t="array" ref="H406">INDEX(kelas_charges[kelas],MATCH(1,(insurance[[#This Row],[charges]]&gt;=kelas_charges[Lower])*(insurance[[#This Row],[charges]]&lt;kelas_charges[Upper]),0),1)</f>
        <v>1</v>
      </c>
      <c r="I406" t="str" cm="1">
        <f t="array" ref="I406">INDEX(kelas_charges[desc],MATCH(1,(insurance[[#This Row],[charges]]&gt;=kelas_charges[Lower])*(insurance[[#This Row],[charges]]&lt;kelas_charges[Upper]),0),1)</f>
        <v>1121 s.d 6817</v>
      </c>
      <c r="J406">
        <f>IF(insurance[[#This Row],[charges]]&gt;16700,1,0)</f>
        <v>0</v>
      </c>
      <c r="K406">
        <f>IF(insurance[[#This Row],[smoker]]="yes",1,0)</f>
        <v>0</v>
      </c>
      <c r="L406">
        <f>VLOOKUP(insurance[[#This Row],[region]],Table2[],2,0)</f>
        <v>3</v>
      </c>
    </row>
    <row r="407" spans="1:1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 s="29">
        <v>11396.9002</v>
      </c>
      <c r="H407" cm="1">
        <f t="array" ref="H407">INDEX(kelas_charges[kelas],MATCH(1,(insurance[[#This Row],[charges]]&gt;=kelas_charges[Lower])*(insurance[[#This Row],[charges]]&lt;kelas_charges[Upper]),0),1)</f>
        <v>2</v>
      </c>
      <c r="I407" t="str" cm="1">
        <f t="array" ref="I407">INDEX(kelas_charges[desc],MATCH(1,(insurance[[#This Row],[charges]]&gt;=kelas_charges[Lower])*(insurance[[#This Row],[charges]]&lt;kelas_charges[Upper]),0),1)</f>
        <v>6817 s.d 12512</v>
      </c>
      <c r="J407">
        <f>IF(insurance[[#This Row],[charges]]&gt;16700,1,0)</f>
        <v>0</v>
      </c>
      <c r="K407">
        <f>IF(insurance[[#This Row],[smoker]]="yes",1,0)</f>
        <v>0</v>
      </c>
      <c r="L407">
        <f>VLOOKUP(insurance[[#This Row],[region]],Table2[],2,0)</f>
        <v>2</v>
      </c>
    </row>
    <row r="408" spans="1:1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 s="29">
        <v>4185.0978999999998</v>
      </c>
      <c r="H408" cm="1">
        <f t="array" ref="H408">INDEX(kelas_charges[kelas],MATCH(1,(insurance[[#This Row],[charges]]&gt;=kelas_charges[Lower])*(insurance[[#This Row],[charges]]&lt;kelas_charges[Upper]),0),1)</f>
        <v>1</v>
      </c>
      <c r="I408" t="str" cm="1">
        <f t="array" ref="I408">INDEX(kelas_charges[desc],MATCH(1,(insurance[[#This Row],[charges]]&gt;=kelas_charges[Lower])*(insurance[[#This Row],[charges]]&lt;kelas_charges[Upper]),0),1)</f>
        <v>1121 s.d 6817</v>
      </c>
      <c r="J408">
        <f>IF(insurance[[#This Row],[charges]]&gt;16700,1,0)</f>
        <v>0</v>
      </c>
      <c r="K408">
        <f>IF(insurance[[#This Row],[smoker]]="yes",1,0)</f>
        <v>0</v>
      </c>
      <c r="L408">
        <f>VLOOKUP(insurance[[#This Row],[region]],Table2[],2,0)</f>
        <v>4</v>
      </c>
    </row>
    <row r="409" spans="1:1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 s="29">
        <v>8539.6710000000003</v>
      </c>
      <c r="H409" cm="1">
        <f t="array" ref="H409">INDEX(kelas_charges[kelas],MATCH(1,(insurance[[#This Row],[charges]]&gt;=kelas_charges[Lower])*(insurance[[#This Row],[charges]]&lt;kelas_charges[Upper]),0),1)</f>
        <v>2</v>
      </c>
      <c r="I409" t="str" cm="1">
        <f t="array" ref="I409">INDEX(kelas_charges[desc],MATCH(1,(insurance[[#This Row],[charges]]&gt;=kelas_charges[Lower])*(insurance[[#This Row],[charges]]&lt;kelas_charges[Upper]),0),1)</f>
        <v>6817 s.d 12512</v>
      </c>
      <c r="J409">
        <f>IF(insurance[[#This Row],[charges]]&gt;16700,1,0)</f>
        <v>0</v>
      </c>
      <c r="K409">
        <f>IF(insurance[[#This Row],[smoker]]="yes",1,0)</f>
        <v>0</v>
      </c>
      <c r="L409">
        <f>VLOOKUP(insurance[[#This Row],[region]],Table2[],2,0)</f>
        <v>3</v>
      </c>
    </row>
    <row r="410" spans="1:1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 s="29">
        <v>6652.5288</v>
      </c>
      <c r="H410" cm="1">
        <f t="array" ref="H410">INDEX(kelas_charges[kelas],MATCH(1,(insurance[[#This Row],[charges]]&gt;=kelas_charges[Lower])*(insurance[[#This Row],[charges]]&lt;kelas_charges[Upper]),0),1)</f>
        <v>1</v>
      </c>
      <c r="I410" t="str" cm="1">
        <f t="array" ref="I410">INDEX(kelas_charges[desc],MATCH(1,(insurance[[#This Row],[charges]]&gt;=kelas_charges[Lower])*(insurance[[#This Row],[charges]]&lt;kelas_charges[Upper]),0),1)</f>
        <v>1121 s.d 6817</v>
      </c>
      <c r="J410">
        <f>IF(insurance[[#This Row],[charges]]&gt;16700,1,0)</f>
        <v>0</v>
      </c>
      <c r="K410">
        <f>IF(insurance[[#This Row],[smoker]]="yes",1,0)</f>
        <v>0</v>
      </c>
      <c r="L410">
        <f>VLOOKUP(insurance[[#This Row],[region]],Table2[],2,0)</f>
        <v>4</v>
      </c>
    </row>
    <row r="411" spans="1:1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 s="29">
        <v>4074.4537</v>
      </c>
      <c r="H411" cm="1">
        <f t="array" ref="H411">INDEX(kelas_charges[kelas],MATCH(1,(insurance[[#This Row],[charges]]&gt;=kelas_charges[Lower])*(insurance[[#This Row],[charges]]&lt;kelas_charges[Upper]),0),1)</f>
        <v>1</v>
      </c>
      <c r="I411" t="str" cm="1">
        <f t="array" ref="I411">INDEX(kelas_charges[desc],MATCH(1,(insurance[[#This Row],[charges]]&gt;=kelas_charges[Lower])*(insurance[[#This Row],[charges]]&lt;kelas_charges[Upper]),0),1)</f>
        <v>1121 s.d 6817</v>
      </c>
      <c r="J411">
        <f>IF(insurance[[#This Row],[charges]]&gt;16700,1,0)</f>
        <v>0</v>
      </c>
      <c r="K411">
        <f>IF(insurance[[#This Row],[smoker]]="yes",1,0)</f>
        <v>0</v>
      </c>
      <c r="L411">
        <f>VLOOKUP(insurance[[#This Row],[region]],Table2[],2,0)</f>
        <v>4</v>
      </c>
    </row>
    <row r="412" spans="1:1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 s="29">
        <v>1621.3402000000001</v>
      </c>
      <c r="H412" cm="1">
        <f t="array" ref="H412">INDEX(kelas_charges[kelas],MATCH(1,(insurance[[#This Row],[charges]]&gt;=kelas_charges[Lower])*(insurance[[#This Row],[charges]]&lt;kelas_charges[Upper]),0),1)</f>
        <v>1</v>
      </c>
      <c r="I412" t="str" cm="1">
        <f t="array" ref="I412">INDEX(kelas_charges[desc],MATCH(1,(insurance[[#This Row],[charges]]&gt;=kelas_charges[Lower])*(insurance[[#This Row],[charges]]&lt;kelas_charges[Upper]),0),1)</f>
        <v>1121 s.d 6817</v>
      </c>
      <c r="J412">
        <f>IF(insurance[[#This Row],[charges]]&gt;16700,1,0)</f>
        <v>0</v>
      </c>
      <c r="K412">
        <f>IF(insurance[[#This Row],[smoker]]="yes",1,0)</f>
        <v>0</v>
      </c>
      <c r="L412">
        <f>VLOOKUP(insurance[[#This Row],[region]],Table2[],2,0)</f>
        <v>1</v>
      </c>
    </row>
    <row r="413" spans="1:1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 s="29">
        <v>19594.809649999999</v>
      </c>
      <c r="H413" cm="1">
        <f t="array" ref="H413">INDEX(kelas_charges[kelas],MATCH(1,(insurance[[#This Row],[charges]]&gt;=kelas_charges[Lower])*(insurance[[#This Row],[charges]]&lt;kelas_charges[Upper]),0),1)</f>
        <v>4</v>
      </c>
      <c r="I413" t="str" cm="1">
        <f t="array" ref="I413">INDEX(kelas_charges[desc],MATCH(1,(insurance[[#This Row],[charges]]&gt;=kelas_charges[Lower])*(insurance[[#This Row],[charges]]&lt;kelas_charges[Upper]),0),1)</f>
        <v>18207 s.d 23903</v>
      </c>
      <c r="J413">
        <f>IF(insurance[[#This Row],[charges]]&gt;16700,1,0)</f>
        <v>1</v>
      </c>
      <c r="K413">
        <f>IF(insurance[[#This Row],[smoker]]="yes",1,0)</f>
        <v>1</v>
      </c>
      <c r="L413">
        <f>VLOOKUP(insurance[[#This Row],[region]],Table2[],2,0)</f>
        <v>2</v>
      </c>
    </row>
    <row r="414" spans="1:1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 s="29">
        <v>14455.644050000001</v>
      </c>
      <c r="H414" cm="1">
        <f t="array" ref="H414">INDEX(kelas_charges[kelas],MATCH(1,(insurance[[#This Row],[charges]]&gt;=kelas_charges[Lower])*(insurance[[#This Row],[charges]]&lt;kelas_charges[Upper]),0),1)</f>
        <v>3</v>
      </c>
      <c r="I414" t="str" cm="1">
        <f t="array" ref="I414">INDEX(kelas_charges[desc],MATCH(1,(insurance[[#This Row],[charges]]&gt;=kelas_charges[Lower])*(insurance[[#This Row],[charges]]&lt;kelas_charges[Upper]),0),1)</f>
        <v>12512 s.d 18207</v>
      </c>
      <c r="J414">
        <f>IF(insurance[[#This Row],[charges]]&gt;16700,1,0)</f>
        <v>0</v>
      </c>
      <c r="K414">
        <f>IF(insurance[[#This Row],[smoker]]="yes",1,0)</f>
        <v>1</v>
      </c>
      <c r="L414">
        <f>VLOOKUP(insurance[[#This Row],[region]],Table2[],2,0)</f>
        <v>2</v>
      </c>
    </row>
    <row r="415" spans="1:1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 s="29">
        <v>5080.0959999999995</v>
      </c>
      <c r="H415" cm="1">
        <f t="array" ref="H415">INDEX(kelas_charges[kelas],MATCH(1,(insurance[[#This Row],[charges]]&gt;=kelas_charges[Lower])*(insurance[[#This Row],[charges]]&lt;kelas_charges[Upper]),0),1)</f>
        <v>1</v>
      </c>
      <c r="I415" t="str" cm="1">
        <f t="array" ref="I415">INDEX(kelas_charges[desc],MATCH(1,(insurance[[#This Row],[charges]]&gt;=kelas_charges[Lower])*(insurance[[#This Row],[charges]]&lt;kelas_charges[Upper]),0),1)</f>
        <v>1121 s.d 6817</v>
      </c>
      <c r="J415">
        <f>IF(insurance[[#This Row],[charges]]&gt;16700,1,0)</f>
        <v>0</v>
      </c>
      <c r="K415">
        <f>IF(insurance[[#This Row],[smoker]]="yes",1,0)</f>
        <v>0</v>
      </c>
      <c r="L415">
        <f>VLOOKUP(insurance[[#This Row],[region]],Table2[],2,0)</f>
        <v>3</v>
      </c>
    </row>
    <row r="416" spans="1:1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 s="29">
        <v>2134.9014999999999</v>
      </c>
      <c r="H416" cm="1">
        <f t="array" ref="H416">INDEX(kelas_charges[kelas],MATCH(1,(insurance[[#This Row],[charges]]&gt;=kelas_charges[Lower])*(insurance[[#This Row],[charges]]&lt;kelas_charges[Upper]),0),1)</f>
        <v>1</v>
      </c>
      <c r="I416" t="str" cm="1">
        <f t="array" ref="I416">INDEX(kelas_charges[desc],MATCH(1,(insurance[[#This Row],[charges]]&gt;=kelas_charges[Lower])*(insurance[[#This Row],[charges]]&lt;kelas_charges[Upper]),0),1)</f>
        <v>1121 s.d 6817</v>
      </c>
      <c r="J416">
        <f>IF(insurance[[#This Row],[charges]]&gt;16700,1,0)</f>
        <v>0</v>
      </c>
      <c r="K416">
        <f>IF(insurance[[#This Row],[smoker]]="yes",1,0)</f>
        <v>0</v>
      </c>
      <c r="L416">
        <f>VLOOKUP(insurance[[#This Row],[region]],Table2[],2,0)</f>
        <v>1</v>
      </c>
    </row>
    <row r="417" spans="1:1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 s="29">
        <v>7345.7266</v>
      </c>
      <c r="H417" cm="1">
        <f t="array" ref="H417">INDEX(kelas_charges[kelas],MATCH(1,(insurance[[#This Row],[charges]]&gt;=kelas_charges[Lower])*(insurance[[#This Row],[charges]]&lt;kelas_charges[Upper]),0),1)</f>
        <v>2</v>
      </c>
      <c r="I417" t="str" cm="1">
        <f t="array" ref="I417">INDEX(kelas_charges[desc],MATCH(1,(insurance[[#This Row],[charges]]&gt;=kelas_charges[Lower])*(insurance[[#This Row],[charges]]&lt;kelas_charges[Upper]),0),1)</f>
        <v>6817 s.d 12512</v>
      </c>
      <c r="J417">
        <f>IF(insurance[[#This Row],[charges]]&gt;16700,1,0)</f>
        <v>0</v>
      </c>
      <c r="K417">
        <f>IF(insurance[[#This Row],[smoker]]="yes",1,0)</f>
        <v>0</v>
      </c>
      <c r="L417">
        <f>VLOOKUP(insurance[[#This Row],[region]],Table2[],2,0)</f>
        <v>4</v>
      </c>
    </row>
    <row r="418" spans="1:1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 s="29">
        <v>9140.9509999999991</v>
      </c>
      <c r="H418" cm="1">
        <f t="array" ref="H418">INDEX(kelas_charges[kelas],MATCH(1,(insurance[[#This Row],[charges]]&gt;=kelas_charges[Lower])*(insurance[[#This Row],[charges]]&lt;kelas_charges[Upper]),0),1)</f>
        <v>2</v>
      </c>
      <c r="I418" t="str" cm="1">
        <f t="array" ref="I418">INDEX(kelas_charges[desc],MATCH(1,(insurance[[#This Row],[charges]]&gt;=kelas_charges[Lower])*(insurance[[#This Row],[charges]]&lt;kelas_charges[Upper]),0),1)</f>
        <v>6817 s.d 12512</v>
      </c>
      <c r="J418">
        <f>IF(insurance[[#This Row],[charges]]&gt;16700,1,0)</f>
        <v>0</v>
      </c>
      <c r="K418">
        <f>IF(insurance[[#This Row],[smoker]]="yes",1,0)</f>
        <v>0</v>
      </c>
      <c r="L418">
        <f>VLOOKUP(insurance[[#This Row],[region]],Table2[],2,0)</f>
        <v>4</v>
      </c>
    </row>
    <row r="419" spans="1:1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 s="29">
        <v>18608.261999999999</v>
      </c>
      <c r="H419" cm="1">
        <f t="array" ref="H419">INDEX(kelas_charges[kelas],MATCH(1,(insurance[[#This Row],[charges]]&gt;=kelas_charges[Lower])*(insurance[[#This Row],[charges]]&lt;kelas_charges[Upper]),0),1)</f>
        <v>4</v>
      </c>
      <c r="I419" t="str" cm="1">
        <f t="array" ref="I419">INDEX(kelas_charges[desc],MATCH(1,(insurance[[#This Row],[charges]]&gt;=kelas_charges[Lower])*(insurance[[#This Row],[charges]]&lt;kelas_charges[Upper]),0),1)</f>
        <v>18207 s.d 23903</v>
      </c>
      <c r="J419">
        <f>IF(insurance[[#This Row],[charges]]&gt;16700,1,0)</f>
        <v>1</v>
      </c>
      <c r="K419">
        <f>IF(insurance[[#This Row],[smoker]]="yes",1,0)</f>
        <v>1</v>
      </c>
      <c r="L419">
        <f>VLOOKUP(insurance[[#This Row],[region]],Table2[],2,0)</f>
        <v>3</v>
      </c>
    </row>
    <row r="420" spans="1:1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 s="29">
        <v>14418.2804</v>
      </c>
      <c r="H420" cm="1">
        <f t="array" ref="H420">INDEX(kelas_charges[kelas],MATCH(1,(insurance[[#This Row],[charges]]&gt;=kelas_charges[Lower])*(insurance[[#This Row],[charges]]&lt;kelas_charges[Upper]),0),1)</f>
        <v>3</v>
      </c>
      <c r="I420" t="str" cm="1">
        <f t="array" ref="I420">INDEX(kelas_charges[desc],MATCH(1,(insurance[[#This Row],[charges]]&gt;=kelas_charges[Lower])*(insurance[[#This Row],[charges]]&lt;kelas_charges[Upper]),0),1)</f>
        <v>12512 s.d 18207</v>
      </c>
      <c r="J420">
        <f>IF(insurance[[#This Row],[charges]]&gt;16700,1,0)</f>
        <v>0</v>
      </c>
      <c r="K420">
        <f>IF(insurance[[#This Row],[smoker]]="yes",1,0)</f>
        <v>0</v>
      </c>
      <c r="L420">
        <f>VLOOKUP(insurance[[#This Row],[region]],Table2[],2,0)</f>
        <v>4</v>
      </c>
    </row>
    <row r="421" spans="1:1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 s="29">
        <v>28950.4692</v>
      </c>
      <c r="H421" cm="1">
        <f t="array" ref="H421">INDEX(kelas_charges[kelas],MATCH(1,(insurance[[#This Row],[charges]]&gt;=kelas_charges[Lower])*(insurance[[#This Row],[charges]]&lt;kelas_charges[Upper]),0),1)</f>
        <v>5</v>
      </c>
      <c r="I421" t="str" cm="1">
        <f t="array" ref="I421">INDEX(kelas_charges[desc],MATCH(1,(insurance[[#This Row],[charges]]&gt;=kelas_charges[Lower])*(insurance[[#This Row],[charges]]&lt;kelas_charges[Upper]),0),1)</f>
        <v>23903 s.d 29598</v>
      </c>
      <c r="J421">
        <f>IF(insurance[[#This Row],[charges]]&gt;16700,1,0)</f>
        <v>1</v>
      </c>
      <c r="K421">
        <f>IF(insurance[[#This Row],[smoker]]="yes",1,0)</f>
        <v>1</v>
      </c>
      <c r="L421">
        <f>VLOOKUP(insurance[[#This Row],[region]],Table2[],2,0)</f>
        <v>1</v>
      </c>
    </row>
    <row r="422" spans="1:1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 s="29">
        <v>46889.261200000001</v>
      </c>
      <c r="H422" cm="1">
        <f t="array" ref="H422">INDEX(kelas_charges[kelas],MATCH(1,(insurance[[#This Row],[charges]]&gt;=kelas_charges[Lower])*(insurance[[#This Row],[charges]]&lt;kelas_charges[Upper]),0),1)</f>
        <v>9</v>
      </c>
      <c r="I422" t="str" cm="1">
        <f t="array" ref="I422">INDEX(kelas_charges[desc],MATCH(1,(insurance[[#This Row],[charges]]&gt;=kelas_charges[Lower])*(insurance[[#This Row],[charges]]&lt;kelas_charges[Upper]),0),1)</f>
        <v>46684 s.d 52379</v>
      </c>
      <c r="J422">
        <f>IF(insurance[[#This Row],[charges]]&gt;16700,1,0)</f>
        <v>1</v>
      </c>
      <c r="K422">
        <f>IF(insurance[[#This Row],[smoker]]="yes",1,0)</f>
        <v>1</v>
      </c>
      <c r="L422">
        <f>VLOOKUP(insurance[[#This Row],[region]],Table2[],2,0)</f>
        <v>4</v>
      </c>
    </row>
    <row r="423" spans="1:1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 s="29">
        <v>46599.108399999997</v>
      </c>
      <c r="H423" cm="1">
        <f t="array" ref="H423">INDEX(kelas_charges[kelas],MATCH(1,(insurance[[#This Row],[charges]]&gt;=kelas_charges[Lower])*(insurance[[#This Row],[charges]]&lt;kelas_charges[Upper]),0),1)</f>
        <v>8</v>
      </c>
      <c r="I423" t="str" cm="1">
        <f t="array" ref="I423">INDEX(kelas_charges[desc],MATCH(1,(insurance[[#This Row],[charges]]&gt;=kelas_charges[Lower])*(insurance[[#This Row],[charges]]&lt;kelas_charges[Upper]),0),1)</f>
        <v>40989 s.d 46684</v>
      </c>
      <c r="J423">
        <f>IF(insurance[[#This Row],[charges]]&gt;16700,1,0)</f>
        <v>1</v>
      </c>
      <c r="K423">
        <f>IF(insurance[[#This Row],[smoker]]="yes",1,0)</f>
        <v>1</v>
      </c>
      <c r="L423">
        <f>VLOOKUP(insurance[[#This Row],[region]],Table2[],2,0)</f>
        <v>4</v>
      </c>
    </row>
    <row r="424" spans="1:1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 s="29">
        <v>39125.332249999999</v>
      </c>
      <c r="H424" cm="1">
        <f t="array" ref="H424">INDEX(kelas_charges[kelas],MATCH(1,(insurance[[#This Row],[charges]]&gt;=kelas_charges[Lower])*(insurance[[#This Row],[charges]]&lt;kelas_charges[Upper]),0),1)</f>
        <v>7</v>
      </c>
      <c r="I424" t="str" cm="1">
        <f t="array" ref="I424">INDEX(kelas_charges[desc],MATCH(1,(insurance[[#This Row],[charges]]&gt;=kelas_charges[Lower])*(insurance[[#This Row],[charges]]&lt;kelas_charges[Upper]),0),1)</f>
        <v>35293 s.d 40989</v>
      </c>
      <c r="J424">
        <f>IF(insurance[[#This Row],[charges]]&gt;16700,1,0)</f>
        <v>1</v>
      </c>
      <c r="K424">
        <f>IF(insurance[[#This Row],[smoker]]="yes",1,0)</f>
        <v>1</v>
      </c>
      <c r="L424">
        <f>VLOOKUP(insurance[[#This Row],[region]],Table2[],2,0)</f>
        <v>2</v>
      </c>
    </row>
    <row r="425" spans="1:1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 s="29">
        <v>2727.3951000000002</v>
      </c>
      <c r="H425" cm="1">
        <f t="array" ref="H425">INDEX(kelas_charges[kelas],MATCH(1,(insurance[[#This Row],[charges]]&gt;=kelas_charges[Lower])*(insurance[[#This Row],[charges]]&lt;kelas_charges[Upper]),0),1)</f>
        <v>1</v>
      </c>
      <c r="I425" t="str" cm="1">
        <f t="array" ref="I425">INDEX(kelas_charges[desc],MATCH(1,(insurance[[#This Row],[charges]]&gt;=kelas_charges[Lower])*(insurance[[#This Row],[charges]]&lt;kelas_charges[Upper]),0),1)</f>
        <v>1121 s.d 6817</v>
      </c>
      <c r="J425">
        <f>IF(insurance[[#This Row],[charges]]&gt;16700,1,0)</f>
        <v>0</v>
      </c>
      <c r="K425">
        <f>IF(insurance[[#This Row],[smoker]]="yes",1,0)</f>
        <v>0</v>
      </c>
      <c r="L425">
        <f>VLOOKUP(insurance[[#This Row],[region]],Table2[],2,0)</f>
        <v>2</v>
      </c>
    </row>
    <row r="426" spans="1:1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 s="29">
        <v>8968.33</v>
      </c>
      <c r="H426" cm="1">
        <f t="array" ref="H426">INDEX(kelas_charges[kelas],MATCH(1,(insurance[[#This Row],[charges]]&gt;=kelas_charges[Lower])*(insurance[[#This Row],[charges]]&lt;kelas_charges[Upper]),0),1)</f>
        <v>2</v>
      </c>
      <c r="I426" t="str" cm="1">
        <f t="array" ref="I426">INDEX(kelas_charges[desc],MATCH(1,(insurance[[#This Row],[charges]]&gt;=kelas_charges[Lower])*(insurance[[#This Row],[charges]]&lt;kelas_charges[Upper]),0),1)</f>
        <v>6817 s.d 12512</v>
      </c>
      <c r="J426">
        <f>IF(insurance[[#This Row],[charges]]&gt;16700,1,0)</f>
        <v>0</v>
      </c>
      <c r="K426">
        <f>IF(insurance[[#This Row],[smoker]]="yes",1,0)</f>
        <v>0</v>
      </c>
      <c r="L426">
        <f>VLOOKUP(insurance[[#This Row],[region]],Table2[],2,0)</f>
        <v>3</v>
      </c>
    </row>
    <row r="427" spans="1:1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 s="29">
        <v>9788.8659000000007</v>
      </c>
      <c r="H427" cm="1">
        <f t="array" ref="H427">INDEX(kelas_charges[kelas],MATCH(1,(insurance[[#This Row],[charges]]&gt;=kelas_charges[Lower])*(insurance[[#This Row],[charges]]&lt;kelas_charges[Upper]),0),1)</f>
        <v>2</v>
      </c>
      <c r="I427" t="str" cm="1">
        <f t="array" ref="I427">INDEX(kelas_charges[desc],MATCH(1,(insurance[[#This Row],[charges]]&gt;=kelas_charges[Lower])*(insurance[[#This Row],[charges]]&lt;kelas_charges[Upper]),0),1)</f>
        <v>6817 s.d 12512</v>
      </c>
      <c r="J427">
        <f>IF(insurance[[#This Row],[charges]]&gt;16700,1,0)</f>
        <v>0</v>
      </c>
      <c r="K427">
        <f>IF(insurance[[#This Row],[smoker]]="yes",1,0)</f>
        <v>0</v>
      </c>
      <c r="L427">
        <f>VLOOKUP(insurance[[#This Row],[region]],Table2[],2,0)</f>
        <v>4</v>
      </c>
    </row>
    <row r="428" spans="1:1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 s="29">
        <v>6555.07035</v>
      </c>
      <c r="H428" cm="1">
        <f t="array" ref="H428">INDEX(kelas_charges[kelas],MATCH(1,(insurance[[#This Row],[charges]]&gt;=kelas_charges[Lower])*(insurance[[#This Row],[charges]]&lt;kelas_charges[Upper]),0),1)</f>
        <v>1</v>
      </c>
      <c r="I428" t="str" cm="1">
        <f t="array" ref="I428">INDEX(kelas_charges[desc],MATCH(1,(insurance[[#This Row],[charges]]&gt;=kelas_charges[Lower])*(insurance[[#This Row],[charges]]&lt;kelas_charges[Upper]),0),1)</f>
        <v>1121 s.d 6817</v>
      </c>
      <c r="J428">
        <f>IF(insurance[[#This Row],[charges]]&gt;16700,1,0)</f>
        <v>0</v>
      </c>
      <c r="K428">
        <f>IF(insurance[[#This Row],[smoker]]="yes",1,0)</f>
        <v>0</v>
      </c>
      <c r="L428">
        <f>VLOOKUP(insurance[[#This Row],[region]],Table2[],2,0)</f>
        <v>2</v>
      </c>
    </row>
    <row r="429" spans="1:1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 s="29">
        <v>7323.7348190000002</v>
      </c>
      <c r="H429" cm="1">
        <f t="array" ref="H429">INDEX(kelas_charges[kelas],MATCH(1,(insurance[[#This Row],[charges]]&gt;=kelas_charges[Lower])*(insurance[[#This Row],[charges]]&lt;kelas_charges[Upper]),0),1)</f>
        <v>2</v>
      </c>
      <c r="I429" t="str" cm="1">
        <f t="array" ref="I429">INDEX(kelas_charges[desc],MATCH(1,(insurance[[#This Row],[charges]]&gt;=kelas_charges[Lower])*(insurance[[#This Row],[charges]]&lt;kelas_charges[Upper]),0),1)</f>
        <v>6817 s.d 12512</v>
      </c>
      <c r="J429">
        <f>IF(insurance[[#This Row],[charges]]&gt;16700,1,0)</f>
        <v>0</v>
      </c>
      <c r="K429">
        <f>IF(insurance[[#This Row],[smoker]]="yes",1,0)</f>
        <v>0</v>
      </c>
      <c r="L429">
        <f>VLOOKUP(insurance[[#This Row],[region]],Table2[],2,0)</f>
        <v>2</v>
      </c>
    </row>
    <row r="430" spans="1:1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 s="29">
        <v>3167.4558499999998</v>
      </c>
      <c r="H430" cm="1">
        <f t="array" ref="H430">INDEX(kelas_charges[kelas],MATCH(1,(insurance[[#This Row],[charges]]&gt;=kelas_charges[Lower])*(insurance[[#This Row],[charges]]&lt;kelas_charges[Upper]),0),1)</f>
        <v>1</v>
      </c>
      <c r="I430" t="str" cm="1">
        <f t="array" ref="I430">INDEX(kelas_charges[desc],MATCH(1,(insurance[[#This Row],[charges]]&gt;=kelas_charges[Lower])*(insurance[[#This Row],[charges]]&lt;kelas_charges[Upper]),0),1)</f>
        <v>1121 s.d 6817</v>
      </c>
      <c r="J430">
        <f>IF(insurance[[#This Row],[charges]]&gt;16700,1,0)</f>
        <v>0</v>
      </c>
      <c r="K430">
        <f>IF(insurance[[#This Row],[smoker]]="yes",1,0)</f>
        <v>0</v>
      </c>
      <c r="L430">
        <f>VLOOKUP(insurance[[#This Row],[region]],Table2[],2,0)</f>
        <v>2</v>
      </c>
    </row>
    <row r="431" spans="1:1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 s="29">
        <v>18804.752400000001</v>
      </c>
      <c r="H431" cm="1">
        <f t="array" ref="H431">INDEX(kelas_charges[kelas],MATCH(1,(insurance[[#This Row],[charges]]&gt;=kelas_charges[Lower])*(insurance[[#This Row],[charges]]&lt;kelas_charges[Upper]),0),1)</f>
        <v>4</v>
      </c>
      <c r="I431" t="str" cm="1">
        <f t="array" ref="I431">INDEX(kelas_charges[desc],MATCH(1,(insurance[[#This Row],[charges]]&gt;=kelas_charges[Lower])*(insurance[[#This Row],[charges]]&lt;kelas_charges[Upper]),0),1)</f>
        <v>18207 s.d 23903</v>
      </c>
      <c r="J431">
        <f>IF(insurance[[#This Row],[charges]]&gt;16700,1,0)</f>
        <v>1</v>
      </c>
      <c r="K431">
        <f>IF(insurance[[#This Row],[smoker]]="yes",1,0)</f>
        <v>0</v>
      </c>
      <c r="L431">
        <f>VLOOKUP(insurance[[#This Row],[region]],Table2[],2,0)</f>
        <v>1</v>
      </c>
    </row>
    <row r="432" spans="1:1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 s="29">
        <v>23082.955330000001</v>
      </c>
      <c r="H432" cm="1">
        <f t="array" ref="H432">INDEX(kelas_charges[kelas],MATCH(1,(insurance[[#This Row],[charges]]&gt;=kelas_charges[Lower])*(insurance[[#This Row],[charges]]&lt;kelas_charges[Upper]),0),1)</f>
        <v>4</v>
      </c>
      <c r="I432" t="str" cm="1">
        <f t="array" ref="I432">INDEX(kelas_charges[desc],MATCH(1,(insurance[[#This Row],[charges]]&gt;=kelas_charges[Lower])*(insurance[[#This Row],[charges]]&lt;kelas_charges[Upper]),0),1)</f>
        <v>18207 s.d 23903</v>
      </c>
      <c r="J432">
        <f>IF(insurance[[#This Row],[charges]]&gt;16700,1,0)</f>
        <v>1</v>
      </c>
      <c r="K432">
        <f>IF(insurance[[#This Row],[smoker]]="yes",1,0)</f>
        <v>0</v>
      </c>
      <c r="L432">
        <f>VLOOKUP(insurance[[#This Row],[region]],Table2[],2,0)</f>
        <v>3</v>
      </c>
    </row>
    <row r="433" spans="1:1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 s="29">
        <v>4906.4096499999996</v>
      </c>
      <c r="H433" cm="1">
        <f t="array" ref="H433">INDEX(kelas_charges[kelas],MATCH(1,(insurance[[#This Row],[charges]]&gt;=kelas_charges[Lower])*(insurance[[#This Row],[charges]]&lt;kelas_charges[Upper]),0),1)</f>
        <v>1</v>
      </c>
      <c r="I433" t="str" cm="1">
        <f t="array" ref="I433">INDEX(kelas_charges[desc],MATCH(1,(insurance[[#This Row],[charges]]&gt;=kelas_charges[Lower])*(insurance[[#This Row],[charges]]&lt;kelas_charges[Upper]),0),1)</f>
        <v>1121 s.d 6817</v>
      </c>
      <c r="J433">
        <f>IF(insurance[[#This Row],[charges]]&gt;16700,1,0)</f>
        <v>0</v>
      </c>
      <c r="K433">
        <f>IF(insurance[[#This Row],[smoker]]="yes",1,0)</f>
        <v>0</v>
      </c>
      <c r="L433">
        <f>VLOOKUP(insurance[[#This Row],[region]],Table2[],2,0)</f>
        <v>1</v>
      </c>
    </row>
    <row r="434" spans="1:1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 s="29">
        <v>5969.723</v>
      </c>
      <c r="H434" cm="1">
        <f t="array" ref="H434">INDEX(kelas_charges[kelas],MATCH(1,(insurance[[#This Row],[charges]]&gt;=kelas_charges[Lower])*(insurance[[#This Row],[charges]]&lt;kelas_charges[Upper]),0),1)</f>
        <v>1</v>
      </c>
      <c r="I434" t="str" cm="1">
        <f t="array" ref="I434">INDEX(kelas_charges[desc],MATCH(1,(insurance[[#This Row],[charges]]&gt;=kelas_charges[Lower])*(insurance[[#This Row],[charges]]&lt;kelas_charges[Upper]),0),1)</f>
        <v>1121 s.d 6817</v>
      </c>
      <c r="J434">
        <f>IF(insurance[[#This Row],[charges]]&gt;16700,1,0)</f>
        <v>0</v>
      </c>
      <c r="K434">
        <f>IF(insurance[[#This Row],[smoker]]="yes",1,0)</f>
        <v>0</v>
      </c>
      <c r="L434">
        <f>VLOOKUP(insurance[[#This Row],[region]],Table2[],2,0)</f>
        <v>3</v>
      </c>
    </row>
    <row r="435" spans="1:1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 s="29">
        <v>12638.195</v>
      </c>
      <c r="H435" cm="1">
        <f t="array" ref="H435">INDEX(kelas_charges[kelas],MATCH(1,(insurance[[#This Row],[charges]]&gt;=kelas_charges[Lower])*(insurance[[#This Row],[charges]]&lt;kelas_charges[Upper]),0),1)</f>
        <v>3</v>
      </c>
      <c r="I435" t="str" cm="1">
        <f t="array" ref="I435">INDEX(kelas_charges[desc],MATCH(1,(insurance[[#This Row],[charges]]&gt;=kelas_charges[Lower])*(insurance[[#This Row],[charges]]&lt;kelas_charges[Upper]),0),1)</f>
        <v>12512 s.d 18207</v>
      </c>
      <c r="J435">
        <f>IF(insurance[[#This Row],[charges]]&gt;16700,1,0)</f>
        <v>0</v>
      </c>
      <c r="K435">
        <f>IF(insurance[[#This Row],[smoker]]="yes",1,0)</f>
        <v>0</v>
      </c>
      <c r="L435">
        <f>VLOOKUP(insurance[[#This Row],[region]],Table2[],2,0)</f>
        <v>3</v>
      </c>
    </row>
    <row r="436" spans="1:1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 s="29">
        <v>4243.5900499999998</v>
      </c>
      <c r="H436" cm="1">
        <f t="array" ref="H436">INDEX(kelas_charges[kelas],MATCH(1,(insurance[[#This Row],[charges]]&gt;=kelas_charges[Lower])*(insurance[[#This Row],[charges]]&lt;kelas_charges[Upper]),0),1)</f>
        <v>1</v>
      </c>
      <c r="I436" t="str" cm="1">
        <f t="array" ref="I436">INDEX(kelas_charges[desc],MATCH(1,(insurance[[#This Row],[charges]]&gt;=kelas_charges[Lower])*(insurance[[#This Row],[charges]]&lt;kelas_charges[Upper]),0),1)</f>
        <v>1121 s.d 6817</v>
      </c>
      <c r="J436">
        <f>IF(insurance[[#This Row],[charges]]&gt;16700,1,0)</f>
        <v>0</v>
      </c>
      <c r="K436">
        <f>IF(insurance[[#This Row],[smoker]]="yes",1,0)</f>
        <v>0</v>
      </c>
      <c r="L436">
        <f>VLOOKUP(insurance[[#This Row],[region]],Table2[],2,0)</f>
        <v>1</v>
      </c>
    </row>
    <row r="437" spans="1:1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 s="29">
        <v>13919.822899999999</v>
      </c>
      <c r="H437" cm="1">
        <f t="array" ref="H437">INDEX(kelas_charges[kelas],MATCH(1,(insurance[[#This Row],[charges]]&gt;=kelas_charges[Lower])*(insurance[[#This Row],[charges]]&lt;kelas_charges[Upper]),0),1)</f>
        <v>3</v>
      </c>
      <c r="I437" t="str" cm="1">
        <f t="array" ref="I437">INDEX(kelas_charges[desc],MATCH(1,(insurance[[#This Row],[charges]]&gt;=kelas_charges[Lower])*(insurance[[#This Row],[charges]]&lt;kelas_charges[Upper]),0),1)</f>
        <v>12512 s.d 18207</v>
      </c>
      <c r="J437">
        <f>IF(insurance[[#This Row],[charges]]&gt;16700,1,0)</f>
        <v>0</v>
      </c>
      <c r="K437">
        <f>IF(insurance[[#This Row],[smoker]]="yes",1,0)</f>
        <v>0</v>
      </c>
      <c r="L437">
        <f>VLOOKUP(insurance[[#This Row],[region]],Table2[],2,0)</f>
        <v>4</v>
      </c>
    </row>
    <row r="438" spans="1:1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 s="29">
        <v>2254.7966999999999</v>
      </c>
      <c r="H438" cm="1">
        <f t="array" ref="H438">INDEX(kelas_charges[kelas],MATCH(1,(insurance[[#This Row],[charges]]&gt;=kelas_charges[Lower])*(insurance[[#This Row],[charges]]&lt;kelas_charges[Upper]),0),1)</f>
        <v>1</v>
      </c>
      <c r="I438" t="str" cm="1">
        <f t="array" ref="I438">INDEX(kelas_charges[desc],MATCH(1,(insurance[[#This Row],[charges]]&gt;=kelas_charges[Lower])*(insurance[[#This Row],[charges]]&lt;kelas_charges[Upper]),0),1)</f>
        <v>1121 s.d 6817</v>
      </c>
      <c r="J438">
        <f>IF(insurance[[#This Row],[charges]]&gt;16700,1,0)</f>
        <v>0</v>
      </c>
      <c r="K438">
        <f>IF(insurance[[#This Row],[smoker]]="yes",1,0)</f>
        <v>0</v>
      </c>
      <c r="L438">
        <f>VLOOKUP(insurance[[#This Row],[region]],Table2[],2,0)</f>
        <v>2</v>
      </c>
    </row>
    <row r="439" spans="1:1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 s="29">
        <v>5926.8459999999995</v>
      </c>
      <c r="H439" cm="1">
        <f t="array" ref="H439">INDEX(kelas_charges[kelas],MATCH(1,(insurance[[#This Row],[charges]]&gt;=kelas_charges[Lower])*(insurance[[#This Row],[charges]]&lt;kelas_charges[Upper]),0),1)</f>
        <v>1</v>
      </c>
      <c r="I439" t="str" cm="1">
        <f t="array" ref="I439">INDEX(kelas_charges[desc],MATCH(1,(insurance[[#This Row],[charges]]&gt;=kelas_charges[Lower])*(insurance[[#This Row],[charges]]&lt;kelas_charges[Upper]),0),1)</f>
        <v>1121 s.d 6817</v>
      </c>
      <c r="J439">
        <f>IF(insurance[[#This Row],[charges]]&gt;16700,1,0)</f>
        <v>0</v>
      </c>
      <c r="K439">
        <f>IF(insurance[[#This Row],[smoker]]="yes",1,0)</f>
        <v>0</v>
      </c>
      <c r="L439">
        <f>VLOOKUP(insurance[[#This Row],[region]],Table2[],2,0)</f>
        <v>3</v>
      </c>
    </row>
    <row r="440" spans="1:1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 s="29">
        <v>12592.5345</v>
      </c>
      <c r="H440" cm="1">
        <f t="array" ref="H440">INDEX(kelas_charges[kelas],MATCH(1,(insurance[[#This Row],[charges]]&gt;=kelas_charges[Lower])*(insurance[[#This Row],[charges]]&lt;kelas_charges[Upper]),0),1)</f>
        <v>3</v>
      </c>
      <c r="I440" t="str" cm="1">
        <f t="array" ref="I440">INDEX(kelas_charges[desc],MATCH(1,(insurance[[#This Row],[charges]]&gt;=kelas_charges[Lower])*(insurance[[#This Row],[charges]]&lt;kelas_charges[Upper]),0),1)</f>
        <v>12512 s.d 18207</v>
      </c>
      <c r="J440">
        <f>IF(insurance[[#This Row],[charges]]&gt;16700,1,0)</f>
        <v>0</v>
      </c>
      <c r="K440">
        <f>IF(insurance[[#This Row],[smoker]]="yes",1,0)</f>
        <v>0</v>
      </c>
      <c r="L440">
        <f>VLOOKUP(insurance[[#This Row],[region]],Table2[],2,0)</f>
        <v>4</v>
      </c>
    </row>
    <row r="441" spans="1:1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 s="29">
        <v>2897.3235</v>
      </c>
      <c r="H441" cm="1">
        <f t="array" ref="H441">INDEX(kelas_charges[kelas],MATCH(1,(insurance[[#This Row],[charges]]&gt;=kelas_charges[Lower])*(insurance[[#This Row],[charges]]&lt;kelas_charges[Upper]),0),1)</f>
        <v>1</v>
      </c>
      <c r="I441" t="str" cm="1">
        <f t="array" ref="I441">INDEX(kelas_charges[desc],MATCH(1,(insurance[[#This Row],[charges]]&gt;=kelas_charges[Lower])*(insurance[[#This Row],[charges]]&lt;kelas_charges[Upper]),0),1)</f>
        <v>1121 s.d 6817</v>
      </c>
      <c r="J441">
        <f>IF(insurance[[#This Row],[charges]]&gt;16700,1,0)</f>
        <v>0</v>
      </c>
      <c r="K441">
        <f>IF(insurance[[#This Row],[smoker]]="yes",1,0)</f>
        <v>0</v>
      </c>
      <c r="L441">
        <f>VLOOKUP(insurance[[#This Row],[region]],Table2[],2,0)</f>
        <v>2</v>
      </c>
    </row>
    <row r="442" spans="1:1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 s="29">
        <v>4738.2682000000004</v>
      </c>
      <c r="H442" cm="1">
        <f t="array" ref="H442">INDEX(kelas_charges[kelas],MATCH(1,(insurance[[#This Row],[charges]]&gt;=kelas_charges[Lower])*(insurance[[#This Row],[charges]]&lt;kelas_charges[Upper]),0),1)</f>
        <v>1</v>
      </c>
      <c r="I442" t="str" cm="1">
        <f t="array" ref="I442">INDEX(kelas_charges[desc],MATCH(1,(insurance[[#This Row],[charges]]&gt;=kelas_charges[Lower])*(insurance[[#This Row],[charges]]&lt;kelas_charges[Upper]),0),1)</f>
        <v>1121 s.d 6817</v>
      </c>
      <c r="J442">
        <f>IF(insurance[[#This Row],[charges]]&gt;16700,1,0)</f>
        <v>0</v>
      </c>
      <c r="K442">
        <f>IF(insurance[[#This Row],[smoker]]="yes",1,0)</f>
        <v>0</v>
      </c>
      <c r="L442">
        <f>VLOOKUP(insurance[[#This Row],[region]],Table2[],2,0)</f>
        <v>1</v>
      </c>
    </row>
    <row r="443" spans="1:1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 s="29">
        <v>37079.372000000003</v>
      </c>
      <c r="H443" cm="1">
        <f t="array" ref="H443">INDEX(kelas_charges[kelas],MATCH(1,(insurance[[#This Row],[charges]]&gt;=kelas_charges[Lower])*(insurance[[#This Row],[charges]]&lt;kelas_charges[Upper]),0),1)</f>
        <v>7</v>
      </c>
      <c r="I443" t="str" cm="1">
        <f t="array" ref="I443">INDEX(kelas_charges[desc],MATCH(1,(insurance[[#This Row],[charges]]&gt;=kelas_charges[Lower])*(insurance[[#This Row],[charges]]&lt;kelas_charges[Upper]),0),1)</f>
        <v>35293 s.d 40989</v>
      </c>
      <c r="J443">
        <f>IF(insurance[[#This Row],[charges]]&gt;16700,1,0)</f>
        <v>1</v>
      </c>
      <c r="K443">
        <f>IF(insurance[[#This Row],[smoker]]="yes",1,0)</f>
        <v>1</v>
      </c>
      <c r="L443">
        <f>VLOOKUP(insurance[[#This Row],[region]],Table2[],2,0)</f>
        <v>3</v>
      </c>
    </row>
    <row r="444" spans="1:1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 s="29">
        <v>1149.3959</v>
      </c>
      <c r="H444" cm="1">
        <f t="array" ref="H444">INDEX(kelas_charges[kelas],MATCH(1,(insurance[[#This Row],[charges]]&gt;=kelas_charges[Lower])*(insurance[[#This Row],[charges]]&lt;kelas_charges[Upper]),0),1)</f>
        <v>1</v>
      </c>
      <c r="I444" t="str" cm="1">
        <f t="array" ref="I444">INDEX(kelas_charges[desc],MATCH(1,(insurance[[#This Row],[charges]]&gt;=kelas_charges[Lower])*(insurance[[#This Row],[charges]]&lt;kelas_charges[Upper]),0),1)</f>
        <v>1121 s.d 6817</v>
      </c>
      <c r="J444">
        <f>IF(insurance[[#This Row],[charges]]&gt;16700,1,0)</f>
        <v>0</v>
      </c>
      <c r="K444">
        <f>IF(insurance[[#This Row],[smoker]]="yes",1,0)</f>
        <v>0</v>
      </c>
      <c r="L444">
        <f>VLOOKUP(insurance[[#This Row],[region]],Table2[],2,0)</f>
        <v>4</v>
      </c>
    </row>
    <row r="445" spans="1:1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 s="29">
        <v>28287.897659999999</v>
      </c>
      <c r="H445" cm="1">
        <f t="array" ref="H445">INDEX(kelas_charges[kelas],MATCH(1,(insurance[[#This Row],[charges]]&gt;=kelas_charges[Lower])*(insurance[[#This Row],[charges]]&lt;kelas_charges[Upper]),0),1)</f>
        <v>5</v>
      </c>
      <c r="I445" t="str" cm="1">
        <f t="array" ref="I445">INDEX(kelas_charges[desc],MATCH(1,(insurance[[#This Row],[charges]]&gt;=kelas_charges[Lower])*(insurance[[#This Row],[charges]]&lt;kelas_charges[Upper]),0),1)</f>
        <v>23903 s.d 29598</v>
      </c>
      <c r="J445">
        <f>IF(insurance[[#This Row],[charges]]&gt;16700,1,0)</f>
        <v>1</v>
      </c>
      <c r="K445">
        <f>IF(insurance[[#This Row],[smoker]]="yes",1,0)</f>
        <v>0</v>
      </c>
      <c r="L445">
        <f>VLOOKUP(insurance[[#This Row],[region]],Table2[],2,0)</f>
        <v>4</v>
      </c>
    </row>
    <row r="446" spans="1:1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 s="29">
        <v>26109.32905</v>
      </c>
      <c r="H446" cm="1">
        <f t="array" ref="H446">INDEX(kelas_charges[kelas],MATCH(1,(insurance[[#This Row],[charges]]&gt;=kelas_charges[Lower])*(insurance[[#This Row],[charges]]&lt;kelas_charges[Upper]),0),1)</f>
        <v>5</v>
      </c>
      <c r="I446" t="str" cm="1">
        <f t="array" ref="I446">INDEX(kelas_charges[desc],MATCH(1,(insurance[[#This Row],[charges]]&gt;=kelas_charges[Lower])*(insurance[[#This Row],[charges]]&lt;kelas_charges[Upper]),0),1)</f>
        <v>23903 s.d 29598</v>
      </c>
      <c r="J446">
        <f>IF(insurance[[#This Row],[charges]]&gt;16700,1,0)</f>
        <v>1</v>
      </c>
      <c r="K446">
        <f>IF(insurance[[#This Row],[smoker]]="yes",1,0)</f>
        <v>1</v>
      </c>
      <c r="L446">
        <f>VLOOKUP(insurance[[#This Row],[region]],Table2[],2,0)</f>
        <v>1</v>
      </c>
    </row>
    <row r="447" spans="1:1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 s="29">
        <v>7345.0839999999998</v>
      </c>
      <c r="H447" cm="1">
        <f t="array" ref="H447">INDEX(kelas_charges[kelas],MATCH(1,(insurance[[#This Row],[charges]]&gt;=kelas_charges[Lower])*(insurance[[#This Row],[charges]]&lt;kelas_charges[Upper]),0),1)</f>
        <v>2</v>
      </c>
      <c r="I447" t="str" cm="1">
        <f t="array" ref="I447">INDEX(kelas_charges[desc],MATCH(1,(insurance[[#This Row],[charges]]&gt;=kelas_charges[Lower])*(insurance[[#This Row],[charges]]&lt;kelas_charges[Upper]),0),1)</f>
        <v>6817 s.d 12512</v>
      </c>
      <c r="J447">
        <f>IF(insurance[[#This Row],[charges]]&gt;16700,1,0)</f>
        <v>0</v>
      </c>
      <c r="K447">
        <f>IF(insurance[[#This Row],[smoker]]="yes",1,0)</f>
        <v>0</v>
      </c>
      <c r="L447">
        <f>VLOOKUP(insurance[[#This Row],[region]],Table2[],2,0)</f>
        <v>3</v>
      </c>
    </row>
    <row r="448" spans="1:1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 s="29">
        <v>12730.999599999999</v>
      </c>
      <c r="H448" cm="1">
        <f t="array" ref="H448">INDEX(kelas_charges[kelas],MATCH(1,(insurance[[#This Row],[charges]]&gt;=kelas_charges[Lower])*(insurance[[#This Row],[charges]]&lt;kelas_charges[Upper]),0),1)</f>
        <v>3</v>
      </c>
      <c r="I448" t="str" cm="1">
        <f t="array" ref="I448">INDEX(kelas_charges[desc],MATCH(1,(insurance[[#This Row],[charges]]&gt;=kelas_charges[Lower])*(insurance[[#This Row],[charges]]&lt;kelas_charges[Upper]),0),1)</f>
        <v>12512 s.d 18207</v>
      </c>
      <c r="J448">
        <f>IF(insurance[[#This Row],[charges]]&gt;16700,1,0)</f>
        <v>0</v>
      </c>
      <c r="K448">
        <f>IF(insurance[[#This Row],[smoker]]="yes",1,0)</f>
        <v>0</v>
      </c>
      <c r="L448">
        <f>VLOOKUP(insurance[[#This Row],[region]],Table2[],2,0)</f>
        <v>2</v>
      </c>
    </row>
    <row r="449" spans="1:1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 s="29">
        <v>11454.021500000001</v>
      </c>
      <c r="H449" cm="1">
        <f t="array" ref="H449">INDEX(kelas_charges[kelas],MATCH(1,(insurance[[#This Row],[charges]]&gt;=kelas_charges[Lower])*(insurance[[#This Row],[charges]]&lt;kelas_charges[Upper]),0),1)</f>
        <v>2</v>
      </c>
      <c r="I449" t="str" cm="1">
        <f t="array" ref="I449">INDEX(kelas_charges[desc],MATCH(1,(insurance[[#This Row],[charges]]&gt;=kelas_charges[Lower])*(insurance[[#This Row],[charges]]&lt;kelas_charges[Upper]),0),1)</f>
        <v>6817 s.d 12512</v>
      </c>
      <c r="J449">
        <f>IF(insurance[[#This Row],[charges]]&gt;16700,1,0)</f>
        <v>0</v>
      </c>
      <c r="K449">
        <f>IF(insurance[[#This Row],[smoker]]="yes",1,0)</f>
        <v>0</v>
      </c>
      <c r="L449">
        <f>VLOOKUP(insurance[[#This Row],[region]],Table2[],2,0)</f>
        <v>1</v>
      </c>
    </row>
    <row r="450" spans="1:1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 s="29">
        <v>5910.9440000000004</v>
      </c>
      <c r="H450" cm="1">
        <f t="array" ref="H450">INDEX(kelas_charges[kelas],MATCH(1,(insurance[[#This Row],[charges]]&gt;=kelas_charges[Lower])*(insurance[[#This Row],[charges]]&lt;kelas_charges[Upper]),0),1)</f>
        <v>1</v>
      </c>
      <c r="I450" t="str" cm="1">
        <f t="array" ref="I450">INDEX(kelas_charges[desc],MATCH(1,(insurance[[#This Row],[charges]]&gt;=kelas_charges[Lower])*(insurance[[#This Row],[charges]]&lt;kelas_charges[Upper]),0),1)</f>
        <v>1121 s.d 6817</v>
      </c>
      <c r="J450">
        <f>IF(insurance[[#This Row],[charges]]&gt;16700,1,0)</f>
        <v>0</v>
      </c>
      <c r="K450">
        <f>IF(insurance[[#This Row],[smoker]]="yes",1,0)</f>
        <v>0</v>
      </c>
      <c r="L450">
        <f>VLOOKUP(insurance[[#This Row],[region]],Table2[],2,0)</f>
        <v>3</v>
      </c>
    </row>
    <row r="451" spans="1:1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 s="29">
        <v>4762.3289999999997</v>
      </c>
      <c r="H451" cm="1">
        <f t="array" ref="H451">INDEX(kelas_charges[kelas],MATCH(1,(insurance[[#This Row],[charges]]&gt;=kelas_charges[Lower])*(insurance[[#This Row],[charges]]&lt;kelas_charges[Upper]),0),1)</f>
        <v>1</v>
      </c>
      <c r="I451" t="str" cm="1">
        <f t="array" ref="I451">INDEX(kelas_charges[desc],MATCH(1,(insurance[[#This Row],[charges]]&gt;=kelas_charges[Lower])*(insurance[[#This Row],[charges]]&lt;kelas_charges[Upper]),0),1)</f>
        <v>1121 s.d 6817</v>
      </c>
      <c r="J451">
        <f>IF(insurance[[#This Row],[charges]]&gt;16700,1,0)</f>
        <v>0</v>
      </c>
      <c r="K451">
        <f>IF(insurance[[#This Row],[smoker]]="yes",1,0)</f>
        <v>0</v>
      </c>
      <c r="L451">
        <f>VLOOKUP(insurance[[#This Row],[region]],Table2[],2,0)</f>
        <v>3</v>
      </c>
    </row>
    <row r="452" spans="1:1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 s="29">
        <v>7512.2669999999998</v>
      </c>
      <c r="H452" cm="1">
        <f t="array" ref="H452">INDEX(kelas_charges[kelas],MATCH(1,(insurance[[#This Row],[charges]]&gt;=kelas_charges[Lower])*(insurance[[#This Row],[charges]]&lt;kelas_charges[Upper]),0),1)</f>
        <v>2</v>
      </c>
      <c r="I452" t="str" cm="1">
        <f t="array" ref="I452">INDEX(kelas_charges[desc],MATCH(1,(insurance[[#This Row],[charges]]&gt;=kelas_charges[Lower])*(insurance[[#This Row],[charges]]&lt;kelas_charges[Upper]),0),1)</f>
        <v>6817 s.d 12512</v>
      </c>
      <c r="J452">
        <f>IF(insurance[[#This Row],[charges]]&gt;16700,1,0)</f>
        <v>0</v>
      </c>
      <c r="K452">
        <f>IF(insurance[[#This Row],[smoker]]="yes",1,0)</f>
        <v>0</v>
      </c>
      <c r="L452">
        <f>VLOOKUP(insurance[[#This Row],[region]],Table2[],2,0)</f>
        <v>3</v>
      </c>
    </row>
    <row r="453" spans="1:1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 s="29">
        <v>4032.2406999999998</v>
      </c>
      <c r="H453" cm="1">
        <f t="array" ref="H453">INDEX(kelas_charges[kelas],MATCH(1,(insurance[[#This Row],[charges]]&gt;=kelas_charges[Lower])*(insurance[[#This Row],[charges]]&lt;kelas_charges[Upper]),0),1)</f>
        <v>1</v>
      </c>
      <c r="I453" t="str" cm="1">
        <f t="array" ref="I453">INDEX(kelas_charges[desc],MATCH(1,(insurance[[#This Row],[charges]]&gt;=kelas_charges[Lower])*(insurance[[#This Row],[charges]]&lt;kelas_charges[Upper]),0),1)</f>
        <v>1121 s.d 6817</v>
      </c>
      <c r="J453">
        <f>IF(insurance[[#This Row],[charges]]&gt;16700,1,0)</f>
        <v>0</v>
      </c>
      <c r="K453">
        <f>IF(insurance[[#This Row],[smoker]]="yes",1,0)</f>
        <v>0</v>
      </c>
      <c r="L453">
        <f>VLOOKUP(insurance[[#This Row],[region]],Table2[],2,0)</f>
        <v>1</v>
      </c>
    </row>
    <row r="454" spans="1:1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 s="29">
        <v>1969.614</v>
      </c>
      <c r="H454" cm="1">
        <f t="array" ref="H454">INDEX(kelas_charges[kelas],MATCH(1,(insurance[[#This Row],[charges]]&gt;=kelas_charges[Lower])*(insurance[[#This Row],[charges]]&lt;kelas_charges[Upper]),0),1)</f>
        <v>1</v>
      </c>
      <c r="I454" t="str" cm="1">
        <f t="array" ref="I454">INDEX(kelas_charges[desc],MATCH(1,(insurance[[#This Row],[charges]]&gt;=kelas_charges[Lower])*(insurance[[#This Row],[charges]]&lt;kelas_charges[Upper]),0),1)</f>
        <v>1121 s.d 6817</v>
      </c>
      <c r="J454">
        <f>IF(insurance[[#This Row],[charges]]&gt;16700,1,0)</f>
        <v>0</v>
      </c>
      <c r="K454">
        <f>IF(insurance[[#This Row],[smoker]]="yes",1,0)</f>
        <v>0</v>
      </c>
      <c r="L454">
        <f>VLOOKUP(insurance[[#This Row],[region]],Table2[],2,0)</f>
        <v>3</v>
      </c>
    </row>
    <row r="455" spans="1:1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 s="29">
        <v>1769.5316499999999</v>
      </c>
      <c r="H455" cm="1">
        <f t="array" ref="H455">INDEX(kelas_charges[kelas],MATCH(1,(insurance[[#This Row],[charges]]&gt;=kelas_charges[Lower])*(insurance[[#This Row],[charges]]&lt;kelas_charges[Upper]),0),1)</f>
        <v>1</v>
      </c>
      <c r="I455" t="str" cm="1">
        <f t="array" ref="I455">INDEX(kelas_charges[desc],MATCH(1,(insurance[[#This Row],[charges]]&gt;=kelas_charges[Lower])*(insurance[[#This Row],[charges]]&lt;kelas_charges[Upper]),0),1)</f>
        <v>1121 s.d 6817</v>
      </c>
      <c r="J455">
        <f>IF(insurance[[#This Row],[charges]]&gt;16700,1,0)</f>
        <v>0</v>
      </c>
      <c r="K455">
        <f>IF(insurance[[#This Row],[smoker]]="yes",1,0)</f>
        <v>0</v>
      </c>
      <c r="L455">
        <f>VLOOKUP(insurance[[#This Row],[region]],Table2[],2,0)</f>
        <v>1</v>
      </c>
    </row>
    <row r="456" spans="1:1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 s="29">
        <v>4686.3887000000004</v>
      </c>
      <c r="H456" cm="1">
        <f t="array" ref="H456">INDEX(kelas_charges[kelas],MATCH(1,(insurance[[#This Row],[charges]]&gt;=kelas_charges[Lower])*(insurance[[#This Row],[charges]]&lt;kelas_charges[Upper]),0),1)</f>
        <v>1</v>
      </c>
      <c r="I456" t="str" cm="1">
        <f t="array" ref="I456">INDEX(kelas_charges[desc],MATCH(1,(insurance[[#This Row],[charges]]&gt;=kelas_charges[Lower])*(insurance[[#This Row],[charges]]&lt;kelas_charges[Upper]),0),1)</f>
        <v>1121 s.d 6817</v>
      </c>
      <c r="J456">
        <f>IF(insurance[[#This Row],[charges]]&gt;16700,1,0)</f>
        <v>0</v>
      </c>
      <c r="K456">
        <f>IF(insurance[[#This Row],[smoker]]="yes",1,0)</f>
        <v>0</v>
      </c>
      <c r="L456">
        <f>VLOOKUP(insurance[[#This Row],[region]],Table2[],2,0)</f>
        <v>4</v>
      </c>
    </row>
    <row r="457" spans="1:1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 s="29">
        <v>21797.000400000001</v>
      </c>
      <c r="H457" cm="1">
        <f t="array" ref="H457">INDEX(kelas_charges[kelas],MATCH(1,(insurance[[#This Row],[charges]]&gt;=kelas_charges[Lower])*(insurance[[#This Row],[charges]]&lt;kelas_charges[Upper]),0),1)</f>
        <v>4</v>
      </c>
      <c r="I457" t="str" cm="1">
        <f t="array" ref="I457">INDEX(kelas_charges[desc],MATCH(1,(insurance[[#This Row],[charges]]&gt;=kelas_charges[Lower])*(insurance[[#This Row],[charges]]&lt;kelas_charges[Upper]),0),1)</f>
        <v>18207 s.d 23903</v>
      </c>
      <c r="J457">
        <f>IF(insurance[[#This Row],[charges]]&gt;16700,1,0)</f>
        <v>1</v>
      </c>
      <c r="K457">
        <f>IF(insurance[[#This Row],[smoker]]="yes",1,0)</f>
        <v>0</v>
      </c>
      <c r="L457">
        <f>VLOOKUP(insurance[[#This Row],[region]],Table2[],2,0)</f>
        <v>3</v>
      </c>
    </row>
    <row r="458" spans="1:1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 s="29">
        <v>11881.9696</v>
      </c>
      <c r="H458" cm="1">
        <f t="array" ref="H458">INDEX(kelas_charges[kelas],MATCH(1,(insurance[[#This Row],[charges]]&gt;=kelas_charges[Lower])*(insurance[[#This Row],[charges]]&lt;kelas_charges[Upper]),0),1)</f>
        <v>2</v>
      </c>
      <c r="I458" t="str" cm="1">
        <f t="array" ref="I458">INDEX(kelas_charges[desc],MATCH(1,(insurance[[#This Row],[charges]]&gt;=kelas_charges[Lower])*(insurance[[#This Row],[charges]]&lt;kelas_charges[Upper]),0),1)</f>
        <v>6817 s.d 12512</v>
      </c>
      <c r="J458">
        <f>IF(insurance[[#This Row],[charges]]&gt;16700,1,0)</f>
        <v>0</v>
      </c>
      <c r="K458">
        <f>IF(insurance[[#This Row],[smoker]]="yes",1,0)</f>
        <v>0</v>
      </c>
      <c r="L458">
        <f>VLOOKUP(insurance[[#This Row],[region]],Table2[],2,0)</f>
        <v>4</v>
      </c>
    </row>
    <row r="459" spans="1:1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 s="29">
        <v>11840.77505</v>
      </c>
      <c r="H459" cm="1">
        <f t="array" ref="H459">INDEX(kelas_charges[kelas],MATCH(1,(insurance[[#This Row],[charges]]&gt;=kelas_charges[Lower])*(insurance[[#This Row],[charges]]&lt;kelas_charges[Upper]),0),1)</f>
        <v>2</v>
      </c>
      <c r="I459" t="str" cm="1">
        <f t="array" ref="I459">INDEX(kelas_charges[desc],MATCH(1,(insurance[[#This Row],[charges]]&gt;=kelas_charges[Lower])*(insurance[[#This Row],[charges]]&lt;kelas_charges[Upper]),0),1)</f>
        <v>6817 s.d 12512</v>
      </c>
      <c r="J459">
        <f>IF(insurance[[#This Row],[charges]]&gt;16700,1,0)</f>
        <v>0</v>
      </c>
      <c r="K459">
        <f>IF(insurance[[#This Row],[smoker]]="yes",1,0)</f>
        <v>0</v>
      </c>
      <c r="L459">
        <f>VLOOKUP(insurance[[#This Row],[region]],Table2[],2,0)</f>
        <v>1</v>
      </c>
    </row>
    <row r="460" spans="1:1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 s="29">
        <v>10601.412</v>
      </c>
      <c r="H460" cm="1">
        <f t="array" ref="H460">INDEX(kelas_charges[kelas],MATCH(1,(insurance[[#This Row],[charges]]&gt;=kelas_charges[Lower])*(insurance[[#This Row],[charges]]&lt;kelas_charges[Upper]),0),1)</f>
        <v>2</v>
      </c>
      <c r="I460" t="str" cm="1">
        <f t="array" ref="I460">INDEX(kelas_charges[desc],MATCH(1,(insurance[[#This Row],[charges]]&gt;=kelas_charges[Lower])*(insurance[[#This Row],[charges]]&lt;kelas_charges[Upper]),0),1)</f>
        <v>6817 s.d 12512</v>
      </c>
      <c r="J460">
        <f>IF(insurance[[#This Row],[charges]]&gt;16700,1,0)</f>
        <v>0</v>
      </c>
      <c r="K460">
        <f>IF(insurance[[#This Row],[smoker]]="yes",1,0)</f>
        <v>0</v>
      </c>
      <c r="L460">
        <f>VLOOKUP(insurance[[#This Row],[region]],Table2[],2,0)</f>
        <v>3</v>
      </c>
    </row>
    <row r="461" spans="1:1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 s="29">
        <v>7682.67</v>
      </c>
      <c r="H461" cm="1">
        <f t="array" ref="H461">INDEX(kelas_charges[kelas],MATCH(1,(insurance[[#This Row],[charges]]&gt;=kelas_charges[Lower])*(insurance[[#This Row],[charges]]&lt;kelas_charges[Upper]),0),1)</f>
        <v>2</v>
      </c>
      <c r="I461" t="str" cm="1">
        <f t="array" ref="I461">INDEX(kelas_charges[desc],MATCH(1,(insurance[[#This Row],[charges]]&gt;=kelas_charges[Lower])*(insurance[[#This Row],[charges]]&lt;kelas_charges[Upper]),0),1)</f>
        <v>6817 s.d 12512</v>
      </c>
      <c r="J461">
        <f>IF(insurance[[#This Row],[charges]]&gt;16700,1,0)</f>
        <v>0</v>
      </c>
      <c r="K461">
        <f>IF(insurance[[#This Row],[smoker]]="yes",1,0)</f>
        <v>0</v>
      </c>
      <c r="L461">
        <f>VLOOKUP(insurance[[#This Row],[region]],Table2[],2,0)</f>
        <v>4</v>
      </c>
    </row>
    <row r="462" spans="1:1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 s="29">
        <v>10381.4787</v>
      </c>
      <c r="H462" cm="1">
        <f t="array" ref="H462">INDEX(kelas_charges[kelas],MATCH(1,(insurance[[#This Row],[charges]]&gt;=kelas_charges[Lower])*(insurance[[#This Row],[charges]]&lt;kelas_charges[Upper]),0),1)</f>
        <v>2</v>
      </c>
      <c r="I462" t="str" cm="1">
        <f t="array" ref="I462">INDEX(kelas_charges[desc],MATCH(1,(insurance[[#This Row],[charges]]&gt;=kelas_charges[Lower])*(insurance[[#This Row],[charges]]&lt;kelas_charges[Upper]),0),1)</f>
        <v>6817 s.d 12512</v>
      </c>
      <c r="J462">
        <f>IF(insurance[[#This Row],[charges]]&gt;16700,1,0)</f>
        <v>0</v>
      </c>
      <c r="K462">
        <f>IF(insurance[[#This Row],[smoker]]="yes",1,0)</f>
        <v>0</v>
      </c>
      <c r="L462">
        <f>VLOOKUP(insurance[[#This Row],[region]],Table2[],2,0)</f>
        <v>4</v>
      </c>
    </row>
    <row r="463" spans="1:1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 s="29">
        <v>22144.031999999999</v>
      </c>
      <c r="H463" cm="1">
        <f t="array" ref="H463">INDEX(kelas_charges[kelas],MATCH(1,(insurance[[#This Row],[charges]]&gt;=kelas_charges[Lower])*(insurance[[#This Row],[charges]]&lt;kelas_charges[Upper]),0),1)</f>
        <v>4</v>
      </c>
      <c r="I463" t="str" cm="1">
        <f t="array" ref="I463">INDEX(kelas_charges[desc],MATCH(1,(insurance[[#This Row],[charges]]&gt;=kelas_charges[Lower])*(insurance[[#This Row],[charges]]&lt;kelas_charges[Upper]),0),1)</f>
        <v>18207 s.d 23903</v>
      </c>
      <c r="J463">
        <f>IF(insurance[[#This Row],[charges]]&gt;16700,1,0)</f>
        <v>1</v>
      </c>
      <c r="K463">
        <f>IF(insurance[[#This Row],[smoker]]="yes",1,0)</f>
        <v>1</v>
      </c>
      <c r="L463">
        <f>VLOOKUP(insurance[[#This Row],[region]],Table2[],2,0)</f>
        <v>3</v>
      </c>
    </row>
    <row r="464" spans="1:1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 s="29">
        <v>15230.324049999999</v>
      </c>
      <c r="H464" cm="1">
        <f t="array" ref="H464">INDEX(kelas_charges[kelas],MATCH(1,(insurance[[#This Row],[charges]]&gt;=kelas_charges[Lower])*(insurance[[#This Row],[charges]]&lt;kelas_charges[Upper]),0),1)</f>
        <v>3</v>
      </c>
      <c r="I464" t="str" cm="1">
        <f t="array" ref="I464">INDEX(kelas_charges[desc],MATCH(1,(insurance[[#This Row],[charges]]&gt;=kelas_charges[Lower])*(insurance[[#This Row],[charges]]&lt;kelas_charges[Upper]),0),1)</f>
        <v>12512 s.d 18207</v>
      </c>
      <c r="J464">
        <f>IF(insurance[[#This Row],[charges]]&gt;16700,1,0)</f>
        <v>0</v>
      </c>
      <c r="K464">
        <f>IF(insurance[[#This Row],[smoker]]="yes",1,0)</f>
        <v>0</v>
      </c>
      <c r="L464">
        <f>VLOOKUP(insurance[[#This Row],[region]],Table2[],2,0)</f>
        <v>2</v>
      </c>
    </row>
    <row r="465" spans="1:1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 s="29">
        <v>11165.417649999999</v>
      </c>
      <c r="H465" cm="1">
        <f t="array" ref="H465">INDEX(kelas_charges[kelas],MATCH(1,(insurance[[#This Row],[charges]]&gt;=kelas_charges[Lower])*(insurance[[#This Row],[charges]]&lt;kelas_charges[Upper]),0),1)</f>
        <v>2</v>
      </c>
      <c r="I465" t="str" cm="1">
        <f t="array" ref="I465">INDEX(kelas_charges[desc],MATCH(1,(insurance[[#This Row],[charges]]&gt;=kelas_charges[Lower])*(insurance[[#This Row],[charges]]&lt;kelas_charges[Upper]),0),1)</f>
        <v>6817 s.d 12512</v>
      </c>
      <c r="J465">
        <f>IF(insurance[[#This Row],[charges]]&gt;16700,1,0)</f>
        <v>0</v>
      </c>
      <c r="K465">
        <f>IF(insurance[[#This Row],[smoker]]="yes",1,0)</f>
        <v>0</v>
      </c>
      <c r="L465">
        <f>VLOOKUP(insurance[[#This Row],[region]],Table2[],2,0)</f>
        <v>2</v>
      </c>
    </row>
    <row r="466" spans="1:1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 s="29">
        <v>1632.0362500000001</v>
      </c>
      <c r="H466" cm="1">
        <f t="array" ref="H466">INDEX(kelas_charges[kelas],MATCH(1,(insurance[[#This Row],[charges]]&gt;=kelas_charges[Lower])*(insurance[[#This Row],[charges]]&lt;kelas_charges[Upper]),0),1)</f>
        <v>1</v>
      </c>
      <c r="I466" t="str" cm="1">
        <f t="array" ref="I466">INDEX(kelas_charges[desc],MATCH(1,(insurance[[#This Row],[charges]]&gt;=kelas_charges[Lower])*(insurance[[#This Row],[charges]]&lt;kelas_charges[Upper]),0),1)</f>
        <v>1121 s.d 6817</v>
      </c>
      <c r="J466">
        <f>IF(insurance[[#This Row],[charges]]&gt;16700,1,0)</f>
        <v>0</v>
      </c>
      <c r="K466">
        <f>IF(insurance[[#This Row],[smoker]]="yes",1,0)</f>
        <v>0</v>
      </c>
      <c r="L466">
        <f>VLOOKUP(insurance[[#This Row],[region]],Table2[],2,0)</f>
        <v>1</v>
      </c>
    </row>
    <row r="467" spans="1:1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 s="29">
        <v>19521.968199999999</v>
      </c>
      <c r="H467" cm="1">
        <f t="array" ref="H467">INDEX(kelas_charges[kelas],MATCH(1,(insurance[[#This Row],[charges]]&gt;=kelas_charges[Lower])*(insurance[[#This Row],[charges]]&lt;kelas_charges[Upper]),0),1)</f>
        <v>4</v>
      </c>
      <c r="I467" t="str" cm="1">
        <f t="array" ref="I467">INDEX(kelas_charges[desc],MATCH(1,(insurance[[#This Row],[charges]]&gt;=kelas_charges[Lower])*(insurance[[#This Row],[charges]]&lt;kelas_charges[Upper]),0),1)</f>
        <v>18207 s.d 23903</v>
      </c>
      <c r="J467">
        <f>IF(insurance[[#This Row],[charges]]&gt;16700,1,0)</f>
        <v>1</v>
      </c>
      <c r="K467">
        <f>IF(insurance[[#This Row],[smoker]]="yes",1,0)</f>
        <v>1</v>
      </c>
      <c r="L467">
        <f>VLOOKUP(insurance[[#This Row],[region]],Table2[],2,0)</f>
        <v>4</v>
      </c>
    </row>
    <row r="468" spans="1:1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 s="29">
        <v>13224.692999999999</v>
      </c>
      <c r="H468" cm="1">
        <f t="array" ref="H468">INDEX(kelas_charges[kelas],MATCH(1,(insurance[[#This Row],[charges]]&gt;=kelas_charges[Lower])*(insurance[[#This Row],[charges]]&lt;kelas_charges[Upper]),0),1)</f>
        <v>3</v>
      </c>
      <c r="I468" t="str" cm="1">
        <f t="array" ref="I468">INDEX(kelas_charges[desc],MATCH(1,(insurance[[#This Row],[charges]]&gt;=kelas_charges[Lower])*(insurance[[#This Row],[charges]]&lt;kelas_charges[Upper]),0),1)</f>
        <v>12512 s.d 18207</v>
      </c>
      <c r="J468">
        <f>IF(insurance[[#This Row],[charges]]&gt;16700,1,0)</f>
        <v>0</v>
      </c>
      <c r="K468">
        <f>IF(insurance[[#This Row],[smoker]]="yes",1,0)</f>
        <v>0</v>
      </c>
      <c r="L468">
        <f>VLOOKUP(insurance[[#This Row],[region]],Table2[],2,0)</f>
        <v>3</v>
      </c>
    </row>
    <row r="469" spans="1:1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 s="29">
        <v>12643.3778</v>
      </c>
      <c r="H469" cm="1">
        <f t="array" ref="H469">INDEX(kelas_charges[kelas],MATCH(1,(insurance[[#This Row],[charges]]&gt;=kelas_charges[Lower])*(insurance[[#This Row],[charges]]&lt;kelas_charges[Upper]),0),1)</f>
        <v>3</v>
      </c>
      <c r="I469" t="str" cm="1">
        <f t="array" ref="I469">INDEX(kelas_charges[desc],MATCH(1,(insurance[[#This Row],[charges]]&gt;=kelas_charges[Lower])*(insurance[[#This Row],[charges]]&lt;kelas_charges[Upper]),0),1)</f>
        <v>12512 s.d 18207</v>
      </c>
      <c r="J469">
        <f>IF(insurance[[#This Row],[charges]]&gt;16700,1,0)</f>
        <v>0</v>
      </c>
      <c r="K469">
        <f>IF(insurance[[#This Row],[smoker]]="yes",1,0)</f>
        <v>0</v>
      </c>
      <c r="L469">
        <f>VLOOKUP(insurance[[#This Row],[region]],Table2[],2,0)</f>
        <v>1</v>
      </c>
    </row>
    <row r="470" spans="1:1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 s="29">
        <v>23288.928400000001</v>
      </c>
      <c r="H470" cm="1">
        <f t="array" ref="H470">INDEX(kelas_charges[kelas],MATCH(1,(insurance[[#This Row],[charges]]&gt;=kelas_charges[Lower])*(insurance[[#This Row],[charges]]&lt;kelas_charges[Upper]),0),1)</f>
        <v>4</v>
      </c>
      <c r="I470" t="str" cm="1">
        <f t="array" ref="I470">INDEX(kelas_charges[desc],MATCH(1,(insurance[[#This Row],[charges]]&gt;=kelas_charges[Lower])*(insurance[[#This Row],[charges]]&lt;kelas_charges[Upper]),0),1)</f>
        <v>18207 s.d 23903</v>
      </c>
      <c r="J470">
        <f>IF(insurance[[#This Row],[charges]]&gt;16700,1,0)</f>
        <v>1</v>
      </c>
      <c r="K470">
        <f>IF(insurance[[#This Row],[smoker]]="yes",1,0)</f>
        <v>0</v>
      </c>
      <c r="L470">
        <f>VLOOKUP(insurance[[#This Row],[region]],Table2[],2,0)</f>
        <v>2</v>
      </c>
    </row>
    <row r="471" spans="1:1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 s="29">
        <v>2201.0971</v>
      </c>
      <c r="H471" cm="1">
        <f t="array" ref="H471">INDEX(kelas_charges[kelas],MATCH(1,(insurance[[#This Row],[charges]]&gt;=kelas_charges[Lower])*(insurance[[#This Row],[charges]]&lt;kelas_charges[Upper]),0),1)</f>
        <v>1</v>
      </c>
      <c r="I471" t="str" cm="1">
        <f t="array" ref="I471">INDEX(kelas_charges[desc],MATCH(1,(insurance[[#This Row],[charges]]&gt;=kelas_charges[Lower])*(insurance[[#This Row],[charges]]&lt;kelas_charges[Upper]),0),1)</f>
        <v>1121 s.d 6817</v>
      </c>
      <c r="J471">
        <f>IF(insurance[[#This Row],[charges]]&gt;16700,1,0)</f>
        <v>0</v>
      </c>
      <c r="K471">
        <f>IF(insurance[[#This Row],[smoker]]="yes",1,0)</f>
        <v>0</v>
      </c>
      <c r="L471">
        <f>VLOOKUP(insurance[[#This Row],[region]],Table2[],2,0)</f>
        <v>4</v>
      </c>
    </row>
    <row r="472" spans="1:1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 s="29">
        <v>2497.0383000000002</v>
      </c>
      <c r="H472" cm="1">
        <f t="array" ref="H472">INDEX(kelas_charges[kelas],MATCH(1,(insurance[[#This Row],[charges]]&gt;=kelas_charges[Lower])*(insurance[[#This Row],[charges]]&lt;kelas_charges[Upper]),0),1)</f>
        <v>1</v>
      </c>
      <c r="I472" t="str" cm="1">
        <f t="array" ref="I472">INDEX(kelas_charges[desc],MATCH(1,(insurance[[#This Row],[charges]]&gt;=kelas_charges[Lower])*(insurance[[#This Row],[charges]]&lt;kelas_charges[Upper]),0),1)</f>
        <v>1121 s.d 6817</v>
      </c>
      <c r="J472">
        <f>IF(insurance[[#This Row],[charges]]&gt;16700,1,0)</f>
        <v>0</v>
      </c>
      <c r="K472">
        <f>IF(insurance[[#This Row],[smoker]]="yes",1,0)</f>
        <v>0</v>
      </c>
      <c r="L472">
        <f>VLOOKUP(insurance[[#This Row],[region]],Table2[],2,0)</f>
        <v>4</v>
      </c>
    </row>
    <row r="473" spans="1:1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 s="29">
        <v>2203.4718499999999</v>
      </c>
      <c r="H473" cm="1">
        <f t="array" ref="H473">INDEX(kelas_charges[kelas],MATCH(1,(insurance[[#This Row],[charges]]&gt;=kelas_charges[Lower])*(insurance[[#This Row],[charges]]&lt;kelas_charges[Upper]),0),1)</f>
        <v>1</v>
      </c>
      <c r="I473" t="str" cm="1">
        <f t="array" ref="I473">INDEX(kelas_charges[desc],MATCH(1,(insurance[[#This Row],[charges]]&gt;=kelas_charges[Lower])*(insurance[[#This Row],[charges]]&lt;kelas_charges[Upper]),0),1)</f>
        <v>1121 s.d 6817</v>
      </c>
      <c r="J473">
        <f>IF(insurance[[#This Row],[charges]]&gt;16700,1,0)</f>
        <v>0</v>
      </c>
      <c r="K473">
        <f>IF(insurance[[#This Row],[smoker]]="yes",1,0)</f>
        <v>0</v>
      </c>
      <c r="L473">
        <f>VLOOKUP(insurance[[#This Row],[region]],Table2[],2,0)</f>
        <v>2</v>
      </c>
    </row>
    <row r="474" spans="1:1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 s="29">
        <v>1744.4649999999999</v>
      </c>
      <c r="H474" cm="1">
        <f t="array" ref="H474">INDEX(kelas_charges[kelas],MATCH(1,(insurance[[#This Row],[charges]]&gt;=kelas_charges[Lower])*(insurance[[#This Row],[charges]]&lt;kelas_charges[Upper]),0),1)</f>
        <v>1</v>
      </c>
      <c r="I474" t="str" cm="1">
        <f t="array" ref="I474">INDEX(kelas_charges[desc],MATCH(1,(insurance[[#This Row],[charges]]&gt;=kelas_charges[Lower])*(insurance[[#This Row],[charges]]&lt;kelas_charges[Upper]),0),1)</f>
        <v>1121 s.d 6817</v>
      </c>
      <c r="J474">
        <f>IF(insurance[[#This Row],[charges]]&gt;16700,1,0)</f>
        <v>0</v>
      </c>
      <c r="K474">
        <f>IF(insurance[[#This Row],[smoker]]="yes",1,0)</f>
        <v>0</v>
      </c>
      <c r="L474">
        <f>VLOOKUP(insurance[[#This Row],[region]],Table2[],2,0)</f>
        <v>3</v>
      </c>
    </row>
    <row r="475" spans="1:1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 s="29">
        <v>20878.78443</v>
      </c>
      <c r="H475" cm="1">
        <f t="array" ref="H475">INDEX(kelas_charges[kelas],MATCH(1,(insurance[[#This Row],[charges]]&gt;=kelas_charges[Lower])*(insurance[[#This Row],[charges]]&lt;kelas_charges[Upper]),0),1)</f>
        <v>4</v>
      </c>
      <c r="I475" t="str" cm="1">
        <f t="array" ref="I475">INDEX(kelas_charges[desc],MATCH(1,(insurance[[#This Row],[charges]]&gt;=kelas_charges[Lower])*(insurance[[#This Row],[charges]]&lt;kelas_charges[Upper]),0),1)</f>
        <v>18207 s.d 23903</v>
      </c>
      <c r="J475">
        <f>IF(insurance[[#This Row],[charges]]&gt;16700,1,0)</f>
        <v>1</v>
      </c>
      <c r="K475">
        <f>IF(insurance[[#This Row],[smoker]]="yes",1,0)</f>
        <v>0</v>
      </c>
      <c r="L475">
        <f>VLOOKUP(insurance[[#This Row],[region]],Table2[],2,0)</f>
        <v>2</v>
      </c>
    </row>
    <row r="476" spans="1:1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 s="29">
        <v>25382.296999999999</v>
      </c>
      <c r="H476" cm="1">
        <f t="array" ref="H476">INDEX(kelas_charges[kelas],MATCH(1,(insurance[[#This Row],[charges]]&gt;=kelas_charges[Lower])*(insurance[[#This Row],[charges]]&lt;kelas_charges[Upper]),0),1)</f>
        <v>5</v>
      </c>
      <c r="I476" t="str" cm="1">
        <f t="array" ref="I476">INDEX(kelas_charges[desc],MATCH(1,(insurance[[#This Row],[charges]]&gt;=kelas_charges[Lower])*(insurance[[#This Row],[charges]]&lt;kelas_charges[Upper]),0),1)</f>
        <v>23903 s.d 29598</v>
      </c>
      <c r="J476">
        <f>IF(insurance[[#This Row],[charges]]&gt;16700,1,0)</f>
        <v>1</v>
      </c>
      <c r="K476">
        <f>IF(insurance[[#This Row],[smoker]]="yes",1,0)</f>
        <v>1</v>
      </c>
      <c r="L476">
        <f>VLOOKUP(insurance[[#This Row],[region]],Table2[],2,0)</f>
        <v>3</v>
      </c>
    </row>
    <row r="477" spans="1:1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 s="29">
        <v>28868.6639</v>
      </c>
      <c r="H477" cm="1">
        <f t="array" ref="H477">INDEX(kelas_charges[kelas],MATCH(1,(insurance[[#This Row],[charges]]&gt;=kelas_charges[Lower])*(insurance[[#This Row],[charges]]&lt;kelas_charges[Upper]),0),1)</f>
        <v>5</v>
      </c>
      <c r="I477" t="str" cm="1">
        <f t="array" ref="I477">INDEX(kelas_charges[desc],MATCH(1,(insurance[[#This Row],[charges]]&gt;=kelas_charges[Lower])*(insurance[[#This Row],[charges]]&lt;kelas_charges[Upper]),0),1)</f>
        <v>23903 s.d 29598</v>
      </c>
      <c r="J477">
        <f>IF(insurance[[#This Row],[charges]]&gt;16700,1,0)</f>
        <v>1</v>
      </c>
      <c r="K477">
        <f>IF(insurance[[#This Row],[smoker]]="yes",1,0)</f>
        <v>1</v>
      </c>
      <c r="L477">
        <f>VLOOKUP(insurance[[#This Row],[region]],Table2[],2,0)</f>
        <v>1</v>
      </c>
    </row>
    <row r="478" spans="1:1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 s="29">
        <v>35147.528480000001</v>
      </c>
      <c r="H478" cm="1">
        <f t="array" ref="H478">INDEX(kelas_charges[kelas],MATCH(1,(insurance[[#This Row],[charges]]&gt;=kelas_charges[Lower])*(insurance[[#This Row],[charges]]&lt;kelas_charges[Upper]),0),1)</f>
        <v>6</v>
      </c>
      <c r="I478" t="str" cm="1">
        <f t="array" ref="I478">INDEX(kelas_charges[desc],MATCH(1,(insurance[[#This Row],[charges]]&gt;=kelas_charges[Lower])*(insurance[[#This Row],[charges]]&lt;kelas_charges[Upper]),0),1)</f>
        <v>29598 s.d 35293</v>
      </c>
      <c r="J478">
        <f>IF(insurance[[#This Row],[charges]]&gt;16700,1,0)</f>
        <v>1</v>
      </c>
      <c r="K478">
        <f>IF(insurance[[#This Row],[smoker]]="yes",1,0)</f>
        <v>1</v>
      </c>
      <c r="L478">
        <f>VLOOKUP(insurance[[#This Row],[region]],Table2[],2,0)</f>
        <v>2</v>
      </c>
    </row>
    <row r="479" spans="1:1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 s="29">
        <v>2534.3937500000002</v>
      </c>
      <c r="H479" cm="1">
        <f t="array" ref="H479">INDEX(kelas_charges[kelas],MATCH(1,(insurance[[#This Row],[charges]]&gt;=kelas_charges[Lower])*(insurance[[#This Row],[charges]]&lt;kelas_charges[Upper]),0),1)</f>
        <v>1</v>
      </c>
      <c r="I479" t="str" cm="1">
        <f t="array" ref="I479">INDEX(kelas_charges[desc],MATCH(1,(insurance[[#This Row],[charges]]&gt;=kelas_charges[Lower])*(insurance[[#This Row],[charges]]&lt;kelas_charges[Upper]),0),1)</f>
        <v>1121 s.d 6817</v>
      </c>
      <c r="J479">
        <f>IF(insurance[[#This Row],[charges]]&gt;16700,1,0)</f>
        <v>0</v>
      </c>
      <c r="K479">
        <f>IF(insurance[[#This Row],[smoker]]="yes",1,0)</f>
        <v>0</v>
      </c>
      <c r="L479">
        <f>VLOOKUP(insurance[[#This Row],[region]],Table2[],2,0)</f>
        <v>1</v>
      </c>
    </row>
    <row r="480" spans="1:1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 s="29">
        <v>1534.3045</v>
      </c>
      <c r="H480" cm="1">
        <f t="array" ref="H480">INDEX(kelas_charges[kelas],MATCH(1,(insurance[[#This Row],[charges]]&gt;=kelas_charges[Lower])*(insurance[[#This Row],[charges]]&lt;kelas_charges[Upper]),0),1)</f>
        <v>1</v>
      </c>
      <c r="I480" t="str" cm="1">
        <f t="array" ref="I480">INDEX(kelas_charges[desc],MATCH(1,(insurance[[#This Row],[charges]]&gt;=kelas_charges[Lower])*(insurance[[#This Row],[charges]]&lt;kelas_charges[Upper]),0),1)</f>
        <v>1121 s.d 6817</v>
      </c>
      <c r="J480">
        <f>IF(insurance[[#This Row],[charges]]&gt;16700,1,0)</f>
        <v>0</v>
      </c>
      <c r="K480">
        <f>IF(insurance[[#This Row],[smoker]]="yes",1,0)</f>
        <v>0</v>
      </c>
      <c r="L480">
        <f>VLOOKUP(insurance[[#This Row],[region]],Table2[],2,0)</f>
        <v>4</v>
      </c>
    </row>
    <row r="481" spans="1:1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 s="29">
        <v>1824.2854</v>
      </c>
      <c r="H481" cm="1">
        <f t="array" ref="H481">INDEX(kelas_charges[kelas],MATCH(1,(insurance[[#This Row],[charges]]&gt;=kelas_charges[Lower])*(insurance[[#This Row],[charges]]&lt;kelas_charges[Upper]),0),1)</f>
        <v>1</v>
      </c>
      <c r="I481" t="str" cm="1">
        <f t="array" ref="I481">INDEX(kelas_charges[desc],MATCH(1,(insurance[[#This Row],[charges]]&gt;=kelas_charges[Lower])*(insurance[[#This Row],[charges]]&lt;kelas_charges[Upper]),0),1)</f>
        <v>1121 s.d 6817</v>
      </c>
      <c r="J481">
        <f>IF(insurance[[#This Row],[charges]]&gt;16700,1,0)</f>
        <v>0</v>
      </c>
      <c r="K481">
        <f>IF(insurance[[#This Row],[smoker]]="yes",1,0)</f>
        <v>0</v>
      </c>
      <c r="L481">
        <f>VLOOKUP(insurance[[#This Row],[region]],Table2[],2,0)</f>
        <v>4</v>
      </c>
    </row>
    <row r="482" spans="1:1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 s="29">
        <v>15555.188749999999</v>
      </c>
      <c r="H482" cm="1">
        <f t="array" ref="H482">INDEX(kelas_charges[kelas],MATCH(1,(insurance[[#This Row],[charges]]&gt;=kelas_charges[Lower])*(insurance[[#This Row],[charges]]&lt;kelas_charges[Upper]),0),1)</f>
        <v>3</v>
      </c>
      <c r="I482" t="str" cm="1">
        <f t="array" ref="I482">INDEX(kelas_charges[desc],MATCH(1,(insurance[[#This Row],[charges]]&gt;=kelas_charges[Lower])*(insurance[[#This Row],[charges]]&lt;kelas_charges[Upper]),0),1)</f>
        <v>12512 s.d 18207</v>
      </c>
      <c r="J482">
        <f>IF(insurance[[#This Row],[charges]]&gt;16700,1,0)</f>
        <v>0</v>
      </c>
      <c r="K482">
        <f>IF(insurance[[#This Row],[smoker]]="yes",1,0)</f>
        <v>0</v>
      </c>
      <c r="L482">
        <f>VLOOKUP(insurance[[#This Row],[region]],Table2[],2,0)</f>
        <v>1</v>
      </c>
    </row>
    <row r="483" spans="1:1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 s="29">
        <v>9304.7019</v>
      </c>
      <c r="H483" cm="1">
        <f t="array" ref="H483">INDEX(kelas_charges[kelas],MATCH(1,(insurance[[#This Row],[charges]]&gt;=kelas_charges[Lower])*(insurance[[#This Row],[charges]]&lt;kelas_charges[Upper]),0),1)</f>
        <v>2</v>
      </c>
      <c r="I483" t="str" cm="1">
        <f t="array" ref="I483">INDEX(kelas_charges[desc],MATCH(1,(insurance[[#This Row],[charges]]&gt;=kelas_charges[Lower])*(insurance[[#This Row],[charges]]&lt;kelas_charges[Upper]),0),1)</f>
        <v>6817 s.d 12512</v>
      </c>
      <c r="J483">
        <f>IF(insurance[[#This Row],[charges]]&gt;16700,1,0)</f>
        <v>0</v>
      </c>
      <c r="K483">
        <f>IF(insurance[[#This Row],[smoker]]="yes",1,0)</f>
        <v>0</v>
      </c>
      <c r="L483">
        <f>VLOOKUP(insurance[[#This Row],[region]],Table2[],2,0)</f>
        <v>4</v>
      </c>
    </row>
    <row r="484" spans="1:1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 s="29">
        <v>1622.1885</v>
      </c>
      <c r="H484" cm="1">
        <f t="array" ref="H484">INDEX(kelas_charges[kelas],MATCH(1,(insurance[[#This Row],[charges]]&gt;=kelas_charges[Lower])*(insurance[[#This Row],[charges]]&lt;kelas_charges[Upper]),0),1)</f>
        <v>1</v>
      </c>
      <c r="I484" t="str" cm="1">
        <f t="array" ref="I484">INDEX(kelas_charges[desc],MATCH(1,(insurance[[#This Row],[charges]]&gt;=kelas_charges[Lower])*(insurance[[#This Row],[charges]]&lt;kelas_charges[Upper]),0),1)</f>
        <v>1121 s.d 6817</v>
      </c>
      <c r="J484">
        <f>IF(insurance[[#This Row],[charges]]&gt;16700,1,0)</f>
        <v>0</v>
      </c>
      <c r="K484">
        <f>IF(insurance[[#This Row],[smoker]]="yes",1,0)</f>
        <v>0</v>
      </c>
      <c r="L484">
        <f>VLOOKUP(insurance[[#This Row],[region]],Table2[],2,0)</f>
        <v>4</v>
      </c>
    </row>
    <row r="485" spans="1:1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 s="29">
        <v>9880.0679999999993</v>
      </c>
      <c r="H485" cm="1">
        <f t="array" ref="H485">INDEX(kelas_charges[kelas],MATCH(1,(insurance[[#This Row],[charges]]&gt;=kelas_charges[Lower])*(insurance[[#This Row],[charges]]&lt;kelas_charges[Upper]),0),1)</f>
        <v>2</v>
      </c>
      <c r="I485" t="str" cm="1">
        <f t="array" ref="I485">INDEX(kelas_charges[desc],MATCH(1,(insurance[[#This Row],[charges]]&gt;=kelas_charges[Lower])*(insurance[[#This Row],[charges]]&lt;kelas_charges[Upper]),0),1)</f>
        <v>6817 s.d 12512</v>
      </c>
      <c r="J485">
        <f>IF(insurance[[#This Row],[charges]]&gt;16700,1,0)</f>
        <v>0</v>
      </c>
      <c r="K485">
        <f>IF(insurance[[#This Row],[smoker]]="yes",1,0)</f>
        <v>0</v>
      </c>
      <c r="L485">
        <f>VLOOKUP(insurance[[#This Row],[region]],Table2[],2,0)</f>
        <v>3</v>
      </c>
    </row>
    <row r="486" spans="1:1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 s="29">
        <v>9563.0290000000005</v>
      </c>
      <c r="H486" cm="1">
        <f t="array" ref="H486">INDEX(kelas_charges[kelas],MATCH(1,(insurance[[#This Row],[charges]]&gt;=kelas_charges[Lower])*(insurance[[#This Row],[charges]]&lt;kelas_charges[Upper]),0),1)</f>
        <v>2</v>
      </c>
      <c r="I486" t="str" cm="1">
        <f t="array" ref="I486">INDEX(kelas_charges[desc],MATCH(1,(insurance[[#This Row],[charges]]&gt;=kelas_charges[Lower])*(insurance[[#This Row],[charges]]&lt;kelas_charges[Upper]),0),1)</f>
        <v>6817 s.d 12512</v>
      </c>
      <c r="J486">
        <f>IF(insurance[[#This Row],[charges]]&gt;16700,1,0)</f>
        <v>0</v>
      </c>
      <c r="K486">
        <f>IF(insurance[[#This Row],[smoker]]="yes",1,0)</f>
        <v>0</v>
      </c>
      <c r="L486">
        <f>VLOOKUP(insurance[[#This Row],[region]],Table2[],2,0)</f>
        <v>3</v>
      </c>
    </row>
    <row r="487" spans="1:1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 s="29">
        <v>4347.0233500000004</v>
      </c>
      <c r="H487" cm="1">
        <f t="array" ref="H487">INDEX(kelas_charges[kelas],MATCH(1,(insurance[[#This Row],[charges]]&gt;=kelas_charges[Lower])*(insurance[[#This Row],[charges]]&lt;kelas_charges[Upper]),0),1)</f>
        <v>1</v>
      </c>
      <c r="I487" t="str" cm="1">
        <f t="array" ref="I487">INDEX(kelas_charges[desc],MATCH(1,(insurance[[#This Row],[charges]]&gt;=kelas_charges[Lower])*(insurance[[#This Row],[charges]]&lt;kelas_charges[Upper]),0),1)</f>
        <v>1121 s.d 6817</v>
      </c>
      <c r="J487">
        <f>IF(insurance[[#This Row],[charges]]&gt;16700,1,0)</f>
        <v>0</v>
      </c>
      <c r="K487">
        <f>IF(insurance[[#This Row],[smoker]]="yes",1,0)</f>
        <v>0</v>
      </c>
      <c r="L487">
        <f>VLOOKUP(insurance[[#This Row],[region]],Table2[],2,0)</f>
        <v>2</v>
      </c>
    </row>
    <row r="488" spans="1:1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 s="29">
        <v>12475.3513</v>
      </c>
      <c r="H488" cm="1">
        <f t="array" ref="H488">INDEX(kelas_charges[kelas],MATCH(1,(insurance[[#This Row],[charges]]&gt;=kelas_charges[Lower])*(insurance[[#This Row],[charges]]&lt;kelas_charges[Upper]),0),1)</f>
        <v>2</v>
      </c>
      <c r="I488" t="str" cm="1">
        <f t="array" ref="I488">INDEX(kelas_charges[desc],MATCH(1,(insurance[[#This Row],[charges]]&gt;=kelas_charges[Lower])*(insurance[[#This Row],[charges]]&lt;kelas_charges[Upper]),0),1)</f>
        <v>6817 s.d 12512</v>
      </c>
      <c r="J488">
        <f>IF(insurance[[#This Row],[charges]]&gt;16700,1,0)</f>
        <v>0</v>
      </c>
      <c r="K488">
        <f>IF(insurance[[#This Row],[smoker]]="yes",1,0)</f>
        <v>0</v>
      </c>
      <c r="L488">
        <f>VLOOKUP(insurance[[#This Row],[region]],Table2[],2,0)</f>
        <v>1</v>
      </c>
    </row>
    <row r="489" spans="1:1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 s="29">
        <v>1253.9359999999999</v>
      </c>
      <c r="H489" cm="1">
        <f t="array" ref="H489">INDEX(kelas_charges[kelas],MATCH(1,(insurance[[#This Row],[charges]]&gt;=kelas_charges[Lower])*(insurance[[#This Row],[charges]]&lt;kelas_charges[Upper]),0),1)</f>
        <v>1</v>
      </c>
      <c r="I489" t="str" cm="1">
        <f t="array" ref="I489">INDEX(kelas_charges[desc],MATCH(1,(insurance[[#This Row],[charges]]&gt;=kelas_charges[Lower])*(insurance[[#This Row],[charges]]&lt;kelas_charges[Upper]),0),1)</f>
        <v>1121 s.d 6817</v>
      </c>
      <c r="J489">
        <f>IF(insurance[[#This Row],[charges]]&gt;16700,1,0)</f>
        <v>0</v>
      </c>
      <c r="K489">
        <f>IF(insurance[[#This Row],[smoker]]="yes",1,0)</f>
        <v>0</v>
      </c>
      <c r="L489">
        <f>VLOOKUP(insurance[[#This Row],[region]],Table2[],2,0)</f>
        <v>3</v>
      </c>
    </row>
    <row r="490" spans="1:1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 s="29">
        <v>48885.135609999998</v>
      </c>
      <c r="H490" cm="1">
        <f t="array" ref="H490">INDEX(kelas_charges[kelas],MATCH(1,(insurance[[#This Row],[charges]]&gt;=kelas_charges[Lower])*(insurance[[#This Row],[charges]]&lt;kelas_charges[Upper]),0),1)</f>
        <v>9</v>
      </c>
      <c r="I490" t="str" cm="1">
        <f t="array" ref="I490">INDEX(kelas_charges[desc],MATCH(1,(insurance[[#This Row],[charges]]&gt;=kelas_charges[Lower])*(insurance[[#This Row],[charges]]&lt;kelas_charges[Upper]),0),1)</f>
        <v>46684 s.d 52379</v>
      </c>
      <c r="J490">
        <f>IF(insurance[[#This Row],[charges]]&gt;16700,1,0)</f>
        <v>1</v>
      </c>
      <c r="K490">
        <f>IF(insurance[[#This Row],[smoker]]="yes",1,0)</f>
        <v>1</v>
      </c>
      <c r="L490">
        <f>VLOOKUP(insurance[[#This Row],[region]],Table2[],2,0)</f>
        <v>4</v>
      </c>
    </row>
    <row r="491" spans="1:1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 s="29">
        <v>10461.9794</v>
      </c>
      <c r="H491" cm="1">
        <f t="array" ref="H491">INDEX(kelas_charges[kelas],MATCH(1,(insurance[[#This Row],[charges]]&gt;=kelas_charges[Lower])*(insurance[[#This Row],[charges]]&lt;kelas_charges[Upper]),0),1)</f>
        <v>2</v>
      </c>
      <c r="I491" t="str" cm="1">
        <f t="array" ref="I491">INDEX(kelas_charges[desc],MATCH(1,(insurance[[#This Row],[charges]]&gt;=kelas_charges[Lower])*(insurance[[#This Row],[charges]]&lt;kelas_charges[Upper]),0),1)</f>
        <v>6817 s.d 12512</v>
      </c>
      <c r="J491">
        <f>IF(insurance[[#This Row],[charges]]&gt;16700,1,0)</f>
        <v>0</v>
      </c>
      <c r="K491">
        <f>IF(insurance[[#This Row],[smoker]]="yes",1,0)</f>
        <v>0</v>
      </c>
      <c r="L491">
        <f>VLOOKUP(insurance[[#This Row],[region]],Table2[],2,0)</f>
        <v>1</v>
      </c>
    </row>
    <row r="492" spans="1:1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 s="29">
        <v>1748.7739999999999</v>
      </c>
      <c r="H492" cm="1">
        <f t="array" ref="H492">INDEX(kelas_charges[kelas],MATCH(1,(insurance[[#This Row],[charges]]&gt;=kelas_charges[Lower])*(insurance[[#This Row],[charges]]&lt;kelas_charges[Upper]),0),1)</f>
        <v>1</v>
      </c>
      <c r="I492" t="str" cm="1">
        <f t="array" ref="I492">INDEX(kelas_charges[desc],MATCH(1,(insurance[[#This Row],[charges]]&gt;=kelas_charges[Lower])*(insurance[[#This Row],[charges]]&lt;kelas_charges[Upper]),0),1)</f>
        <v>1121 s.d 6817</v>
      </c>
      <c r="J492">
        <f>IF(insurance[[#This Row],[charges]]&gt;16700,1,0)</f>
        <v>0</v>
      </c>
      <c r="K492">
        <f>IF(insurance[[#This Row],[smoker]]="yes",1,0)</f>
        <v>0</v>
      </c>
      <c r="L492">
        <f>VLOOKUP(insurance[[#This Row],[region]],Table2[],2,0)</f>
        <v>3</v>
      </c>
    </row>
    <row r="493" spans="1:1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 s="29">
        <v>24513.091260000001</v>
      </c>
      <c r="H493" cm="1">
        <f t="array" ref="H493">INDEX(kelas_charges[kelas],MATCH(1,(insurance[[#This Row],[charges]]&gt;=kelas_charges[Lower])*(insurance[[#This Row],[charges]]&lt;kelas_charges[Upper]),0),1)</f>
        <v>5</v>
      </c>
      <c r="I493" t="str" cm="1">
        <f t="array" ref="I493">INDEX(kelas_charges[desc],MATCH(1,(insurance[[#This Row],[charges]]&gt;=kelas_charges[Lower])*(insurance[[#This Row],[charges]]&lt;kelas_charges[Upper]),0),1)</f>
        <v>23903 s.d 29598</v>
      </c>
      <c r="J493">
        <f>IF(insurance[[#This Row],[charges]]&gt;16700,1,0)</f>
        <v>1</v>
      </c>
      <c r="K493">
        <f>IF(insurance[[#This Row],[smoker]]="yes",1,0)</f>
        <v>0</v>
      </c>
      <c r="L493">
        <f>VLOOKUP(insurance[[#This Row],[region]],Table2[],2,0)</f>
        <v>4</v>
      </c>
    </row>
    <row r="494" spans="1:1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 s="29">
        <v>2196.4731999999999</v>
      </c>
      <c r="H494" cm="1">
        <f t="array" ref="H494">INDEX(kelas_charges[kelas],MATCH(1,(insurance[[#This Row],[charges]]&gt;=kelas_charges[Lower])*(insurance[[#This Row],[charges]]&lt;kelas_charges[Upper]),0),1)</f>
        <v>1</v>
      </c>
      <c r="I494" t="str" cm="1">
        <f t="array" ref="I494">INDEX(kelas_charges[desc],MATCH(1,(insurance[[#This Row],[charges]]&gt;=kelas_charges[Lower])*(insurance[[#This Row],[charges]]&lt;kelas_charges[Upper]),0),1)</f>
        <v>1121 s.d 6817</v>
      </c>
      <c r="J494">
        <f>IF(insurance[[#This Row],[charges]]&gt;16700,1,0)</f>
        <v>0</v>
      </c>
      <c r="K494">
        <f>IF(insurance[[#This Row],[smoker]]="yes",1,0)</f>
        <v>0</v>
      </c>
      <c r="L494">
        <f>VLOOKUP(insurance[[#This Row],[region]],Table2[],2,0)</f>
        <v>2</v>
      </c>
    </row>
    <row r="495" spans="1:1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 s="29">
        <v>12574.049000000001</v>
      </c>
      <c r="H495" cm="1">
        <f t="array" ref="H495">INDEX(kelas_charges[kelas],MATCH(1,(insurance[[#This Row],[charges]]&gt;=kelas_charges[Lower])*(insurance[[#This Row],[charges]]&lt;kelas_charges[Upper]),0),1)</f>
        <v>3</v>
      </c>
      <c r="I495" t="str" cm="1">
        <f t="array" ref="I495">INDEX(kelas_charges[desc],MATCH(1,(insurance[[#This Row],[charges]]&gt;=kelas_charges[Lower])*(insurance[[#This Row],[charges]]&lt;kelas_charges[Upper]),0),1)</f>
        <v>12512 s.d 18207</v>
      </c>
      <c r="J495">
        <f>IF(insurance[[#This Row],[charges]]&gt;16700,1,0)</f>
        <v>0</v>
      </c>
      <c r="K495">
        <f>IF(insurance[[#This Row],[smoker]]="yes",1,0)</f>
        <v>0</v>
      </c>
      <c r="L495">
        <f>VLOOKUP(insurance[[#This Row],[region]],Table2[],2,0)</f>
        <v>3</v>
      </c>
    </row>
    <row r="496" spans="1:1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 s="29">
        <v>17942.106</v>
      </c>
      <c r="H496" cm="1">
        <f t="array" ref="H496">INDEX(kelas_charges[kelas],MATCH(1,(insurance[[#This Row],[charges]]&gt;=kelas_charges[Lower])*(insurance[[#This Row],[charges]]&lt;kelas_charges[Upper]),0),1)</f>
        <v>3</v>
      </c>
      <c r="I496" t="str" cm="1">
        <f t="array" ref="I496">INDEX(kelas_charges[desc],MATCH(1,(insurance[[#This Row],[charges]]&gt;=kelas_charges[Lower])*(insurance[[#This Row],[charges]]&lt;kelas_charges[Upper]),0),1)</f>
        <v>12512 s.d 18207</v>
      </c>
      <c r="J496">
        <f>IF(insurance[[#This Row],[charges]]&gt;16700,1,0)</f>
        <v>1</v>
      </c>
      <c r="K496">
        <f>IF(insurance[[#This Row],[smoker]]="yes",1,0)</f>
        <v>1</v>
      </c>
      <c r="L496">
        <f>VLOOKUP(insurance[[#This Row],[region]],Table2[],2,0)</f>
        <v>3</v>
      </c>
    </row>
    <row r="497" spans="1:1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 s="29">
        <v>1967.0227</v>
      </c>
      <c r="H497" cm="1">
        <f t="array" ref="H497">INDEX(kelas_charges[kelas],MATCH(1,(insurance[[#This Row],[charges]]&gt;=kelas_charges[Lower])*(insurance[[#This Row],[charges]]&lt;kelas_charges[Upper]),0),1)</f>
        <v>1</v>
      </c>
      <c r="I497" t="str" cm="1">
        <f t="array" ref="I497">INDEX(kelas_charges[desc],MATCH(1,(insurance[[#This Row],[charges]]&gt;=kelas_charges[Lower])*(insurance[[#This Row],[charges]]&lt;kelas_charges[Upper]),0),1)</f>
        <v>1121 s.d 6817</v>
      </c>
      <c r="J497">
        <f>IF(insurance[[#This Row],[charges]]&gt;16700,1,0)</f>
        <v>0</v>
      </c>
      <c r="K497">
        <f>IF(insurance[[#This Row],[smoker]]="yes",1,0)</f>
        <v>0</v>
      </c>
      <c r="L497">
        <f>VLOOKUP(insurance[[#This Row],[region]],Table2[],2,0)</f>
        <v>2</v>
      </c>
    </row>
    <row r="498" spans="1:1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 s="29">
        <v>4931.6469999999999</v>
      </c>
      <c r="H498" cm="1">
        <f t="array" ref="H498">INDEX(kelas_charges[kelas],MATCH(1,(insurance[[#This Row],[charges]]&gt;=kelas_charges[Lower])*(insurance[[#This Row],[charges]]&lt;kelas_charges[Upper]),0),1)</f>
        <v>1</v>
      </c>
      <c r="I498" t="str" cm="1">
        <f t="array" ref="I498">INDEX(kelas_charges[desc],MATCH(1,(insurance[[#This Row],[charges]]&gt;=kelas_charges[Lower])*(insurance[[#This Row],[charges]]&lt;kelas_charges[Upper]),0),1)</f>
        <v>1121 s.d 6817</v>
      </c>
      <c r="J498">
        <f>IF(insurance[[#This Row],[charges]]&gt;16700,1,0)</f>
        <v>0</v>
      </c>
      <c r="K498">
        <f>IF(insurance[[#This Row],[smoker]]="yes",1,0)</f>
        <v>0</v>
      </c>
      <c r="L498">
        <f>VLOOKUP(insurance[[#This Row],[region]],Table2[],2,0)</f>
        <v>3</v>
      </c>
    </row>
    <row r="499" spans="1:1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 s="29">
        <v>8027.9679999999998</v>
      </c>
      <c r="H499" cm="1">
        <f t="array" ref="H499">INDEX(kelas_charges[kelas],MATCH(1,(insurance[[#This Row],[charges]]&gt;=kelas_charges[Lower])*(insurance[[#This Row],[charges]]&lt;kelas_charges[Upper]),0),1)</f>
        <v>2</v>
      </c>
      <c r="I499" t="str" cm="1">
        <f t="array" ref="I499">INDEX(kelas_charges[desc],MATCH(1,(insurance[[#This Row],[charges]]&gt;=kelas_charges[Lower])*(insurance[[#This Row],[charges]]&lt;kelas_charges[Upper]),0),1)</f>
        <v>6817 s.d 12512</v>
      </c>
      <c r="J499">
        <f>IF(insurance[[#This Row],[charges]]&gt;16700,1,0)</f>
        <v>0</v>
      </c>
      <c r="K499">
        <f>IF(insurance[[#This Row],[smoker]]="yes",1,0)</f>
        <v>0</v>
      </c>
      <c r="L499">
        <f>VLOOKUP(insurance[[#This Row],[region]],Table2[],2,0)</f>
        <v>3</v>
      </c>
    </row>
    <row r="500" spans="1:1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 s="29">
        <v>8211.1002000000008</v>
      </c>
      <c r="H500" cm="1">
        <f t="array" ref="H500">INDEX(kelas_charges[kelas],MATCH(1,(insurance[[#This Row],[charges]]&gt;=kelas_charges[Lower])*(insurance[[#This Row],[charges]]&lt;kelas_charges[Upper]),0),1)</f>
        <v>2</v>
      </c>
      <c r="I500" t="str" cm="1">
        <f t="array" ref="I500">INDEX(kelas_charges[desc],MATCH(1,(insurance[[#This Row],[charges]]&gt;=kelas_charges[Lower])*(insurance[[#This Row],[charges]]&lt;kelas_charges[Upper]),0),1)</f>
        <v>6817 s.d 12512</v>
      </c>
      <c r="J500">
        <f>IF(insurance[[#This Row],[charges]]&gt;16700,1,0)</f>
        <v>0</v>
      </c>
      <c r="K500">
        <f>IF(insurance[[#This Row],[smoker]]="yes",1,0)</f>
        <v>0</v>
      </c>
      <c r="L500">
        <f>VLOOKUP(insurance[[#This Row],[region]],Table2[],2,0)</f>
        <v>4</v>
      </c>
    </row>
    <row r="501" spans="1:1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 s="29">
        <v>13470.86</v>
      </c>
      <c r="H501" cm="1">
        <f t="array" ref="H501">INDEX(kelas_charges[kelas],MATCH(1,(insurance[[#This Row],[charges]]&gt;=kelas_charges[Lower])*(insurance[[#This Row],[charges]]&lt;kelas_charges[Upper]),0),1)</f>
        <v>3</v>
      </c>
      <c r="I501" t="str" cm="1">
        <f t="array" ref="I501">INDEX(kelas_charges[desc],MATCH(1,(insurance[[#This Row],[charges]]&gt;=kelas_charges[Lower])*(insurance[[#This Row],[charges]]&lt;kelas_charges[Upper]),0),1)</f>
        <v>12512 s.d 18207</v>
      </c>
      <c r="J501">
        <f>IF(insurance[[#This Row],[charges]]&gt;16700,1,0)</f>
        <v>0</v>
      </c>
      <c r="K501">
        <f>IF(insurance[[#This Row],[smoker]]="yes",1,0)</f>
        <v>0</v>
      </c>
      <c r="L501">
        <f>VLOOKUP(insurance[[#This Row],[region]],Table2[],2,0)</f>
        <v>3</v>
      </c>
    </row>
    <row r="502" spans="1:1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 s="29">
        <v>36197.699000000001</v>
      </c>
      <c r="H502" cm="1">
        <f t="array" ref="H502">INDEX(kelas_charges[kelas],MATCH(1,(insurance[[#This Row],[charges]]&gt;=kelas_charges[Lower])*(insurance[[#This Row],[charges]]&lt;kelas_charges[Upper]),0),1)</f>
        <v>7</v>
      </c>
      <c r="I502" t="str" cm="1">
        <f t="array" ref="I502">INDEX(kelas_charges[desc],MATCH(1,(insurance[[#This Row],[charges]]&gt;=kelas_charges[Lower])*(insurance[[#This Row],[charges]]&lt;kelas_charges[Upper]),0),1)</f>
        <v>35293 s.d 40989</v>
      </c>
      <c r="J502">
        <f>IF(insurance[[#This Row],[charges]]&gt;16700,1,0)</f>
        <v>1</v>
      </c>
      <c r="K502">
        <f>IF(insurance[[#This Row],[smoker]]="yes",1,0)</f>
        <v>1</v>
      </c>
      <c r="L502">
        <f>VLOOKUP(insurance[[#This Row],[region]],Table2[],2,0)</f>
        <v>3</v>
      </c>
    </row>
    <row r="503" spans="1:1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 s="29">
        <v>6837.3687</v>
      </c>
      <c r="H503" cm="1">
        <f t="array" ref="H503">INDEX(kelas_charges[kelas],MATCH(1,(insurance[[#This Row],[charges]]&gt;=kelas_charges[Lower])*(insurance[[#This Row],[charges]]&lt;kelas_charges[Upper]),0),1)</f>
        <v>2</v>
      </c>
      <c r="I503" t="str" cm="1">
        <f t="array" ref="I503">INDEX(kelas_charges[desc],MATCH(1,(insurance[[#This Row],[charges]]&gt;=kelas_charges[Lower])*(insurance[[#This Row],[charges]]&lt;kelas_charges[Upper]),0),1)</f>
        <v>6817 s.d 12512</v>
      </c>
      <c r="J503">
        <f>IF(insurance[[#This Row],[charges]]&gt;16700,1,0)</f>
        <v>0</v>
      </c>
      <c r="K503">
        <f>IF(insurance[[#This Row],[smoker]]="yes",1,0)</f>
        <v>0</v>
      </c>
      <c r="L503">
        <f>VLOOKUP(insurance[[#This Row],[region]],Table2[],2,0)</f>
        <v>2</v>
      </c>
    </row>
    <row r="504" spans="1:1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 s="29">
        <v>22218.1149</v>
      </c>
      <c r="H504" cm="1">
        <f t="array" ref="H504">INDEX(kelas_charges[kelas],MATCH(1,(insurance[[#This Row],[charges]]&gt;=kelas_charges[Lower])*(insurance[[#This Row],[charges]]&lt;kelas_charges[Upper]),0),1)</f>
        <v>4</v>
      </c>
      <c r="I504" t="str" cm="1">
        <f t="array" ref="I504">INDEX(kelas_charges[desc],MATCH(1,(insurance[[#This Row],[charges]]&gt;=kelas_charges[Lower])*(insurance[[#This Row],[charges]]&lt;kelas_charges[Upper]),0),1)</f>
        <v>18207 s.d 23903</v>
      </c>
      <c r="J504">
        <f>IF(insurance[[#This Row],[charges]]&gt;16700,1,0)</f>
        <v>1</v>
      </c>
      <c r="K504">
        <f>IF(insurance[[#This Row],[smoker]]="yes",1,0)</f>
        <v>1</v>
      </c>
      <c r="L504">
        <f>VLOOKUP(insurance[[#This Row],[region]],Table2[],2,0)</f>
        <v>4</v>
      </c>
    </row>
    <row r="505" spans="1:1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 s="29">
        <v>32548.340499999998</v>
      </c>
      <c r="H505" cm="1">
        <f t="array" ref="H505">INDEX(kelas_charges[kelas],MATCH(1,(insurance[[#This Row],[charges]]&gt;=kelas_charges[Lower])*(insurance[[#This Row],[charges]]&lt;kelas_charges[Upper]),0),1)</f>
        <v>6</v>
      </c>
      <c r="I505" t="str" cm="1">
        <f t="array" ref="I505">INDEX(kelas_charges[desc],MATCH(1,(insurance[[#This Row],[charges]]&gt;=kelas_charges[Lower])*(insurance[[#This Row],[charges]]&lt;kelas_charges[Upper]),0),1)</f>
        <v>29598 s.d 35293</v>
      </c>
      <c r="J505">
        <f>IF(insurance[[#This Row],[charges]]&gt;16700,1,0)</f>
        <v>1</v>
      </c>
      <c r="K505">
        <f>IF(insurance[[#This Row],[smoker]]="yes",1,0)</f>
        <v>1</v>
      </c>
      <c r="L505">
        <f>VLOOKUP(insurance[[#This Row],[region]],Table2[],2,0)</f>
        <v>4</v>
      </c>
    </row>
    <row r="506" spans="1:1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 s="29">
        <v>5974.3846999999996</v>
      </c>
      <c r="H506" cm="1">
        <f t="array" ref="H506">INDEX(kelas_charges[kelas],MATCH(1,(insurance[[#This Row],[charges]]&gt;=kelas_charges[Lower])*(insurance[[#This Row],[charges]]&lt;kelas_charges[Upper]),0),1)</f>
        <v>1</v>
      </c>
      <c r="I506" t="str" cm="1">
        <f t="array" ref="I506">INDEX(kelas_charges[desc],MATCH(1,(insurance[[#This Row],[charges]]&gt;=kelas_charges[Lower])*(insurance[[#This Row],[charges]]&lt;kelas_charges[Upper]),0),1)</f>
        <v>1121 s.d 6817</v>
      </c>
      <c r="J506">
        <f>IF(insurance[[#This Row],[charges]]&gt;16700,1,0)</f>
        <v>0</v>
      </c>
      <c r="K506">
        <f>IF(insurance[[#This Row],[smoker]]="yes",1,0)</f>
        <v>0</v>
      </c>
      <c r="L506">
        <f>VLOOKUP(insurance[[#This Row],[region]],Table2[],2,0)</f>
        <v>4</v>
      </c>
    </row>
    <row r="507" spans="1:1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 s="29">
        <v>6796.8632500000003</v>
      </c>
      <c r="H507" cm="1">
        <f t="array" ref="H507">INDEX(kelas_charges[kelas],MATCH(1,(insurance[[#This Row],[charges]]&gt;=kelas_charges[Lower])*(insurance[[#This Row],[charges]]&lt;kelas_charges[Upper]),0),1)</f>
        <v>1</v>
      </c>
      <c r="I507" t="str" cm="1">
        <f t="array" ref="I507">INDEX(kelas_charges[desc],MATCH(1,(insurance[[#This Row],[charges]]&gt;=kelas_charges[Lower])*(insurance[[#This Row],[charges]]&lt;kelas_charges[Upper]),0),1)</f>
        <v>1121 s.d 6817</v>
      </c>
      <c r="J507">
        <f>IF(insurance[[#This Row],[charges]]&gt;16700,1,0)</f>
        <v>0</v>
      </c>
      <c r="K507">
        <f>IF(insurance[[#This Row],[smoker]]="yes",1,0)</f>
        <v>0</v>
      </c>
      <c r="L507">
        <f>VLOOKUP(insurance[[#This Row],[region]],Table2[],2,0)</f>
        <v>1</v>
      </c>
    </row>
    <row r="508" spans="1:1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 s="29">
        <v>2643.2685000000001</v>
      </c>
      <c r="H508" cm="1">
        <f t="array" ref="H508">INDEX(kelas_charges[kelas],MATCH(1,(insurance[[#This Row],[charges]]&gt;=kelas_charges[Lower])*(insurance[[#This Row],[charges]]&lt;kelas_charges[Upper]),0),1)</f>
        <v>1</v>
      </c>
      <c r="I508" t="str" cm="1">
        <f t="array" ref="I508">INDEX(kelas_charges[desc],MATCH(1,(insurance[[#This Row],[charges]]&gt;=kelas_charges[Lower])*(insurance[[#This Row],[charges]]&lt;kelas_charges[Upper]),0),1)</f>
        <v>1121 s.d 6817</v>
      </c>
      <c r="J508">
        <f>IF(insurance[[#This Row],[charges]]&gt;16700,1,0)</f>
        <v>0</v>
      </c>
      <c r="K508">
        <f>IF(insurance[[#This Row],[smoker]]="yes",1,0)</f>
        <v>0</v>
      </c>
      <c r="L508">
        <f>VLOOKUP(insurance[[#This Row],[region]],Table2[],2,0)</f>
        <v>1</v>
      </c>
    </row>
    <row r="509" spans="1:1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 s="29">
        <v>3077.0954999999999</v>
      </c>
      <c r="H509" cm="1">
        <f t="array" ref="H509">INDEX(kelas_charges[kelas],MATCH(1,(insurance[[#This Row],[charges]]&gt;=kelas_charges[Lower])*(insurance[[#This Row],[charges]]&lt;kelas_charges[Upper]),0),1)</f>
        <v>1</v>
      </c>
      <c r="I509" t="str" cm="1">
        <f t="array" ref="I509">INDEX(kelas_charges[desc],MATCH(1,(insurance[[#This Row],[charges]]&gt;=kelas_charges[Lower])*(insurance[[#This Row],[charges]]&lt;kelas_charges[Upper]),0),1)</f>
        <v>1121 s.d 6817</v>
      </c>
      <c r="J509">
        <f>IF(insurance[[#This Row],[charges]]&gt;16700,1,0)</f>
        <v>0</v>
      </c>
      <c r="K509">
        <f>IF(insurance[[#This Row],[smoker]]="yes",1,0)</f>
        <v>0</v>
      </c>
      <c r="L509">
        <f>VLOOKUP(insurance[[#This Row],[region]],Table2[],2,0)</f>
        <v>1</v>
      </c>
    </row>
    <row r="510" spans="1:1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 s="29">
        <v>3044.2132999999999</v>
      </c>
      <c r="H510" cm="1">
        <f t="array" ref="H510">INDEX(kelas_charges[kelas],MATCH(1,(insurance[[#This Row],[charges]]&gt;=kelas_charges[Lower])*(insurance[[#This Row],[charges]]&lt;kelas_charges[Upper]),0),1)</f>
        <v>1</v>
      </c>
      <c r="I510" t="str" cm="1">
        <f t="array" ref="I510">INDEX(kelas_charges[desc],MATCH(1,(insurance[[#This Row],[charges]]&gt;=kelas_charges[Lower])*(insurance[[#This Row],[charges]]&lt;kelas_charges[Upper]),0),1)</f>
        <v>1121 s.d 6817</v>
      </c>
      <c r="J510">
        <f>IF(insurance[[#This Row],[charges]]&gt;16700,1,0)</f>
        <v>0</v>
      </c>
      <c r="K510">
        <f>IF(insurance[[#This Row],[smoker]]="yes",1,0)</f>
        <v>0</v>
      </c>
      <c r="L510">
        <f>VLOOKUP(insurance[[#This Row],[region]],Table2[],2,0)</f>
        <v>2</v>
      </c>
    </row>
    <row r="511" spans="1:1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 s="29">
        <v>11455.28</v>
      </c>
      <c r="H511" cm="1">
        <f t="array" ref="H511">INDEX(kelas_charges[kelas],MATCH(1,(insurance[[#This Row],[charges]]&gt;=kelas_charges[Lower])*(insurance[[#This Row],[charges]]&lt;kelas_charges[Upper]),0),1)</f>
        <v>2</v>
      </c>
      <c r="I511" t="str" cm="1">
        <f t="array" ref="I511">INDEX(kelas_charges[desc],MATCH(1,(insurance[[#This Row],[charges]]&gt;=kelas_charges[Lower])*(insurance[[#This Row],[charges]]&lt;kelas_charges[Upper]),0),1)</f>
        <v>6817 s.d 12512</v>
      </c>
      <c r="J511">
        <f>IF(insurance[[#This Row],[charges]]&gt;16700,1,0)</f>
        <v>0</v>
      </c>
      <c r="K511">
        <f>IF(insurance[[#This Row],[smoker]]="yes",1,0)</f>
        <v>0</v>
      </c>
      <c r="L511">
        <f>VLOOKUP(insurance[[#This Row],[region]],Table2[],2,0)</f>
        <v>3</v>
      </c>
    </row>
    <row r="512" spans="1:1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 s="29">
        <v>11763.000899999999</v>
      </c>
      <c r="H512" cm="1">
        <f t="array" ref="H512">INDEX(kelas_charges[kelas],MATCH(1,(insurance[[#This Row],[charges]]&gt;=kelas_charges[Lower])*(insurance[[#This Row],[charges]]&lt;kelas_charges[Upper]),0),1)</f>
        <v>2</v>
      </c>
      <c r="I512" t="str" cm="1">
        <f t="array" ref="I512">INDEX(kelas_charges[desc],MATCH(1,(insurance[[#This Row],[charges]]&gt;=kelas_charges[Lower])*(insurance[[#This Row],[charges]]&lt;kelas_charges[Upper]),0),1)</f>
        <v>6817 s.d 12512</v>
      </c>
      <c r="J512">
        <f>IF(insurance[[#This Row],[charges]]&gt;16700,1,0)</f>
        <v>0</v>
      </c>
      <c r="K512">
        <f>IF(insurance[[#This Row],[smoker]]="yes",1,0)</f>
        <v>0</v>
      </c>
      <c r="L512">
        <f>VLOOKUP(insurance[[#This Row],[region]],Table2[],2,0)</f>
        <v>2</v>
      </c>
    </row>
    <row r="513" spans="1:1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 s="29">
        <v>2498.4144000000001</v>
      </c>
      <c r="H513" cm="1">
        <f t="array" ref="H513">INDEX(kelas_charges[kelas],MATCH(1,(insurance[[#This Row],[charges]]&gt;=kelas_charges[Lower])*(insurance[[#This Row],[charges]]&lt;kelas_charges[Upper]),0),1)</f>
        <v>1</v>
      </c>
      <c r="I513" t="str" cm="1">
        <f t="array" ref="I513">INDEX(kelas_charges[desc],MATCH(1,(insurance[[#This Row],[charges]]&gt;=kelas_charges[Lower])*(insurance[[#This Row],[charges]]&lt;kelas_charges[Upper]),0),1)</f>
        <v>1121 s.d 6817</v>
      </c>
      <c r="J513">
        <f>IF(insurance[[#This Row],[charges]]&gt;16700,1,0)</f>
        <v>0</v>
      </c>
      <c r="K513">
        <f>IF(insurance[[#This Row],[smoker]]="yes",1,0)</f>
        <v>0</v>
      </c>
      <c r="L513">
        <f>VLOOKUP(insurance[[#This Row],[region]],Table2[],2,0)</f>
        <v>4</v>
      </c>
    </row>
    <row r="514" spans="1:1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 s="29">
        <v>9361.3268000000007</v>
      </c>
      <c r="H514" cm="1">
        <f t="array" ref="H514">INDEX(kelas_charges[kelas],MATCH(1,(insurance[[#This Row],[charges]]&gt;=kelas_charges[Lower])*(insurance[[#This Row],[charges]]&lt;kelas_charges[Upper]),0),1)</f>
        <v>2</v>
      </c>
      <c r="I514" t="str" cm="1">
        <f t="array" ref="I514">INDEX(kelas_charges[desc],MATCH(1,(insurance[[#This Row],[charges]]&gt;=kelas_charges[Lower])*(insurance[[#This Row],[charges]]&lt;kelas_charges[Upper]),0),1)</f>
        <v>6817 s.d 12512</v>
      </c>
      <c r="J514">
        <f>IF(insurance[[#This Row],[charges]]&gt;16700,1,0)</f>
        <v>0</v>
      </c>
      <c r="K514">
        <f>IF(insurance[[#This Row],[smoker]]="yes",1,0)</f>
        <v>0</v>
      </c>
      <c r="L514">
        <f>VLOOKUP(insurance[[#This Row],[region]],Table2[],2,0)</f>
        <v>2</v>
      </c>
    </row>
    <row r="515" spans="1:1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 s="29">
        <v>1256.299</v>
      </c>
      <c r="H515" cm="1">
        <f t="array" ref="H515">INDEX(kelas_charges[kelas],MATCH(1,(insurance[[#This Row],[charges]]&gt;=kelas_charges[Lower])*(insurance[[#This Row],[charges]]&lt;kelas_charges[Upper]),0),1)</f>
        <v>1</v>
      </c>
      <c r="I515" t="str" cm="1">
        <f t="array" ref="I515">INDEX(kelas_charges[desc],MATCH(1,(insurance[[#This Row],[charges]]&gt;=kelas_charges[Lower])*(insurance[[#This Row],[charges]]&lt;kelas_charges[Upper]),0),1)</f>
        <v>1121 s.d 6817</v>
      </c>
      <c r="J515">
        <f>IF(insurance[[#This Row],[charges]]&gt;16700,1,0)</f>
        <v>0</v>
      </c>
      <c r="K515">
        <f>IF(insurance[[#This Row],[smoker]]="yes",1,0)</f>
        <v>0</v>
      </c>
      <c r="L515">
        <f>VLOOKUP(insurance[[#This Row],[region]],Table2[],2,0)</f>
        <v>3</v>
      </c>
    </row>
    <row r="516" spans="1:1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 s="29">
        <v>21082.16</v>
      </c>
      <c r="H516" cm="1">
        <f t="array" ref="H516">INDEX(kelas_charges[kelas],MATCH(1,(insurance[[#This Row],[charges]]&gt;=kelas_charges[Lower])*(insurance[[#This Row],[charges]]&lt;kelas_charges[Upper]),0),1)</f>
        <v>4</v>
      </c>
      <c r="I516" t="str" cm="1">
        <f t="array" ref="I516">INDEX(kelas_charges[desc],MATCH(1,(insurance[[#This Row],[charges]]&gt;=kelas_charges[Lower])*(insurance[[#This Row],[charges]]&lt;kelas_charges[Upper]),0),1)</f>
        <v>18207 s.d 23903</v>
      </c>
      <c r="J516">
        <f>IF(insurance[[#This Row],[charges]]&gt;16700,1,0)</f>
        <v>1</v>
      </c>
      <c r="K516">
        <f>IF(insurance[[#This Row],[smoker]]="yes",1,0)</f>
        <v>1</v>
      </c>
      <c r="L516">
        <f>VLOOKUP(insurance[[#This Row],[region]],Table2[],2,0)</f>
        <v>3</v>
      </c>
    </row>
    <row r="517" spans="1:1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 s="29">
        <v>11362.754999999999</v>
      </c>
      <c r="H517" cm="1">
        <f t="array" ref="H517">INDEX(kelas_charges[kelas],MATCH(1,(insurance[[#This Row],[charges]]&gt;=kelas_charges[Lower])*(insurance[[#This Row],[charges]]&lt;kelas_charges[Upper]),0),1)</f>
        <v>2</v>
      </c>
      <c r="I517" t="str" cm="1">
        <f t="array" ref="I517">INDEX(kelas_charges[desc],MATCH(1,(insurance[[#This Row],[charges]]&gt;=kelas_charges[Lower])*(insurance[[#This Row],[charges]]&lt;kelas_charges[Upper]),0),1)</f>
        <v>6817 s.d 12512</v>
      </c>
      <c r="J517">
        <f>IF(insurance[[#This Row],[charges]]&gt;16700,1,0)</f>
        <v>0</v>
      </c>
      <c r="K517">
        <f>IF(insurance[[#This Row],[smoker]]="yes",1,0)</f>
        <v>0</v>
      </c>
      <c r="L517">
        <f>VLOOKUP(insurance[[#This Row],[region]],Table2[],2,0)</f>
        <v>3</v>
      </c>
    </row>
    <row r="518" spans="1:1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 s="29">
        <v>27724.28875</v>
      </c>
      <c r="H518" cm="1">
        <f t="array" ref="H518">INDEX(kelas_charges[kelas],MATCH(1,(insurance[[#This Row],[charges]]&gt;=kelas_charges[Lower])*(insurance[[#This Row],[charges]]&lt;kelas_charges[Upper]),0),1)</f>
        <v>5</v>
      </c>
      <c r="I518" t="str" cm="1">
        <f t="array" ref="I518">INDEX(kelas_charges[desc],MATCH(1,(insurance[[#This Row],[charges]]&gt;=kelas_charges[Lower])*(insurance[[#This Row],[charges]]&lt;kelas_charges[Upper]),0),1)</f>
        <v>23903 s.d 29598</v>
      </c>
      <c r="J518">
        <f>IF(insurance[[#This Row],[charges]]&gt;16700,1,0)</f>
        <v>1</v>
      </c>
      <c r="K518">
        <f>IF(insurance[[#This Row],[smoker]]="yes",1,0)</f>
        <v>0</v>
      </c>
      <c r="L518">
        <f>VLOOKUP(insurance[[#This Row],[region]],Table2[],2,0)</f>
        <v>4</v>
      </c>
    </row>
    <row r="519" spans="1:1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 s="29">
        <v>8413.4630500000003</v>
      </c>
      <c r="H519" cm="1">
        <f t="array" ref="H519">INDEX(kelas_charges[kelas],MATCH(1,(insurance[[#This Row],[charges]]&gt;=kelas_charges[Lower])*(insurance[[#This Row],[charges]]&lt;kelas_charges[Upper]),0),1)</f>
        <v>2</v>
      </c>
      <c r="I519" t="str" cm="1">
        <f t="array" ref="I519">INDEX(kelas_charges[desc],MATCH(1,(insurance[[#This Row],[charges]]&gt;=kelas_charges[Lower])*(insurance[[#This Row],[charges]]&lt;kelas_charges[Upper]),0),1)</f>
        <v>6817 s.d 12512</v>
      </c>
      <c r="J519">
        <f>IF(insurance[[#This Row],[charges]]&gt;16700,1,0)</f>
        <v>0</v>
      </c>
      <c r="K519">
        <f>IF(insurance[[#This Row],[smoker]]="yes",1,0)</f>
        <v>0</v>
      </c>
      <c r="L519">
        <f>VLOOKUP(insurance[[#This Row],[region]],Table2[],2,0)</f>
        <v>1</v>
      </c>
    </row>
    <row r="520" spans="1:1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 s="29">
        <v>5240.7650000000003</v>
      </c>
      <c r="H520" cm="1">
        <f t="array" ref="H520">INDEX(kelas_charges[kelas],MATCH(1,(insurance[[#This Row],[charges]]&gt;=kelas_charges[Lower])*(insurance[[#This Row],[charges]]&lt;kelas_charges[Upper]),0),1)</f>
        <v>1</v>
      </c>
      <c r="I520" t="str" cm="1">
        <f t="array" ref="I520">INDEX(kelas_charges[desc],MATCH(1,(insurance[[#This Row],[charges]]&gt;=kelas_charges[Lower])*(insurance[[#This Row],[charges]]&lt;kelas_charges[Upper]),0),1)</f>
        <v>1121 s.d 6817</v>
      </c>
      <c r="J520">
        <f>IF(insurance[[#This Row],[charges]]&gt;16700,1,0)</f>
        <v>0</v>
      </c>
      <c r="K520">
        <f>IF(insurance[[#This Row],[smoker]]="yes",1,0)</f>
        <v>0</v>
      </c>
      <c r="L520">
        <f>VLOOKUP(insurance[[#This Row],[region]],Table2[],2,0)</f>
        <v>3</v>
      </c>
    </row>
    <row r="521" spans="1:1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 s="29">
        <v>3857.7592500000001</v>
      </c>
      <c r="H521" cm="1">
        <f t="array" ref="H521">INDEX(kelas_charges[kelas],MATCH(1,(insurance[[#This Row],[charges]]&gt;=kelas_charges[Lower])*(insurance[[#This Row],[charges]]&lt;kelas_charges[Upper]),0),1)</f>
        <v>1</v>
      </c>
      <c r="I521" t="str" cm="1">
        <f t="array" ref="I521">INDEX(kelas_charges[desc],MATCH(1,(insurance[[#This Row],[charges]]&gt;=kelas_charges[Lower])*(insurance[[#This Row],[charges]]&lt;kelas_charges[Upper]),0),1)</f>
        <v>1121 s.d 6817</v>
      </c>
      <c r="J521">
        <f>IF(insurance[[#This Row],[charges]]&gt;16700,1,0)</f>
        <v>0</v>
      </c>
      <c r="K521">
        <f>IF(insurance[[#This Row],[smoker]]="yes",1,0)</f>
        <v>0</v>
      </c>
      <c r="L521">
        <f>VLOOKUP(insurance[[#This Row],[region]],Table2[],2,0)</f>
        <v>2</v>
      </c>
    </row>
    <row r="522" spans="1:1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 s="29">
        <v>25656.575260000001</v>
      </c>
      <c r="H522" cm="1">
        <f t="array" ref="H522">INDEX(kelas_charges[kelas],MATCH(1,(insurance[[#This Row],[charges]]&gt;=kelas_charges[Lower])*(insurance[[#This Row],[charges]]&lt;kelas_charges[Upper]),0),1)</f>
        <v>5</v>
      </c>
      <c r="I522" t="str" cm="1">
        <f t="array" ref="I522">INDEX(kelas_charges[desc],MATCH(1,(insurance[[#This Row],[charges]]&gt;=kelas_charges[Lower])*(insurance[[#This Row],[charges]]&lt;kelas_charges[Upper]),0),1)</f>
        <v>23903 s.d 29598</v>
      </c>
      <c r="J522">
        <f>IF(insurance[[#This Row],[charges]]&gt;16700,1,0)</f>
        <v>1</v>
      </c>
      <c r="K522">
        <f>IF(insurance[[#This Row],[smoker]]="yes",1,0)</f>
        <v>0</v>
      </c>
      <c r="L522">
        <f>VLOOKUP(insurance[[#This Row],[region]],Table2[],2,0)</f>
        <v>2</v>
      </c>
    </row>
    <row r="523" spans="1:1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 s="29">
        <v>3994.1777999999999</v>
      </c>
      <c r="H523" cm="1">
        <f t="array" ref="H523">INDEX(kelas_charges[kelas],MATCH(1,(insurance[[#This Row],[charges]]&gt;=kelas_charges[Lower])*(insurance[[#This Row],[charges]]&lt;kelas_charges[Upper]),0),1)</f>
        <v>1</v>
      </c>
      <c r="I523" t="str" cm="1">
        <f t="array" ref="I523">INDEX(kelas_charges[desc],MATCH(1,(insurance[[#This Row],[charges]]&gt;=kelas_charges[Lower])*(insurance[[#This Row],[charges]]&lt;kelas_charges[Upper]),0),1)</f>
        <v>1121 s.d 6817</v>
      </c>
      <c r="J523">
        <f>IF(insurance[[#This Row],[charges]]&gt;16700,1,0)</f>
        <v>0</v>
      </c>
      <c r="K523">
        <f>IF(insurance[[#This Row],[smoker]]="yes",1,0)</f>
        <v>0</v>
      </c>
      <c r="L523">
        <f>VLOOKUP(insurance[[#This Row],[region]],Table2[],2,0)</f>
        <v>4</v>
      </c>
    </row>
    <row r="524" spans="1:1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 s="29">
        <v>9866.3048500000004</v>
      </c>
      <c r="H524" cm="1">
        <f t="array" ref="H524">INDEX(kelas_charges[kelas],MATCH(1,(insurance[[#This Row],[charges]]&gt;=kelas_charges[Lower])*(insurance[[#This Row],[charges]]&lt;kelas_charges[Upper]),0),1)</f>
        <v>2</v>
      </c>
      <c r="I524" t="str" cm="1">
        <f t="array" ref="I524">INDEX(kelas_charges[desc],MATCH(1,(insurance[[#This Row],[charges]]&gt;=kelas_charges[Lower])*(insurance[[#This Row],[charges]]&lt;kelas_charges[Upper]),0),1)</f>
        <v>6817 s.d 12512</v>
      </c>
      <c r="J524">
        <f>IF(insurance[[#This Row],[charges]]&gt;16700,1,0)</f>
        <v>0</v>
      </c>
      <c r="K524">
        <f>IF(insurance[[#This Row],[smoker]]="yes",1,0)</f>
        <v>0</v>
      </c>
      <c r="L524">
        <f>VLOOKUP(insurance[[#This Row],[region]],Table2[],2,0)</f>
        <v>2</v>
      </c>
    </row>
    <row r="525" spans="1:1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 s="29">
        <v>5397.6166999999996</v>
      </c>
      <c r="H525" cm="1">
        <f t="array" ref="H525">INDEX(kelas_charges[kelas],MATCH(1,(insurance[[#This Row],[charges]]&gt;=kelas_charges[Lower])*(insurance[[#This Row],[charges]]&lt;kelas_charges[Upper]),0),1)</f>
        <v>1</v>
      </c>
      <c r="I525" t="str" cm="1">
        <f t="array" ref="I525">INDEX(kelas_charges[desc],MATCH(1,(insurance[[#This Row],[charges]]&gt;=kelas_charges[Lower])*(insurance[[#This Row],[charges]]&lt;kelas_charges[Upper]),0),1)</f>
        <v>1121 s.d 6817</v>
      </c>
      <c r="J525">
        <f>IF(insurance[[#This Row],[charges]]&gt;16700,1,0)</f>
        <v>0</v>
      </c>
      <c r="K525">
        <f>IF(insurance[[#This Row],[smoker]]="yes",1,0)</f>
        <v>0</v>
      </c>
      <c r="L525">
        <f>VLOOKUP(insurance[[#This Row],[region]],Table2[],2,0)</f>
        <v>4</v>
      </c>
    </row>
    <row r="526" spans="1:1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 s="29">
        <v>38245.593269999998</v>
      </c>
      <c r="H526" cm="1">
        <f t="array" ref="H526">INDEX(kelas_charges[kelas],MATCH(1,(insurance[[#This Row],[charges]]&gt;=kelas_charges[Lower])*(insurance[[#This Row],[charges]]&lt;kelas_charges[Upper]),0),1)</f>
        <v>7</v>
      </c>
      <c r="I526" t="str" cm="1">
        <f t="array" ref="I526">INDEX(kelas_charges[desc],MATCH(1,(insurance[[#This Row],[charges]]&gt;=kelas_charges[Lower])*(insurance[[#This Row],[charges]]&lt;kelas_charges[Upper]),0),1)</f>
        <v>35293 s.d 40989</v>
      </c>
      <c r="J526">
        <f>IF(insurance[[#This Row],[charges]]&gt;16700,1,0)</f>
        <v>1</v>
      </c>
      <c r="K526">
        <f>IF(insurance[[#This Row],[smoker]]="yes",1,0)</f>
        <v>1</v>
      </c>
      <c r="L526">
        <f>VLOOKUP(insurance[[#This Row],[region]],Table2[],2,0)</f>
        <v>4</v>
      </c>
    </row>
    <row r="527" spans="1:1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 s="29">
        <v>11482.63485</v>
      </c>
      <c r="H527" cm="1">
        <f t="array" ref="H527">INDEX(kelas_charges[kelas],MATCH(1,(insurance[[#This Row],[charges]]&gt;=kelas_charges[Lower])*(insurance[[#This Row],[charges]]&lt;kelas_charges[Upper]),0),1)</f>
        <v>2</v>
      </c>
      <c r="I527" t="str" cm="1">
        <f t="array" ref="I527">INDEX(kelas_charges[desc],MATCH(1,(insurance[[#This Row],[charges]]&gt;=kelas_charges[Lower])*(insurance[[#This Row],[charges]]&lt;kelas_charges[Upper]),0),1)</f>
        <v>6817 s.d 12512</v>
      </c>
      <c r="J527">
        <f>IF(insurance[[#This Row],[charges]]&gt;16700,1,0)</f>
        <v>0</v>
      </c>
      <c r="K527">
        <f>IF(insurance[[#This Row],[smoker]]="yes",1,0)</f>
        <v>0</v>
      </c>
      <c r="L527">
        <f>VLOOKUP(insurance[[#This Row],[region]],Table2[],2,0)</f>
        <v>4</v>
      </c>
    </row>
    <row r="528" spans="1:1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 s="29">
        <v>24059.680189999999</v>
      </c>
      <c r="H528" cm="1">
        <f t="array" ref="H528">INDEX(kelas_charges[kelas],MATCH(1,(insurance[[#This Row],[charges]]&gt;=kelas_charges[Lower])*(insurance[[#This Row],[charges]]&lt;kelas_charges[Upper]),0),1)</f>
        <v>5</v>
      </c>
      <c r="I528" t="str" cm="1">
        <f t="array" ref="I528">INDEX(kelas_charges[desc],MATCH(1,(insurance[[#This Row],[charges]]&gt;=kelas_charges[Lower])*(insurance[[#This Row],[charges]]&lt;kelas_charges[Upper]),0),1)</f>
        <v>23903 s.d 29598</v>
      </c>
      <c r="J528">
        <f>IF(insurance[[#This Row],[charges]]&gt;16700,1,0)</f>
        <v>1</v>
      </c>
      <c r="K528">
        <f>IF(insurance[[#This Row],[smoker]]="yes",1,0)</f>
        <v>0</v>
      </c>
      <c r="L528">
        <f>VLOOKUP(insurance[[#This Row],[region]],Table2[],2,0)</f>
        <v>1</v>
      </c>
    </row>
    <row r="529" spans="1:1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 s="29">
        <v>9861.0249999999996</v>
      </c>
      <c r="H529" cm="1">
        <f t="array" ref="H529">INDEX(kelas_charges[kelas],MATCH(1,(insurance[[#This Row],[charges]]&gt;=kelas_charges[Lower])*(insurance[[#This Row],[charges]]&lt;kelas_charges[Upper]),0),1)</f>
        <v>2</v>
      </c>
      <c r="I529" t="str" cm="1">
        <f t="array" ref="I529">INDEX(kelas_charges[desc],MATCH(1,(insurance[[#This Row],[charges]]&gt;=kelas_charges[Lower])*(insurance[[#This Row],[charges]]&lt;kelas_charges[Upper]),0),1)</f>
        <v>6817 s.d 12512</v>
      </c>
      <c r="J529">
        <f>IF(insurance[[#This Row],[charges]]&gt;16700,1,0)</f>
        <v>0</v>
      </c>
      <c r="K529">
        <f>IF(insurance[[#This Row],[smoker]]="yes",1,0)</f>
        <v>0</v>
      </c>
      <c r="L529">
        <f>VLOOKUP(insurance[[#This Row],[region]],Table2[],2,0)</f>
        <v>3</v>
      </c>
    </row>
    <row r="530" spans="1:1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 s="29">
        <v>8342.9087500000005</v>
      </c>
      <c r="H530" cm="1">
        <f t="array" ref="H530">INDEX(kelas_charges[kelas],MATCH(1,(insurance[[#This Row],[charges]]&gt;=kelas_charges[Lower])*(insurance[[#This Row],[charges]]&lt;kelas_charges[Upper]),0),1)</f>
        <v>2</v>
      </c>
      <c r="I530" t="str" cm="1">
        <f t="array" ref="I530">INDEX(kelas_charges[desc],MATCH(1,(insurance[[#This Row],[charges]]&gt;=kelas_charges[Lower])*(insurance[[#This Row],[charges]]&lt;kelas_charges[Upper]),0),1)</f>
        <v>6817 s.d 12512</v>
      </c>
      <c r="J530">
        <f>IF(insurance[[#This Row],[charges]]&gt;16700,1,0)</f>
        <v>0</v>
      </c>
      <c r="K530">
        <f>IF(insurance[[#This Row],[smoker]]="yes",1,0)</f>
        <v>0</v>
      </c>
      <c r="L530">
        <f>VLOOKUP(insurance[[#This Row],[region]],Table2[],2,0)</f>
        <v>2</v>
      </c>
    </row>
    <row r="531" spans="1:1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 s="29">
        <v>1708.0014000000001</v>
      </c>
      <c r="H531" cm="1">
        <f t="array" ref="H531">INDEX(kelas_charges[kelas],MATCH(1,(insurance[[#This Row],[charges]]&gt;=kelas_charges[Lower])*(insurance[[#This Row],[charges]]&lt;kelas_charges[Upper]),0),1)</f>
        <v>1</v>
      </c>
      <c r="I531" t="str" cm="1">
        <f t="array" ref="I531">INDEX(kelas_charges[desc],MATCH(1,(insurance[[#This Row],[charges]]&gt;=kelas_charges[Lower])*(insurance[[#This Row],[charges]]&lt;kelas_charges[Upper]),0),1)</f>
        <v>1121 s.d 6817</v>
      </c>
      <c r="J531">
        <f>IF(insurance[[#This Row],[charges]]&gt;16700,1,0)</f>
        <v>0</v>
      </c>
      <c r="K531">
        <f>IF(insurance[[#This Row],[smoker]]="yes",1,0)</f>
        <v>0</v>
      </c>
      <c r="L531">
        <f>VLOOKUP(insurance[[#This Row],[region]],Table2[],2,0)</f>
        <v>2</v>
      </c>
    </row>
    <row r="532" spans="1:1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 s="29">
        <v>48675.517699999997</v>
      </c>
      <c r="H532" cm="1">
        <f t="array" ref="H532">INDEX(kelas_charges[kelas],MATCH(1,(insurance[[#This Row],[charges]]&gt;=kelas_charges[Lower])*(insurance[[#This Row],[charges]]&lt;kelas_charges[Upper]),0),1)</f>
        <v>9</v>
      </c>
      <c r="I532" t="str" cm="1">
        <f t="array" ref="I532">INDEX(kelas_charges[desc],MATCH(1,(insurance[[#This Row],[charges]]&gt;=kelas_charges[Lower])*(insurance[[#This Row],[charges]]&lt;kelas_charges[Upper]),0),1)</f>
        <v>46684 s.d 52379</v>
      </c>
      <c r="J532">
        <f>IF(insurance[[#This Row],[charges]]&gt;16700,1,0)</f>
        <v>1</v>
      </c>
      <c r="K532">
        <f>IF(insurance[[#This Row],[smoker]]="yes",1,0)</f>
        <v>1</v>
      </c>
      <c r="L532">
        <f>VLOOKUP(insurance[[#This Row],[region]],Table2[],2,0)</f>
        <v>4</v>
      </c>
    </row>
    <row r="533" spans="1:1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 s="29">
        <v>14043.476699999999</v>
      </c>
      <c r="H533" cm="1">
        <f t="array" ref="H533">INDEX(kelas_charges[kelas],MATCH(1,(insurance[[#This Row],[charges]]&gt;=kelas_charges[Lower])*(insurance[[#This Row],[charges]]&lt;kelas_charges[Upper]),0),1)</f>
        <v>3</v>
      </c>
      <c r="I533" t="str" cm="1">
        <f t="array" ref="I533">INDEX(kelas_charges[desc],MATCH(1,(insurance[[#This Row],[charges]]&gt;=kelas_charges[Lower])*(insurance[[#This Row],[charges]]&lt;kelas_charges[Upper]),0),1)</f>
        <v>12512 s.d 18207</v>
      </c>
      <c r="J533">
        <f>IF(insurance[[#This Row],[charges]]&gt;16700,1,0)</f>
        <v>0</v>
      </c>
      <c r="K533">
        <f>IF(insurance[[#This Row],[smoker]]="yes",1,0)</f>
        <v>0</v>
      </c>
      <c r="L533">
        <f>VLOOKUP(insurance[[#This Row],[region]],Table2[],2,0)</f>
        <v>2</v>
      </c>
    </row>
    <row r="534" spans="1:1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 s="29">
        <v>12925.886</v>
      </c>
      <c r="H534" cm="1">
        <f t="array" ref="H534">INDEX(kelas_charges[kelas],MATCH(1,(insurance[[#This Row],[charges]]&gt;=kelas_charges[Lower])*(insurance[[#This Row],[charges]]&lt;kelas_charges[Upper]),0),1)</f>
        <v>3</v>
      </c>
      <c r="I534" t="str" cm="1">
        <f t="array" ref="I534">INDEX(kelas_charges[desc],MATCH(1,(insurance[[#This Row],[charges]]&gt;=kelas_charges[Lower])*(insurance[[#This Row],[charges]]&lt;kelas_charges[Upper]),0),1)</f>
        <v>12512 s.d 18207</v>
      </c>
      <c r="J534">
        <f>IF(insurance[[#This Row],[charges]]&gt;16700,1,0)</f>
        <v>0</v>
      </c>
      <c r="K534">
        <f>IF(insurance[[#This Row],[smoker]]="yes",1,0)</f>
        <v>0</v>
      </c>
      <c r="L534">
        <f>VLOOKUP(insurance[[#This Row],[region]],Table2[],2,0)</f>
        <v>4</v>
      </c>
    </row>
    <row r="535" spans="1:1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 s="29">
        <v>19214.705529999999</v>
      </c>
      <c r="H535" cm="1">
        <f t="array" ref="H535">INDEX(kelas_charges[kelas],MATCH(1,(insurance[[#This Row],[charges]]&gt;=kelas_charges[Lower])*(insurance[[#This Row],[charges]]&lt;kelas_charges[Upper]),0),1)</f>
        <v>4</v>
      </c>
      <c r="I535" t="str" cm="1">
        <f t="array" ref="I535">INDEX(kelas_charges[desc],MATCH(1,(insurance[[#This Row],[charges]]&gt;=kelas_charges[Lower])*(insurance[[#This Row],[charges]]&lt;kelas_charges[Upper]),0),1)</f>
        <v>18207 s.d 23903</v>
      </c>
      <c r="J535">
        <f>IF(insurance[[#This Row],[charges]]&gt;16700,1,0)</f>
        <v>1</v>
      </c>
      <c r="K535">
        <f>IF(insurance[[#This Row],[smoker]]="yes",1,0)</f>
        <v>0</v>
      </c>
      <c r="L535">
        <f>VLOOKUP(insurance[[#This Row],[region]],Table2[],2,0)</f>
        <v>4</v>
      </c>
    </row>
    <row r="536" spans="1:1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 s="29">
        <v>13831.1152</v>
      </c>
      <c r="H536" cm="1">
        <f t="array" ref="H536">INDEX(kelas_charges[kelas],MATCH(1,(insurance[[#This Row],[charges]]&gt;=kelas_charges[Lower])*(insurance[[#This Row],[charges]]&lt;kelas_charges[Upper]),0),1)</f>
        <v>3</v>
      </c>
      <c r="I536" t="str" cm="1">
        <f t="array" ref="I536">INDEX(kelas_charges[desc],MATCH(1,(insurance[[#This Row],[charges]]&gt;=kelas_charges[Lower])*(insurance[[#This Row],[charges]]&lt;kelas_charges[Upper]),0),1)</f>
        <v>12512 s.d 18207</v>
      </c>
      <c r="J536">
        <f>IF(insurance[[#This Row],[charges]]&gt;16700,1,0)</f>
        <v>0</v>
      </c>
      <c r="K536">
        <f>IF(insurance[[#This Row],[smoker]]="yes",1,0)</f>
        <v>0</v>
      </c>
      <c r="L536">
        <f>VLOOKUP(insurance[[#This Row],[region]],Table2[],2,0)</f>
        <v>4</v>
      </c>
    </row>
    <row r="537" spans="1:1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 s="29">
        <v>6067.1267500000004</v>
      </c>
      <c r="H537" cm="1">
        <f t="array" ref="H537">INDEX(kelas_charges[kelas],MATCH(1,(insurance[[#This Row],[charges]]&gt;=kelas_charges[Lower])*(insurance[[#This Row],[charges]]&lt;kelas_charges[Upper]),0),1)</f>
        <v>1</v>
      </c>
      <c r="I537" t="str" cm="1">
        <f t="array" ref="I537">INDEX(kelas_charges[desc],MATCH(1,(insurance[[#This Row],[charges]]&gt;=kelas_charges[Lower])*(insurance[[#This Row],[charges]]&lt;kelas_charges[Upper]),0),1)</f>
        <v>1121 s.d 6817</v>
      </c>
      <c r="J537">
        <f>IF(insurance[[#This Row],[charges]]&gt;16700,1,0)</f>
        <v>0</v>
      </c>
      <c r="K537">
        <f>IF(insurance[[#This Row],[smoker]]="yes",1,0)</f>
        <v>0</v>
      </c>
      <c r="L537">
        <f>VLOOKUP(insurance[[#This Row],[region]],Table2[],2,0)</f>
        <v>2</v>
      </c>
    </row>
    <row r="538" spans="1:1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 s="29">
        <v>5972.3779999999997</v>
      </c>
      <c r="H538" cm="1">
        <f t="array" ref="H538">INDEX(kelas_charges[kelas],MATCH(1,(insurance[[#This Row],[charges]]&gt;=kelas_charges[Lower])*(insurance[[#This Row],[charges]]&lt;kelas_charges[Upper]),0),1)</f>
        <v>1</v>
      </c>
      <c r="I538" t="str" cm="1">
        <f t="array" ref="I538">INDEX(kelas_charges[desc],MATCH(1,(insurance[[#This Row],[charges]]&gt;=kelas_charges[Lower])*(insurance[[#This Row],[charges]]&lt;kelas_charges[Upper]),0),1)</f>
        <v>1121 s.d 6817</v>
      </c>
      <c r="J538">
        <f>IF(insurance[[#This Row],[charges]]&gt;16700,1,0)</f>
        <v>0</v>
      </c>
      <c r="K538">
        <f>IF(insurance[[#This Row],[smoker]]="yes",1,0)</f>
        <v>0</v>
      </c>
      <c r="L538">
        <f>VLOOKUP(insurance[[#This Row],[region]],Table2[],2,0)</f>
        <v>3</v>
      </c>
    </row>
    <row r="539" spans="1:1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 s="29">
        <v>8825.0859999999993</v>
      </c>
      <c r="H539" cm="1">
        <f t="array" ref="H539">INDEX(kelas_charges[kelas],MATCH(1,(insurance[[#This Row],[charges]]&gt;=kelas_charges[Lower])*(insurance[[#This Row],[charges]]&lt;kelas_charges[Upper]),0),1)</f>
        <v>2</v>
      </c>
      <c r="I539" t="str" cm="1">
        <f t="array" ref="I539">INDEX(kelas_charges[desc],MATCH(1,(insurance[[#This Row],[charges]]&gt;=kelas_charges[Lower])*(insurance[[#This Row],[charges]]&lt;kelas_charges[Upper]),0),1)</f>
        <v>6817 s.d 12512</v>
      </c>
      <c r="J539">
        <f>IF(insurance[[#This Row],[charges]]&gt;16700,1,0)</f>
        <v>0</v>
      </c>
      <c r="K539">
        <f>IF(insurance[[#This Row],[smoker]]="yes",1,0)</f>
        <v>0</v>
      </c>
      <c r="L539">
        <f>VLOOKUP(insurance[[#This Row],[region]],Table2[],2,0)</f>
        <v>3</v>
      </c>
    </row>
    <row r="540" spans="1:1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 s="29">
        <v>8233.0974999999999</v>
      </c>
      <c r="H540" cm="1">
        <f t="array" ref="H540">INDEX(kelas_charges[kelas],MATCH(1,(insurance[[#This Row],[charges]]&gt;=kelas_charges[Lower])*(insurance[[#This Row],[charges]]&lt;kelas_charges[Upper]),0),1)</f>
        <v>2</v>
      </c>
      <c r="I540" t="str" cm="1">
        <f t="array" ref="I540">INDEX(kelas_charges[desc],MATCH(1,(insurance[[#This Row],[charges]]&gt;=kelas_charges[Lower])*(insurance[[#This Row],[charges]]&lt;kelas_charges[Upper]),0),1)</f>
        <v>6817 s.d 12512</v>
      </c>
      <c r="J540">
        <f>IF(insurance[[#This Row],[charges]]&gt;16700,1,0)</f>
        <v>0</v>
      </c>
      <c r="K540">
        <f>IF(insurance[[#This Row],[smoker]]="yes",1,0)</f>
        <v>0</v>
      </c>
      <c r="L540">
        <f>VLOOKUP(insurance[[#This Row],[region]],Table2[],2,0)</f>
        <v>4</v>
      </c>
    </row>
    <row r="541" spans="1:1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 s="29">
        <v>27346.04207</v>
      </c>
      <c r="H541" cm="1">
        <f t="array" ref="H541">INDEX(kelas_charges[kelas],MATCH(1,(insurance[[#This Row],[charges]]&gt;=kelas_charges[Lower])*(insurance[[#This Row],[charges]]&lt;kelas_charges[Upper]),0),1)</f>
        <v>5</v>
      </c>
      <c r="I541" t="str" cm="1">
        <f t="array" ref="I541">INDEX(kelas_charges[desc],MATCH(1,(insurance[[#This Row],[charges]]&gt;=kelas_charges[Lower])*(insurance[[#This Row],[charges]]&lt;kelas_charges[Upper]),0),1)</f>
        <v>23903 s.d 29598</v>
      </c>
      <c r="J541">
        <f>IF(insurance[[#This Row],[charges]]&gt;16700,1,0)</f>
        <v>1</v>
      </c>
      <c r="K541">
        <f>IF(insurance[[#This Row],[smoker]]="yes",1,0)</f>
        <v>0</v>
      </c>
      <c r="L541">
        <f>VLOOKUP(insurance[[#This Row],[region]],Table2[],2,0)</f>
        <v>4</v>
      </c>
    </row>
    <row r="542" spans="1:1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 s="29">
        <v>6196.4480000000003</v>
      </c>
      <c r="H542" cm="1">
        <f t="array" ref="H542">INDEX(kelas_charges[kelas],MATCH(1,(insurance[[#This Row],[charges]]&gt;=kelas_charges[Lower])*(insurance[[#This Row],[charges]]&lt;kelas_charges[Upper]),0),1)</f>
        <v>1</v>
      </c>
      <c r="I542" t="str" cm="1">
        <f t="array" ref="I542">INDEX(kelas_charges[desc],MATCH(1,(insurance[[#This Row],[charges]]&gt;=kelas_charges[Lower])*(insurance[[#This Row],[charges]]&lt;kelas_charges[Upper]),0),1)</f>
        <v>1121 s.d 6817</v>
      </c>
      <c r="J542">
        <f>IF(insurance[[#This Row],[charges]]&gt;16700,1,0)</f>
        <v>0</v>
      </c>
      <c r="K542">
        <f>IF(insurance[[#This Row],[smoker]]="yes",1,0)</f>
        <v>0</v>
      </c>
      <c r="L542">
        <f>VLOOKUP(insurance[[#This Row],[region]],Table2[],2,0)</f>
        <v>3</v>
      </c>
    </row>
    <row r="543" spans="1:1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 s="29">
        <v>3056.3881000000001</v>
      </c>
      <c r="H543" cm="1">
        <f t="array" ref="H543">INDEX(kelas_charges[kelas],MATCH(1,(insurance[[#This Row],[charges]]&gt;=kelas_charges[Lower])*(insurance[[#This Row],[charges]]&lt;kelas_charges[Upper]),0),1)</f>
        <v>1</v>
      </c>
      <c r="I543" t="str" cm="1">
        <f t="array" ref="I543">INDEX(kelas_charges[desc],MATCH(1,(insurance[[#This Row],[charges]]&gt;=kelas_charges[Lower])*(insurance[[#This Row],[charges]]&lt;kelas_charges[Upper]),0),1)</f>
        <v>1121 s.d 6817</v>
      </c>
      <c r="J543">
        <f>IF(insurance[[#This Row],[charges]]&gt;16700,1,0)</f>
        <v>0</v>
      </c>
      <c r="K543">
        <f>IF(insurance[[#This Row],[smoker]]="yes",1,0)</f>
        <v>0</v>
      </c>
      <c r="L543">
        <f>VLOOKUP(insurance[[#This Row],[region]],Table2[],2,0)</f>
        <v>4</v>
      </c>
    </row>
    <row r="544" spans="1:1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 s="29">
        <v>13887.204</v>
      </c>
      <c r="H544" cm="1">
        <f t="array" ref="H544">INDEX(kelas_charges[kelas],MATCH(1,(insurance[[#This Row],[charges]]&gt;=kelas_charges[Lower])*(insurance[[#This Row],[charges]]&lt;kelas_charges[Upper]),0),1)</f>
        <v>3</v>
      </c>
      <c r="I544" t="str" cm="1">
        <f t="array" ref="I544">INDEX(kelas_charges[desc],MATCH(1,(insurance[[#This Row],[charges]]&gt;=kelas_charges[Lower])*(insurance[[#This Row],[charges]]&lt;kelas_charges[Upper]),0),1)</f>
        <v>12512 s.d 18207</v>
      </c>
      <c r="J544">
        <f>IF(insurance[[#This Row],[charges]]&gt;16700,1,0)</f>
        <v>0</v>
      </c>
      <c r="K544">
        <f>IF(insurance[[#This Row],[smoker]]="yes",1,0)</f>
        <v>0</v>
      </c>
      <c r="L544">
        <f>VLOOKUP(insurance[[#This Row],[region]],Table2[],2,0)</f>
        <v>4</v>
      </c>
    </row>
    <row r="545" spans="1:1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 s="29">
        <v>63770.428010000003</v>
      </c>
      <c r="H545" cm="1">
        <f t="array" ref="H545">INDEX(kelas_charges[kelas],MATCH(1,(insurance[[#This Row],[charges]]&gt;=kelas_charges[Lower])*(insurance[[#This Row],[charges]]&lt;kelas_charges[Upper]),0),1)</f>
        <v>11</v>
      </c>
      <c r="I545" t="str" cm="1">
        <f t="array" ref="I545">INDEX(kelas_charges[desc],MATCH(1,(insurance[[#This Row],[charges]]&gt;=kelas_charges[Lower])*(insurance[[#This Row],[charges]]&lt;kelas_charges[Upper]),0),1)</f>
        <v>58075 s.d 63771</v>
      </c>
      <c r="J545">
        <f>IF(insurance[[#This Row],[charges]]&gt;16700,1,0)</f>
        <v>1</v>
      </c>
      <c r="K545">
        <f>IF(insurance[[#This Row],[smoker]]="yes",1,0)</f>
        <v>1</v>
      </c>
      <c r="L545">
        <f>VLOOKUP(insurance[[#This Row],[region]],Table2[],2,0)</f>
        <v>4</v>
      </c>
    </row>
    <row r="546" spans="1:1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 s="29">
        <v>10231.499900000001</v>
      </c>
      <c r="H546" cm="1">
        <f t="array" ref="H546">INDEX(kelas_charges[kelas],MATCH(1,(insurance[[#This Row],[charges]]&gt;=kelas_charges[Lower])*(insurance[[#This Row],[charges]]&lt;kelas_charges[Upper]),0),1)</f>
        <v>2</v>
      </c>
      <c r="I546" t="str" cm="1">
        <f t="array" ref="I546">INDEX(kelas_charges[desc],MATCH(1,(insurance[[#This Row],[charges]]&gt;=kelas_charges[Lower])*(insurance[[#This Row],[charges]]&lt;kelas_charges[Upper]),0),1)</f>
        <v>6817 s.d 12512</v>
      </c>
      <c r="J546">
        <f>IF(insurance[[#This Row],[charges]]&gt;16700,1,0)</f>
        <v>0</v>
      </c>
      <c r="K546">
        <f>IF(insurance[[#This Row],[smoker]]="yes",1,0)</f>
        <v>0</v>
      </c>
      <c r="L546">
        <f>VLOOKUP(insurance[[#This Row],[region]],Table2[],2,0)</f>
        <v>1</v>
      </c>
    </row>
    <row r="547" spans="1:1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 s="29">
        <v>23807.240600000001</v>
      </c>
      <c r="H547" cm="1">
        <f t="array" ref="H547">INDEX(kelas_charges[kelas],MATCH(1,(insurance[[#This Row],[charges]]&gt;=kelas_charges[Lower])*(insurance[[#This Row],[charges]]&lt;kelas_charges[Upper]),0),1)</f>
        <v>4</v>
      </c>
      <c r="I547" t="str" cm="1">
        <f t="array" ref="I547">INDEX(kelas_charges[desc],MATCH(1,(insurance[[#This Row],[charges]]&gt;=kelas_charges[Lower])*(insurance[[#This Row],[charges]]&lt;kelas_charges[Upper]),0),1)</f>
        <v>18207 s.d 23903</v>
      </c>
      <c r="J547">
        <f>IF(insurance[[#This Row],[charges]]&gt;16700,1,0)</f>
        <v>1</v>
      </c>
      <c r="K547">
        <f>IF(insurance[[#This Row],[smoker]]="yes",1,0)</f>
        <v>1</v>
      </c>
      <c r="L547">
        <f>VLOOKUP(insurance[[#This Row],[region]],Table2[],2,0)</f>
        <v>1</v>
      </c>
    </row>
    <row r="548" spans="1:1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 s="29">
        <v>3268.84665</v>
      </c>
      <c r="H548" cm="1">
        <f t="array" ref="H548">INDEX(kelas_charges[kelas],MATCH(1,(insurance[[#This Row],[charges]]&gt;=kelas_charges[Lower])*(insurance[[#This Row],[charges]]&lt;kelas_charges[Upper]),0),1)</f>
        <v>1</v>
      </c>
      <c r="I548" t="str" cm="1">
        <f t="array" ref="I548">INDEX(kelas_charges[desc],MATCH(1,(insurance[[#This Row],[charges]]&gt;=kelas_charges[Lower])*(insurance[[#This Row],[charges]]&lt;kelas_charges[Upper]),0),1)</f>
        <v>1121 s.d 6817</v>
      </c>
      <c r="J548">
        <f>IF(insurance[[#This Row],[charges]]&gt;16700,1,0)</f>
        <v>0</v>
      </c>
      <c r="K548">
        <f>IF(insurance[[#This Row],[smoker]]="yes",1,0)</f>
        <v>0</v>
      </c>
      <c r="L548">
        <f>VLOOKUP(insurance[[#This Row],[region]],Table2[],2,0)</f>
        <v>2</v>
      </c>
    </row>
    <row r="549" spans="1:1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 s="29">
        <v>11538.421</v>
      </c>
      <c r="H549" cm="1">
        <f t="array" ref="H549">INDEX(kelas_charges[kelas],MATCH(1,(insurance[[#This Row],[charges]]&gt;=kelas_charges[Lower])*(insurance[[#This Row],[charges]]&lt;kelas_charges[Upper]),0),1)</f>
        <v>2</v>
      </c>
      <c r="I549" t="str" cm="1">
        <f t="array" ref="I549">INDEX(kelas_charges[desc],MATCH(1,(insurance[[#This Row],[charges]]&gt;=kelas_charges[Lower])*(insurance[[#This Row],[charges]]&lt;kelas_charges[Upper]),0),1)</f>
        <v>6817 s.d 12512</v>
      </c>
      <c r="J549">
        <f>IF(insurance[[#This Row],[charges]]&gt;16700,1,0)</f>
        <v>0</v>
      </c>
      <c r="K549">
        <f>IF(insurance[[#This Row],[smoker]]="yes",1,0)</f>
        <v>0</v>
      </c>
      <c r="L549">
        <f>VLOOKUP(insurance[[#This Row],[region]],Table2[],2,0)</f>
        <v>3</v>
      </c>
    </row>
    <row r="550" spans="1:1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 s="29">
        <v>3213.6220499999999</v>
      </c>
      <c r="H550" cm="1">
        <f t="array" ref="H550">INDEX(kelas_charges[kelas],MATCH(1,(insurance[[#This Row],[charges]]&gt;=kelas_charges[Lower])*(insurance[[#This Row],[charges]]&lt;kelas_charges[Upper]),0),1)</f>
        <v>1</v>
      </c>
      <c r="I550" t="str" cm="1">
        <f t="array" ref="I550">INDEX(kelas_charges[desc],MATCH(1,(insurance[[#This Row],[charges]]&gt;=kelas_charges[Lower])*(insurance[[#This Row],[charges]]&lt;kelas_charges[Upper]),0),1)</f>
        <v>1121 s.d 6817</v>
      </c>
      <c r="J550">
        <f>IF(insurance[[#This Row],[charges]]&gt;16700,1,0)</f>
        <v>0</v>
      </c>
      <c r="K550">
        <f>IF(insurance[[#This Row],[smoker]]="yes",1,0)</f>
        <v>0</v>
      </c>
      <c r="L550">
        <f>VLOOKUP(insurance[[#This Row],[region]],Table2[],2,0)</f>
        <v>2</v>
      </c>
    </row>
    <row r="551" spans="1:1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 s="29">
        <v>45863.205000000002</v>
      </c>
      <c r="H551" cm="1">
        <f t="array" ref="H551">INDEX(kelas_charges[kelas],MATCH(1,(insurance[[#This Row],[charges]]&gt;=kelas_charges[Lower])*(insurance[[#This Row],[charges]]&lt;kelas_charges[Upper]),0),1)</f>
        <v>8</v>
      </c>
      <c r="I551" t="str" cm="1">
        <f t="array" ref="I551">INDEX(kelas_charges[desc],MATCH(1,(insurance[[#This Row],[charges]]&gt;=kelas_charges[Lower])*(insurance[[#This Row],[charges]]&lt;kelas_charges[Upper]),0),1)</f>
        <v>40989 s.d 46684</v>
      </c>
      <c r="J551">
        <f>IF(insurance[[#This Row],[charges]]&gt;16700,1,0)</f>
        <v>1</v>
      </c>
      <c r="K551">
        <f>IF(insurance[[#This Row],[smoker]]="yes",1,0)</f>
        <v>1</v>
      </c>
      <c r="L551">
        <f>VLOOKUP(insurance[[#This Row],[region]],Table2[],2,0)</f>
        <v>4</v>
      </c>
    </row>
    <row r="552" spans="1:1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 s="29">
        <v>13390.558999999999</v>
      </c>
      <c r="H552" cm="1">
        <f t="array" ref="H552">INDEX(kelas_charges[kelas],MATCH(1,(insurance[[#This Row],[charges]]&gt;=kelas_charges[Lower])*(insurance[[#This Row],[charges]]&lt;kelas_charges[Upper]),0),1)</f>
        <v>3</v>
      </c>
      <c r="I552" t="str" cm="1">
        <f t="array" ref="I552">INDEX(kelas_charges[desc],MATCH(1,(insurance[[#This Row],[charges]]&gt;=kelas_charges[Lower])*(insurance[[#This Row],[charges]]&lt;kelas_charges[Upper]),0),1)</f>
        <v>12512 s.d 18207</v>
      </c>
      <c r="J552">
        <f>IF(insurance[[#This Row],[charges]]&gt;16700,1,0)</f>
        <v>0</v>
      </c>
      <c r="K552">
        <f>IF(insurance[[#This Row],[smoker]]="yes",1,0)</f>
        <v>0</v>
      </c>
      <c r="L552">
        <f>VLOOKUP(insurance[[#This Row],[region]],Table2[],2,0)</f>
        <v>3</v>
      </c>
    </row>
    <row r="553" spans="1:1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 s="29">
        <v>3972.9247</v>
      </c>
      <c r="H553" cm="1">
        <f t="array" ref="H553">INDEX(kelas_charges[kelas],MATCH(1,(insurance[[#This Row],[charges]]&gt;=kelas_charges[Lower])*(insurance[[#This Row],[charges]]&lt;kelas_charges[Upper]),0),1)</f>
        <v>1</v>
      </c>
      <c r="I553" t="str" cm="1">
        <f t="array" ref="I553">INDEX(kelas_charges[desc],MATCH(1,(insurance[[#This Row],[charges]]&gt;=kelas_charges[Lower])*(insurance[[#This Row],[charges]]&lt;kelas_charges[Upper]),0),1)</f>
        <v>1121 s.d 6817</v>
      </c>
      <c r="J553">
        <f>IF(insurance[[#This Row],[charges]]&gt;16700,1,0)</f>
        <v>0</v>
      </c>
      <c r="K553">
        <f>IF(insurance[[#This Row],[smoker]]="yes",1,0)</f>
        <v>0</v>
      </c>
      <c r="L553">
        <f>VLOOKUP(insurance[[#This Row],[region]],Table2[],2,0)</f>
        <v>4</v>
      </c>
    </row>
    <row r="554" spans="1:1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 s="29">
        <v>12957.118</v>
      </c>
      <c r="H554" cm="1">
        <f t="array" ref="H554">INDEX(kelas_charges[kelas],MATCH(1,(insurance[[#This Row],[charges]]&gt;=kelas_charges[Lower])*(insurance[[#This Row],[charges]]&lt;kelas_charges[Upper]),0),1)</f>
        <v>3</v>
      </c>
      <c r="I554" t="str" cm="1">
        <f t="array" ref="I554">INDEX(kelas_charges[desc],MATCH(1,(insurance[[#This Row],[charges]]&gt;=kelas_charges[Lower])*(insurance[[#This Row],[charges]]&lt;kelas_charges[Upper]),0),1)</f>
        <v>12512 s.d 18207</v>
      </c>
      <c r="J554">
        <f>IF(insurance[[#This Row],[charges]]&gt;16700,1,0)</f>
        <v>0</v>
      </c>
      <c r="K554">
        <f>IF(insurance[[#This Row],[smoker]]="yes",1,0)</f>
        <v>0</v>
      </c>
      <c r="L554">
        <f>VLOOKUP(insurance[[#This Row],[region]],Table2[],2,0)</f>
        <v>3</v>
      </c>
    </row>
    <row r="555" spans="1:1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 s="29">
        <v>11187.6567</v>
      </c>
      <c r="H555" cm="1">
        <f t="array" ref="H555">INDEX(kelas_charges[kelas],MATCH(1,(insurance[[#This Row],[charges]]&gt;=kelas_charges[Lower])*(insurance[[#This Row],[charges]]&lt;kelas_charges[Upper]),0),1)</f>
        <v>2</v>
      </c>
      <c r="I555" t="str" cm="1">
        <f t="array" ref="I555">INDEX(kelas_charges[desc],MATCH(1,(insurance[[#This Row],[charges]]&gt;=kelas_charges[Lower])*(insurance[[#This Row],[charges]]&lt;kelas_charges[Upper]),0),1)</f>
        <v>6817 s.d 12512</v>
      </c>
      <c r="J555">
        <f>IF(insurance[[#This Row],[charges]]&gt;16700,1,0)</f>
        <v>0</v>
      </c>
      <c r="K555">
        <f>IF(insurance[[#This Row],[smoker]]="yes",1,0)</f>
        <v>0</v>
      </c>
      <c r="L555">
        <f>VLOOKUP(insurance[[#This Row],[region]],Table2[],2,0)</f>
        <v>1</v>
      </c>
    </row>
    <row r="556" spans="1:1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 s="29">
        <v>17878.900679999999</v>
      </c>
      <c r="H556" cm="1">
        <f t="array" ref="H556">INDEX(kelas_charges[kelas],MATCH(1,(insurance[[#This Row],[charges]]&gt;=kelas_charges[Lower])*(insurance[[#This Row],[charges]]&lt;kelas_charges[Upper]),0),1)</f>
        <v>3</v>
      </c>
      <c r="I556" t="str" cm="1">
        <f t="array" ref="I556">INDEX(kelas_charges[desc],MATCH(1,(insurance[[#This Row],[charges]]&gt;=kelas_charges[Lower])*(insurance[[#This Row],[charges]]&lt;kelas_charges[Upper]),0),1)</f>
        <v>12512 s.d 18207</v>
      </c>
      <c r="J556">
        <f>IF(insurance[[#This Row],[charges]]&gt;16700,1,0)</f>
        <v>1</v>
      </c>
      <c r="K556">
        <f>IF(insurance[[#This Row],[smoker]]="yes",1,0)</f>
        <v>0</v>
      </c>
      <c r="L556">
        <f>VLOOKUP(insurance[[#This Row],[region]],Table2[],2,0)</f>
        <v>2</v>
      </c>
    </row>
    <row r="557" spans="1:1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 s="29">
        <v>3847.674</v>
      </c>
      <c r="H557" cm="1">
        <f t="array" ref="H557">INDEX(kelas_charges[kelas],MATCH(1,(insurance[[#This Row],[charges]]&gt;=kelas_charges[Lower])*(insurance[[#This Row],[charges]]&lt;kelas_charges[Upper]),0),1)</f>
        <v>1</v>
      </c>
      <c r="I557" t="str" cm="1">
        <f t="array" ref="I557">INDEX(kelas_charges[desc],MATCH(1,(insurance[[#This Row],[charges]]&gt;=kelas_charges[Lower])*(insurance[[#This Row],[charges]]&lt;kelas_charges[Upper]),0),1)</f>
        <v>1121 s.d 6817</v>
      </c>
      <c r="J557">
        <f>IF(insurance[[#This Row],[charges]]&gt;16700,1,0)</f>
        <v>0</v>
      </c>
      <c r="K557">
        <f>IF(insurance[[#This Row],[smoker]]="yes",1,0)</f>
        <v>0</v>
      </c>
      <c r="L557">
        <f>VLOOKUP(insurance[[#This Row],[region]],Table2[],2,0)</f>
        <v>3</v>
      </c>
    </row>
    <row r="558" spans="1:1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 s="29">
        <v>8334.5895999999993</v>
      </c>
      <c r="H558" cm="1">
        <f t="array" ref="H558">INDEX(kelas_charges[kelas],MATCH(1,(insurance[[#This Row],[charges]]&gt;=kelas_charges[Lower])*(insurance[[#This Row],[charges]]&lt;kelas_charges[Upper]),0),1)</f>
        <v>2</v>
      </c>
      <c r="I558" t="str" cm="1">
        <f t="array" ref="I558">INDEX(kelas_charges[desc],MATCH(1,(insurance[[#This Row],[charges]]&gt;=kelas_charges[Lower])*(insurance[[#This Row],[charges]]&lt;kelas_charges[Upper]),0),1)</f>
        <v>6817 s.d 12512</v>
      </c>
      <c r="J558">
        <f>IF(insurance[[#This Row],[charges]]&gt;16700,1,0)</f>
        <v>0</v>
      </c>
      <c r="K558">
        <f>IF(insurance[[#This Row],[smoker]]="yes",1,0)</f>
        <v>0</v>
      </c>
      <c r="L558">
        <f>VLOOKUP(insurance[[#This Row],[region]],Table2[],2,0)</f>
        <v>2</v>
      </c>
    </row>
    <row r="559" spans="1:1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 s="29">
        <v>3935.1799000000001</v>
      </c>
      <c r="H559" cm="1">
        <f t="array" ref="H559">INDEX(kelas_charges[kelas],MATCH(1,(insurance[[#This Row],[charges]]&gt;=kelas_charges[Lower])*(insurance[[#This Row],[charges]]&lt;kelas_charges[Upper]),0),1)</f>
        <v>1</v>
      </c>
      <c r="I559" t="str" cm="1">
        <f t="array" ref="I559">INDEX(kelas_charges[desc],MATCH(1,(insurance[[#This Row],[charges]]&gt;=kelas_charges[Lower])*(insurance[[#This Row],[charges]]&lt;kelas_charges[Upper]),0),1)</f>
        <v>1121 s.d 6817</v>
      </c>
      <c r="J559">
        <f>IF(insurance[[#This Row],[charges]]&gt;16700,1,0)</f>
        <v>0</v>
      </c>
      <c r="K559">
        <f>IF(insurance[[#This Row],[smoker]]="yes",1,0)</f>
        <v>0</v>
      </c>
      <c r="L559">
        <f>VLOOKUP(insurance[[#This Row],[region]],Table2[],2,0)</f>
        <v>4</v>
      </c>
    </row>
    <row r="560" spans="1:1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 s="29">
        <v>39983.425949999997</v>
      </c>
      <c r="H560" cm="1">
        <f t="array" ref="H560">INDEX(kelas_charges[kelas],MATCH(1,(insurance[[#This Row],[charges]]&gt;=kelas_charges[Lower])*(insurance[[#This Row],[charges]]&lt;kelas_charges[Upper]),0),1)</f>
        <v>7</v>
      </c>
      <c r="I560" t="str" cm="1">
        <f t="array" ref="I560">INDEX(kelas_charges[desc],MATCH(1,(insurance[[#This Row],[charges]]&gt;=kelas_charges[Lower])*(insurance[[#This Row],[charges]]&lt;kelas_charges[Upper]),0),1)</f>
        <v>35293 s.d 40989</v>
      </c>
      <c r="J560">
        <f>IF(insurance[[#This Row],[charges]]&gt;16700,1,0)</f>
        <v>1</v>
      </c>
      <c r="K560">
        <f>IF(insurance[[#This Row],[smoker]]="yes",1,0)</f>
        <v>1</v>
      </c>
      <c r="L560">
        <f>VLOOKUP(insurance[[#This Row],[region]],Table2[],2,0)</f>
        <v>1</v>
      </c>
    </row>
    <row r="561" spans="1:1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 s="29">
        <v>1646.4296999999999</v>
      </c>
      <c r="H561" cm="1">
        <f t="array" ref="H561">INDEX(kelas_charges[kelas],MATCH(1,(insurance[[#This Row],[charges]]&gt;=kelas_charges[Lower])*(insurance[[#This Row],[charges]]&lt;kelas_charges[Upper]),0),1)</f>
        <v>1</v>
      </c>
      <c r="I561" t="str" cm="1">
        <f t="array" ref="I561">INDEX(kelas_charges[desc],MATCH(1,(insurance[[#This Row],[charges]]&gt;=kelas_charges[Lower])*(insurance[[#This Row],[charges]]&lt;kelas_charges[Upper]),0),1)</f>
        <v>1121 s.d 6817</v>
      </c>
      <c r="J561">
        <f>IF(insurance[[#This Row],[charges]]&gt;16700,1,0)</f>
        <v>0</v>
      </c>
      <c r="K561">
        <f>IF(insurance[[#This Row],[smoker]]="yes",1,0)</f>
        <v>0</v>
      </c>
      <c r="L561">
        <f>VLOOKUP(insurance[[#This Row],[region]],Table2[],2,0)</f>
        <v>1</v>
      </c>
    </row>
    <row r="562" spans="1:1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 s="29">
        <v>9193.8384999999998</v>
      </c>
      <c r="H562" cm="1">
        <f t="array" ref="H562">INDEX(kelas_charges[kelas],MATCH(1,(insurance[[#This Row],[charges]]&gt;=kelas_charges[Lower])*(insurance[[#This Row],[charges]]&lt;kelas_charges[Upper]),0),1)</f>
        <v>2</v>
      </c>
      <c r="I562" t="str" cm="1">
        <f t="array" ref="I562">INDEX(kelas_charges[desc],MATCH(1,(insurance[[#This Row],[charges]]&gt;=kelas_charges[Lower])*(insurance[[#This Row],[charges]]&lt;kelas_charges[Upper]),0),1)</f>
        <v>6817 s.d 12512</v>
      </c>
      <c r="J562">
        <f>IF(insurance[[#This Row],[charges]]&gt;16700,1,0)</f>
        <v>0</v>
      </c>
      <c r="K562">
        <f>IF(insurance[[#This Row],[smoker]]="yes",1,0)</f>
        <v>0</v>
      </c>
      <c r="L562">
        <f>VLOOKUP(insurance[[#This Row],[region]],Table2[],2,0)</f>
        <v>1</v>
      </c>
    </row>
    <row r="563" spans="1:1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 s="29">
        <v>10923.933199999999</v>
      </c>
      <c r="H563" cm="1">
        <f t="array" ref="H563">INDEX(kelas_charges[kelas],MATCH(1,(insurance[[#This Row],[charges]]&gt;=kelas_charges[Lower])*(insurance[[#This Row],[charges]]&lt;kelas_charges[Upper]),0),1)</f>
        <v>2</v>
      </c>
      <c r="I563" t="str" cm="1">
        <f t="array" ref="I563">INDEX(kelas_charges[desc],MATCH(1,(insurance[[#This Row],[charges]]&gt;=kelas_charges[Lower])*(insurance[[#This Row],[charges]]&lt;kelas_charges[Upper]),0),1)</f>
        <v>6817 s.d 12512</v>
      </c>
      <c r="J563">
        <f>IF(insurance[[#This Row],[charges]]&gt;16700,1,0)</f>
        <v>0</v>
      </c>
      <c r="K563">
        <f>IF(insurance[[#This Row],[smoker]]="yes",1,0)</f>
        <v>0</v>
      </c>
      <c r="L563">
        <f>VLOOKUP(insurance[[#This Row],[region]],Table2[],2,0)</f>
        <v>2</v>
      </c>
    </row>
    <row r="564" spans="1:1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 s="29">
        <v>2494.0219999999999</v>
      </c>
      <c r="H564" cm="1">
        <f t="array" ref="H564">INDEX(kelas_charges[kelas],MATCH(1,(insurance[[#This Row],[charges]]&gt;=kelas_charges[Lower])*(insurance[[#This Row],[charges]]&lt;kelas_charges[Upper]),0),1)</f>
        <v>1</v>
      </c>
      <c r="I564" t="str" cm="1">
        <f t="array" ref="I564">INDEX(kelas_charges[desc],MATCH(1,(insurance[[#This Row],[charges]]&gt;=kelas_charges[Lower])*(insurance[[#This Row],[charges]]&lt;kelas_charges[Upper]),0),1)</f>
        <v>1121 s.d 6817</v>
      </c>
      <c r="J564">
        <f>IF(insurance[[#This Row],[charges]]&gt;16700,1,0)</f>
        <v>0</v>
      </c>
      <c r="K564">
        <f>IF(insurance[[#This Row],[smoker]]="yes",1,0)</f>
        <v>0</v>
      </c>
      <c r="L564">
        <f>VLOOKUP(insurance[[#This Row],[region]],Table2[],2,0)</f>
        <v>3</v>
      </c>
    </row>
    <row r="565" spans="1:1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 s="29">
        <v>9058.7302999999993</v>
      </c>
      <c r="H565" cm="1">
        <f t="array" ref="H565">INDEX(kelas_charges[kelas],MATCH(1,(insurance[[#This Row],[charges]]&gt;=kelas_charges[Lower])*(insurance[[#This Row],[charges]]&lt;kelas_charges[Upper]),0),1)</f>
        <v>2</v>
      </c>
      <c r="I565" t="str" cm="1">
        <f t="array" ref="I565">INDEX(kelas_charges[desc],MATCH(1,(insurance[[#This Row],[charges]]&gt;=kelas_charges[Lower])*(insurance[[#This Row],[charges]]&lt;kelas_charges[Upper]),0),1)</f>
        <v>6817 s.d 12512</v>
      </c>
      <c r="J565">
        <f>IF(insurance[[#This Row],[charges]]&gt;16700,1,0)</f>
        <v>0</v>
      </c>
      <c r="K565">
        <f>IF(insurance[[#This Row],[smoker]]="yes",1,0)</f>
        <v>0</v>
      </c>
      <c r="L565">
        <f>VLOOKUP(insurance[[#This Row],[region]],Table2[],2,0)</f>
        <v>4</v>
      </c>
    </row>
    <row r="566" spans="1:1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 s="29">
        <v>2801.2588000000001</v>
      </c>
      <c r="H566" cm="1">
        <f t="array" ref="H566">INDEX(kelas_charges[kelas],MATCH(1,(insurance[[#This Row],[charges]]&gt;=kelas_charges[Lower])*(insurance[[#This Row],[charges]]&lt;kelas_charges[Upper]),0),1)</f>
        <v>1</v>
      </c>
      <c r="I566" t="str" cm="1">
        <f t="array" ref="I566">INDEX(kelas_charges[desc],MATCH(1,(insurance[[#This Row],[charges]]&gt;=kelas_charges[Lower])*(insurance[[#This Row],[charges]]&lt;kelas_charges[Upper]),0),1)</f>
        <v>1121 s.d 6817</v>
      </c>
      <c r="J566">
        <f>IF(insurance[[#This Row],[charges]]&gt;16700,1,0)</f>
        <v>0</v>
      </c>
      <c r="K566">
        <f>IF(insurance[[#This Row],[smoker]]="yes",1,0)</f>
        <v>0</v>
      </c>
      <c r="L566">
        <f>VLOOKUP(insurance[[#This Row],[region]],Table2[],2,0)</f>
        <v>4</v>
      </c>
    </row>
    <row r="567" spans="1:1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 s="29">
        <v>2128.4310500000001</v>
      </c>
      <c r="H567" cm="1">
        <f t="array" ref="H567">INDEX(kelas_charges[kelas],MATCH(1,(insurance[[#This Row],[charges]]&gt;=kelas_charges[Lower])*(insurance[[#This Row],[charges]]&lt;kelas_charges[Upper]),0),1)</f>
        <v>1</v>
      </c>
      <c r="I567" t="str" cm="1">
        <f t="array" ref="I567">INDEX(kelas_charges[desc],MATCH(1,(insurance[[#This Row],[charges]]&gt;=kelas_charges[Lower])*(insurance[[#This Row],[charges]]&lt;kelas_charges[Upper]),0),1)</f>
        <v>1121 s.d 6817</v>
      </c>
      <c r="J567">
        <f>IF(insurance[[#This Row],[charges]]&gt;16700,1,0)</f>
        <v>0</v>
      </c>
      <c r="K567">
        <f>IF(insurance[[#This Row],[smoker]]="yes",1,0)</f>
        <v>0</v>
      </c>
      <c r="L567">
        <f>VLOOKUP(insurance[[#This Row],[region]],Table2[],2,0)</f>
        <v>1</v>
      </c>
    </row>
    <row r="568" spans="1:1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 s="29">
        <v>6373.55735</v>
      </c>
      <c r="H568" cm="1">
        <f t="array" ref="H568">INDEX(kelas_charges[kelas],MATCH(1,(insurance[[#This Row],[charges]]&gt;=kelas_charges[Lower])*(insurance[[#This Row],[charges]]&lt;kelas_charges[Upper]),0),1)</f>
        <v>1</v>
      </c>
      <c r="I568" t="str" cm="1">
        <f t="array" ref="I568">INDEX(kelas_charges[desc],MATCH(1,(insurance[[#This Row],[charges]]&gt;=kelas_charges[Lower])*(insurance[[#This Row],[charges]]&lt;kelas_charges[Upper]),0),1)</f>
        <v>1121 s.d 6817</v>
      </c>
      <c r="J568">
        <f>IF(insurance[[#This Row],[charges]]&gt;16700,1,0)</f>
        <v>0</v>
      </c>
      <c r="K568">
        <f>IF(insurance[[#This Row],[smoker]]="yes",1,0)</f>
        <v>0</v>
      </c>
      <c r="L568">
        <f>VLOOKUP(insurance[[#This Row],[region]],Table2[],2,0)</f>
        <v>1</v>
      </c>
    </row>
    <row r="569" spans="1:1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 s="29">
        <v>7256.7231000000002</v>
      </c>
      <c r="H569" cm="1">
        <f t="array" ref="H569">INDEX(kelas_charges[kelas],MATCH(1,(insurance[[#This Row],[charges]]&gt;=kelas_charges[Lower])*(insurance[[#This Row],[charges]]&lt;kelas_charges[Upper]),0),1)</f>
        <v>2</v>
      </c>
      <c r="I569" t="str" cm="1">
        <f t="array" ref="I569">INDEX(kelas_charges[desc],MATCH(1,(insurance[[#This Row],[charges]]&gt;=kelas_charges[Lower])*(insurance[[#This Row],[charges]]&lt;kelas_charges[Upper]),0),1)</f>
        <v>6817 s.d 12512</v>
      </c>
      <c r="J569">
        <f>IF(insurance[[#This Row],[charges]]&gt;16700,1,0)</f>
        <v>0</v>
      </c>
      <c r="K569">
        <f>IF(insurance[[#This Row],[smoker]]="yes",1,0)</f>
        <v>0</v>
      </c>
      <c r="L569">
        <f>VLOOKUP(insurance[[#This Row],[region]],Table2[],2,0)</f>
        <v>1</v>
      </c>
    </row>
    <row r="570" spans="1:1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 s="29">
        <v>11552.904</v>
      </c>
      <c r="H570" cm="1">
        <f t="array" ref="H570">INDEX(kelas_charges[kelas],MATCH(1,(insurance[[#This Row],[charges]]&gt;=kelas_charges[Lower])*(insurance[[#This Row],[charges]]&lt;kelas_charges[Upper]),0),1)</f>
        <v>2</v>
      </c>
      <c r="I570" t="str" cm="1">
        <f t="array" ref="I570">INDEX(kelas_charges[desc],MATCH(1,(insurance[[#This Row],[charges]]&gt;=kelas_charges[Lower])*(insurance[[#This Row],[charges]]&lt;kelas_charges[Upper]),0),1)</f>
        <v>6817 s.d 12512</v>
      </c>
      <c r="J570">
        <f>IF(insurance[[#This Row],[charges]]&gt;16700,1,0)</f>
        <v>0</v>
      </c>
      <c r="K570">
        <f>IF(insurance[[#This Row],[smoker]]="yes",1,0)</f>
        <v>0</v>
      </c>
      <c r="L570">
        <f>VLOOKUP(insurance[[#This Row],[region]],Table2[],2,0)</f>
        <v>3</v>
      </c>
    </row>
    <row r="571" spans="1:1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 s="29">
        <v>45702.022349999999</v>
      </c>
      <c r="H571" cm="1">
        <f t="array" ref="H571">INDEX(kelas_charges[kelas],MATCH(1,(insurance[[#This Row],[charges]]&gt;=kelas_charges[Lower])*(insurance[[#This Row],[charges]]&lt;kelas_charges[Upper]),0),1)</f>
        <v>8</v>
      </c>
      <c r="I571" t="str" cm="1">
        <f t="array" ref="I571">INDEX(kelas_charges[desc],MATCH(1,(insurance[[#This Row],[charges]]&gt;=kelas_charges[Lower])*(insurance[[#This Row],[charges]]&lt;kelas_charges[Upper]),0),1)</f>
        <v>40989 s.d 46684</v>
      </c>
      <c r="J571">
        <f>IF(insurance[[#This Row],[charges]]&gt;16700,1,0)</f>
        <v>1</v>
      </c>
      <c r="K571">
        <f>IF(insurance[[#This Row],[smoker]]="yes",1,0)</f>
        <v>1</v>
      </c>
      <c r="L571">
        <f>VLOOKUP(insurance[[#This Row],[region]],Table2[],2,0)</f>
        <v>1</v>
      </c>
    </row>
    <row r="572" spans="1:1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 s="29">
        <v>3761.2919999999999</v>
      </c>
      <c r="H572" cm="1">
        <f t="array" ref="H572">INDEX(kelas_charges[kelas],MATCH(1,(insurance[[#This Row],[charges]]&gt;=kelas_charges[Lower])*(insurance[[#This Row],[charges]]&lt;kelas_charges[Upper]),0),1)</f>
        <v>1</v>
      </c>
      <c r="I572" t="str" cm="1">
        <f t="array" ref="I572">INDEX(kelas_charges[desc],MATCH(1,(insurance[[#This Row],[charges]]&gt;=kelas_charges[Lower])*(insurance[[#This Row],[charges]]&lt;kelas_charges[Upper]),0),1)</f>
        <v>1121 s.d 6817</v>
      </c>
      <c r="J572">
        <f>IF(insurance[[#This Row],[charges]]&gt;16700,1,0)</f>
        <v>0</v>
      </c>
      <c r="K572">
        <f>IF(insurance[[#This Row],[smoker]]="yes",1,0)</f>
        <v>0</v>
      </c>
      <c r="L572">
        <f>VLOOKUP(insurance[[#This Row],[region]],Table2[],2,0)</f>
        <v>3</v>
      </c>
    </row>
    <row r="573" spans="1:1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 s="29">
        <v>2219.4450999999999</v>
      </c>
      <c r="H573" cm="1">
        <f t="array" ref="H573">INDEX(kelas_charges[kelas],MATCH(1,(insurance[[#This Row],[charges]]&gt;=kelas_charges[Lower])*(insurance[[#This Row],[charges]]&lt;kelas_charges[Upper]),0),1)</f>
        <v>1</v>
      </c>
      <c r="I573" t="str" cm="1">
        <f t="array" ref="I573">INDEX(kelas_charges[desc],MATCH(1,(insurance[[#This Row],[charges]]&gt;=kelas_charges[Lower])*(insurance[[#This Row],[charges]]&lt;kelas_charges[Upper]),0),1)</f>
        <v>1121 s.d 6817</v>
      </c>
      <c r="J573">
        <f>IF(insurance[[#This Row],[charges]]&gt;16700,1,0)</f>
        <v>0</v>
      </c>
      <c r="K573">
        <f>IF(insurance[[#This Row],[smoker]]="yes",1,0)</f>
        <v>0</v>
      </c>
      <c r="L573">
        <f>VLOOKUP(insurance[[#This Row],[region]],Table2[],2,0)</f>
        <v>4</v>
      </c>
    </row>
    <row r="574" spans="1:1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 s="29">
        <v>4753.6368000000002</v>
      </c>
      <c r="H574" cm="1">
        <f t="array" ref="H574">INDEX(kelas_charges[kelas],MATCH(1,(insurance[[#This Row],[charges]]&gt;=kelas_charges[Lower])*(insurance[[#This Row],[charges]]&lt;kelas_charges[Upper]),0),1)</f>
        <v>1</v>
      </c>
      <c r="I574" t="str" cm="1">
        <f t="array" ref="I574">INDEX(kelas_charges[desc],MATCH(1,(insurance[[#This Row],[charges]]&gt;=kelas_charges[Lower])*(insurance[[#This Row],[charges]]&lt;kelas_charges[Upper]),0),1)</f>
        <v>1121 s.d 6817</v>
      </c>
      <c r="J574">
        <f>IF(insurance[[#This Row],[charges]]&gt;16700,1,0)</f>
        <v>0</v>
      </c>
      <c r="K574">
        <f>IF(insurance[[#This Row],[smoker]]="yes",1,0)</f>
        <v>0</v>
      </c>
      <c r="L574">
        <f>VLOOKUP(insurance[[#This Row],[region]],Table2[],2,0)</f>
        <v>4</v>
      </c>
    </row>
    <row r="575" spans="1:1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 s="29">
        <v>31620.001059999999</v>
      </c>
      <c r="H575" cm="1">
        <f t="array" ref="H575">INDEX(kelas_charges[kelas],MATCH(1,(insurance[[#This Row],[charges]]&gt;=kelas_charges[Lower])*(insurance[[#This Row],[charges]]&lt;kelas_charges[Upper]),0),1)</f>
        <v>6</v>
      </c>
      <c r="I575" t="str" cm="1">
        <f t="array" ref="I575">INDEX(kelas_charges[desc],MATCH(1,(insurance[[#This Row],[charges]]&gt;=kelas_charges[Lower])*(insurance[[#This Row],[charges]]&lt;kelas_charges[Upper]),0),1)</f>
        <v>29598 s.d 35293</v>
      </c>
      <c r="J575">
        <f>IF(insurance[[#This Row],[charges]]&gt;16700,1,0)</f>
        <v>1</v>
      </c>
      <c r="K575">
        <f>IF(insurance[[#This Row],[smoker]]="yes",1,0)</f>
        <v>0</v>
      </c>
      <c r="L575">
        <f>VLOOKUP(insurance[[#This Row],[region]],Table2[],2,0)</f>
        <v>2</v>
      </c>
    </row>
    <row r="576" spans="1:1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 s="29">
        <v>13224.057049999999</v>
      </c>
      <c r="H576" cm="1">
        <f t="array" ref="H576">INDEX(kelas_charges[kelas],MATCH(1,(insurance[[#This Row],[charges]]&gt;=kelas_charges[Lower])*(insurance[[#This Row],[charges]]&lt;kelas_charges[Upper]),0),1)</f>
        <v>3</v>
      </c>
      <c r="I576" t="str" cm="1">
        <f t="array" ref="I576">INDEX(kelas_charges[desc],MATCH(1,(insurance[[#This Row],[charges]]&gt;=kelas_charges[Lower])*(insurance[[#This Row],[charges]]&lt;kelas_charges[Upper]),0),1)</f>
        <v>12512 s.d 18207</v>
      </c>
      <c r="J576">
        <f>IF(insurance[[#This Row],[charges]]&gt;16700,1,0)</f>
        <v>0</v>
      </c>
      <c r="K576">
        <f>IF(insurance[[#This Row],[smoker]]="yes",1,0)</f>
        <v>0</v>
      </c>
      <c r="L576">
        <f>VLOOKUP(insurance[[#This Row],[region]],Table2[],2,0)</f>
        <v>2</v>
      </c>
    </row>
    <row r="577" spans="1:1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 s="29">
        <v>12222.898300000001</v>
      </c>
      <c r="H577" cm="1">
        <f t="array" ref="H577">INDEX(kelas_charges[kelas],MATCH(1,(insurance[[#This Row],[charges]]&gt;=kelas_charges[Lower])*(insurance[[#This Row],[charges]]&lt;kelas_charges[Upper]),0),1)</f>
        <v>2</v>
      </c>
      <c r="I577" t="str" cm="1">
        <f t="array" ref="I577">INDEX(kelas_charges[desc],MATCH(1,(insurance[[#This Row],[charges]]&gt;=kelas_charges[Lower])*(insurance[[#This Row],[charges]]&lt;kelas_charges[Upper]),0),1)</f>
        <v>6817 s.d 12512</v>
      </c>
      <c r="J577">
        <f>IF(insurance[[#This Row],[charges]]&gt;16700,1,0)</f>
        <v>0</v>
      </c>
      <c r="K577">
        <f>IF(insurance[[#This Row],[smoker]]="yes",1,0)</f>
        <v>0</v>
      </c>
      <c r="L577">
        <f>VLOOKUP(insurance[[#This Row],[region]],Table2[],2,0)</f>
        <v>1</v>
      </c>
    </row>
    <row r="578" spans="1:1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 s="29">
        <v>1664.9996000000001</v>
      </c>
      <c r="H578" cm="1">
        <f t="array" ref="H578">INDEX(kelas_charges[kelas],MATCH(1,(insurance[[#This Row],[charges]]&gt;=kelas_charges[Lower])*(insurance[[#This Row],[charges]]&lt;kelas_charges[Upper]),0),1)</f>
        <v>1</v>
      </c>
      <c r="I578" t="str" cm="1">
        <f t="array" ref="I578">INDEX(kelas_charges[desc],MATCH(1,(insurance[[#This Row],[charges]]&gt;=kelas_charges[Lower])*(insurance[[#This Row],[charges]]&lt;kelas_charges[Upper]),0),1)</f>
        <v>1121 s.d 6817</v>
      </c>
      <c r="J578">
        <f>IF(insurance[[#This Row],[charges]]&gt;16700,1,0)</f>
        <v>0</v>
      </c>
      <c r="K578">
        <f>IF(insurance[[#This Row],[smoker]]="yes",1,0)</f>
        <v>0</v>
      </c>
      <c r="L578">
        <f>VLOOKUP(insurance[[#This Row],[region]],Table2[],2,0)</f>
        <v>4</v>
      </c>
    </row>
    <row r="579" spans="1:1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 s="29">
        <v>58571.074480000003</v>
      </c>
      <c r="H579" cm="1">
        <f t="array" ref="H579">INDEX(kelas_charges[kelas],MATCH(1,(insurance[[#This Row],[charges]]&gt;=kelas_charges[Lower])*(insurance[[#This Row],[charges]]&lt;kelas_charges[Upper]),0),1)</f>
        <v>11</v>
      </c>
      <c r="I579" t="str" cm="1">
        <f t="array" ref="I579">INDEX(kelas_charges[desc],MATCH(1,(insurance[[#This Row],[charges]]&gt;=kelas_charges[Lower])*(insurance[[#This Row],[charges]]&lt;kelas_charges[Upper]),0),1)</f>
        <v>58075 s.d 63771</v>
      </c>
      <c r="J579">
        <f>IF(insurance[[#This Row],[charges]]&gt;16700,1,0)</f>
        <v>1</v>
      </c>
      <c r="K579">
        <f>IF(insurance[[#This Row],[smoker]]="yes",1,0)</f>
        <v>1</v>
      </c>
      <c r="L579">
        <f>VLOOKUP(insurance[[#This Row],[region]],Table2[],2,0)</f>
        <v>2</v>
      </c>
    </row>
    <row r="580" spans="1:1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 s="29">
        <v>9724.5300000000007</v>
      </c>
      <c r="H580" cm="1">
        <f t="array" ref="H580">INDEX(kelas_charges[kelas],MATCH(1,(insurance[[#This Row],[charges]]&gt;=kelas_charges[Lower])*(insurance[[#This Row],[charges]]&lt;kelas_charges[Upper]),0),1)</f>
        <v>2</v>
      </c>
      <c r="I580" t="str" cm="1">
        <f t="array" ref="I580">INDEX(kelas_charges[desc],MATCH(1,(insurance[[#This Row],[charges]]&gt;=kelas_charges[Lower])*(insurance[[#This Row],[charges]]&lt;kelas_charges[Upper]),0),1)</f>
        <v>6817 s.d 12512</v>
      </c>
      <c r="J580">
        <f>IF(insurance[[#This Row],[charges]]&gt;16700,1,0)</f>
        <v>0</v>
      </c>
      <c r="K580">
        <f>IF(insurance[[#This Row],[smoker]]="yes",1,0)</f>
        <v>0</v>
      </c>
      <c r="L580">
        <f>VLOOKUP(insurance[[#This Row],[region]],Table2[],2,0)</f>
        <v>3</v>
      </c>
    </row>
    <row r="581" spans="1:1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 s="29">
        <v>3206.4913499999998</v>
      </c>
      <c r="H581" cm="1">
        <f t="array" ref="H581">INDEX(kelas_charges[kelas],MATCH(1,(insurance[[#This Row],[charges]]&gt;=kelas_charges[Lower])*(insurance[[#This Row],[charges]]&lt;kelas_charges[Upper]),0),1)</f>
        <v>1</v>
      </c>
      <c r="I581" t="str" cm="1">
        <f t="array" ref="I581">INDEX(kelas_charges[desc],MATCH(1,(insurance[[#This Row],[charges]]&gt;=kelas_charges[Lower])*(insurance[[#This Row],[charges]]&lt;kelas_charges[Upper]),0),1)</f>
        <v>1121 s.d 6817</v>
      </c>
      <c r="J581">
        <f>IF(insurance[[#This Row],[charges]]&gt;16700,1,0)</f>
        <v>0</v>
      </c>
      <c r="K581">
        <f>IF(insurance[[#This Row],[smoker]]="yes",1,0)</f>
        <v>0</v>
      </c>
      <c r="L581">
        <f>VLOOKUP(insurance[[#This Row],[region]],Table2[],2,0)</f>
        <v>2</v>
      </c>
    </row>
    <row r="582" spans="1:1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 s="29">
        <v>12913.992399999999</v>
      </c>
      <c r="H582" cm="1">
        <f t="array" ref="H582">INDEX(kelas_charges[kelas],MATCH(1,(insurance[[#This Row],[charges]]&gt;=kelas_charges[Lower])*(insurance[[#This Row],[charges]]&lt;kelas_charges[Upper]),0),1)</f>
        <v>3</v>
      </c>
      <c r="I582" t="str" cm="1">
        <f t="array" ref="I582">INDEX(kelas_charges[desc],MATCH(1,(insurance[[#This Row],[charges]]&gt;=kelas_charges[Lower])*(insurance[[#This Row],[charges]]&lt;kelas_charges[Upper]),0),1)</f>
        <v>12512 s.d 18207</v>
      </c>
      <c r="J582">
        <f>IF(insurance[[#This Row],[charges]]&gt;16700,1,0)</f>
        <v>0</v>
      </c>
      <c r="K582">
        <f>IF(insurance[[#This Row],[smoker]]="yes",1,0)</f>
        <v>0</v>
      </c>
      <c r="L582">
        <f>VLOOKUP(insurance[[#This Row],[region]],Table2[],2,0)</f>
        <v>2</v>
      </c>
    </row>
    <row r="583" spans="1:1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 s="29">
        <v>1639.5631000000001</v>
      </c>
      <c r="H583" cm="1">
        <f t="array" ref="H583">INDEX(kelas_charges[kelas],MATCH(1,(insurance[[#This Row],[charges]]&gt;=kelas_charges[Lower])*(insurance[[#This Row],[charges]]&lt;kelas_charges[Upper]),0),1)</f>
        <v>1</v>
      </c>
      <c r="I583" t="str" cm="1">
        <f t="array" ref="I583">INDEX(kelas_charges[desc],MATCH(1,(insurance[[#This Row],[charges]]&gt;=kelas_charges[Lower])*(insurance[[#This Row],[charges]]&lt;kelas_charges[Upper]),0),1)</f>
        <v>1121 s.d 6817</v>
      </c>
      <c r="J583">
        <f>IF(insurance[[#This Row],[charges]]&gt;16700,1,0)</f>
        <v>0</v>
      </c>
      <c r="K583">
        <f>IF(insurance[[#This Row],[smoker]]="yes",1,0)</f>
        <v>0</v>
      </c>
      <c r="L583">
        <f>VLOOKUP(insurance[[#This Row],[region]],Table2[],2,0)</f>
        <v>1</v>
      </c>
    </row>
    <row r="584" spans="1:1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 s="29">
        <v>6356.2707</v>
      </c>
      <c r="H584" cm="1">
        <f t="array" ref="H584">INDEX(kelas_charges[kelas],MATCH(1,(insurance[[#This Row],[charges]]&gt;=kelas_charges[Lower])*(insurance[[#This Row],[charges]]&lt;kelas_charges[Upper]),0),1)</f>
        <v>1</v>
      </c>
      <c r="I584" t="str" cm="1">
        <f t="array" ref="I584">INDEX(kelas_charges[desc],MATCH(1,(insurance[[#This Row],[charges]]&gt;=kelas_charges[Lower])*(insurance[[#This Row],[charges]]&lt;kelas_charges[Upper]),0),1)</f>
        <v>1121 s.d 6817</v>
      </c>
      <c r="J584">
        <f>IF(insurance[[#This Row],[charges]]&gt;16700,1,0)</f>
        <v>0</v>
      </c>
      <c r="K584">
        <f>IF(insurance[[#This Row],[smoker]]="yes",1,0)</f>
        <v>0</v>
      </c>
      <c r="L584">
        <f>VLOOKUP(insurance[[#This Row],[region]],Table2[],2,0)</f>
        <v>4</v>
      </c>
    </row>
    <row r="585" spans="1:1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 s="29">
        <v>17626.239509999999</v>
      </c>
      <c r="H585" cm="1">
        <f t="array" ref="H585">INDEX(kelas_charges[kelas],MATCH(1,(insurance[[#This Row],[charges]]&gt;=kelas_charges[Lower])*(insurance[[#This Row],[charges]]&lt;kelas_charges[Upper]),0),1)</f>
        <v>3</v>
      </c>
      <c r="I585" t="str" cm="1">
        <f t="array" ref="I585">INDEX(kelas_charges[desc],MATCH(1,(insurance[[#This Row],[charges]]&gt;=kelas_charges[Lower])*(insurance[[#This Row],[charges]]&lt;kelas_charges[Upper]),0),1)</f>
        <v>12512 s.d 18207</v>
      </c>
      <c r="J585">
        <f>IF(insurance[[#This Row],[charges]]&gt;16700,1,0)</f>
        <v>1</v>
      </c>
      <c r="K585">
        <f>IF(insurance[[#This Row],[smoker]]="yes",1,0)</f>
        <v>0</v>
      </c>
      <c r="L585">
        <f>VLOOKUP(insurance[[#This Row],[region]],Table2[],2,0)</f>
        <v>4</v>
      </c>
    </row>
    <row r="586" spans="1:1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 s="29">
        <v>1242.816</v>
      </c>
      <c r="H586" cm="1">
        <f t="array" ref="H586">INDEX(kelas_charges[kelas],MATCH(1,(insurance[[#This Row],[charges]]&gt;=kelas_charges[Lower])*(insurance[[#This Row],[charges]]&lt;kelas_charges[Upper]),0),1)</f>
        <v>1</v>
      </c>
      <c r="I586" t="str" cm="1">
        <f t="array" ref="I586">INDEX(kelas_charges[desc],MATCH(1,(insurance[[#This Row],[charges]]&gt;=kelas_charges[Lower])*(insurance[[#This Row],[charges]]&lt;kelas_charges[Upper]),0),1)</f>
        <v>1121 s.d 6817</v>
      </c>
      <c r="J586">
        <f>IF(insurance[[#This Row],[charges]]&gt;16700,1,0)</f>
        <v>0</v>
      </c>
      <c r="K586">
        <f>IF(insurance[[#This Row],[smoker]]="yes",1,0)</f>
        <v>0</v>
      </c>
      <c r="L586">
        <f>VLOOKUP(insurance[[#This Row],[region]],Table2[],2,0)</f>
        <v>3</v>
      </c>
    </row>
    <row r="587" spans="1:1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 s="29">
        <v>4779.6022999999996</v>
      </c>
      <c r="H587" cm="1">
        <f t="array" ref="H587">INDEX(kelas_charges[kelas],MATCH(1,(insurance[[#This Row],[charges]]&gt;=kelas_charges[Lower])*(insurance[[#This Row],[charges]]&lt;kelas_charges[Upper]),0),1)</f>
        <v>1</v>
      </c>
      <c r="I587" t="str" cm="1">
        <f t="array" ref="I587">INDEX(kelas_charges[desc],MATCH(1,(insurance[[#This Row],[charges]]&gt;=kelas_charges[Lower])*(insurance[[#This Row],[charges]]&lt;kelas_charges[Upper]),0),1)</f>
        <v>1121 s.d 6817</v>
      </c>
      <c r="J587">
        <f>IF(insurance[[#This Row],[charges]]&gt;16700,1,0)</f>
        <v>0</v>
      </c>
      <c r="K587">
        <f>IF(insurance[[#This Row],[smoker]]="yes",1,0)</f>
        <v>0</v>
      </c>
      <c r="L587">
        <f>VLOOKUP(insurance[[#This Row],[region]],Table2[],2,0)</f>
        <v>4</v>
      </c>
    </row>
    <row r="588" spans="1:1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 s="29">
        <v>3861.2096499999998</v>
      </c>
      <c r="H588" cm="1">
        <f t="array" ref="H588">INDEX(kelas_charges[kelas],MATCH(1,(insurance[[#This Row],[charges]]&gt;=kelas_charges[Lower])*(insurance[[#This Row],[charges]]&lt;kelas_charges[Upper]),0),1)</f>
        <v>1</v>
      </c>
      <c r="I588" t="str" cm="1">
        <f t="array" ref="I588">INDEX(kelas_charges[desc],MATCH(1,(insurance[[#This Row],[charges]]&gt;=kelas_charges[Lower])*(insurance[[#This Row],[charges]]&lt;kelas_charges[Upper]),0),1)</f>
        <v>1121 s.d 6817</v>
      </c>
      <c r="J588">
        <f>IF(insurance[[#This Row],[charges]]&gt;16700,1,0)</f>
        <v>0</v>
      </c>
      <c r="K588">
        <f>IF(insurance[[#This Row],[smoker]]="yes",1,0)</f>
        <v>0</v>
      </c>
      <c r="L588">
        <f>VLOOKUP(insurance[[#This Row],[region]],Table2[],2,0)</f>
        <v>2</v>
      </c>
    </row>
    <row r="589" spans="1:1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 s="29">
        <v>43943.876100000001</v>
      </c>
      <c r="H589" cm="1">
        <f t="array" ref="H589">INDEX(kelas_charges[kelas],MATCH(1,(insurance[[#This Row],[charges]]&gt;=kelas_charges[Lower])*(insurance[[#This Row],[charges]]&lt;kelas_charges[Upper]),0),1)</f>
        <v>8</v>
      </c>
      <c r="I589" t="str" cm="1">
        <f t="array" ref="I589">INDEX(kelas_charges[desc],MATCH(1,(insurance[[#This Row],[charges]]&gt;=kelas_charges[Lower])*(insurance[[#This Row],[charges]]&lt;kelas_charges[Upper]),0),1)</f>
        <v>40989 s.d 46684</v>
      </c>
      <c r="J589">
        <f>IF(insurance[[#This Row],[charges]]&gt;16700,1,0)</f>
        <v>1</v>
      </c>
      <c r="K589">
        <f>IF(insurance[[#This Row],[smoker]]="yes",1,0)</f>
        <v>1</v>
      </c>
      <c r="L589">
        <f>VLOOKUP(insurance[[#This Row],[region]],Table2[],2,0)</f>
        <v>1</v>
      </c>
    </row>
    <row r="590" spans="1:1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 s="29">
        <v>13635.6379</v>
      </c>
      <c r="H590" cm="1">
        <f t="array" ref="H590">INDEX(kelas_charges[kelas],MATCH(1,(insurance[[#This Row],[charges]]&gt;=kelas_charges[Lower])*(insurance[[#This Row],[charges]]&lt;kelas_charges[Upper]),0),1)</f>
        <v>3</v>
      </c>
      <c r="I590" t="str" cm="1">
        <f t="array" ref="I590">INDEX(kelas_charges[desc],MATCH(1,(insurance[[#This Row],[charges]]&gt;=kelas_charges[Lower])*(insurance[[#This Row],[charges]]&lt;kelas_charges[Upper]),0),1)</f>
        <v>12512 s.d 18207</v>
      </c>
      <c r="J590">
        <f>IF(insurance[[#This Row],[charges]]&gt;16700,1,0)</f>
        <v>0</v>
      </c>
      <c r="K590">
        <f>IF(insurance[[#This Row],[smoker]]="yes",1,0)</f>
        <v>0</v>
      </c>
      <c r="L590">
        <f>VLOOKUP(insurance[[#This Row],[region]],Table2[],2,0)</f>
        <v>2</v>
      </c>
    </row>
    <row r="591" spans="1:1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 s="29">
        <v>5976.8311000000003</v>
      </c>
      <c r="H591" cm="1">
        <f t="array" ref="H591">INDEX(kelas_charges[kelas],MATCH(1,(insurance[[#This Row],[charges]]&gt;=kelas_charges[Lower])*(insurance[[#This Row],[charges]]&lt;kelas_charges[Upper]),0),1)</f>
        <v>1</v>
      </c>
      <c r="I591" t="str" cm="1">
        <f t="array" ref="I591">INDEX(kelas_charges[desc],MATCH(1,(insurance[[#This Row],[charges]]&gt;=kelas_charges[Lower])*(insurance[[#This Row],[charges]]&lt;kelas_charges[Upper]),0),1)</f>
        <v>1121 s.d 6817</v>
      </c>
      <c r="J591">
        <f>IF(insurance[[#This Row],[charges]]&gt;16700,1,0)</f>
        <v>0</v>
      </c>
      <c r="K591">
        <f>IF(insurance[[#This Row],[smoker]]="yes",1,0)</f>
        <v>0</v>
      </c>
      <c r="L591">
        <f>VLOOKUP(insurance[[#This Row],[region]],Table2[],2,0)</f>
        <v>4</v>
      </c>
    </row>
    <row r="592" spans="1:1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 s="29">
        <v>11842.441999999999</v>
      </c>
      <c r="H592" cm="1">
        <f t="array" ref="H592">INDEX(kelas_charges[kelas],MATCH(1,(insurance[[#This Row],[charges]]&gt;=kelas_charges[Lower])*(insurance[[#This Row],[charges]]&lt;kelas_charges[Upper]),0),1)</f>
        <v>2</v>
      </c>
      <c r="I592" t="str" cm="1">
        <f t="array" ref="I592">INDEX(kelas_charges[desc],MATCH(1,(insurance[[#This Row],[charges]]&gt;=kelas_charges[Lower])*(insurance[[#This Row],[charges]]&lt;kelas_charges[Upper]),0),1)</f>
        <v>6817 s.d 12512</v>
      </c>
      <c r="J592">
        <f>IF(insurance[[#This Row],[charges]]&gt;16700,1,0)</f>
        <v>0</v>
      </c>
      <c r="K592">
        <f>IF(insurance[[#This Row],[smoker]]="yes",1,0)</f>
        <v>0</v>
      </c>
      <c r="L592">
        <f>VLOOKUP(insurance[[#This Row],[region]],Table2[],2,0)</f>
        <v>3</v>
      </c>
    </row>
    <row r="593" spans="1:1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 s="29">
        <v>8428.0692999999992</v>
      </c>
      <c r="H593" cm="1">
        <f t="array" ref="H593">INDEX(kelas_charges[kelas],MATCH(1,(insurance[[#This Row],[charges]]&gt;=kelas_charges[Lower])*(insurance[[#This Row],[charges]]&lt;kelas_charges[Upper]),0),1)</f>
        <v>2</v>
      </c>
      <c r="I593" t="str" cm="1">
        <f t="array" ref="I593">INDEX(kelas_charges[desc],MATCH(1,(insurance[[#This Row],[charges]]&gt;=kelas_charges[Lower])*(insurance[[#This Row],[charges]]&lt;kelas_charges[Upper]),0),1)</f>
        <v>6817 s.d 12512</v>
      </c>
      <c r="J593">
        <f>IF(insurance[[#This Row],[charges]]&gt;16700,1,0)</f>
        <v>0</v>
      </c>
      <c r="K593">
        <f>IF(insurance[[#This Row],[smoker]]="yes",1,0)</f>
        <v>0</v>
      </c>
      <c r="L593">
        <f>VLOOKUP(insurance[[#This Row],[region]],Table2[],2,0)</f>
        <v>1</v>
      </c>
    </row>
    <row r="594" spans="1:1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 s="29">
        <v>2566.4706999999999</v>
      </c>
      <c r="H594" cm="1">
        <f t="array" ref="H594">INDEX(kelas_charges[kelas],MATCH(1,(insurance[[#This Row],[charges]]&gt;=kelas_charges[Lower])*(insurance[[#This Row],[charges]]&lt;kelas_charges[Upper]),0),1)</f>
        <v>1</v>
      </c>
      <c r="I594" t="str" cm="1">
        <f t="array" ref="I594">INDEX(kelas_charges[desc],MATCH(1,(insurance[[#This Row],[charges]]&gt;=kelas_charges[Lower])*(insurance[[#This Row],[charges]]&lt;kelas_charges[Upper]),0),1)</f>
        <v>1121 s.d 6817</v>
      </c>
      <c r="J594">
        <f>IF(insurance[[#This Row],[charges]]&gt;16700,1,0)</f>
        <v>0</v>
      </c>
      <c r="K594">
        <f>IF(insurance[[#This Row],[smoker]]="yes",1,0)</f>
        <v>0</v>
      </c>
      <c r="L594">
        <f>VLOOKUP(insurance[[#This Row],[region]],Table2[],2,0)</f>
        <v>4</v>
      </c>
    </row>
    <row r="595" spans="1:1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 s="29">
        <v>15359.104499999999</v>
      </c>
      <c r="H595" cm="1">
        <f t="array" ref="H595">INDEX(kelas_charges[kelas],MATCH(1,(insurance[[#This Row],[charges]]&gt;=kelas_charges[Lower])*(insurance[[#This Row],[charges]]&lt;kelas_charges[Upper]),0),1)</f>
        <v>3</v>
      </c>
      <c r="I595" t="str" cm="1">
        <f t="array" ref="I595">INDEX(kelas_charges[desc],MATCH(1,(insurance[[#This Row],[charges]]&gt;=kelas_charges[Lower])*(insurance[[#This Row],[charges]]&lt;kelas_charges[Upper]),0),1)</f>
        <v>12512 s.d 18207</v>
      </c>
      <c r="J595">
        <f>IF(insurance[[#This Row],[charges]]&gt;16700,1,0)</f>
        <v>0</v>
      </c>
      <c r="K595">
        <f>IF(insurance[[#This Row],[smoker]]="yes",1,0)</f>
        <v>1</v>
      </c>
      <c r="L595">
        <f>VLOOKUP(insurance[[#This Row],[region]],Table2[],2,0)</f>
        <v>2</v>
      </c>
    </row>
    <row r="596" spans="1:1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 s="29">
        <v>5709.1643999999997</v>
      </c>
      <c r="H596" cm="1">
        <f t="array" ref="H596">INDEX(kelas_charges[kelas],MATCH(1,(insurance[[#This Row],[charges]]&gt;=kelas_charges[Lower])*(insurance[[#This Row],[charges]]&lt;kelas_charges[Upper]),0),1)</f>
        <v>1</v>
      </c>
      <c r="I596" t="str" cm="1">
        <f t="array" ref="I596">INDEX(kelas_charges[desc],MATCH(1,(insurance[[#This Row],[charges]]&gt;=kelas_charges[Lower])*(insurance[[#This Row],[charges]]&lt;kelas_charges[Upper]),0),1)</f>
        <v>1121 s.d 6817</v>
      </c>
      <c r="J596">
        <f>IF(insurance[[#This Row],[charges]]&gt;16700,1,0)</f>
        <v>0</v>
      </c>
      <c r="K596">
        <f>IF(insurance[[#This Row],[smoker]]="yes",1,0)</f>
        <v>0</v>
      </c>
      <c r="L596">
        <f>VLOOKUP(insurance[[#This Row],[region]],Table2[],2,0)</f>
        <v>4</v>
      </c>
    </row>
    <row r="597" spans="1:1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 s="29">
        <v>8823.9857499999998</v>
      </c>
      <c r="H597" cm="1">
        <f t="array" ref="H597">INDEX(kelas_charges[kelas],MATCH(1,(insurance[[#This Row],[charges]]&gt;=kelas_charges[Lower])*(insurance[[#This Row],[charges]]&lt;kelas_charges[Upper]),0),1)</f>
        <v>2</v>
      </c>
      <c r="I597" t="str" cm="1">
        <f t="array" ref="I597">INDEX(kelas_charges[desc],MATCH(1,(insurance[[#This Row],[charges]]&gt;=kelas_charges[Lower])*(insurance[[#This Row],[charges]]&lt;kelas_charges[Upper]),0),1)</f>
        <v>6817 s.d 12512</v>
      </c>
      <c r="J597">
        <f>IF(insurance[[#This Row],[charges]]&gt;16700,1,0)</f>
        <v>0</v>
      </c>
      <c r="K597">
        <f>IF(insurance[[#This Row],[smoker]]="yes",1,0)</f>
        <v>0</v>
      </c>
      <c r="L597">
        <f>VLOOKUP(insurance[[#This Row],[region]],Table2[],2,0)</f>
        <v>2</v>
      </c>
    </row>
    <row r="598" spans="1:1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 s="29">
        <v>7640.3091999999997</v>
      </c>
      <c r="H598" cm="1">
        <f t="array" ref="H598">INDEX(kelas_charges[kelas],MATCH(1,(insurance[[#This Row],[charges]]&gt;=kelas_charges[Lower])*(insurance[[#This Row],[charges]]&lt;kelas_charges[Upper]),0),1)</f>
        <v>2</v>
      </c>
      <c r="I598" t="str" cm="1">
        <f t="array" ref="I598">INDEX(kelas_charges[desc],MATCH(1,(insurance[[#This Row],[charges]]&gt;=kelas_charges[Lower])*(insurance[[#This Row],[charges]]&lt;kelas_charges[Upper]),0),1)</f>
        <v>6817 s.d 12512</v>
      </c>
      <c r="J598">
        <f>IF(insurance[[#This Row],[charges]]&gt;16700,1,0)</f>
        <v>0</v>
      </c>
      <c r="K598">
        <f>IF(insurance[[#This Row],[smoker]]="yes",1,0)</f>
        <v>0</v>
      </c>
      <c r="L598">
        <f>VLOOKUP(insurance[[#This Row],[region]],Table2[],2,0)</f>
        <v>4</v>
      </c>
    </row>
    <row r="599" spans="1:1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 s="29">
        <v>5594.8455000000004</v>
      </c>
      <c r="H599" cm="1">
        <f t="array" ref="H599">INDEX(kelas_charges[kelas],MATCH(1,(insurance[[#This Row],[charges]]&gt;=kelas_charges[Lower])*(insurance[[#This Row],[charges]]&lt;kelas_charges[Upper]),0),1)</f>
        <v>1</v>
      </c>
      <c r="I599" t="str" cm="1">
        <f t="array" ref="I599">INDEX(kelas_charges[desc],MATCH(1,(insurance[[#This Row],[charges]]&gt;=kelas_charges[Lower])*(insurance[[#This Row],[charges]]&lt;kelas_charges[Upper]),0),1)</f>
        <v>1121 s.d 6817</v>
      </c>
      <c r="J599">
        <f>IF(insurance[[#This Row],[charges]]&gt;16700,1,0)</f>
        <v>0</v>
      </c>
      <c r="K599">
        <f>IF(insurance[[#This Row],[smoker]]="yes",1,0)</f>
        <v>0</v>
      </c>
      <c r="L599">
        <f>VLOOKUP(insurance[[#This Row],[region]],Table2[],2,0)</f>
        <v>2</v>
      </c>
    </row>
    <row r="600" spans="1:1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 s="29">
        <v>7441.5010000000002</v>
      </c>
      <c r="H600" cm="1">
        <f t="array" ref="H600">INDEX(kelas_charges[kelas],MATCH(1,(insurance[[#This Row],[charges]]&gt;=kelas_charges[Lower])*(insurance[[#This Row],[charges]]&lt;kelas_charges[Upper]),0),1)</f>
        <v>2</v>
      </c>
      <c r="I600" t="str" cm="1">
        <f t="array" ref="I600">INDEX(kelas_charges[desc],MATCH(1,(insurance[[#This Row],[charges]]&gt;=kelas_charges[Lower])*(insurance[[#This Row],[charges]]&lt;kelas_charges[Upper]),0),1)</f>
        <v>6817 s.d 12512</v>
      </c>
      <c r="J600">
        <f>IF(insurance[[#This Row],[charges]]&gt;16700,1,0)</f>
        <v>0</v>
      </c>
      <c r="K600">
        <f>IF(insurance[[#This Row],[smoker]]="yes",1,0)</f>
        <v>0</v>
      </c>
      <c r="L600">
        <f>VLOOKUP(insurance[[#This Row],[region]],Table2[],2,0)</f>
        <v>3</v>
      </c>
    </row>
    <row r="601" spans="1:1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 s="29">
        <v>33471.971890000001</v>
      </c>
      <c r="H601" cm="1">
        <f t="array" ref="H601">INDEX(kelas_charges[kelas],MATCH(1,(insurance[[#This Row],[charges]]&gt;=kelas_charges[Lower])*(insurance[[#This Row],[charges]]&lt;kelas_charges[Upper]),0),1)</f>
        <v>6</v>
      </c>
      <c r="I601" t="str" cm="1">
        <f t="array" ref="I601">INDEX(kelas_charges[desc],MATCH(1,(insurance[[#This Row],[charges]]&gt;=kelas_charges[Lower])*(insurance[[#This Row],[charges]]&lt;kelas_charges[Upper]),0),1)</f>
        <v>29598 s.d 35293</v>
      </c>
      <c r="J601">
        <f>IF(insurance[[#This Row],[charges]]&gt;16700,1,0)</f>
        <v>1</v>
      </c>
      <c r="K601">
        <f>IF(insurance[[#This Row],[smoker]]="yes",1,0)</f>
        <v>0</v>
      </c>
      <c r="L601">
        <f>VLOOKUP(insurance[[#This Row],[region]],Table2[],2,0)</f>
        <v>1</v>
      </c>
    </row>
    <row r="602" spans="1:1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 s="29">
        <v>1633.0444</v>
      </c>
      <c r="H602" cm="1">
        <f t="array" ref="H602">INDEX(kelas_charges[kelas],MATCH(1,(insurance[[#This Row],[charges]]&gt;=kelas_charges[Lower])*(insurance[[#This Row],[charges]]&lt;kelas_charges[Upper]),0),1)</f>
        <v>1</v>
      </c>
      <c r="I602" t="str" cm="1">
        <f t="array" ref="I602">INDEX(kelas_charges[desc],MATCH(1,(insurance[[#This Row],[charges]]&gt;=kelas_charges[Lower])*(insurance[[#This Row],[charges]]&lt;kelas_charges[Upper]),0),1)</f>
        <v>1121 s.d 6817</v>
      </c>
      <c r="J602">
        <f>IF(insurance[[#This Row],[charges]]&gt;16700,1,0)</f>
        <v>0</v>
      </c>
      <c r="K602">
        <f>IF(insurance[[#This Row],[smoker]]="yes",1,0)</f>
        <v>0</v>
      </c>
      <c r="L602">
        <f>VLOOKUP(insurance[[#This Row],[region]],Table2[],2,0)</f>
        <v>4</v>
      </c>
    </row>
    <row r="603" spans="1:1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 s="29">
        <v>9174.1356500000002</v>
      </c>
      <c r="H603" cm="1">
        <f t="array" ref="H603">INDEX(kelas_charges[kelas],MATCH(1,(insurance[[#This Row],[charges]]&gt;=kelas_charges[Lower])*(insurance[[#This Row],[charges]]&lt;kelas_charges[Upper]),0),1)</f>
        <v>2</v>
      </c>
      <c r="I603" t="str" cm="1">
        <f t="array" ref="I603">INDEX(kelas_charges[desc],MATCH(1,(insurance[[#This Row],[charges]]&gt;=kelas_charges[Lower])*(insurance[[#This Row],[charges]]&lt;kelas_charges[Upper]),0),1)</f>
        <v>6817 s.d 12512</v>
      </c>
      <c r="J603">
        <f>IF(insurance[[#This Row],[charges]]&gt;16700,1,0)</f>
        <v>0</v>
      </c>
      <c r="K603">
        <f>IF(insurance[[#This Row],[smoker]]="yes",1,0)</f>
        <v>0</v>
      </c>
      <c r="L603">
        <f>VLOOKUP(insurance[[#This Row],[region]],Table2[],2,0)</f>
        <v>1</v>
      </c>
    </row>
    <row r="604" spans="1:1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 s="29">
        <v>11070.535</v>
      </c>
      <c r="H604" cm="1">
        <f t="array" ref="H604">INDEX(kelas_charges[kelas],MATCH(1,(insurance[[#This Row],[charges]]&gt;=kelas_charges[Lower])*(insurance[[#This Row],[charges]]&lt;kelas_charges[Upper]),0),1)</f>
        <v>2</v>
      </c>
      <c r="I604" t="str" cm="1">
        <f t="array" ref="I604">INDEX(kelas_charges[desc],MATCH(1,(insurance[[#This Row],[charges]]&gt;=kelas_charges[Lower])*(insurance[[#This Row],[charges]]&lt;kelas_charges[Upper]),0),1)</f>
        <v>6817 s.d 12512</v>
      </c>
      <c r="J604">
        <f>IF(insurance[[#This Row],[charges]]&gt;16700,1,0)</f>
        <v>0</v>
      </c>
      <c r="K604">
        <f>IF(insurance[[#This Row],[smoker]]="yes",1,0)</f>
        <v>0</v>
      </c>
      <c r="L604">
        <f>VLOOKUP(insurance[[#This Row],[region]],Table2[],2,0)</f>
        <v>3</v>
      </c>
    </row>
    <row r="605" spans="1:1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 s="29">
        <v>16085.127500000001</v>
      </c>
      <c r="H605" cm="1">
        <f t="array" ref="H605">INDEX(kelas_charges[kelas],MATCH(1,(insurance[[#This Row],[charges]]&gt;=kelas_charges[Lower])*(insurance[[#This Row],[charges]]&lt;kelas_charges[Upper]),0),1)</f>
        <v>3</v>
      </c>
      <c r="I605" t="str" cm="1">
        <f t="array" ref="I605">INDEX(kelas_charges[desc],MATCH(1,(insurance[[#This Row],[charges]]&gt;=kelas_charges[Lower])*(insurance[[#This Row],[charges]]&lt;kelas_charges[Upper]),0),1)</f>
        <v>12512 s.d 18207</v>
      </c>
      <c r="J605">
        <f>IF(insurance[[#This Row],[charges]]&gt;16700,1,0)</f>
        <v>0</v>
      </c>
      <c r="K605">
        <f>IF(insurance[[#This Row],[smoker]]="yes",1,0)</f>
        <v>0</v>
      </c>
      <c r="L605">
        <f>VLOOKUP(insurance[[#This Row],[region]],Table2[],2,0)</f>
        <v>4</v>
      </c>
    </row>
    <row r="606" spans="1:1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 s="29">
        <v>17468.983899999999</v>
      </c>
      <c r="H606" cm="1">
        <f t="array" ref="H606">INDEX(kelas_charges[kelas],MATCH(1,(insurance[[#This Row],[charges]]&gt;=kelas_charges[Lower])*(insurance[[#This Row],[charges]]&lt;kelas_charges[Upper]),0),1)</f>
        <v>3</v>
      </c>
      <c r="I606" t="str" cm="1">
        <f t="array" ref="I606">INDEX(kelas_charges[desc],MATCH(1,(insurance[[#This Row],[charges]]&gt;=kelas_charges[Lower])*(insurance[[#This Row],[charges]]&lt;kelas_charges[Upper]),0),1)</f>
        <v>12512 s.d 18207</v>
      </c>
      <c r="J606">
        <f>IF(insurance[[#This Row],[charges]]&gt;16700,1,0)</f>
        <v>1</v>
      </c>
      <c r="K606">
        <f>IF(insurance[[#This Row],[smoker]]="yes",1,0)</f>
        <v>1</v>
      </c>
      <c r="L606">
        <f>VLOOKUP(insurance[[#This Row],[region]],Table2[],2,0)</f>
        <v>1</v>
      </c>
    </row>
    <row r="607" spans="1:1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 s="29">
        <v>9283.5619999999999</v>
      </c>
      <c r="H607" cm="1">
        <f t="array" ref="H607">INDEX(kelas_charges[kelas],MATCH(1,(insurance[[#This Row],[charges]]&gt;=kelas_charges[Lower])*(insurance[[#This Row],[charges]]&lt;kelas_charges[Upper]),0),1)</f>
        <v>2</v>
      </c>
      <c r="I607" t="str" cm="1">
        <f t="array" ref="I607">INDEX(kelas_charges[desc],MATCH(1,(insurance[[#This Row],[charges]]&gt;=kelas_charges[Lower])*(insurance[[#This Row],[charges]]&lt;kelas_charges[Upper]),0),1)</f>
        <v>6817 s.d 12512</v>
      </c>
      <c r="J607">
        <f>IF(insurance[[#This Row],[charges]]&gt;16700,1,0)</f>
        <v>0</v>
      </c>
      <c r="K607">
        <f>IF(insurance[[#This Row],[smoker]]="yes",1,0)</f>
        <v>0</v>
      </c>
      <c r="L607">
        <f>VLOOKUP(insurance[[#This Row],[region]],Table2[],2,0)</f>
        <v>4</v>
      </c>
    </row>
    <row r="608" spans="1:1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 s="29">
        <v>3558.6202499999999</v>
      </c>
      <c r="H608" cm="1">
        <f t="array" ref="H608">INDEX(kelas_charges[kelas],MATCH(1,(insurance[[#This Row],[charges]]&gt;=kelas_charges[Lower])*(insurance[[#This Row],[charges]]&lt;kelas_charges[Upper]),0),1)</f>
        <v>1</v>
      </c>
      <c r="I608" t="str" cm="1">
        <f t="array" ref="I608">INDEX(kelas_charges[desc],MATCH(1,(insurance[[#This Row],[charges]]&gt;=kelas_charges[Lower])*(insurance[[#This Row],[charges]]&lt;kelas_charges[Upper]),0),1)</f>
        <v>1121 s.d 6817</v>
      </c>
      <c r="J608">
        <f>IF(insurance[[#This Row],[charges]]&gt;16700,1,0)</f>
        <v>0</v>
      </c>
      <c r="K608">
        <f>IF(insurance[[#This Row],[smoker]]="yes",1,0)</f>
        <v>0</v>
      </c>
      <c r="L608">
        <f>VLOOKUP(insurance[[#This Row],[region]],Table2[],2,0)</f>
        <v>2</v>
      </c>
    </row>
    <row r="609" spans="1:1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 s="29">
        <v>25678.778450000002</v>
      </c>
      <c r="H609" cm="1">
        <f t="array" ref="H609">INDEX(kelas_charges[kelas],MATCH(1,(insurance[[#This Row],[charges]]&gt;=kelas_charges[Lower])*(insurance[[#This Row],[charges]]&lt;kelas_charges[Upper]),0),1)</f>
        <v>5</v>
      </c>
      <c r="I609" t="str" cm="1">
        <f t="array" ref="I609">INDEX(kelas_charges[desc],MATCH(1,(insurance[[#This Row],[charges]]&gt;=kelas_charges[Lower])*(insurance[[#This Row],[charges]]&lt;kelas_charges[Upper]),0),1)</f>
        <v>23903 s.d 29598</v>
      </c>
      <c r="J609">
        <f>IF(insurance[[#This Row],[charges]]&gt;16700,1,0)</f>
        <v>1</v>
      </c>
      <c r="K609">
        <f>IF(insurance[[#This Row],[smoker]]="yes",1,0)</f>
        <v>1</v>
      </c>
      <c r="L609">
        <f>VLOOKUP(insurance[[#This Row],[region]],Table2[],2,0)</f>
        <v>1</v>
      </c>
    </row>
    <row r="610" spans="1:1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 s="29">
        <v>4435.0941999999995</v>
      </c>
      <c r="H610" cm="1">
        <f t="array" ref="H610">INDEX(kelas_charges[kelas],MATCH(1,(insurance[[#This Row],[charges]]&gt;=kelas_charges[Lower])*(insurance[[#This Row],[charges]]&lt;kelas_charges[Upper]),0),1)</f>
        <v>1</v>
      </c>
      <c r="I610" t="str" cm="1">
        <f t="array" ref="I610">INDEX(kelas_charges[desc],MATCH(1,(insurance[[#This Row],[charges]]&gt;=kelas_charges[Lower])*(insurance[[#This Row],[charges]]&lt;kelas_charges[Upper]),0),1)</f>
        <v>1121 s.d 6817</v>
      </c>
      <c r="J610">
        <f>IF(insurance[[#This Row],[charges]]&gt;16700,1,0)</f>
        <v>0</v>
      </c>
      <c r="K610">
        <f>IF(insurance[[#This Row],[smoker]]="yes",1,0)</f>
        <v>0</v>
      </c>
      <c r="L610">
        <f>VLOOKUP(insurance[[#This Row],[region]],Table2[],2,0)</f>
        <v>2</v>
      </c>
    </row>
    <row r="611" spans="1:1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 s="29">
        <v>39241.442000000003</v>
      </c>
      <c r="H611" cm="1">
        <f t="array" ref="H611">INDEX(kelas_charges[kelas],MATCH(1,(insurance[[#This Row],[charges]]&gt;=kelas_charges[Lower])*(insurance[[#This Row],[charges]]&lt;kelas_charges[Upper]),0),1)</f>
        <v>7</v>
      </c>
      <c r="I611" t="str" cm="1">
        <f t="array" ref="I611">INDEX(kelas_charges[desc],MATCH(1,(insurance[[#This Row],[charges]]&gt;=kelas_charges[Lower])*(insurance[[#This Row],[charges]]&lt;kelas_charges[Upper]),0),1)</f>
        <v>35293 s.d 40989</v>
      </c>
      <c r="J611">
        <f>IF(insurance[[#This Row],[charges]]&gt;16700,1,0)</f>
        <v>1</v>
      </c>
      <c r="K611">
        <f>IF(insurance[[#This Row],[smoker]]="yes",1,0)</f>
        <v>1</v>
      </c>
      <c r="L611">
        <f>VLOOKUP(insurance[[#This Row],[region]],Table2[],2,0)</f>
        <v>3</v>
      </c>
    </row>
    <row r="612" spans="1:1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 s="29">
        <v>8547.6913000000004</v>
      </c>
      <c r="H612" cm="1">
        <f t="array" ref="H612">INDEX(kelas_charges[kelas],MATCH(1,(insurance[[#This Row],[charges]]&gt;=kelas_charges[Lower])*(insurance[[#This Row],[charges]]&lt;kelas_charges[Upper]),0),1)</f>
        <v>2</v>
      </c>
      <c r="I612" t="str" cm="1">
        <f t="array" ref="I612">INDEX(kelas_charges[desc],MATCH(1,(insurance[[#This Row],[charges]]&gt;=kelas_charges[Lower])*(insurance[[#This Row],[charges]]&lt;kelas_charges[Upper]),0),1)</f>
        <v>6817 s.d 12512</v>
      </c>
      <c r="J612">
        <f>IF(insurance[[#This Row],[charges]]&gt;16700,1,0)</f>
        <v>0</v>
      </c>
      <c r="K612">
        <f>IF(insurance[[#This Row],[smoker]]="yes",1,0)</f>
        <v>0</v>
      </c>
      <c r="L612">
        <f>VLOOKUP(insurance[[#This Row],[region]],Table2[],2,0)</f>
        <v>4</v>
      </c>
    </row>
    <row r="613" spans="1:1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 s="29">
        <v>6571.5439999999999</v>
      </c>
      <c r="H613" cm="1">
        <f t="array" ref="H613">INDEX(kelas_charges[kelas],MATCH(1,(insurance[[#This Row],[charges]]&gt;=kelas_charges[Lower])*(insurance[[#This Row],[charges]]&lt;kelas_charges[Upper]),0),1)</f>
        <v>1</v>
      </c>
      <c r="I613" t="str" cm="1">
        <f t="array" ref="I613">INDEX(kelas_charges[desc],MATCH(1,(insurance[[#This Row],[charges]]&gt;=kelas_charges[Lower])*(insurance[[#This Row],[charges]]&lt;kelas_charges[Upper]),0),1)</f>
        <v>1121 s.d 6817</v>
      </c>
      <c r="J613">
        <f>IF(insurance[[#This Row],[charges]]&gt;16700,1,0)</f>
        <v>0</v>
      </c>
      <c r="K613">
        <f>IF(insurance[[#This Row],[smoker]]="yes",1,0)</f>
        <v>0</v>
      </c>
      <c r="L613">
        <f>VLOOKUP(insurance[[#This Row],[region]],Table2[],2,0)</f>
        <v>3</v>
      </c>
    </row>
    <row r="614" spans="1:1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 s="29">
        <v>2207.6974500000001</v>
      </c>
      <c r="H614" cm="1">
        <f t="array" ref="H614">INDEX(kelas_charges[kelas],MATCH(1,(insurance[[#This Row],[charges]]&gt;=kelas_charges[Lower])*(insurance[[#This Row],[charges]]&lt;kelas_charges[Upper]),0),1)</f>
        <v>1</v>
      </c>
      <c r="I614" t="str" cm="1">
        <f t="array" ref="I614">INDEX(kelas_charges[desc],MATCH(1,(insurance[[#This Row],[charges]]&gt;=kelas_charges[Lower])*(insurance[[#This Row],[charges]]&lt;kelas_charges[Upper]),0),1)</f>
        <v>1121 s.d 6817</v>
      </c>
      <c r="J614">
        <f>IF(insurance[[#This Row],[charges]]&gt;16700,1,0)</f>
        <v>0</v>
      </c>
      <c r="K614">
        <f>IF(insurance[[#This Row],[smoker]]="yes",1,0)</f>
        <v>0</v>
      </c>
      <c r="L614">
        <f>VLOOKUP(insurance[[#This Row],[region]],Table2[],2,0)</f>
        <v>2</v>
      </c>
    </row>
    <row r="615" spans="1:1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 s="29">
        <v>6753.0379999999996</v>
      </c>
      <c r="H615" cm="1">
        <f t="array" ref="H615">INDEX(kelas_charges[kelas],MATCH(1,(insurance[[#This Row],[charges]]&gt;=kelas_charges[Lower])*(insurance[[#This Row],[charges]]&lt;kelas_charges[Upper]),0),1)</f>
        <v>1</v>
      </c>
      <c r="I615" t="str" cm="1">
        <f t="array" ref="I615">INDEX(kelas_charges[desc],MATCH(1,(insurance[[#This Row],[charges]]&gt;=kelas_charges[Lower])*(insurance[[#This Row],[charges]]&lt;kelas_charges[Upper]),0),1)</f>
        <v>1121 s.d 6817</v>
      </c>
      <c r="J615">
        <f>IF(insurance[[#This Row],[charges]]&gt;16700,1,0)</f>
        <v>0</v>
      </c>
      <c r="K615">
        <f>IF(insurance[[#This Row],[smoker]]="yes",1,0)</f>
        <v>0</v>
      </c>
      <c r="L615">
        <f>VLOOKUP(insurance[[#This Row],[region]],Table2[],2,0)</f>
        <v>2</v>
      </c>
    </row>
    <row r="616" spans="1:1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 s="29">
        <v>1880.07</v>
      </c>
      <c r="H616" cm="1">
        <f t="array" ref="H616">INDEX(kelas_charges[kelas],MATCH(1,(insurance[[#This Row],[charges]]&gt;=kelas_charges[Lower])*(insurance[[#This Row],[charges]]&lt;kelas_charges[Upper]),0),1)</f>
        <v>1</v>
      </c>
      <c r="I616" t="str" cm="1">
        <f t="array" ref="I616">INDEX(kelas_charges[desc],MATCH(1,(insurance[[#This Row],[charges]]&gt;=kelas_charges[Lower])*(insurance[[#This Row],[charges]]&lt;kelas_charges[Upper]),0),1)</f>
        <v>1121 s.d 6817</v>
      </c>
      <c r="J616">
        <f>IF(insurance[[#This Row],[charges]]&gt;16700,1,0)</f>
        <v>0</v>
      </c>
      <c r="K616">
        <f>IF(insurance[[#This Row],[smoker]]="yes",1,0)</f>
        <v>0</v>
      </c>
      <c r="L616">
        <f>VLOOKUP(insurance[[#This Row],[region]],Table2[],2,0)</f>
        <v>4</v>
      </c>
    </row>
    <row r="617" spans="1:1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 s="29">
        <v>42969.852700000003</v>
      </c>
      <c r="H617" cm="1">
        <f t="array" ref="H617">INDEX(kelas_charges[kelas],MATCH(1,(insurance[[#This Row],[charges]]&gt;=kelas_charges[Lower])*(insurance[[#This Row],[charges]]&lt;kelas_charges[Upper]),0),1)</f>
        <v>8</v>
      </c>
      <c r="I617" t="str" cm="1">
        <f t="array" ref="I617">INDEX(kelas_charges[desc],MATCH(1,(insurance[[#This Row],[charges]]&gt;=kelas_charges[Lower])*(insurance[[#This Row],[charges]]&lt;kelas_charges[Upper]),0),1)</f>
        <v>40989 s.d 46684</v>
      </c>
      <c r="J617">
        <f>IF(insurance[[#This Row],[charges]]&gt;16700,1,0)</f>
        <v>1</v>
      </c>
      <c r="K617">
        <f>IF(insurance[[#This Row],[smoker]]="yes",1,0)</f>
        <v>1</v>
      </c>
      <c r="L617">
        <f>VLOOKUP(insurance[[#This Row],[region]],Table2[],2,0)</f>
        <v>4</v>
      </c>
    </row>
    <row r="618" spans="1:1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 s="29">
        <v>11658.11505</v>
      </c>
      <c r="H618" cm="1">
        <f t="array" ref="H618">INDEX(kelas_charges[kelas],MATCH(1,(insurance[[#This Row],[charges]]&gt;=kelas_charges[Lower])*(insurance[[#This Row],[charges]]&lt;kelas_charges[Upper]),0),1)</f>
        <v>2</v>
      </c>
      <c r="I618" t="str" cm="1">
        <f t="array" ref="I618">INDEX(kelas_charges[desc],MATCH(1,(insurance[[#This Row],[charges]]&gt;=kelas_charges[Lower])*(insurance[[#This Row],[charges]]&lt;kelas_charges[Upper]),0),1)</f>
        <v>6817 s.d 12512</v>
      </c>
      <c r="J618">
        <f>IF(insurance[[#This Row],[charges]]&gt;16700,1,0)</f>
        <v>0</v>
      </c>
      <c r="K618">
        <f>IF(insurance[[#This Row],[smoker]]="yes",1,0)</f>
        <v>0</v>
      </c>
      <c r="L618">
        <f>VLOOKUP(insurance[[#This Row],[region]],Table2[],2,0)</f>
        <v>2</v>
      </c>
    </row>
    <row r="619" spans="1:1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 s="29">
        <v>23306.546999999999</v>
      </c>
      <c r="H619" cm="1">
        <f t="array" ref="H619">INDEX(kelas_charges[kelas],MATCH(1,(insurance[[#This Row],[charges]]&gt;=kelas_charges[Lower])*(insurance[[#This Row],[charges]]&lt;kelas_charges[Upper]),0),1)</f>
        <v>4</v>
      </c>
      <c r="I619" t="str" cm="1">
        <f t="array" ref="I619">INDEX(kelas_charges[desc],MATCH(1,(insurance[[#This Row],[charges]]&gt;=kelas_charges[Lower])*(insurance[[#This Row],[charges]]&lt;kelas_charges[Upper]),0),1)</f>
        <v>18207 s.d 23903</v>
      </c>
      <c r="J619">
        <f>IF(insurance[[#This Row],[charges]]&gt;16700,1,0)</f>
        <v>1</v>
      </c>
      <c r="K619">
        <f>IF(insurance[[#This Row],[smoker]]="yes",1,0)</f>
        <v>1</v>
      </c>
      <c r="L619">
        <f>VLOOKUP(insurance[[#This Row],[region]],Table2[],2,0)</f>
        <v>3</v>
      </c>
    </row>
    <row r="620" spans="1:1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 s="29">
        <v>34439.855900000002</v>
      </c>
      <c r="H620" cm="1">
        <f t="array" ref="H620">INDEX(kelas_charges[kelas],MATCH(1,(insurance[[#This Row],[charges]]&gt;=kelas_charges[Lower])*(insurance[[#This Row],[charges]]&lt;kelas_charges[Upper]),0),1)</f>
        <v>6</v>
      </c>
      <c r="I620" t="str" cm="1">
        <f t="array" ref="I620">INDEX(kelas_charges[desc],MATCH(1,(insurance[[#This Row],[charges]]&gt;=kelas_charges[Lower])*(insurance[[#This Row],[charges]]&lt;kelas_charges[Upper]),0),1)</f>
        <v>29598 s.d 35293</v>
      </c>
      <c r="J620">
        <f>IF(insurance[[#This Row],[charges]]&gt;16700,1,0)</f>
        <v>1</v>
      </c>
      <c r="K620">
        <f>IF(insurance[[#This Row],[smoker]]="yes",1,0)</f>
        <v>1</v>
      </c>
      <c r="L620">
        <f>VLOOKUP(insurance[[#This Row],[region]],Table2[],2,0)</f>
        <v>4</v>
      </c>
    </row>
    <row r="621" spans="1:1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 s="29">
        <v>10713.644</v>
      </c>
      <c r="H621" cm="1">
        <f t="array" ref="H621">INDEX(kelas_charges[kelas],MATCH(1,(insurance[[#This Row],[charges]]&gt;=kelas_charges[Lower])*(insurance[[#This Row],[charges]]&lt;kelas_charges[Upper]),0),1)</f>
        <v>2</v>
      </c>
      <c r="I621" t="str" cm="1">
        <f t="array" ref="I621">INDEX(kelas_charges[desc],MATCH(1,(insurance[[#This Row],[charges]]&gt;=kelas_charges[Lower])*(insurance[[#This Row],[charges]]&lt;kelas_charges[Upper]),0),1)</f>
        <v>6817 s.d 12512</v>
      </c>
      <c r="J621">
        <f>IF(insurance[[#This Row],[charges]]&gt;16700,1,0)</f>
        <v>0</v>
      </c>
      <c r="K621">
        <f>IF(insurance[[#This Row],[smoker]]="yes",1,0)</f>
        <v>0</v>
      </c>
      <c r="L621">
        <f>VLOOKUP(insurance[[#This Row],[region]],Table2[],2,0)</f>
        <v>3</v>
      </c>
    </row>
    <row r="622" spans="1:1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 s="29">
        <v>3659.346</v>
      </c>
      <c r="H622" cm="1">
        <f t="array" ref="H622">INDEX(kelas_charges[kelas],MATCH(1,(insurance[[#This Row],[charges]]&gt;=kelas_charges[Lower])*(insurance[[#This Row],[charges]]&lt;kelas_charges[Upper]),0),1)</f>
        <v>1</v>
      </c>
      <c r="I622" t="str" cm="1">
        <f t="array" ref="I622">INDEX(kelas_charges[desc],MATCH(1,(insurance[[#This Row],[charges]]&gt;=kelas_charges[Lower])*(insurance[[#This Row],[charges]]&lt;kelas_charges[Upper]),0),1)</f>
        <v>1121 s.d 6817</v>
      </c>
      <c r="J622">
        <f>IF(insurance[[#This Row],[charges]]&gt;16700,1,0)</f>
        <v>0</v>
      </c>
      <c r="K622">
        <f>IF(insurance[[#This Row],[smoker]]="yes",1,0)</f>
        <v>0</v>
      </c>
      <c r="L622">
        <f>VLOOKUP(insurance[[#This Row],[region]],Table2[],2,0)</f>
        <v>3</v>
      </c>
    </row>
    <row r="623" spans="1:1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 s="29">
        <v>40182.245999999999</v>
      </c>
      <c r="H623" cm="1">
        <f t="array" ref="H623">INDEX(kelas_charges[kelas],MATCH(1,(insurance[[#This Row],[charges]]&gt;=kelas_charges[Lower])*(insurance[[#This Row],[charges]]&lt;kelas_charges[Upper]),0),1)</f>
        <v>7</v>
      </c>
      <c r="I623" t="str" cm="1">
        <f t="array" ref="I623">INDEX(kelas_charges[desc],MATCH(1,(insurance[[#This Row],[charges]]&gt;=kelas_charges[Lower])*(insurance[[#This Row],[charges]]&lt;kelas_charges[Upper]),0),1)</f>
        <v>35293 s.d 40989</v>
      </c>
      <c r="J623">
        <f>IF(insurance[[#This Row],[charges]]&gt;16700,1,0)</f>
        <v>1</v>
      </c>
      <c r="K623">
        <f>IF(insurance[[#This Row],[smoker]]="yes",1,0)</f>
        <v>1</v>
      </c>
      <c r="L623">
        <f>VLOOKUP(insurance[[#This Row],[region]],Table2[],2,0)</f>
        <v>3</v>
      </c>
    </row>
    <row r="624" spans="1:1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 s="29">
        <v>9182.17</v>
      </c>
      <c r="H624" cm="1">
        <f t="array" ref="H624">INDEX(kelas_charges[kelas],MATCH(1,(insurance[[#This Row],[charges]]&gt;=kelas_charges[Lower])*(insurance[[#This Row],[charges]]&lt;kelas_charges[Upper]),0),1)</f>
        <v>2</v>
      </c>
      <c r="I624" t="str" cm="1">
        <f t="array" ref="I624">INDEX(kelas_charges[desc],MATCH(1,(insurance[[#This Row],[charges]]&gt;=kelas_charges[Lower])*(insurance[[#This Row],[charges]]&lt;kelas_charges[Upper]),0),1)</f>
        <v>6817 s.d 12512</v>
      </c>
      <c r="J624">
        <f>IF(insurance[[#This Row],[charges]]&gt;16700,1,0)</f>
        <v>0</v>
      </c>
      <c r="K624">
        <f>IF(insurance[[#This Row],[smoker]]="yes",1,0)</f>
        <v>0</v>
      </c>
      <c r="L624">
        <f>VLOOKUP(insurance[[#This Row],[region]],Table2[],2,0)</f>
        <v>3</v>
      </c>
    </row>
    <row r="625" spans="1:1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 s="29">
        <v>34617.840649999998</v>
      </c>
      <c r="H625" cm="1">
        <f t="array" ref="H625">INDEX(kelas_charges[kelas],MATCH(1,(insurance[[#This Row],[charges]]&gt;=kelas_charges[Lower])*(insurance[[#This Row],[charges]]&lt;kelas_charges[Upper]),0),1)</f>
        <v>6</v>
      </c>
      <c r="I625" t="str" cm="1">
        <f t="array" ref="I625">INDEX(kelas_charges[desc],MATCH(1,(insurance[[#This Row],[charges]]&gt;=kelas_charges[Lower])*(insurance[[#This Row],[charges]]&lt;kelas_charges[Upper]),0),1)</f>
        <v>29598 s.d 35293</v>
      </c>
      <c r="J625">
        <f>IF(insurance[[#This Row],[charges]]&gt;16700,1,0)</f>
        <v>1</v>
      </c>
      <c r="K625">
        <f>IF(insurance[[#This Row],[smoker]]="yes",1,0)</f>
        <v>1</v>
      </c>
      <c r="L625">
        <f>VLOOKUP(insurance[[#This Row],[region]],Table2[],2,0)</f>
        <v>2</v>
      </c>
    </row>
    <row r="626" spans="1:1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 s="29">
        <v>12129.614149999999</v>
      </c>
      <c r="H626" cm="1">
        <f t="array" ref="H626">INDEX(kelas_charges[kelas],MATCH(1,(insurance[[#This Row],[charges]]&gt;=kelas_charges[Lower])*(insurance[[#This Row],[charges]]&lt;kelas_charges[Upper]),0),1)</f>
        <v>2</v>
      </c>
      <c r="I626" t="str" cm="1">
        <f t="array" ref="I626">INDEX(kelas_charges[desc],MATCH(1,(insurance[[#This Row],[charges]]&gt;=kelas_charges[Lower])*(insurance[[#This Row],[charges]]&lt;kelas_charges[Upper]),0),1)</f>
        <v>6817 s.d 12512</v>
      </c>
      <c r="J626">
        <f>IF(insurance[[#This Row],[charges]]&gt;16700,1,0)</f>
        <v>0</v>
      </c>
      <c r="K626">
        <f>IF(insurance[[#This Row],[smoker]]="yes",1,0)</f>
        <v>0</v>
      </c>
      <c r="L626">
        <f>VLOOKUP(insurance[[#This Row],[region]],Table2[],2,0)</f>
        <v>1</v>
      </c>
    </row>
    <row r="627" spans="1:1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 s="29">
        <v>3736.4647</v>
      </c>
      <c r="H627" cm="1">
        <f t="array" ref="H627">INDEX(kelas_charges[kelas],MATCH(1,(insurance[[#This Row],[charges]]&gt;=kelas_charges[Lower])*(insurance[[#This Row],[charges]]&lt;kelas_charges[Upper]),0),1)</f>
        <v>1</v>
      </c>
      <c r="I627" t="str" cm="1">
        <f t="array" ref="I627">INDEX(kelas_charges[desc],MATCH(1,(insurance[[#This Row],[charges]]&gt;=kelas_charges[Lower])*(insurance[[#This Row],[charges]]&lt;kelas_charges[Upper]),0),1)</f>
        <v>1121 s.d 6817</v>
      </c>
      <c r="J627">
        <f>IF(insurance[[#This Row],[charges]]&gt;16700,1,0)</f>
        <v>0</v>
      </c>
      <c r="K627">
        <f>IF(insurance[[#This Row],[smoker]]="yes",1,0)</f>
        <v>0</v>
      </c>
      <c r="L627">
        <f>VLOOKUP(insurance[[#This Row],[region]],Table2[],2,0)</f>
        <v>1</v>
      </c>
    </row>
    <row r="628" spans="1:1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 s="29">
        <v>6748.5911999999998</v>
      </c>
      <c r="H628" cm="1">
        <f t="array" ref="H628">INDEX(kelas_charges[kelas],MATCH(1,(insurance[[#This Row],[charges]]&gt;=kelas_charges[Lower])*(insurance[[#This Row],[charges]]&lt;kelas_charges[Upper]),0),1)</f>
        <v>1</v>
      </c>
      <c r="I628" t="str" cm="1">
        <f t="array" ref="I628">INDEX(kelas_charges[desc],MATCH(1,(insurance[[#This Row],[charges]]&gt;=kelas_charges[Lower])*(insurance[[#This Row],[charges]]&lt;kelas_charges[Upper]),0),1)</f>
        <v>1121 s.d 6817</v>
      </c>
      <c r="J628">
        <f>IF(insurance[[#This Row],[charges]]&gt;16700,1,0)</f>
        <v>0</v>
      </c>
      <c r="K628">
        <f>IF(insurance[[#This Row],[smoker]]="yes",1,0)</f>
        <v>0</v>
      </c>
      <c r="L628">
        <f>VLOOKUP(insurance[[#This Row],[region]],Table2[],2,0)</f>
        <v>2</v>
      </c>
    </row>
    <row r="629" spans="1:1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 s="29">
        <v>11326.71487</v>
      </c>
      <c r="H629" cm="1">
        <f t="array" ref="H629">INDEX(kelas_charges[kelas],MATCH(1,(insurance[[#This Row],[charges]]&gt;=kelas_charges[Lower])*(insurance[[#This Row],[charges]]&lt;kelas_charges[Upper]),0),1)</f>
        <v>2</v>
      </c>
      <c r="I629" t="str" cm="1">
        <f t="array" ref="I629">INDEX(kelas_charges[desc],MATCH(1,(insurance[[#This Row],[charges]]&gt;=kelas_charges[Lower])*(insurance[[#This Row],[charges]]&lt;kelas_charges[Upper]),0),1)</f>
        <v>6817 s.d 12512</v>
      </c>
      <c r="J629">
        <f>IF(insurance[[#This Row],[charges]]&gt;16700,1,0)</f>
        <v>0</v>
      </c>
      <c r="K629">
        <f>IF(insurance[[#This Row],[smoker]]="yes",1,0)</f>
        <v>0</v>
      </c>
      <c r="L629">
        <f>VLOOKUP(insurance[[#This Row],[region]],Table2[],2,0)</f>
        <v>4</v>
      </c>
    </row>
    <row r="630" spans="1:1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 s="29">
        <v>11365.951999999999</v>
      </c>
      <c r="H630" cm="1">
        <f t="array" ref="H630">INDEX(kelas_charges[kelas],MATCH(1,(insurance[[#This Row],[charges]]&gt;=kelas_charges[Lower])*(insurance[[#This Row],[charges]]&lt;kelas_charges[Upper]),0),1)</f>
        <v>2</v>
      </c>
      <c r="I630" t="str" cm="1">
        <f t="array" ref="I630">INDEX(kelas_charges[desc],MATCH(1,(insurance[[#This Row],[charges]]&gt;=kelas_charges[Lower])*(insurance[[#This Row],[charges]]&lt;kelas_charges[Upper]),0),1)</f>
        <v>6817 s.d 12512</v>
      </c>
      <c r="J630">
        <f>IF(insurance[[#This Row],[charges]]&gt;16700,1,0)</f>
        <v>0</v>
      </c>
      <c r="K630">
        <f>IF(insurance[[#This Row],[smoker]]="yes",1,0)</f>
        <v>0</v>
      </c>
      <c r="L630">
        <f>VLOOKUP(insurance[[#This Row],[region]],Table2[],2,0)</f>
        <v>3</v>
      </c>
    </row>
    <row r="631" spans="1:1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 s="29">
        <v>42983.458500000001</v>
      </c>
      <c r="H631" cm="1">
        <f t="array" ref="H631">INDEX(kelas_charges[kelas],MATCH(1,(insurance[[#This Row],[charges]]&gt;=kelas_charges[Lower])*(insurance[[#This Row],[charges]]&lt;kelas_charges[Upper]),0),1)</f>
        <v>8</v>
      </c>
      <c r="I631" t="str" cm="1">
        <f t="array" ref="I631">INDEX(kelas_charges[desc],MATCH(1,(insurance[[#This Row],[charges]]&gt;=kelas_charges[Lower])*(insurance[[#This Row],[charges]]&lt;kelas_charges[Upper]),0),1)</f>
        <v>40989 s.d 46684</v>
      </c>
      <c r="J631">
        <f>IF(insurance[[#This Row],[charges]]&gt;16700,1,0)</f>
        <v>1</v>
      </c>
      <c r="K631">
        <f>IF(insurance[[#This Row],[smoker]]="yes",1,0)</f>
        <v>1</v>
      </c>
      <c r="L631">
        <f>VLOOKUP(insurance[[#This Row],[region]],Table2[],2,0)</f>
        <v>1</v>
      </c>
    </row>
    <row r="632" spans="1:1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 s="29">
        <v>10085.846</v>
      </c>
      <c r="H632" cm="1">
        <f t="array" ref="H632">INDEX(kelas_charges[kelas],MATCH(1,(insurance[[#This Row],[charges]]&gt;=kelas_charges[Lower])*(insurance[[#This Row],[charges]]&lt;kelas_charges[Upper]),0),1)</f>
        <v>2</v>
      </c>
      <c r="I632" t="str" cm="1">
        <f t="array" ref="I632">INDEX(kelas_charges[desc],MATCH(1,(insurance[[#This Row],[charges]]&gt;=kelas_charges[Lower])*(insurance[[#This Row],[charges]]&lt;kelas_charges[Upper]),0),1)</f>
        <v>6817 s.d 12512</v>
      </c>
      <c r="J632">
        <f>IF(insurance[[#This Row],[charges]]&gt;16700,1,0)</f>
        <v>0</v>
      </c>
      <c r="K632">
        <f>IF(insurance[[#This Row],[smoker]]="yes",1,0)</f>
        <v>0</v>
      </c>
      <c r="L632">
        <f>VLOOKUP(insurance[[#This Row],[region]],Table2[],2,0)</f>
        <v>3</v>
      </c>
    </row>
    <row r="633" spans="1:1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 s="29">
        <v>1977.8150000000001</v>
      </c>
      <c r="H633" cm="1">
        <f t="array" ref="H633">INDEX(kelas_charges[kelas],MATCH(1,(insurance[[#This Row],[charges]]&gt;=kelas_charges[Lower])*(insurance[[#This Row],[charges]]&lt;kelas_charges[Upper]),0),1)</f>
        <v>1</v>
      </c>
      <c r="I633" t="str" cm="1">
        <f t="array" ref="I633">INDEX(kelas_charges[desc],MATCH(1,(insurance[[#This Row],[charges]]&gt;=kelas_charges[Lower])*(insurance[[#This Row],[charges]]&lt;kelas_charges[Upper]),0),1)</f>
        <v>1121 s.d 6817</v>
      </c>
      <c r="J633">
        <f>IF(insurance[[#This Row],[charges]]&gt;16700,1,0)</f>
        <v>0</v>
      </c>
      <c r="K633">
        <f>IF(insurance[[#This Row],[smoker]]="yes",1,0)</f>
        <v>0</v>
      </c>
      <c r="L633">
        <f>VLOOKUP(insurance[[#This Row],[region]],Table2[],2,0)</f>
        <v>3</v>
      </c>
    </row>
    <row r="634" spans="1:1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 s="29">
        <v>3366.6696999999999</v>
      </c>
      <c r="H634" cm="1">
        <f t="array" ref="H634">INDEX(kelas_charges[kelas],MATCH(1,(insurance[[#This Row],[charges]]&gt;=kelas_charges[Lower])*(insurance[[#This Row],[charges]]&lt;kelas_charges[Upper]),0),1)</f>
        <v>1</v>
      </c>
      <c r="I634" t="str" cm="1">
        <f t="array" ref="I634">INDEX(kelas_charges[desc],MATCH(1,(insurance[[#This Row],[charges]]&gt;=kelas_charges[Lower])*(insurance[[#This Row],[charges]]&lt;kelas_charges[Upper]),0),1)</f>
        <v>1121 s.d 6817</v>
      </c>
      <c r="J634">
        <f>IF(insurance[[#This Row],[charges]]&gt;16700,1,0)</f>
        <v>0</v>
      </c>
      <c r="K634">
        <f>IF(insurance[[#This Row],[smoker]]="yes",1,0)</f>
        <v>0</v>
      </c>
      <c r="L634">
        <f>VLOOKUP(insurance[[#This Row],[region]],Table2[],2,0)</f>
        <v>4</v>
      </c>
    </row>
    <row r="635" spans="1:1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 s="29">
        <v>7173.35995</v>
      </c>
      <c r="H635" cm="1">
        <f t="array" ref="H635">INDEX(kelas_charges[kelas],MATCH(1,(insurance[[#This Row],[charges]]&gt;=kelas_charges[Lower])*(insurance[[#This Row],[charges]]&lt;kelas_charges[Upper]),0),1)</f>
        <v>2</v>
      </c>
      <c r="I635" t="str" cm="1">
        <f t="array" ref="I635">INDEX(kelas_charges[desc],MATCH(1,(insurance[[#This Row],[charges]]&gt;=kelas_charges[Lower])*(insurance[[#This Row],[charges]]&lt;kelas_charges[Upper]),0),1)</f>
        <v>6817 s.d 12512</v>
      </c>
      <c r="J635">
        <f>IF(insurance[[#This Row],[charges]]&gt;16700,1,0)</f>
        <v>0</v>
      </c>
      <c r="K635">
        <f>IF(insurance[[#This Row],[smoker]]="yes",1,0)</f>
        <v>0</v>
      </c>
      <c r="L635">
        <f>VLOOKUP(insurance[[#This Row],[region]],Table2[],2,0)</f>
        <v>2</v>
      </c>
    </row>
    <row r="636" spans="1:1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 s="29">
        <v>9391.3459999999995</v>
      </c>
      <c r="H636" cm="1">
        <f t="array" ref="H636">INDEX(kelas_charges[kelas],MATCH(1,(insurance[[#This Row],[charges]]&gt;=kelas_charges[Lower])*(insurance[[#This Row],[charges]]&lt;kelas_charges[Upper]),0),1)</f>
        <v>2</v>
      </c>
      <c r="I636" t="str" cm="1">
        <f t="array" ref="I636">INDEX(kelas_charges[desc],MATCH(1,(insurance[[#This Row],[charges]]&gt;=kelas_charges[Lower])*(insurance[[#This Row],[charges]]&lt;kelas_charges[Upper]),0),1)</f>
        <v>6817 s.d 12512</v>
      </c>
      <c r="J636">
        <f>IF(insurance[[#This Row],[charges]]&gt;16700,1,0)</f>
        <v>0</v>
      </c>
      <c r="K636">
        <f>IF(insurance[[#This Row],[smoker]]="yes",1,0)</f>
        <v>0</v>
      </c>
      <c r="L636">
        <f>VLOOKUP(insurance[[#This Row],[region]],Table2[],2,0)</f>
        <v>3</v>
      </c>
    </row>
    <row r="637" spans="1:1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 s="29">
        <v>14410.9321</v>
      </c>
      <c r="H637" cm="1">
        <f t="array" ref="H637">INDEX(kelas_charges[kelas],MATCH(1,(insurance[[#This Row],[charges]]&gt;=kelas_charges[Lower])*(insurance[[#This Row],[charges]]&lt;kelas_charges[Upper]),0),1)</f>
        <v>3</v>
      </c>
      <c r="I637" t="str" cm="1">
        <f t="array" ref="I637">INDEX(kelas_charges[desc],MATCH(1,(insurance[[#This Row],[charges]]&gt;=kelas_charges[Lower])*(insurance[[#This Row],[charges]]&lt;kelas_charges[Upper]),0),1)</f>
        <v>12512 s.d 18207</v>
      </c>
      <c r="J637">
        <f>IF(insurance[[#This Row],[charges]]&gt;16700,1,0)</f>
        <v>0</v>
      </c>
      <c r="K637">
        <f>IF(insurance[[#This Row],[smoker]]="yes",1,0)</f>
        <v>0</v>
      </c>
      <c r="L637">
        <f>VLOOKUP(insurance[[#This Row],[region]],Table2[],2,0)</f>
        <v>2</v>
      </c>
    </row>
    <row r="638" spans="1:1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 s="29">
        <v>2709.1118999999999</v>
      </c>
      <c r="H638" cm="1">
        <f t="array" ref="H638">INDEX(kelas_charges[kelas],MATCH(1,(insurance[[#This Row],[charges]]&gt;=kelas_charges[Lower])*(insurance[[#This Row],[charges]]&lt;kelas_charges[Upper]),0),1)</f>
        <v>1</v>
      </c>
      <c r="I638" t="str" cm="1">
        <f t="array" ref="I638">INDEX(kelas_charges[desc],MATCH(1,(insurance[[#This Row],[charges]]&gt;=kelas_charges[Lower])*(insurance[[#This Row],[charges]]&lt;kelas_charges[Upper]),0),1)</f>
        <v>1121 s.d 6817</v>
      </c>
      <c r="J638">
        <f>IF(insurance[[#This Row],[charges]]&gt;16700,1,0)</f>
        <v>0</v>
      </c>
      <c r="K638">
        <f>IF(insurance[[#This Row],[smoker]]="yes",1,0)</f>
        <v>0</v>
      </c>
      <c r="L638">
        <f>VLOOKUP(insurance[[#This Row],[region]],Table2[],2,0)</f>
        <v>1</v>
      </c>
    </row>
    <row r="639" spans="1:1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 s="29">
        <v>24915.046259999999</v>
      </c>
      <c r="H639" cm="1">
        <f t="array" ref="H639">INDEX(kelas_charges[kelas],MATCH(1,(insurance[[#This Row],[charges]]&gt;=kelas_charges[Lower])*(insurance[[#This Row],[charges]]&lt;kelas_charges[Upper]),0),1)</f>
        <v>5</v>
      </c>
      <c r="I639" t="str" cm="1">
        <f t="array" ref="I639">INDEX(kelas_charges[desc],MATCH(1,(insurance[[#This Row],[charges]]&gt;=kelas_charges[Lower])*(insurance[[#This Row],[charges]]&lt;kelas_charges[Upper]),0),1)</f>
        <v>23903 s.d 29598</v>
      </c>
      <c r="J639">
        <f>IF(insurance[[#This Row],[charges]]&gt;16700,1,0)</f>
        <v>1</v>
      </c>
      <c r="K639">
        <f>IF(insurance[[#This Row],[smoker]]="yes",1,0)</f>
        <v>0</v>
      </c>
      <c r="L639">
        <f>VLOOKUP(insurance[[#This Row],[region]],Table2[],2,0)</f>
        <v>2</v>
      </c>
    </row>
    <row r="640" spans="1:1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 s="29">
        <v>20149.322899999999</v>
      </c>
      <c r="H640" cm="1">
        <f t="array" ref="H640">INDEX(kelas_charges[kelas],MATCH(1,(insurance[[#This Row],[charges]]&gt;=kelas_charges[Lower])*(insurance[[#This Row],[charges]]&lt;kelas_charges[Upper]),0),1)</f>
        <v>4</v>
      </c>
      <c r="I640" t="str" cm="1">
        <f t="array" ref="I640">INDEX(kelas_charges[desc],MATCH(1,(insurance[[#This Row],[charges]]&gt;=kelas_charges[Lower])*(insurance[[#This Row],[charges]]&lt;kelas_charges[Upper]),0),1)</f>
        <v>18207 s.d 23903</v>
      </c>
      <c r="J640">
        <f>IF(insurance[[#This Row],[charges]]&gt;16700,1,0)</f>
        <v>1</v>
      </c>
      <c r="K640">
        <f>IF(insurance[[#This Row],[smoker]]="yes",1,0)</f>
        <v>1</v>
      </c>
      <c r="L640">
        <f>VLOOKUP(insurance[[#This Row],[region]],Table2[],2,0)</f>
        <v>2</v>
      </c>
    </row>
    <row r="641" spans="1:1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 s="29">
        <v>12949.1554</v>
      </c>
      <c r="H641" cm="1">
        <f t="array" ref="H641">INDEX(kelas_charges[kelas],MATCH(1,(insurance[[#This Row],[charges]]&gt;=kelas_charges[Lower])*(insurance[[#This Row],[charges]]&lt;kelas_charges[Upper]),0),1)</f>
        <v>3</v>
      </c>
      <c r="I641" t="str" cm="1">
        <f t="array" ref="I641">INDEX(kelas_charges[desc],MATCH(1,(insurance[[#This Row],[charges]]&gt;=kelas_charges[Lower])*(insurance[[#This Row],[charges]]&lt;kelas_charges[Upper]),0),1)</f>
        <v>12512 s.d 18207</v>
      </c>
      <c r="J641">
        <f>IF(insurance[[#This Row],[charges]]&gt;16700,1,0)</f>
        <v>0</v>
      </c>
      <c r="K641">
        <f>IF(insurance[[#This Row],[smoker]]="yes",1,0)</f>
        <v>0</v>
      </c>
      <c r="L641">
        <f>VLOOKUP(insurance[[#This Row],[region]],Table2[],2,0)</f>
        <v>4</v>
      </c>
    </row>
    <row r="642" spans="1:1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 s="29">
        <v>6666.2430000000004</v>
      </c>
      <c r="H642" cm="1">
        <f t="array" ref="H642">INDEX(kelas_charges[kelas],MATCH(1,(insurance[[#This Row],[charges]]&gt;=kelas_charges[Lower])*(insurance[[#This Row],[charges]]&lt;kelas_charges[Upper]),0),1)</f>
        <v>1</v>
      </c>
      <c r="I642" t="str" cm="1">
        <f t="array" ref="I642">INDEX(kelas_charges[desc],MATCH(1,(insurance[[#This Row],[charges]]&gt;=kelas_charges[Lower])*(insurance[[#This Row],[charges]]&lt;kelas_charges[Upper]),0),1)</f>
        <v>1121 s.d 6817</v>
      </c>
      <c r="J642">
        <f>IF(insurance[[#This Row],[charges]]&gt;16700,1,0)</f>
        <v>0</v>
      </c>
      <c r="K642">
        <f>IF(insurance[[#This Row],[smoker]]="yes",1,0)</f>
        <v>0</v>
      </c>
      <c r="L642">
        <f>VLOOKUP(insurance[[#This Row],[region]],Table2[],2,0)</f>
        <v>3</v>
      </c>
    </row>
    <row r="643" spans="1:1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 s="29">
        <v>32787.458590000002</v>
      </c>
      <c r="H643" cm="1">
        <f t="array" ref="H643">INDEX(kelas_charges[kelas],MATCH(1,(insurance[[#This Row],[charges]]&gt;=kelas_charges[Lower])*(insurance[[#This Row],[charges]]&lt;kelas_charges[Upper]),0),1)</f>
        <v>6</v>
      </c>
      <c r="I643" t="str" cm="1">
        <f t="array" ref="I643">INDEX(kelas_charges[desc],MATCH(1,(insurance[[#This Row],[charges]]&gt;=kelas_charges[Lower])*(insurance[[#This Row],[charges]]&lt;kelas_charges[Upper]),0),1)</f>
        <v>29598 s.d 35293</v>
      </c>
      <c r="J643">
        <f>IF(insurance[[#This Row],[charges]]&gt;16700,1,0)</f>
        <v>1</v>
      </c>
      <c r="K643">
        <f>IF(insurance[[#This Row],[smoker]]="yes",1,0)</f>
        <v>1</v>
      </c>
      <c r="L643">
        <f>VLOOKUP(insurance[[#This Row],[region]],Table2[],2,0)</f>
        <v>1</v>
      </c>
    </row>
    <row r="644" spans="1:1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 s="29">
        <v>13143.86485</v>
      </c>
      <c r="H644" cm="1">
        <f t="array" ref="H644">INDEX(kelas_charges[kelas],MATCH(1,(insurance[[#This Row],[charges]]&gt;=kelas_charges[Lower])*(insurance[[#This Row],[charges]]&lt;kelas_charges[Upper]),0),1)</f>
        <v>3</v>
      </c>
      <c r="I644" t="str" cm="1">
        <f t="array" ref="I644">INDEX(kelas_charges[desc],MATCH(1,(insurance[[#This Row],[charges]]&gt;=kelas_charges[Lower])*(insurance[[#This Row],[charges]]&lt;kelas_charges[Upper]),0),1)</f>
        <v>12512 s.d 18207</v>
      </c>
      <c r="J644">
        <f>IF(insurance[[#This Row],[charges]]&gt;16700,1,0)</f>
        <v>0</v>
      </c>
      <c r="K644">
        <f>IF(insurance[[#This Row],[smoker]]="yes",1,0)</f>
        <v>0</v>
      </c>
      <c r="L644">
        <f>VLOOKUP(insurance[[#This Row],[region]],Table2[],2,0)</f>
        <v>2</v>
      </c>
    </row>
    <row r="645" spans="1:1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 s="29">
        <v>4466.6214</v>
      </c>
      <c r="H645" cm="1">
        <f t="array" ref="H645">INDEX(kelas_charges[kelas],MATCH(1,(insurance[[#This Row],[charges]]&gt;=kelas_charges[Lower])*(insurance[[#This Row],[charges]]&lt;kelas_charges[Upper]),0),1)</f>
        <v>1</v>
      </c>
      <c r="I645" t="str" cm="1">
        <f t="array" ref="I645">INDEX(kelas_charges[desc],MATCH(1,(insurance[[#This Row],[charges]]&gt;=kelas_charges[Lower])*(insurance[[#This Row],[charges]]&lt;kelas_charges[Upper]),0),1)</f>
        <v>1121 s.d 6817</v>
      </c>
      <c r="J645">
        <f>IF(insurance[[#This Row],[charges]]&gt;16700,1,0)</f>
        <v>0</v>
      </c>
      <c r="K645">
        <f>IF(insurance[[#This Row],[smoker]]="yes",1,0)</f>
        <v>0</v>
      </c>
      <c r="L645">
        <f>VLOOKUP(insurance[[#This Row],[region]],Table2[],2,0)</f>
        <v>1</v>
      </c>
    </row>
    <row r="646" spans="1:1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 s="29">
        <v>18806.145469999999</v>
      </c>
      <c r="H646" cm="1">
        <f t="array" ref="H646">INDEX(kelas_charges[kelas],MATCH(1,(insurance[[#This Row],[charges]]&gt;=kelas_charges[Lower])*(insurance[[#This Row],[charges]]&lt;kelas_charges[Upper]),0),1)</f>
        <v>4</v>
      </c>
      <c r="I646" t="str" cm="1">
        <f t="array" ref="I646">INDEX(kelas_charges[desc],MATCH(1,(insurance[[#This Row],[charges]]&gt;=kelas_charges[Lower])*(insurance[[#This Row],[charges]]&lt;kelas_charges[Upper]),0),1)</f>
        <v>18207 s.d 23903</v>
      </c>
      <c r="J646">
        <f>IF(insurance[[#This Row],[charges]]&gt;16700,1,0)</f>
        <v>1</v>
      </c>
      <c r="K646">
        <f>IF(insurance[[#This Row],[smoker]]="yes",1,0)</f>
        <v>0</v>
      </c>
      <c r="L646">
        <f>VLOOKUP(insurance[[#This Row],[region]],Table2[],2,0)</f>
        <v>4</v>
      </c>
    </row>
    <row r="647" spans="1:1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 s="29">
        <v>10141.136200000001</v>
      </c>
      <c r="H647" cm="1">
        <f t="array" ref="H647">INDEX(kelas_charges[kelas],MATCH(1,(insurance[[#This Row],[charges]]&gt;=kelas_charges[Lower])*(insurance[[#This Row],[charges]]&lt;kelas_charges[Upper]),0),1)</f>
        <v>2</v>
      </c>
      <c r="I647" t="str" cm="1">
        <f t="array" ref="I647">INDEX(kelas_charges[desc],MATCH(1,(insurance[[#This Row],[charges]]&gt;=kelas_charges[Lower])*(insurance[[#This Row],[charges]]&lt;kelas_charges[Upper]),0),1)</f>
        <v>6817 s.d 12512</v>
      </c>
      <c r="J647">
        <f>IF(insurance[[#This Row],[charges]]&gt;16700,1,0)</f>
        <v>0</v>
      </c>
      <c r="K647">
        <f>IF(insurance[[#This Row],[smoker]]="yes",1,0)</f>
        <v>0</v>
      </c>
      <c r="L647">
        <f>VLOOKUP(insurance[[#This Row],[region]],Table2[],2,0)</f>
        <v>2</v>
      </c>
    </row>
    <row r="648" spans="1:1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 s="29">
        <v>6123.5688</v>
      </c>
      <c r="H648" cm="1">
        <f t="array" ref="H648">INDEX(kelas_charges[kelas],MATCH(1,(insurance[[#This Row],[charges]]&gt;=kelas_charges[Lower])*(insurance[[#This Row],[charges]]&lt;kelas_charges[Upper]),0),1)</f>
        <v>1</v>
      </c>
      <c r="I648" t="str" cm="1">
        <f t="array" ref="I648">INDEX(kelas_charges[desc],MATCH(1,(insurance[[#This Row],[charges]]&gt;=kelas_charges[Lower])*(insurance[[#This Row],[charges]]&lt;kelas_charges[Upper]),0),1)</f>
        <v>1121 s.d 6817</v>
      </c>
      <c r="J648">
        <f>IF(insurance[[#This Row],[charges]]&gt;16700,1,0)</f>
        <v>0</v>
      </c>
      <c r="K648">
        <f>IF(insurance[[#This Row],[smoker]]="yes",1,0)</f>
        <v>0</v>
      </c>
      <c r="L648">
        <f>VLOOKUP(insurance[[#This Row],[region]],Table2[],2,0)</f>
        <v>1</v>
      </c>
    </row>
    <row r="649" spans="1:1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 s="29">
        <v>8252.2842999999993</v>
      </c>
      <c r="H649" cm="1">
        <f t="array" ref="H649">INDEX(kelas_charges[kelas],MATCH(1,(insurance[[#This Row],[charges]]&gt;=kelas_charges[Lower])*(insurance[[#This Row],[charges]]&lt;kelas_charges[Upper]),0),1)</f>
        <v>2</v>
      </c>
      <c r="I649" t="str" cm="1">
        <f t="array" ref="I649">INDEX(kelas_charges[desc],MATCH(1,(insurance[[#This Row],[charges]]&gt;=kelas_charges[Lower])*(insurance[[#This Row],[charges]]&lt;kelas_charges[Upper]),0),1)</f>
        <v>6817 s.d 12512</v>
      </c>
      <c r="J649">
        <f>IF(insurance[[#This Row],[charges]]&gt;16700,1,0)</f>
        <v>0</v>
      </c>
      <c r="K649">
        <f>IF(insurance[[#This Row],[smoker]]="yes",1,0)</f>
        <v>0</v>
      </c>
      <c r="L649">
        <f>VLOOKUP(insurance[[#This Row],[region]],Table2[],2,0)</f>
        <v>2</v>
      </c>
    </row>
    <row r="650" spans="1:1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 s="29">
        <v>1712.2270000000001</v>
      </c>
      <c r="H650" cm="1">
        <f t="array" ref="H650">INDEX(kelas_charges[kelas],MATCH(1,(insurance[[#This Row],[charges]]&gt;=kelas_charges[Lower])*(insurance[[#This Row],[charges]]&lt;kelas_charges[Upper]),0),1)</f>
        <v>1</v>
      </c>
      <c r="I650" t="str" cm="1">
        <f t="array" ref="I650">INDEX(kelas_charges[desc],MATCH(1,(insurance[[#This Row],[charges]]&gt;=kelas_charges[Lower])*(insurance[[#This Row],[charges]]&lt;kelas_charges[Upper]),0),1)</f>
        <v>1121 s.d 6817</v>
      </c>
      <c r="J650">
        <f>IF(insurance[[#This Row],[charges]]&gt;16700,1,0)</f>
        <v>0</v>
      </c>
      <c r="K650">
        <f>IF(insurance[[#This Row],[smoker]]="yes",1,0)</f>
        <v>0</v>
      </c>
      <c r="L650">
        <f>VLOOKUP(insurance[[#This Row],[region]],Table2[],2,0)</f>
        <v>2</v>
      </c>
    </row>
    <row r="651" spans="1:1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 s="29">
        <v>12430.95335</v>
      </c>
      <c r="H651" cm="1">
        <f t="array" ref="H651">INDEX(kelas_charges[kelas],MATCH(1,(insurance[[#This Row],[charges]]&gt;=kelas_charges[Lower])*(insurance[[#This Row],[charges]]&lt;kelas_charges[Upper]),0),1)</f>
        <v>2</v>
      </c>
      <c r="I651" t="str" cm="1">
        <f t="array" ref="I651">INDEX(kelas_charges[desc],MATCH(1,(insurance[[#This Row],[charges]]&gt;=kelas_charges[Lower])*(insurance[[#This Row],[charges]]&lt;kelas_charges[Upper]),0),1)</f>
        <v>6817 s.d 12512</v>
      </c>
      <c r="J651">
        <f>IF(insurance[[#This Row],[charges]]&gt;16700,1,0)</f>
        <v>0</v>
      </c>
      <c r="K651">
        <f>IF(insurance[[#This Row],[smoker]]="yes",1,0)</f>
        <v>0</v>
      </c>
      <c r="L651">
        <f>VLOOKUP(insurance[[#This Row],[region]],Table2[],2,0)</f>
        <v>2</v>
      </c>
    </row>
    <row r="652" spans="1:1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 s="29">
        <v>9800.8881999999994</v>
      </c>
      <c r="H652" cm="1">
        <f t="array" ref="H652">INDEX(kelas_charges[kelas],MATCH(1,(insurance[[#This Row],[charges]]&gt;=kelas_charges[Lower])*(insurance[[#This Row],[charges]]&lt;kelas_charges[Upper]),0),1)</f>
        <v>2</v>
      </c>
      <c r="I652" t="str" cm="1">
        <f t="array" ref="I652">INDEX(kelas_charges[desc],MATCH(1,(insurance[[#This Row],[charges]]&gt;=kelas_charges[Lower])*(insurance[[#This Row],[charges]]&lt;kelas_charges[Upper]),0),1)</f>
        <v>6817 s.d 12512</v>
      </c>
      <c r="J652">
        <f>IF(insurance[[#This Row],[charges]]&gt;16700,1,0)</f>
        <v>0</v>
      </c>
      <c r="K652">
        <f>IF(insurance[[#This Row],[smoker]]="yes",1,0)</f>
        <v>0</v>
      </c>
      <c r="L652">
        <f>VLOOKUP(insurance[[#This Row],[region]],Table2[],2,0)</f>
        <v>4</v>
      </c>
    </row>
    <row r="653" spans="1:1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 s="29">
        <v>10579.710999999999</v>
      </c>
      <c r="H653" cm="1">
        <f t="array" ref="H653">INDEX(kelas_charges[kelas],MATCH(1,(insurance[[#This Row],[charges]]&gt;=kelas_charges[Lower])*(insurance[[#This Row],[charges]]&lt;kelas_charges[Upper]),0),1)</f>
        <v>2</v>
      </c>
      <c r="I653" t="str" cm="1">
        <f t="array" ref="I653">INDEX(kelas_charges[desc],MATCH(1,(insurance[[#This Row],[charges]]&gt;=kelas_charges[Lower])*(insurance[[#This Row],[charges]]&lt;kelas_charges[Upper]),0),1)</f>
        <v>6817 s.d 12512</v>
      </c>
      <c r="J653">
        <f>IF(insurance[[#This Row],[charges]]&gt;16700,1,0)</f>
        <v>0</v>
      </c>
      <c r="K653">
        <f>IF(insurance[[#This Row],[smoker]]="yes",1,0)</f>
        <v>0</v>
      </c>
      <c r="L653">
        <f>VLOOKUP(insurance[[#This Row],[region]],Table2[],2,0)</f>
        <v>4</v>
      </c>
    </row>
    <row r="654" spans="1:1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 s="29">
        <v>8280.6226999999999</v>
      </c>
      <c r="H654" cm="1">
        <f t="array" ref="H654">INDEX(kelas_charges[kelas],MATCH(1,(insurance[[#This Row],[charges]]&gt;=kelas_charges[Lower])*(insurance[[#This Row],[charges]]&lt;kelas_charges[Upper]),0),1)</f>
        <v>2</v>
      </c>
      <c r="I654" t="str" cm="1">
        <f t="array" ref="I654">INDEX(kelas_charges[desc],MATCH(1,(insurance[[#This Row],[charges]]&gt;=kelas_charges[Lower])*(insurance[[#This Row],[charges]]&lt;kelas_charges[Upper]),0),1)</f>
        <v>6817 s.d 12512</v>
      </c>
      <c r="J654">
        <f>IF(insurance[[#This Row],[charges]]&gt;16700,1,0)</f>
        <v>0</v>
      </c>
      <c r="K654">
        <f>IF(insurance[[#This Row],[smoker]]="yes",1,0)</f>
        <v>0</v>
      </c>
      <c r="L654">
        <f>VLOOKUP(insurance[[#This Row],[region]],Table2[],2,0)</f>
        <v>4</v>
      </c>
    </row>
    <row r="655" spans="1:1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 s="29">
        <v>8527.5319999999992</v>
      </c>
      <c r="H655" cm="1">
        <f t="array" ref="H655">INDEX(kelas_charges[kelas],MATCH(1,(insurance[[#This Row],[charges]]&gt;=kelas_charges[Lower])*(insurance[[#This Row],[charges]]&lt;kelas_charges[Upper]),0),1)</f>
        <v>2</v>
      </c>
      <c r="I655" t="str" cm="1">
        <f t="array" ref="I655">INDEX(kelas_charges[desc],MATCH(1,(insurance[[#This Row],[charges]]&gt;=kelas_charges[Lower])*(insurance[[#This Row],[charges]]&lt;kelas_charges[Upper]),0),1)</f>
        <v>6817 s.d 12512</v>
      </c>
      <c r="J655">
        <f>IF(insurance[[#This Row],[charges]]&gt;16700,1,0)</f>
        <v>0</v>
      </c>
      <c r="K655">
        <f>IF(insurance[[#This Row],[smoker]]="yes",1,0)</f>
        <v>0</v>
      </c>
      <c r="L655">
        <f>VLOOKUP(insurance[[#This Row],[region]],Table2[],2,0)</f>
        <v>4</v>
      </c>
    </row>
    <row r="656" spans="1:1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 s="29">
        <v>12244.531000000001</v>
      </c>
      <c r="H656" cm="1">
        <f t="array" ref="H656">INDEX(kelas_charges[kelas],MATCH(1,(insurance[[#This Row],[charges]]&gt;=kelas_charges[Lower])*(insurance[[#This Row],[charges]]&lt;kelas_charges[Upper]),0),1)</f>
        <v>2</v>
      </c>
      <c r="I656" t="str" cm="1">
        <f t="array" ref="I656">INDEX(kelas_charges[desc],MATCH(1,(insurance[[#This Row],[charges]]&gt;=kelas_charges[Lower])*(insurance[[#This Row],[charges]]&lt;kelas_charges[Upper]),0),1)</f>
        <v>6817 s.d 12512</v>
      </c>
      <c r="J656">
        <f>IF(insurance[[#This Row],[charges]]&gt;16700,1,0)</f>
        <v>0</v>
      </c>
      <c r="K656">
        <f>IF(insurance[[#This Row],[smoker]]="yes",1,0)</f>
        <v>0</v>
      </c>
      <c r="L656">
        <f>VLOOKUP(insurance[[#This Row],[region]],Table2[],2,0)</f>
        <v>4</v>
      </c>
    </row>
    <row r="657" spans="1:1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 s="29">
        <v>24667.419000000002</v>
      </c>
      <c r="H657" cm="1">
        <f t="array" ref="H657">INDEX(kelas_charges[kelas],MATCH(1,(insurance[[#This Row],[charges]]&gt;=kelas_charges[Lower])*(insurance[[#This Row],[charges]]&lt;kelas_charges[Upper]),0),1)</f>
        <v>5</v>
      </c>
      <c r="I657" t="str" cm="1">
        <f t="array" ref="I657">INDEX(kelas_charges[desc],MATCH(1,(insurance[[#This Row],[charges]]&gt;=kelas_charges[Lower])*(insurance[[#This Row],[charges]]&lt;kelas_charges[Upper]),0),1)</f>
        <v>23903 s.d 29598</v>
      </c>
      <c r="J657">
        <f>IF(insurance[[#This Row],[charges]]&gt;16700,1,0)</f>
        <v>1</v>
      </c>
      <c r="K657">
        <f>IF(insurance[[#This Row],[smoker]]="yes",1,0)</f>
        <v>1</v>
      </c>
      <c r="L657">
        <f>VLOOKUP(insurance[[#This Row],[region]],Table2[],2,0)</f>
        <v>4</v>
      </c>
    </row>
    <row r="658" spans="1:1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 s="29">
        <v>3410.3240000000001</v>
      </c>
      <c r="H658" cm="1">
        <f t="array" ref="H658">INDEX(kelas_charges[kelas],MATCH(1,(insurance[[#This Row],[charges]]&gt;=kelas_charges[Lower])*(insurance[[#This Row],[charges]]&lt;kelas_charges[Upper]),0),1)</f>
        <v>1</v>
      </c>
      <c r="I658" t="str" cm="1">
        <f t="array" ref="I658">INDEX(kelas_charges[desc],MATCH(1,(insurance[[#This Row],[charges]]&gt;=kelas_charges[Lower])*(insurance[[#This Row],[charges]]&lt;kelas_charges[Upper]),0),1)</f>
        <v>1121 s.d 6817</v>
      </c>
      <c r="J658">
        <f>IF(insurance[[#This Row],[charges]]&gt;16700,1,0)</f>
        <v>0</v>
      </c>
      <c r="K658">
        <f>IF(insurance[[#This Row],[smoker]]="yes",1,0)</f>
        <v>0</v>
      </c>
      <c r="L658">
        <f>VLOOKUP(insurance[[#This Row],[region]],Table2[],2,0)</f>
        <v>3</v>
      </c>
    </row>
    <row r="659" spans="1:1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 s="29">
        <v>4058.71245</v>
      </c>
      <c r="H659" cm="1">
        <f t="array" ref="H659">INDEX(kelas_charges[kelas],MATCH(1,(insurance[[#This Row],[charges]]&gt;=kelas_charges[Lower])*(insurance[[#This Row],[charges]]&lt;kelas_charges[Upper]),0),1)</f>
        <v>1</v>
      </c>
      <c r="I659" t="str" cm="1">
        <f t="array" ref="I659">INDEX(kelas_charges[desc],MATCH(1,(insurance[[#This Row],[charges]]&gt;=kelas_charges[Lower])*(insurance[[#This Row],[charges]]&lt;kelas_charges[Upper]),0),1)</f>
        <v>1121 s.d 6817</v>
      </c>
      <c r="J659">
        <f>IF(insurance[[#This Row],[charges]]&gt;16700,1,0)</f>
        <v>0</v>
      </c>
      <c r="K659">
        <f>IF(insurance[[#This Row],[smoker]]="yes",1,0)</f>
        <v>0</v>
      </c>
      <c r="L659">
        <f>VLOOKUP(insurance[[#This Row],[region]],Table2[],2,0)</f>
        <v>1</v>
      </c>
    </row>
    <row r="660" spans="1:1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 s="29">
        <v>26392.260289999998</v>
      </c>
      <c r="H660" cm="1">
        <f t="array" ref="H660">INDEX(kelas_charges[kelas],MATCH(1,(insurance[[#This Row],[charges]]&gt;=kelas_charges[Lower])*(insurance[[#This Row],[charges]]&lt;kelas_charges[Upper]),0),1)</f>
        <v>5</v>
      </c>
      <c r="I660" t="str" cm="1">
        <f t="array" ref="I660">INDEX(kelas_charges[desc],MATCH(1,(insurance[[#This Row],[charges]]&gt;=kelas_charges[Lower])*(insurance[[#This Row],[charges]]&lt;kelas_charges[Upper]),0),1)</f>
        <v>23903 s.d 29598</v>
      </c>
      <c r="J660">
        <f>IF(insurance[[#This Row],[charges]]&gt;16700,1,0)</f>
        <v>1</v>
      </c>
      <c r="K660">
        <f>IF(insurance[[#This Row],[smoker]]="yes",1,0)</f>
        <v>0</v>
      </c>
      <c r="L660">
        <f>VLOOKUP(insurance[[#This Row],[region]],Table2[],2,0)</f>
        <v>2</v>
      </c>
    </row>
    <row r="661" spans="1:1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 s="29">
        <v>14394.398150000001</v>
      </c>
      <c r="H661" cm="1">
        <f t="array" ref="H661">INDEX(kelas_charges[kelas],MATCH(1,(insurance[[#This Row],[charges]]&gt;=kelas_charges[Lower])*(insurance[[#This Row],[charges]]&lt;kelas_charges[Upper]),0),1)</f>
        <v>3</v>
      </c>
      <c r="I661" t="str" cm="1">
        <f t="array" ref="I661">INDEX(kelas_charges[desc],MATCH(1,(insurance[[#This Row],[charges]]&gt;=kelas_charges[Lower])*(insurance[[#This Row],[charges]]&lt;kelas_charges[Upper]),0),1)</f>
        <v>12512 s.d 18207</v>
      </c>
      <c r="J661">
        <f>IF(insurance[[#This Row],[charges]]&gt;16700,1,0)</f>
        <v>0</v>
      </c>
      <c r="K661">
        <f>IF(insurance[[#This Row],[smoker]]="yes",1,0)</f>
        <v>0</v>
      </c>
      <c r="L661">
        <f>VLOOKUP(insurance[[#This Row],[region]],Table2[],2,0)</f>
        <v>2</v>
      </c>
    </row>
    <row r="662" spans="1:1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 s="29">
        <v>6435.6237000000001</v>
      </c>
      <c r="H662" cm="1">
        <f t="array" ref="H662">INDEX(kelas_charges[kelas],MATCH(1,(insurance[[#This Row],[charges]]&gt;=kelas_charges[Lower])*(insurance[[#This Row],[charges]]&lt;kelas_charges[Upper]),0),1)</f>
        <v>1</v>
      </c>
      <c r="I662" t="str" cm="1">
        <f t="array" ref="I662">INDEX(kelas_charges[desc],MATCH(1,(insurance[[#This Row],[charges]]&gt;=kelas_charges[Lower])*(insurance[[#This Row],[charges]]&lt;kelas_charges[Upper]),0),1)</f>
        <v>1121 s.d 6817</v>
      </c>
      <c r="J662">
        <f>IF(insurance[[#This Row],[charges]]&gt;16700,1,0)</f>
        <v>0</v>
      </c>
      <c r="K662">
        <f>IF(insurance[[#This Row],[smoker]]="yes",1,0)</f>
        <v>0</v>
      </c>
      <c r="L662">
        <f>VLOOKUP(insurance[[#This Row],[region]],Table2[],2,0)</f>
        <v>4</v>
      </c>
    </row>
    <row r="663" spans="1:1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 s="29">
        <v>22192.437109999999</v>
      </c>
      <c r="H663" cm="1">
        <f t="array" ref="H663">INDEX(kelas_charges[kelas],MATCH(1,(insurance[[#This Row],[charges]]&gt;=kelas_charges[Lower])*(insurance[[#This Row],[charges]]&lt;kelas_charges[Upper]),0),1)</f>
        <v>4</v>
      </c>
      <c r="I663" t="str" cm="1">
        <f t="array" ref="I663">INDEX(kelas_charges[desc],MATCH(1,(insurance[[#This Row],[charges]]&gt;=kelas_charges[Lower])*(insurance[[#This Row],[charges]]&lt;kelas_charges[Upper]),0),1)</f>
        <v>18207 s.d 23903</v>
      </c>
      <c r="J663">
        <f>IF(insurance[[#This Row],[charges]]&gt;16700,1,0)</f>
        <v>1</v>
      </c>
      <c r="K663">
        <f>IF(insurance[[#This Row],[smoker]]="yes",1,0)</f>
        <v>0</v>
      </c>
      <c r="L663">
        <f>VLOOKUP(insurance[[#This Row],[region]],Table2[],2,0)</f>
        <v>4</v>
      </c>
    </row>
    <row r="664" spans="1:1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 s="29">
        <v>5148.5526</v>
      </c>
      <c r="H664" cm="1">
        <f t="array" ref="H664">INDEX(kelas_charges[kelas],MATCH(1,(insurance[[#This Row],[charges]]&gt;=kelas_charges[Lower])*(insurance[[#This Row],[charges]]&lt;kelas_charges[Upper]),0),1)</f>
        <v>1</v>
      </c>
      <c r="I664" t="str" cm="1">
        <f t="array" ref="I664">INDEX(kelas_charges[desc],MATCH(1,(insurance[[#This Row],[charges]]&gt;=kelas_charges[Lower])*(insurance[[#This Row],[charges]]&lt;kelas_charges[Upper]),0),1)</f>
        <v>1121 s.d 6817</v>
      </c>
      <c r="J664">
        <f>IF(insurance[[#This Row],[charges]]&gt;16700,1,0)</f>
        <v>0</v>
      </c>
      <c r="K664">
        <f>IF(insurance[[#This Row],[smoker]]="yes",1,0)</f>
        <v>0</v>
      </c>
      <c r="L664">
        <f>VLOOKUP(insurance[[#This Row],[region]],Table2[],2,0)</f>
        <v>2</v>
      </c>
    </row>
    <row r="665" spans="1:1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 s="29">
        <v>1136.3994</v>
      </c>
      <c r="H665" cm="1">
        <f t="array" ref="H665">INDEX(kelas_charges[kelas],MATCH(1,(insurance[[#This Row],[charges]]&gt;=kelas_charges[Lower])*(insurance[[#This Row],[charges]]&lt;kelas_charges[Upper]),0),1)</f>
        <v>1</v>
      </c>
      <c r="I665" t="str" cm="1">
        <f t="array" ref="I665">INDEX(kelas_charges[desc],MATCH(1,(insurance[[#This Row],[charges]]&gt;=kelas_charges[Lower])*(insurance[[#This Row],[charges]]&lt;kelas_charges[Upper]),0),1)</f>
        <v>1121 s.d 6817</v>
      </c>
      <c r="J665">
        <f>IF(insurance[[#This Row],[charges]]&gt;16700,1,0)</f>
        <v>0</v>
      </c>
      <c r="K665">
        <f>IF(insurance[[#This Row],[smoker]]="yes",1,0)</f>
        <v>0</v>
      </c>
      <c r="L665">
        <f>VLOOKUP(insurance[[#This Row],[region]],Table2[],2,0)</f>
        <v>4</v>
      </c>
    </row>
    <row r="666" spans="1:1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 s="29">
        <v>27037.914100000002</v>
      </c>
      <c r="H666" cm="1">
        <f t="array" ref="H666">INDEX(kelas_charges[kelas],MATCH(1,(insurance[[#This Row],[charges]]&gt;=kelas_charges[Lower])*(insurance[[#This Row],[charges]]&lt;kelas_charges[Upper]),0),1)</f>
        <v>5</v>
      </c>
      <c r="I666" t="str" cm="1">
        <f t="array" ref="I666">INDEX(kelas_charges[desc],MATCH(1,(insurance[[#This Row],[charges]]&gt;=kelas_charges[Lower])*(insurance[[#This Row],[charges]]&lt;kelas_charges[Upper]),0),1)</f>
        <v>23903 s.d 29598</v>
      </c>
      <c r="J666">
        <f>IF(insurance[[#This Row],[charges]]&gt;16700,1,0)</f>
        <v>1</v>
      </c>
      <c r="K666">
        <f>IF(insurance[[#This Row],[smoker]]="yes",1,0)</f>
        <v>1</v>
      </c>
      <c r="L666">
        <f>VLOOKUP(insurance[[#This Row],[region]],Table2[],2,0)</f>
        <v>4</v>
      </c>
    </row>
    <row r="667" spans="1:1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 s="29">
        <v>42560.430399999997</v>
      </c>
      <c r="H667" cm="1">
        <f t="array" ref="H667">INDEX(kelas_charges[kelas],MATCH(1,(insurance[[#This Row],[charges]]&gt;=kelas_charges[Lower])*(insurance[[#This Row],[charges]]&lt;kelas_charges[Upper]),0),1)</f>
        <v>8</v>
      </c>
      <c r="I667" t="str" cm="1">
        <f t="array" ref="I667">INDEX(kelas_charges[desc],MATCH(1,(insurance[[#This Row],[charges]]&gt;=kelas_charges[Lower])*(insurance[[#This Row],[charges]]&lt;kelas_charges[Upper]),0),1)</f>
        <v>40989 s.d 46684</v>
      </c>
      <c r="J667">
        <f>IF(insurance[[#This Row],[charges]]&gt;16700,1,0)</f>
        <v>1</v>
      </c>
      <c r="K667">
        <f>IF(insurance[[#This Row],[smoker]]="yes",1,0)</f>
        <v>1</v>
      </c>
      <c r="L667">
        <f>VLOOKUP(insurance[[#This Row],[region]],Table2[],2,0)</f>
        <v>4</v>
      </c>
    </row>
    <row r="668" spans="1:1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 s="29">
        <v>8703.4560000000001</v>
      </c>
      <c r="H668" cm="1">
        <f t="array" ref="H668">INDEX(kelas_charges[kelas],MATCH(1,(insurance[[#This Row],[charges]]&gt;=kelas_charges[Lower])*(insurance[[#This Row],[charges]]&lt;kelas_charges[Upper]),0),1)</f>
        <v>2</v>
      </c>
      <c r="I668" t="str" cm="1">
        <f t="array" ref="I668">INDEX(kelas_charges[desc],MATCH(1,(insurance[[#This Row],[charges]]&gt;=kelas_charges[Lower])*(insurance[[#This Row],[charges]]&lt;kelas_charges[Upper]),0),1)</f>
        <v>6817 s.d 12512</v>
      </c>
      <c r="J668">
        <f>IF(insurance[[#This Row],[charges]]&gt;16700,1,0)</f>
        <v>0</v>
      </c>
      <c r="K668">
        <f>IF(insurance[[#This Row],[smoker]]="yes",1,0)</f>
        <v>0</v>
      </c>
      <c r="L668">
        <f>VLOOKUP(insurance[[#This Row],[region]],Table2[],2,0)</f>
        <v>3</v>
      </c>
    </row>
    <row r="669" spans="1:1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 s="29">
        <v>40003.332249999999</v>
      </c>
      <c r="H669" cm="1">
        <f t="array" ref="H669">INDEX(kelas_charges[kelas],MATCH(1,(insurance[[#This Row],[charges]]&gt;=kelas_charges[Lower])*(insurance[[#This Row],[charges]]&lt;kelas_charges[Upper]),0),1)</f>
        <v>7</v>
      </c>
      <c r="I669" t="str" cm="1">
        <f t="array" ref="I669">INDEX(kelas_charges[desc],MATCH(1,(insurance[[#This Row],[charges]]&gt;=kelas_charges[Lower])*(insurance[[#This Row],[charges]]&lt;kelas_charges[Upper]),0),1)</f>
        <v>35293 s.d 40989</v>
      </c>
      <c r="J669">
        <f>IF(insurance[[#This Row],[charges]]&gt;16700,1,0)</f>
        <v>1</v>
      </c>
      <c r="K669">
        <f>IF(insurance[[#This Row],[smoker]]="yes",1,0)</f>
        <v>1</v>
      </c>
      <c r="L669">
        <f>VLOOKUP(insurance[[#This Row],[region]],Table2[],2,0)</f>
        <v>1</v>
      </c>
    </row>
    <row r="670" spans="1:1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 s="29">
        <v>45710.207849999999</v>
      </c>
      <c r="H670" cm="1">
        <f t="array" ref="H670">INDEX(kelas_charges[kelas],MATCH(1,(insurance[[#This Row],[charges]]&gt;=kelas_charges[Lower])*(insurance[[#This Row],[charges]]&lt;kelas_charges[Upper]),0),1)</f>
        <v>8</v>
      </c>
      <c r="I670" t="str" cm="1">
        <f t="array" ref="I670">INDEX(kelas_charges[desc],MATCH(1,(insurance[[#This Row],[charges]]&gt;=kelas_charges[Lower])*(insurance[[#This Row],[charges]]&lt;kelas_charges[Upper]),0),1)</f>
        <v>40989 s.d 46684</v>
      </c>
      <c r="J670">
        <f>IF(insurance[[#This Row],[charges]]&gt;16700,1,0)</f>
        <v>1</v>
      </c>
      <c r="K670">
        <f>IF(insurance[[#This Row],[smoker]]="yes",1,0)</f>
        <v>1</v>
      </c>
      <c r="L670">
        <f>VLOOKUP(insurance[[#This Row],[region]],Table2[],2,0)</f>
        <v>2</v>
      </c>
    </row>
    <row r="671" spans="1:1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 s="29">
        <v>6500.2358999999997</v>
      </c>
      <c r="H671" cm="1">
        <f t="array" ref="H671">INDEX(kelas_charges[kelas],MATCH(1,(insurance[[#This Row],[charges]]&gt;=kelas_charges[Lower])*(insurance[[#This Row],[charges]]&lt;kelas_charges[Upper]),0),1)</f>
        <v>1</v>
      </c>
      <c r="I671" t="str" cm="1">
        <f t="array" ref="I671">INDEX(kelas_charges[desc],MATCH(1,(insurance[[#This Row],[charges]]&gt;=kelas_charges[Lower])*(insurance[[#This Row],[charges]]&lt;kelas_charges[Upper]),0),1)</f>
        <v>1121 s.d 6817</v>
      </c>
      <c r="J671">
        <f>IF(insurance[[#This Row],[charges]]&gt;16700,1,0)</f>
        <v>0</v>
      </c>
      <c r="K671">
        <f>IF(insurance[[#This Row],[smoker]]="yes",1,0)</f>
        <v>0</v>
      </c>
      <c r="L671">
        <f>VLOOKUP(insurance[[#This Row],[region]],Table2[],2,0)</f>
        <v>4</v>
      </c>
    </row>
    <row r="672" spans="1:1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 s="29">
        <v>4837.5823</v>
      </c>
      <c r="H672" cm="1">
        <f t="array" ref="H672">INDEX(kelas_charges[kelas],MATCH(1,(insurance[[#This Row],[charges]]&gt;=kelas_charges[Lower])*(insurance[[#This Row],[charges]]&lt;kelas_charges[Upper]),0),1)</f>
        <v>1</v>
      </c>
      <c r="I672" t="str" cm="1">
        <f t="array" ref="I672">INDEX(kelas_charges[desc],MATCH(1,(insurance[[#This Row],[charges]]&gt;=kelas_charges[Lower])*(insurance[[#This Row],[charges]]&lt;kelas_charges[Upper]),0),1)</f>
        <v>1121 s.d 6817</v>
      </c>
      <c r="J672">
        <f>IF(insurance[[#This Row],[charges]]&gt;16700,1,0)</f>
        <v>0</v>
      </c>
      <c r="K672">
        <f>IF(insurance[[#This Row],[smoker]]="yes",1,0)</f>
        <v>0</v>
      </c>
      <c r="L672">
        <f>VLOOKUP(insurance[[#This Row],[region]],Table2[],2,0)</f>
        <v>4</v>
      </c>
    </row>
    <row r="673" spans="1:1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 s="29">
        <v>3943.5954000000002</v>
      </c>
      <c r="H673" cm="1">
        <f t="array" ref="H673">INDEX(kelas_charges[kelas],MATCH(1,(insurance[[#This Row],[charges]]&gt;=kelas_charges[Lower])*(insurance[[#This Row],[charges]]&lt;kelas_charges[Upper]),0),1)</f>
        <v>1</v>
      </c>
      <c r="I673" t="str" cm="1">
        <f t="array" ref="I673">INDEX(kelas_charges[desc],MATCH(1,(insurance[[#This Row],[charges]]&gt;=kelas_charges[Lower])*(insurance[[#This Row],[charges]]&lt;kelas_charges[Upper]),0),1)</f>
        <v>1121 s.d 6817</v>
      </c>
      <c r="J673">
        <f>IF(insurance[[#This Row],[charges]]&gt;16700,1,0)</f>
        <v>0</v>
      </c>
      <c r="K673">
        <f>IF(insurance[[#This Row],[smoker]]="yes",1,0)</f>
        <v>0</v>
      </c>
      <c r="L673">
        <f>VLOOKUP(insurance[[#This Row],[region]],Table2[],2,0)</f>
        <v>2</v>
      </c>
    </row>
    <row r="674" spans="1:1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 s="29">
        <v>4399.7309999999998</v>
      </c>
      <c r="H674" cm="1">
        <f t="array" ref="H674">INDEX(kelas_charges[kelas],MATCH(1,(insurance[[#This Row],[charges]]&gt;=kelas_charges[Lower])*(insurance[[#This Row],[charges]]&lt;kelas_charges[Upper]),0),1)</f>
        <v>1</v>
      </c>
      <c r="I674" t="str" cm="1">
        <f t="array" ref="I674">INDEX(kelas_charges[desc],MATCH(1,(insurance[[#This Row],[charges]]&gt;=kelas_charges[Lower])*(insurance[[#This Row],[charges]]&lt;kelas_charges[Upper]),0),1)</f>
        <v>1121 s.d 6817</v>
      </c>
      <c r="J674">
        <f>IF(insurance[[#This Row],[charges]]&gt;16700,1,0)</f>
        <v>0</v>
      </c>
      <c r="K674">
        <f>IF(insurance[[#This Row],[smoker]]="yes",1,0)</f>
        <v>0</v>
      </c>
      <c r="L674">
        <f>VLOOKUP(insurance[[#This Row],[region]],Table2[],2,0)</f>
        <v>4</v>
      </c>
    </row>
    <row r="675" spans="1:1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 s="29">
        <v>6185.3208000000004</v>
      </c>
      <c r="H675" cm="1">
        <f t="array" ref="H675">INDEX(kelas_charges[kelas],MATCH(1,(insurance[[#This Row],[charges]]&gt;=kelas_charges[Lower])*(insurance[[#This Row],[charges]]&lt;kelas_charges[Upper]),0),1)</f>
        <v>1</v>
      </c>
      <c r="I675" t="str" cm="1">
        <f t="array" ref="I675">INDEX(kelas_charges[desc],MATCH(1,(insurance[[#This Row],[charges]]&gt;=kelas_charges[Lower])*(insurance[[#This Row],[charges]]&lt;kelas_charges[Upper]),0),1)</f>
        <v>1121 s.d 6817</v>
      </c>
      <c r="J675">
        <f>IF(insurance[[#This Row],[charges]]&gt;16700,1,0)</f>
        <v>0</v>
      </c>
      <c r="K675">
        <f>IF(insurance[[#This Row],[smoker]]="yes",1,0)</f>
        <v>0</v>
      </c>
      <c r="L675">
        <f>VLOOKUP(insurance[[#This Row],[region]],Table2[],2,0)</f>
        <v>4</v>
      </c>
    </row>
    <row r="676" spans="1:1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 s="29">
        <v>46200.985099999998</v>
      </c>
      <c r="H676" cm="1">
        <f t="array" ref="H676">INDEX(kelas_charges[kelas],MATCH(1,(insurance[[#This Row],[charges]]&gt;=kelas_charges[Lower])*(insurance[[#This Row],[charges]]&lt;kelas_charges[Upper]),0),1)</f>
        <v>8</v>
      </c>
      <c r="I676" t="str" cm="1">
        <f t="array" ref="I676">INDEX(kelas_charges[desc],MATCH(1,(insurance[[#This Row],[charges]]&gt;=kelas_charges[Lower])*(insurance[[#This Row],[charges]]&lt;kelas_charges[Upper]),0),1)</f>
        <v>40989 s.d 46684</v>
      </c>
      <c r="J676">
        <f>IF(insurance[[#This Row],[charges]]&gt;16700,1,0)</f>
        <v>1</v>
      </c>
      <c r="K676">
        <f>IF(insurance[[#This Row],[smoker]]="yes",1,0)</f>
        <v>1</v>
      </c>
      <c r="L676">
        <f>VLOOKUP(insurance[[#This Row],[region]],Table2[],2,0)</f>
        <v>4</v>
      </c>
    </row>
    <row r="677" spans="1:1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 s="29">
        <v>7222.7862500000001</v>
      </c>
      <c r="H677" cm="1">
        <f t="array" ref="H677">INDEX(kelas_charges[kelas],MATCH(1,(insurance[[#This Row],[charges]]&gt;=kelas_charges[Lower])*(insurance[[#This Row],[charges]]&lt;kelas_charges[Upper]),0),1)</f>
        <v>2</v>
      </c>
      <c r="I677" t="str" cm="1">
        <f t="array" ref="I677">INDEX(kelas_charges[desc],MATCH(1,(insurance[[#This Row],[charges]]&gt;=kelas_charges[Lower])*(insurance[[#This Row],[charges]]&lt;kelas_charges[Upper]),0),1)</f>
        <v>6817 s.d 12512</v>
      </c>
      <c r="J677">
        <f>IF(insurance[[#This Row],[charges]]&gt;16700,1,0)</f>
        <v>0</v>
      </c>
      <c r="K677">
        <f>IF(insurance[[#This Row],[smoker]]="yes",1,0)</f>
        <v>0</v>
      </c>
      <c r="L677">
        <f>VLOOKUP(insurance[[#This Row],[region]],Table2[],2,0)</f>
        <v>1</v>
      </c>
    </row>
    <row r="678" spans="1:1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 s="29">
        <v>12485.8009</v>
      </c>
      <c r="H678" cm="1">
        <f t="array" ref="H678">INDEX(kelas_charges[kelas],MATCH(1,(insurance[[#This Row],[charges]]&gt;=kelas_charges[Lower])*(insurance[[#This Row],[charges]]&lt;kelas_charges[Upper]),0),1)</f>
        <v>2</v>
      </c>
      <c r="I678" t="str" cm="1">
        <f t="array" ref="I678">INDEX(kelas_charges[desc],MATCH(1,(insurance[[#This Row],[charges]]&gt;=kelas_charges[Lower])*(insurance[[#This Row],[charges]]&lt;kelas_charges[Upper]),0),1)</f>
        <v>6817 s.d 12512</v>
      </c>
      <c r="J678">
        <f>IF(insurance[[#This Row],[charges]]&gt;16700,1,0)</f>
        <v>0</v>
      </c>
      <c r="K678">
        <f>IF(insurance[[#This Row],[smoker]]="yes",1,0)</f>
        <v>0</v>
      </c>
      <c r="L678">
        <f>VLOOKUP(insurance[[#This Row],[region]],Table2[],2,0)</f>
        <v>4</v>
      </c>
    </row>
    <row r="679" spans="1:1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 s="29">
        <v>46130.5265</v>
      </c>
      <c r="H679" cm="1">
        <f t="array" ref="H679">INDEX(kelas_charges[kelas],MATCH(1,(insurance[[#This Row],[charges]]&gt;=kelas_charges[Lower])*(insurance[[#This Row],[charges]]&lt;kelas_charges[Upper]),0),1)</f>
        <v>8</v>
      </c>
      <c r="I679" t="str" cm="1">
        <f t="array" ref="I679">INDEX(kelas_charges[desc],MATCH(1,(insurance[[#This Row],[charges]]&gt;=kelas_charges[Lower])*(insurance[[#This Row],[charges]]&lt;kelas_charges[Upper]),0),1)</f>
        <v>40989 s.d 46684</v>
      </c>
      <c r="J679">
        <f>IF(insurance[[#This Row],[charges]]&gt;16700,1,0)</f>
        <v>1</v>
      </c>
      <c r="K679">
        <f>IF(insurance[[#This Row],[smoker]]="yes",1,0)</f>
        <v>1</v>
      </c>
      <c r="L679">
        <f>VLOOKUP(insurance[[#This Row],[region]],Table2[],2,0)</f>
        <v>1</v>
      </c>
    </row>
    <row r="680" spans="1:1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 s="29">
        <v>12363.547</v>
      </c>
      <c r="H680" cm="1">
        <f t="array" ref="H680">INDEX(kelas_charges[kelas],MATCH(1,(insurance[[#This Row],[charges]]&gt;=kelas_charges[Lower])*(insurance[[#This Row],[charges]]&lt;kelas_charges[Upper]),0),1)</f>
        <v>2</v>
      </c>
      <c r="I680" t="str" cm="1">
        <f t="array" ref="I680">INDEX(kelas_charges[desc],MATCH(1,(insurance[[#This Row],[charges]]&gt;=kelas_charges[Lower])*(insurance[[#This Row],[charges]]&lt;kelas_charges[Upper]),0),1)</f>
        <v>6817 s.d 12512</v>
      </c>
      <c r="J680">
        <f>IF(insurance[[#This Row],[charges]]&gt;16700,1,0)</f>
        <v>0</v>
      </c>
      <c r="K680">
        <f>IF(insurance[[#This Row],[smoker]]="yes",1,0)</f>
        <v>0</v>
      </c>
      <c r="L680">
        <f>VLOOKUP(insurance[[#This Row],[region]],Table2[],2,0)</f>
        <v>3</v>
      </c>
    </row>
    <row r="681" spans="1:1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 s="29">
        <v>10156.7832</v>
      </c>
      <c r="H681" cm="1">
        <f t="array" ref="H681">INDEX(kelas_charges[kelas],MATCH(1,(insurance[[#This Row],[charges]]&gt;=kelas_charges[Lower])*(insurance[[#This Row],[charges]]&lt;kelas_charges[Upper]),0),1)</f>
        <v>2</v>
      </c>
      <c r="I681" t="str" cm="1">
        <f t="array" ref="I681">INDEX(kelas_charges[desc],MATCH(1,(insurance[[#This Row],[charges]]&gt;=kelas_charges[Lower])*(insurance[[#This Row],[charges]]&lt;kelas_charges[Upper]),0),1)</f>
        <v>6817 s.d 12512</v>
      </c>
      <c r="J681">
        <f>IF(insurance[[#This Row],[charges]]&gt;16700,1,0)</f>
        <v>0</v>
      </c>
      <c r="K681">
        <f>IF(insurance[[#This Row],[smoker]]="yes",1,0)</f>
        <v>0</v>
      </c>
      <c r="L681">
        <f>VLOOKUP(insurance[[#This Row],[region]],Table2[],2,0)</f>
        <v>1</v>
      </c>
    </row>
    <row r="682" spans="1:1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 s="29">
        <v>2585.2689999999998</v>
      </c>
      <c r="H682" cm="1">
        <f t="array" ref="H682">INDEX(kelas_charges[kelas],MATCH(1,(insurance[[#This Row],[charges]]&gt;=kelas_charges[Lower])*(insurance[[#This Row],[charges]]&lt;kelas_charges[Upper]),0),1)</f>
        <v>1</v>
      </c>
      <c r="I682" t="str" cm="1">
        <f t="array" ref="I682">INDEX(kelas_charges[desc],MATCH(1,(insurance[[#This Row],[charges]]&gt;=kelas_charges[Lower])*(insurance[[#This Row],[charges]]&lt;kelas_charges[Upper]),0),1)</f>
        <v>1121 s.d 6817</v>
      </c>
      <c r="J682">
        <f>IF(insurance[[#This Row],[charges]]&gt;16700,1,0)</f>
        <v>0</v>
      </c>
      <c r="K682">
        <f>IF(insurance[[#This Row],[smoker]]="yes",1,0)</f>
        <v>0</v>
      </c>
      <c r="L682">
        <f>VLOOKUP(insurance[[#This Row],[region]],Table2[],2,0)</f>
        <v>3</v>
      </c>
    </row>
    <row r="683" spans="1:1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 s="29">
        <v>1242.26</v>
      </c>
      <c r="H683" cm="1">
        <f t="array" ref="H683">INDEX(kelas_charges[kelas],MATCH(1,(insurance[[#This Row],[charges]]&gt;=kelas_charges[Lower])*(insurance[[#This Row],[charges]]&lt;kelas_charges[Upper]),0),1)</f>
        <v>1</v>
      </c>
      <c r="I683" t="str" cm="1">
        <f t="array" ref="I683">INDEX(kelas_charges[desc],MATCH(1,(insurance[[#This Row],[charges]]&gt;=kelas_charges[Lower])*(insurance[[#This Row],[charges]]&lt;kelas_charges[Upper]),0),1)</f>
        <v>1121 s.d 6817</v>
      </c>
      <c r="J683">
        <f>IF(insurance[[#This Row],[charges]]&gt;16700,1,0)</f>
        <v>0</v>
      </c>
      <c r="K683">
        <f>IF(insurance[[#This Row],[smoker]]="yes",1,0)</f>
        <v>0</v>
      </c>
      <c r="L683">
        <f>VLOOKUP(insurance[[#This Row],[region]],Table2[],2,0)</f>
        <v>3</v>
      </c>
    </row>
    <row r="684" spans="1:1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 s="29">
        <v>40103.89</v>
      </c>
      <c r="H684" cm="1">
        <f t="array" ref="H684">INDEX(kelas_charges[kelas],MATCH(1,(insurance[[#This Row],[charges]]&gt;=kelas_charges[Lower])*(insurance[[#This Row],[charges]]&lt;kelas_charges[Upper]),0),1)</f>
        <v>7</v>
      </c>
      <c r="I684" t="str" cm="1">
        <f t="array" ref="I684">INDEX(kelas_charges[desc],MATCH(1,(insurance[[#This Row],[charges]]&gt;=kelas_charges[Lower])*(insurance[[#This Row],[charges]]&lt;kelas_charges[Upper]),0),1)</f>
        <v>35293 s.d 40989</v>
      </c>
      <c r="J684">
        <f>IF(insurance[[#This Row],[charges]]&gt;16700,1,0)</f>
        <v>1</v>
      </c>
      <c r="K684">
        <f>IF(insurance[[#This Row],[smoker]]="yes",1,0)</f>
        <v>1</v>
      </c>
      <c r="L684">
        <f>VLOOKUP(insurance[[#This Row],[region]],Table2[],2,0)</f>
        <v>3</v>
      </c>
    </row>
    <row r="685" spans="1:1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 s="29">
        <v>9863.4717999999993</v>
      </c>
      <c r="H685" cm="1">
        <f t="array" ref="H685">INDEX(kelas_charges[kelas],MATCH(1,(insurance[[#This Row],[charges]]&gt;=kelas_charges[Lower])*(insurance[[#This Row],[charges]]&lt;kelas_charges[Upper]),0),1)</f>
        <v>2</v>
      </c>
      <c r="I685" t="str" cm="1">
        <f t="array" ref="I685">INDEX(kelas_charges[desc],MATCH(1,(insurance[[#This Row],[charges]]&gt;=kelas_charges[Lower])*(insurance[[#This Row],[charges]]&lt;kelas_charges[Upper]),0),1)</f>
        <v>6817 s.d 12512</v>
      </c>
      <c r="J685">
        <f>IF(insurance[[#This Row],[charges]]&gt;16700,1,0)</f>
        <v>0</v>
      </c>
      <c r="K685">
        <f>IF(insurance[[#This Row],[smoker]]="yes",1,0)</f>
        <v>0</v>
      </c>
      <c r="L685">
        <f>VLOOKUP(insurance[[#This Row],[region]],Table2[],2,0)</f>
        <v>1</v>
      </c>
    </row>
    <row r="686" spans="1:1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 s="29">
        <v>4766.0219999999999</v>
      </c>
      <c r="H686" cm="1">
        <f t="array" ref="H686">INDEX(kelas_charges[kelas],MATCH(1,(insurance[[#This Row],[charges]]&gt;=kelas_charges[Lower])*(insurance[[#This Row],[charges]]&lt;kelas_charges[Upper]),0),1)</f>
        <v>1</v>
      </c>
      <c r="I686" t="str" cm="1">
        <f t="array" ref="I686">INDEX(kelas_charges[desc],MATCH(1,(insurance[[#This Row],[charges]]&gt;=kelas_charges[Lower])*(insurance[[#This Row],[charges]]&lt;kelas_charges[Upper]),0),1)</f>
        <v>1121 s.d 6817</v>
      </c>
      <c r="J686">
        <f>IF(insurance[[#This Row],[charges]]&gt;16700,1,0)</f>
        <v>0</v>
      </c>
      <c r="K686">
        <f>IF(insurance[[#This Row],[smoker]]="yes",1,0)</f>
        <v>0</v>
      </c>
      <c r="L686">
        <f>VLOOKUP(insurance[[#This Row],[region]],Table2[],2,0)</f>
        <v>3</v>
      </c>
    </row>
    <row r="687" spans="1:1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 s="29">
        <v>11244.376899999999</v>
      </c>
      <c r="H687" cm="1">
        <f t="array" ref="H687">INDEX(kelas_charges[kelas],MATCH(1,(insurance[[#This Row],[charges]]&gt;=kelas_charges[Lower])*(insurance[[#This Row],[charges]]&lt;kelas_charges[Upper]),0),1)</f>
        <v>2</v>
      </c>
      <c r="I687" t="str" cm="1">
        <f t="array" ref="I687">INDEX(kelas_charges[desc],MATCH(1,(insurance[[#This Row],[charges]]&gt;=kelas_charges[Lower])*(insurance[[#This Row],[charges]]&lt;kelas_charges[Upper]),0),1)</f>
        <v>6817 s.d 12512</v>
      </c>
      <c r="J687">
        <f>IF(insurance[[#This Row],[charges]]&gt;16700,1,0)</f>
        <v>0</v>
      </c>
      <c r="K687">
        <f>IF(insurance[[#This Row],[smoker]]="yes",1,0)</f>
        <v>0</v>
      </c>
      <c r="L687">
        <f>VLOOKUP(insurance[[#This Row],[region]],Table2[],2,0)</f>
        <v>2</v>
      </c>
    </row>
    <row r="688" spans="1:1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 s="29">
        <v>7729.6457499999997</v>
      </c>
      <c r="H688" cm="1">
        <f t="array" ref="H688">INDEX(kelas_charges[kelas],MATCH(1,(insurance[[#This Row],[charges]]&gt;=kelas_charges[Lower])*(insurance[[#This Row],[charges]]&lt;kelas_charges[Upper]),0),1)</f>
        <v>2</v>
      </c>
      <c r="I688" t="str" cm="1">
        <f t="array" ref="I688">INDEX(kelas_charges[desc],MATCH(1,(insurance[[#This Row],[charges]]&gt;=kelas_charges[Lower])*(insurance[[#This Row],[charges]]&lt;kelas_charges[Upper]),0),1)</f>
        <v>6817 s.d 12512</v>
      </c>
      <c r="J688">
        <f>IF(insurance[[#This Row],[charges]]&gt;16700,1,0)</f>
        <v>0</v>
      </c>
      <c r="K688">
        <f>IF(insurance[[#This Row],[smoker]]="yes",1,0)</f>
        <v>0</v>
      </c>
      <c r="L688">
        <f>VLOOKUP(insurance[[#This Row],[region]],Table2[],2,0)</f>
        <v>2</v>
      </c>
    </row>
    <row r="689" spans="1:1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 s="29">
        <v>5438.7491</v>
      </c>
      <c r="H689" cm="1">
        <f t="array" ref="H689">INDEX(kelas_charges[kelas],MATCH(1,(insurance[[#This Row],[charges]]&gt;=kelas_charges[Lower])*(insurance[[#This Row],[charges]]&lt;kelas_charges[Upper]),0),1)</f>
        <v>1</v>
      </c>
      <c r="I689" t="str" cm="1">
        <f t="array" ref="I689">INDEX(kelas_charges[desc],MATCH(1,(insurance[[#This Row],[charges]]&gt;=kelas_charges[Lower])*(insurance[[#This Row],[charges]]&lt;kelas_charges[Upper]),0),1)</f>
        <v>1121 s.d 6817</v>
      </c>
      <c r="J689">
        <f>IF(insurance[[#This Row],[charges]]&gt;16700,1,0)</f>
        <v>0</v>
      </c>
      <c r="K689">
        <f>IF(insurance[[#This Row],[smoker]]="yes",1,0)</f>
        <v>0</v>
      </c>
      <c r="L689">
        <f>VLOOKUP(insurance[[#This Row],[region]],Table2[],2,0)</f>
        <v>4</v>
      </c>
    </row>
    <row r="690" spans="1:1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 s="29">
        <v>26236.579969999999</v>
      </c>
      <c r="H690" cm="1">
        <f t="array" ref="H690">INDEX(kelas_charges[kelas],MATCH(1,(insurance[[#This Row],[charges]]&gt;=kelas_charges[Lower])*(insurance[[#This Row],[charges]]&lt;kelas_charges[Upper]),0),1)</f>
        <v>5</v>
      </c>
      <c r="I690" t="str" cm="1">
        <f t="array" ref="I690">INDEX(kelas_charges[desc],MATCH(1,(insurance[[#This Row],[charges]]&gt;=kelas_charges[Lower])*(insurance[[#This Row],[charges]]&lt;kelas_charges[Upper]),0),1)</f>
        <v>23903 s.d 29598</v>
      </c>
      <c r="J690">
        <f>IF(insurance[[#This Row],[charges]]&gt;16700,1,0)</f>
        <v>1</v>
      </c>
      <c r="K690">
        <f>IF(insurance[[#This Row],[smoker]]="yes",1,0)</f>
        <v>0</v>
      </c>
      <c r="L690">
        <f>VLOOKUP(insurance[[#This Row],[region]],Table2[],2,0)</f>
        <v>3</v>
      </c>
    </row>
    <row r="691" spans="1:1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 s="29">
        <v>34806.467700000001</v>
      </c>
      <c r="H691" cm="1">
        <f t="array" ref="H691">INDEX(kelas_charges[kelas],MATCH(1,(insurance[[#This Row],[charges]]&gt;=kelas_charges[Lower])*(insurance[[#This Row],[charges]]&lt;kelas_charges[Upper]),0),1)</f>
        <v>6</v>
      </c>
      <c r="I691" t="str" cm="1">
        <f t="array" ref="I691">INDEX(kelas_charges[desc],MATCH(1,(insurance[[#This Row],[charges]]&gt;=kelas_charges[Lower])*(insurance[[#This Row],[charges]]&lt;kelas_charges[Upper]),0),1)</f>
        <v>29598 s.d 35293</v>
      </c>
      <c r="J691">
        <f>IF(insurance[[#This Row],[charges]]&gt;16700,1,0)</f>
        <v>1</v>
      </c>
      <c r="K691">
        <f>IF(insurance[[#This Row],[smoker]]="yes",1,0)</f>
        <v>1</v>
      </c>
      <c r="L691">
        <f>VLOOKUP(insurance[[#This Row],[region]],Table2[],2,0)</f>
        <v>4</v>
      </c>
    </row>
    <row r="692" spans="1:1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 s="29">
        <v>2104.1134000000002</v>
      </c>
      <c r="H692" cm="1">
        <f t="array" ref="H692">INDEX(kelas_charges[kelas],MATCH(1,(insurance[[#This Row],[charges]]&gt;=kelas_charges[Lower])*(insurance[[#This Row],[charges]]&lt;kelas_charges[Upper]),0),1)</f>
        <v>1</v>
      </c>
      <c r="I692" t="str" cm="1">
        <f t="array" ref="I692">INDEX(kelas_charges[desc],MATCH(1,(insurance[[#This Row],[charges]]&gt;=kelas_charges[Lower])*(insurance[[#This Row],[charges]]&lt;kelas_charges[Upper]),0),1)</f>
        <v>1121 s.d 6817</v>
      </c>
      <c r="J692">
        <f>IF(insurance[[#This Row],[charges]]&gt;16700,1,0)</f>
        <v>0</v>
      </c>
      <c r="K692">
        <f>IF(insurance[[#This Row],[smoker]]="yes",1,0)</f>
        <v>0</v>
      </c>
      <c r="L692">
        <f>VLOOKUP(insurance[[#This Row],[region]],Table2[],2,0)</f>
        <v>2</v>
      </c>
    </row>
    <row r="693" spans="1:1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 s="29">
        <v>8068.1850000000004</v>
      </c>
      <c r="H693" cm="1">
        <f t="array" ref="H693">INDEX(kelas_charges[kelas],MATCH(1,(insurance[[#This Row],[charges]]&gt;=kelas_charges[Lower])*(insurance[[#This Row],[charges]]&lt;kelas_charges[Upper]),0),1)</f>
        <v>2</v>
      </c>
      <c r="I693" t="str" cm="1">
        <f t="array" ref="I693">INDEX(kelas_charges[desc],MATCH(1,(insurance[[#This Row],[charges]]&gt;=kelas_charges[Lower])*(insurance[[#This Row],[charges]]&lt;kelas_charges[Upper]),0),1)</f>
        <v>6817 s.d 12512</v>
      </c>
      <c r="J693">
        <f>IF(insurance[[#This Row],[charges]]&gt;16700,1,0)</f>
        <v>0</v>
      </c>
      <c r="K693">
        <f>IF(insurance[[#This Row],[smoker]]="yes",1,0)</f>
        <v>0</v>
      </c>
      <c r="L693">
        <f>VLOOKUP(insurance[[#This Row],[region]],Table2[],2,0)</f>
        <v>3</v>
      </c>
    </row>
    <row r="694" spans="1:1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 s="29">
        <v>2362.2290499999999</v>
      </c>
      <c r="H694" cm="1">
        <f t="array" ref="H694">INDEX(kelas_charges[kelas],MATCH(1,(insurance[[#This Row],[charges]]&gt;=kelas_charges[Lower])*(insurance[[#This Row],[charges]]&lt;kelas_charges[Upper]),0),1)</f>
        <v>1</v>
      </c>
      <c r="I694" t="str" cm="1">
        <f t="array" ref="I694">INDEX(kelas_charges[desc],MATCH(1,(insurance[[#This Row],[charges]]&gt;=kelas_charges[Lower])*(insurance[[#This Row],[charges]]&lt;kelas_charges[Upper]),0),1)</f>
        <v>1121 s.d 6817</v>
      </c>
      <c r="J694">
        <f>IF(insurance[[#This Row],[charges]]&gt;16700,1,0)</f>
        <v>0</v>
      </c>
      <c r="K694">
        <f>IF(insurance[[#This Row],[smoker]]="yes",1,0)</f>
        <v>0</v>
      </c>
      <c r="L694">
        <f>VLOOKUP(insurance[[#This Row],[region]],Table2[],2,0)</f>
        <v>1</v>
      </c>
    </row>
    <row r="695" spans="1:1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 s="29">
        <v>2352.9684499999998</v>
      </c>
      <c r="H695" cm="1">
        <f t="array" ref="H695">INDEX(kelas_charges[kelas],MATCH(1,(insurance[[#This Row],[charges]]&gt;=kelas_charges[Lower])*(insurance[[#This Row],[charges]]&lt;kelas_charges[Upper]),0),1)</f>
        <v>1</v>
      </c>
      <c r="I695" t="str" cm="1">
        <f t="array" ref="I695">INDEX(kelas_charges[desc],MATCH(1,(insurance[[#This Row],[charges]]&gt;=kelas_charges[Lower])*(insurance[[#This Row],[charges]]&lt;kelas_charges[Upper]),0),1)</f>
        <v>1121 s.d 6817</v>
      </c>
      <c r="J695">
        <f>IF(insurance[[#This Row],[charges]]&gt;16700,1,0)</f>
        <v>0</v>
      </c>
      <c r="K695">
        <f>IF(insurance[[#This Row],[smoker]]="yes",1,0)</f>
        <v>0</v>
      </c>
      <c r="L695">
        <f>VLOOKUP(insurance[[#This Row],[region]],Table2[],2,0)</f>
        <v>1</v>
      </c>
    </row>
    <row r="696" spans="1:1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 s="29">
        <v>3577.9989999999998</v>
      </c>
      <c r="H696" cm="1">
        <f t="array" ref="H696">INDEX(kelas_charges[kelas],MATCH(1,(insurance[[#This Row],[charges]]&gt;=kelas_charges[Lower])*(insurance[[#This Row],[charges]]&lt;kelas_charges[Upper]),0),1)</f>
        <v>1</v>
      </c>
      <c r="I696" t="str" cm="1">
        <f t="array" ref="I696">INDEX(kelas_charges[desc],MATCH(1,(insurance[[#This Row],[charges]]&gt;=kelas_charges[Lower])*(insurance[[#This Row],[charges]]&lt;kelas_charges[Upper]),0),1)</f>
        <v>1121 s.d 6817</v>
      </c>
      <c r="J696">
        <f>IF(insurance[[#This Row],[charges]]&gt;16700,1,0)</f>
        <v>0</v>
      </c>
      <c r="K696">
        <f>IF(insurance[[#This Row],[smoker]]="yes",1,0)</f>
        <v>0</v>
      </c>
      <c r="L696">
        <f>VLOOKUP(insurance[[#This Row],[region]],Table2[],2,0)</f>
        <v>3</v>
      </c>
    </row>
    <row r="697" spans="1:1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 s="29">
        <v>3201.2451500000002</v>
      </c>
      <c r="H697" cm="1">
        <f t="array" ref="H697">INDEX(kelas_charges[kelas],MATCH(1,(insurance[[#This Row],[charges]]&gt;=kelas_charges[Lower])*(insurance[[#This Row],[charges]]&lt;kelas_charges[Upper]),0),1)</f>
        <v>1</v>
      </c>
      <c r="I697" t="str" cm="1">
        <f t="array" ref="I697">INDEX(kelas_charges[desc],MATCH(1,(insurance[[#This Row],[charges]]&gt;=kelas_charges[Lower])*(insurance[[#This Row],[charges]]&lt;kelas_charges[Upper]),0),1)</f>
        <v>1121 s.d 6817</v>
      </c>
      <c r="J697">
        <f>IF(insurance[[#This Row],[charges]]&gt;16700,1,0)</f>
        <v>0</v>
      </c>
      <c r="K697">
        <f>IF(insurance[[#This Row],[smoker]]="yes",1,0)</f>
        <v>0</v>
      </c>
      <c r="L697">
        <f>VLOOKUP(insurance[[#This Row],[region]],Table2[],2,0)</f>
        <v>1</v>
      </c>
    </row>
    <row r="698" spans="1:1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 s="29">
        <v>29186.482360000002</v>
      </c>
      <c r="H698" cm="1">
        <f t="array" ref="H698">INDEX(kelas_charges[kelas],MATCH(1,(insurance[[#This Row],[charges]]&gt;=kelas_charges[Lower])*(insurance[[#This Row],[charges]]&lt;kelas_charges[Upper]),0),1)</f>
        <v>5</v>
      </c>
      <c r="I698" t="str" cm="1">
        <f t="array" ref="I698">INDEX(kelas_charges[desc],MATCH(1,(insurance[[#This Row],[charges]]&gt;=kelas_charges[Lower])*(insurance[[#This Row],[charges]]&lt;kelas_charges[Upper]),0),1)</f>
        <v>23903 s.d 29598</v>
      </c>
      <c r="J698">
        <f>IF(insurance[[#This Row],[charges]]&gt;16700,1,0)</f>
        <v>1</v>
      </c>
      <c r="K698">
        <f>IF(insurance[[#This Row],[smoker]]="yes",1,0)</f>
        <v>0</v>
      </c>
      <c r="L698">
        <f>VLOOKUP(insurance[[#This Row],[region]],Table2[],2,0)</f>
        <v>2</v>
      </c>
    </row>
    <row r="699" spans="1:1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 s="29">
        <v>40273.645499999999</v>
      </c>
      <c r="H699" cm="1">
        <f t="array" ref="H699">INDEX(kelas_charges[kelas],MATCH(1,(insurance[[#This Row],[charges]]&gt;=kelas_charges[Lower])*(insurance[[#This Row],[charges]]&lt;kelas_charges[Upper]),0),1)</f>
        <v>7</v>
      </c>
      <c r="I699" t="str" cm="1">
        <f t="array" ref="I699">INDEX(kelas_charges[desc],MATCH(1,(insurance[[#This Row],[charges]]&gt;=kelas_charges[Lower])*(insurance[[#This Row],[charges]]&lt;kelas_charges[Upper]),0),1)</f>
        <v>35293 s.d 40989</v>
      </c>
      <c r="J699">
        <f>IF(insurance[[#This Row],[charges]]&gt;16700,1,0)</f>
        <v>1</v>
      </c>
      <c r="K699">
        <f>IF(insurance[[#This Row],[smoker]]="yes",1,0)</f>
        <v>1</v>
      </c>
      <c r="L699">
        <f>VLOOKUP(insurance[[#This Row],[region]],Table2[],2,0)</f>
        <v>4</v>
      </c>
    </row>
    <row r="700" spans="1:1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 s="29">
        <v>10976.24575</v>
      </c>
      <c r="H700" cm="1">
        <f t="array" ref="H700">INDEX(kelas_charges[kelas],MATCH(1,(insurance[[#This Row],[charges]]&gt;=kelas_charges[Lower])*(insurance[[#This Row],[charges]]&lt;kelas_charges[Upper]),0),1)</f>
        <v>2</v>
      </c>
      <c r="I700" t="str" cm="1">
        <f t="array" ref="I700">INDEX(kelas_charges[desc],MATCH(1,(insurance[[#This Row],[charges]]&gt;=kelas_charges[Lower])*(insurance[[#This Row],[charges]]&lt;kelas_charges[Upper]),0),1)</f>
        <v>6817 s.d 12512</v>
      </c>
      <c r="J700">
        <f>IF(insurance[[#This Row],[charges]]&gt;16700,1,0)</f>
        <v>0</v>
      </c>
      <c r="K700">
        <f>IF(insurance[[#This Row],[smoker]]="yes",1,0)</f>
        <v>0</v>
      </c>
      <c r="L700">
        <f>VLOOKUP(insurance[[#This Row],[region]],Table2[],2,0)</f>
        <v>1</v>
      </c>
    </row>
    <row r="701" spans="1:1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 s="29">
        <v>3500.6122999999998</v>
      </c>
      <c r="H701" cm="1">
        <f t="array" ref="H701">INDEX(kelas_charges[kelas],MATCH(1,(insurance[[#This Row],[charges]]&gt;=kelas_charges[Lower])*(insurance[[#This Row],[charges]]&lt;kelas_charges[Upper]),0),1)</f>
        <v>1</v>
      </c>
      <c r="I701" t="str" cm="1">
        <f t="array" ref="I701">INDEX(kelas_charges[desc],MATCH(1,(insurance[[#This Row],[charges]]&gt;=kelas_charges[Lower])*(insurance[[#This Row],[charges]]&lt;kelas_charges[Upper]),0),1)</f>
        <v>1121 s.d 6817</v>
      </c>
      <c r="J701">
        <f>IF(insurance[[#This Row],[charges]]&gt;16700,1,0)</f>
        <v>0</v>
      </c>
      <c r="K701">
        <f>IF(insurance[[#This Row],[smoker]]="yes",1,0)</f>
        <v>0</v>
      </c>
      <c r="L701">
        <f>VLOOKUP(insurance[[#This Row],[region]],Table2[],2,0)</f>
        <v>4</v>
      </c>
    </row>
    <row r="702" spans="1:1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 s="29">
        <v>2020.5523000000001</v>
      </c>
      <c r="H702" cm="1">
        <f t="array" ref="H702">INDEX(kelas_charges[kelas],MATCH(1,(insurance[[#This Row],[charges]]&gt;=kelas_charges[Lower])*(insurance[[#This Row],[charges]]&lt;kelas_charges[Upper]),0),1)</f>
        <v>1</v>
      </c>
      <c r="I702" t="str" cm="1">
        <f t="array" ref="I702">INDEX(kelas_charges[desc],MATCH(1,(insurance[[#This Row],[charges]]&gt;=kelas_charges[Lower])*(insurance[[#This Row],[charges]]&lt;kelas_charges[Upper]),0),1)</f>
        <v>1121 s.d 6817</v>
      </c>
      <c r="J702">
        <f>IF(insurance[[#This Row],[charges]]&gt;16700,1,0)</f>
        <v>0</v>
      </c>
      <c r="K702">
        <f>IF(insurance[[#This Row],[smoker]]="yes",1,0)</f>
        <v>0</v>
      </c>
      <c r="L702">
        <f>VLOOKUP(insurance[[#This Row],[region]],Table2[],2,0)</f>
        <v>4</v>
      </c>
    </row>
    <row r="703" spans="1:1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 s="29">
        <v>9541.6955500000004</v>
      </c>
      <c r="H703" cm="1">
        <f t="array" ref="H703">INDEX(kelas_charges[kelas],MATCH(1,(insurance[[#This Row],[charges]]&gt;=kelas_charges[Lower])*(insurance[[#This Row],[charges]]&lt;kelas_charges[Upper]),0),1)</f>
        <v>2</v>
      </c>
      <c r="I703" t="str" cm="1">
        <f t="array" ref="I703">INDEX(kelas_charges[desc],MATCH(1,(insurance[[#This Row],[charges]]&gt;=kelas_charges[Lower])*(insurance[[#This Row],[charges]]&lt;kelas_charges[Upper]),0),1)</f>
        <v>6817 s.d 12512</v>
      </c>
      <c r="J703">
        <f>IF(insurance[[#This Row],[charges]]&gt;16700,1,0)</f>
        <v>0</v>
      </c>
      <c r="K703">
        <f>IF(insurance[[#This Row],[smoker]]="yes",1,0)</f>
        <v>0</v>
      </c>
      <c r="L703">
        <f>VLOOKUP(insurance[[#This Row],[region]],Table2[],2,0)</f>
        <v>2</v>
      </c>
    </row>
    <row r="704" spans="1:1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 s="29">
        <v>9504.3102999999992</v>
      </c>
      <c r="H704" cm="1">
        <f t="array" ref="H704">INDEX(kelas_charges[kelas],MATCH(1,(insurance[[#This Row],[charges]]&gt;=kelas_charges[Lower])*(insurance[[#This Row],[charges]]&lt;kelas_charges[Upper]),0),1)</f>
        <v>2</v>
      </c>
      <c r="I704" t="str" cm="1">
        <f t="array" ref="I704">INDEX(kelas_charges[desc],MATCH(1,(insurance[[#This Row],[charges]]&gt;=kelas_charges[Lower])*(insurance[[#This Row],[charges]]&lt;kelas_charges[Upper]),0),1)</f>
        <v>6817 s.d 12512</v>
      </c>
      <c r="J704">
        <f>IF(insurance[[#This Row],[charges]]&gt;16700,1,0)</f>
        <v>0</v>
      </c>
      <c r="K704">
        <f>IF(insurance[[#This Row],[smoker]]="yes",1,0)</f>
        <v>0</v>
      </c>
      <c r="L704">
        <f>VLOOKUP(insurance[[#This Row],[region]],Table2[],2,0)</f>
        <v>4</v>
      </c>
    </row>
    <row r="705" spans="1:1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 s="29">
        <v>5385.3379000000004</v>
      </c>
      <c r="H705" cm="1">
        <f t="array" ref="H705">INDEX(kelas_charges[kelas],MATCH(1,(insurance[[#This Row],[charges]]&gt;=kelas_charges[Lower])*(insurance[[#This Row],[charges]]&lt;kelas_charges[Upper]),0),1)</f>
        <v>1</v>
      </c>
      <c r="I705" t="str" cm="1">
        <f t="array" ref="I705">INDEX(kelas_charges[desc],MATCH(1,(insurance[[#This Row],[charges]]&gt;=kelas_charges[Lower])*(insurance[[#This Row],[charges]]&lt;kelas_charges[Upper]),0),1)</f>
        <v>1121 s.d 6817</v>
      </c>
      <c r="J705">
        <f>IF(insurance[[#This Row],[charges]]&gt;16700,1,0)</f>
        <v>0</v>
      </c>
      <c r="K705">
        <f>IF(insurance[[#This Row],[smoker]]="yes",1,0)</f>
        <v>0</v>
      </c>
      <c r="L705">
        <f>VLOOKUP(insurance[[#This Row],[region]],Table2[],2,0)</f>
        <v>1</v>
      </c>
    </row>
    <row r="706" spans="1:1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 s="29">
        <v>8930.9345499999999</v>
      </c>
      <c r="H706" cm="1">
        <f t="array" ref="H706">INDEX(kelas_charges[kelas],MATCH(1,(insurance[[#This Row],[charges]]&gt;=kelas_charges[Lower])*(insurance[[#This Row],[charges]]&lt;kelas_charges[Upper]),0),1)</f>
        <v>2</v>
      </c>
      <c r="I706" t="str" cm="1">
        <f t="array" ref="I706">INDEX(kelas_charges[desc],MATCH(1,(insurance[[#This Row],[charges]]&gt;=kelas_charges[Lower])*(insurance[[#This Row],[charges]]&lt;kelas_charges[Upper]),0),1)</f>
        <v>6817 s.d 12512</v>
      </c>
      <c r="J706">
        <f>IF(insurance[[#This Row],[charges]]&gt;16700,1,0)</f>
        <v>0</v>
      </c>
      <c r="K706">
        <f>IF(insurance[[#This Row],[smoker]]="yes",1,0)</f>
        <v>0</v>
      </c>
      <c r="L706">
        <f>VLOOKUP(insurance[[#This Row],[region]],Table2[],2,0)</f>
        <v>1</v>
      </c>
    </row>
    <row r="707" spans="1:1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 s="29">
        <v>5375.0379999999996</v>
      </c>
      <c r="H707" cm="1">
        <f t="array" ref="H707">INDEX(kelas_charges[kelas],MATCH(1,(insurance[[#This Row],[charges]]&gt;=kelas_charges[Lower])*(insurance[[#This Row],[charges]]&lt;kelas_charges[Upper]),0),1)</f>
        <v>1</v>
      </c>
      <c r="I707" t="str" cm="1">
        <f t="array" ref="I707">INDEX(kelas_charges[desc],MATCH(1,(insurance[[#This Row],[charges]]&gt;=kelas_charges[Lower])*(insurance[[#This Row],[charges]]&lt;kelas_charges[Upper]),0),1)</f>
        <v>1121 s.d 6817</v>
      </c>
      <c r="J707">
        <f>IF(insurance[[#This Row],[charges]]&gt;16700,1,0)</f>
        <v>0</v>
      </c>
      <c r="K707">
        <f>IF(insurance[[#This Row],[smoker]]="yes",1,0)</f>
        <v>0</v>
      </c>
      <c r="L707">
        <f>VLOOKUP(insurance[[#This Row],[region]],Table2[],2,0)</f>
        <v>3</v>
      </c>
    </row>
    <row r="708" spans="1:1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 s="29">
        <v>44400.4064</v>
      </c>
      <c r="H708" cm="1">
        <f t="array" ref="H708">INDEX(kelas_charges[kelas],MATCH(1,(insurance[[#This Row],[charges]]&gt;=kelas_charges[Lower])*(insurance[[#This Row],[charges]]&lt;kelas_charges[Upper]),0),1)</f>
        <v>8</v>
      </c>
      <c r="I708" t="str" cm="1">
        <f t="array" ref="I708">INDEX(kelas_charges[desc],MATCH(1,(insurance[[#This Row],[charges]]&gt;=kelas_charges[Lower])*(insurance[[#This Row],[charges]]&lt;kelas_charges[Upper]),0),1)</f>
        <v>40989 s.d 46684</v>
      </c>
      <c r="J708">
        <f>IF(insurance[[#This Row],[charges]]&gt;16700,1,0)</f>
        <v>1</v>
      </c>
      <c r="K708">
        <f>IF(insurance[[#This Row],[smoker]]="yes",1,0)</f>
        <v>1</v>
      </c>
      <c r="L708">
        <f>VLOOKUP(insurance[[#This Row],[region]],Table2[],2,0)</f>
        <v>4</v>
      </c>
    </row>
    <row r="709" spans="1:1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 s="29">
        <v>10264.4421</v>
      </c>
      <c r="H709" cm="1">
        <f t="array" ref="H709">INDEX(kelas_charges[kelas],MATCH(1,(insurance[[#This Row],[charges]]&gt;=kelas_charges[Lower])*(insurance[[#This Row],[charges]]&lt;kelas_charges[Upper]),0),1)</f>
        <v>2</v>
      </c>
      <c r="I709" t="str" cm="1">
        <f t="array" ref="I709">INDEX(kelas_charges[desc],MATCH(1,(insurance[[#This Row],[charges]]&gt;=kelas_charges[Lower])*(insurance[[#This Row],[charges]]&lt;kelas_charges[Upper]),0),1)</f>
        <v>6817 s.d 12512</v>
      </c>
      <c r="J709">
        <f>IF(insurance[[#This Row],[charges]]&gt;16700,1,0)</f>
        <v>0</v>
      </c>
      <c r="K709">
        <f>IF(insurance[[#This Row],[smoker]]="yes",1,0)</f>
        <v>0</v>
      </c>
      <c r="L709">
        <f>VLOOKUP(insurance[[#This Row],[region]],Table2[],2,0)</f>
        <v>1</v>
      </c>
    </row>
    <row r="710" spans="1:1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 s="29">
        <v>6113.2310500000003</v>
      </c>
      <c r="H710" cm="1">
        <f t="array" ref="H710">INDEX(kelas_charges[kelas],MATCH(1,(insurance[[#This Row],[charges]]&gt;=kelas_charges[Lower])*(insurance[[#This Row],[charges]]&lt;kelas_charges[Upper]),0),1)</f>
        <v>1</v>
      </c>
      <c r="I710" t="str" cm="1">
        <f t="array" ref="I710">INDEX(kelas_charges[desc],MATCH(1,(insurance[[#This Row],[charges]]&gt;=kelas_charges[Lower])*(insurance[[#This Row],[charges]]&lt;kelas_charges[Upper]),0),1)</f>
        <v>1121 s.d 6817</v>
      </c>
      <c r="J710">
        <f>IF(insurance[[#This Row],[charges]]&gt;16700,1,0)</f>
        <v>0</v>
      </c>
      <c r="K710">
        <f>IF(insurance[[#This Row],[smoker]]="yes",1,0)</f>
        <v>0</v>
      </c>
      <c r="L710">
        <f>VLOOKUP(insurance[[#This Row],[region]],Table2[],2,0)</f>
        <v>2</v>
      </c>
    </row>
    <row r="711" spans="1:1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 s="29">
        <v>5469.0065999999997</v>
      </c>
      <c r="H711" cm="1">
        <f t="array" ref="H711">INDEX(kelas_charges[kelas],MATCH(1,(insurance[[#This Row],[charges]]&gt;=kelas_charges[Lower])*(insurance[[#This Row],[charges]]&lt;kelas_charges[Upper]),0),1)</f>
        <v>1</v>
      </c>
      <c r="I711" t="str" cm="1">
        <f t="array" ref="I711">INDEX(kelas_charges[desc],MATCH(1,(insurance[[#This Row],[charges]]&gt;=kelas_charges[Lower])*(insurance[[#This Row],[charges]]&lt;kelas_charges[Upper]),0),1)</f>
        <v>1121 s.d 6817</v>
      </c>
      <c r="J711">
        <f>IF(insurance[[#This Row],[charges]]&gt;16700,1,0)</f>
        <v>0</v>
      </c>
      <c r="K711">
        <f>IF(insurance[[#This Row],[smoker]]="yes",1,0)</f>
        <v>0</v>
      </c>
      <c r="L711">
        <f>VLOOKUP(insurance[[#This Row],[region]],Table2[],2,0)</f>
        <v>2</v>
      </c>
    </row>
    <row r="712" spans="1:1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 s="29">
        <v>1727.54</v>
      </c>
      <c r="H712" cm="1">
        <f t="array" ref="H712">INDEX(kelas_charges[kelas],MATCH(1,(insurance[[#This Row],[charges]]&gt;=kelas_charges[Lower])*(insurance[[#This Row],[charges]]&lt;kelas_charges[Upper]),0),1)</f>
        <v>1</v>
      </c>
      <c r="I712" t="str" cm="1">
        <f t="array" ref="I712">INDEX(kelas_charges[desc],MATCH(1,(insurance[[#This Row],[charges]]&gt;=kelas_charges[Lower])*(insurance[[#This Row],[charges]]&lt;kelas_charges[Upper]),0),1)</f>
        <v>1121 s.d 6817</v>
      </c>
      <c r="J712">
        <f>IF(insurance[[#This Row],[charges]]&gt;16700,1,0)</f>
        <v>0</v>
      </c>
      <c r="K712">
        <f>IF(insurance[[#This Row],[smoker]]="yes",1,0)</f>
        <v>0</v>
      </c>
      <c r="L712">
        <f>VLOOKUP(insurance[[#This Row],[region]],Table2[],2,0)</f>
        <v>4</v>
      </c>
    </row>
    <row r="713" spans="1:1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 s="29">
        <v>10107.220600000001</v>
      </c>
      <c r="H713" cm="1">
        <f t="array" ref="H713">INDEX(kelas_charges[kelas],MATCH(1,(insurance[[#This Row],[charges]]&gt;=kelas_charges[Lower])*(insurance[[#This Row],[charges]]&lt;kelas_charges[Upper]),0),1)</f>
        <v>2</v>
      </c>
      <c r="I713" t="str" cm="1">
        <f t="array" ref="I713">INDEX(kelas_charges[desc],MATCH(1,(insurance[[#This Row],[charges]]&gt;=kelas_charges[Lower])*(insurance[[#This Row],[charges]]&lt;kelas_charges[Upper]),0),1)</f>
        <v>6817 s.d 12512</v>
      </c>
      <c r="J713">
        <f>IF(insurance[[#This Row],[charges]]&gt;16700,1,0)</f>
        <v>0</v>
      </c>
      <c r="K713">
        <f>IF(insurance[[#This Row],[smoker]]="yes",1,0)</f>
        <v>0</v>
      </c>
      <c r="L713">
        <f>VLOOKUP(insurance[[#This Row],[region]],Table2[],2,0)</f>
        <v>4</v>
      </c>
    </row>
    <row r="714" spans="1:1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 s="29">
        <v>8310.8391499999998</v>
      </c>
      <c r="H714" cm="1">
        <f t="array" ref="H714">INDEX(kelas_charges[kelas],MATCH(1,(insurance[[#This Row],[charges]]&gt;=kelas_charges[Lower])*(insurance[[#This Row],[charges]]&lt;kelas_charges[Upper]),0),1)</f>
        <v>2</v>
      </c>
      <c r="I714" t="str" cm="1">
        <f t="array" ref="I714">INDEX(kelas_charges[desc],MATCH(1,(insurance[[#This Row],[charges]]&gt;=kelas_charges[Lower])*(insurance[[#This Row],[charges]]&lt;kelas_charges[Upper]),0),1)</f>
        <v>6817 s.d 12512</v>
      </c>
      <c r="J714">
        <f>IF(insurance[[#This Row],[charges]]&gt;16700,1,0)</f>
        <v>0</v>
      </c>
      <c r="K714">
        <f>IF(insurance[[#This Row],[smoker]]="yes",1,0)</f>
        <v>0</v>
      </c>
      <c r="L714">
        <f>VLOOKUP(insurance[[#This Row],[region]],Table2[],2,0)</f>
        <v>1</v>
      </c>
    </row>
    <row r="715" spans="1:1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 s="29">
        <v>1984.4532999999999</v>
      </c>
      <c r="H715" cm="1">
        <f t="array" ref="H715">INDEX(kelas_charges[kelas],MATCH(1,(insurance[[#This Row],[charges]]&gt;=kelas_charges[Lower])*(insurance[[#This Row],[charges]]&lt;kelas_charges[Upper]),0),1)</f>
        <v>1</v>
      </c>
      <c r="I715" t="str" cm="1">
        <f t="array" ref="I715">INDEX(kelas_charges[desc],MATCH(1,(insurance[[#This Row],[charges]]&gt;=kelas_charges[Lower])*(insurance[[#This Row],[charges]]&lt;kelas_charges[Upper]),0),1)</f>
        <v>1121 s.d 6817</v>
      </c>
      <c r="J715">
        <f>IF(insurance[[#This Row],[charges]]&gt;16700,1,0)</f>
        <v>0</v>
      </c>
      <c r="K715">
        <f>IF(insurance[[#This Row],[smoker]]="yes",1,0)</f>
        <v>0</v>
      </c>
      <c r="L715">
        <f>VLOOKUP(insurance[[#This Row],[region]],Table2[],2,0)</f>
        <v>2</v>
      </c>
    </row>
    <row r="716" spans="1:1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 s="29">
        <v>2457.502</v>
      </c>
      <c r="H716" cm="1">
        <f t="array" ref="H716">INDEX(kelas_charges[kelas],MATCH(1,(insurance[[#This Row],[charges]]&gt;=kelas_charges[Lower])*(insurance[[#This Row],[charges]]&lt;kelas_charges[Upper]),0),1)</f>
        <v>1</v>
      </c>
      <c r="I716" t="str" cm="1">
        <f t="array" ref="I716">INDEX(kelas_charges[desc],MATCH(1,(insurance[[#This Row],[charges]]&gt;=kelas_charges[Lower])*(insurance[[#This Row],[charges]]&lt;kelas_charges[Upper]),0),1)</f>
        <v>1121 s.d 6817</v>
      </c>
      <c r="J716">
        <f>IF(insurance[[#This Row],[charges]]&gt;16700,1,0)</f>
        <v>0</v>
      </c>
      <c r="K716">
        <f>IF(insurance[[#This Row],[smoker]]="yes",1,0)</f>
        <v>0</v>
      </c>
      <c r="L716">
        <f>VLOOKUP(insurance[[#This Row],[region]],Table2[],2,0)</f>
        <v>3</v>
      </c>
    </row>
    <row r="717" spans="1:1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 s="29">
        <v>12146.971</v>
      </c>
      <c r="H717" cm="1">
        <f t="array" ref="H717">INDEX(kelas_charges[kelas],MATCH(1,(insurance[[#This Row],[charges]]&gt;=kelas_charges[Lower])*(insurance[[#This Row],[charges]]&lt;kelas_charges[Upper]),0),1)</f>
        <v>2</v>
      </c>
      <c r="I717" t="str" cm="1">
        <f t="array" ref="I717">INDEX(kelas_charges[desc],MATCH(1,(insurance[[#This Row],[charges]]&gt;=kelas_charges[Lower])*(insurance[[#This Row],[charges]]&lt;kelas_charges[Upper]),0),1)</f>
        <v>6817 s.d 12512</v>
      </c>
      <c r="J717">
        <f>IF(insurance[[#This Row],[charges]]&gt;16700,1,0)</f>
        <v>0</v>
      </c>
      <c r="K717">
        <f>IF(insurance[[#This Row],[smoker]]="yes",1,0)</f>
        <v>0</v>
      </c>
      <c r="L717">
        <f>VLOOKUP(insurance[[#This Row],[region]],Table2[],2,0)</f>
        <v>3</v>
      </c>
    </row>
    <row r="718" spans="1:1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 s="29">
        <v>9566.9909000000007</v>
      </c>
      <c r="H718" cm="1">
        <f t="array" ref="H718">INDEX(kelas_charges[kelas],MATCH(1,(insurance[[#This Row],[charges]]&gt;=kelas_charges[Lower])*(insurance[[#This Row],[charges]]&lt;kelas_charges[Upper]),0),1)</f>
        <v>2</v>
      </c>
      <c r="I718" t="str" cm="1">
        <f t="array" ref="I718">INDEX(kelas_charges[desc],MATCH(1,(insurance[[#This Row],[charges]]&gt;=kelas_charges[Lower])*(insurance[[#This Row],[charges]]&lt;kelas_charges[Upper]),0),1)</f>
        <v>6817 s.d 12512</v>
      </c>
      <c r="J718">
        <f>IF(insurance[[#This Row],[charges]]&gt;16700,1,0)</f>
        <v>0</v>
      </c>
      <c r="K718">
        <f>IF(insurance[[#This Row],[smoker]]="yes",1,0)</f>
        <v>0</v>
      </c>
      <c r="L718">
        <f>VLOOKUP(insurance[[#This Row],[region]],Table2[],2,0)</f>
        <v>1</v>
      </c>
    </row>
    <row r="719" spans="1:1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 s="29">
        <v>13112.604799999999</v>
      </c>
      <c r="H719" cm="1">
        <f t="array" ref="H719">INDEX(kelas_charges[kelas],MATCH(1,(insurance[[#This Row],[charges]]&gt;=kelas_charges[Lower])*(insurance[[#This Row],[charges]]&lt;kelas_charges[Upper]),0),1)</f>
        <v>3</v>
      </c>
      <c r="I719" t="str" cm="1">
        <f t="array" ref="I719">INDEX(kelas_charges[desc],MATCH(1,(insurance[[#This Row],[charges]]&gt;=kelas_charges[Lower])*(insurance[[#This Row],[charges]]&lt;kelas_charges[Upper]),0),1)</f>
        <v>12512 s.d 18207</v>
      </c>
      <c r="J719">
        <f>IF(insurance[[#This Row],[charges]]&gt;16700,1,0)</f>
        <v>0</v>
      </c>
      <c r="K719">
        <f>IF(insurance[[#This Row],[smoker]]="yes",1,0)</f>
        <v>0</v>
      </c>
      <c r="L719">
        <f>VLOOKUP(insurance[[#This Row],[region]],Table2[],2,0)</f>
        <v>1</v>
      </c>
    </row>
    <row r="720" spans="1:1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 s="29">
        <v>10848.1343</v>
      </c>
      <c r="H720" cm="1">
        <f t="array" ref="H720">INDEX(kelas_charges[kelas],MATCH(1,(insurance[[#This Row],[charges]]&gt;=kelas_charges[Lower])*(insurance[[#This Row],[charges]]&lt;kelas_charges[Upper]),0),1)</f>
        <v>2</v>
      </c>
      <c r="I720" t="str" cm="1">
        <f t="array" ref="I720">INDEX(kelas_charges[desc],MATCH(1,(insurance[[#This Row],[charges]]&gt;=kelas_charges[Lower])*(insurance[[#This Row],[charges]]&lt;kelas_charges[Upper]),0),1)</f>
        <v>6817 s.d 12512</v>
      </c>
      <c r="J720">
        <f>IF(insurance[[#This Row],[charges]]&gt;16700,1,0)</f>
        <v>0</v>
      </c>
      <c r="K720">
        <f>IF(insurance[[#This Row],[smoker]]="yes",1,0)</f>
        <v>0</v>
      </c>
      <c r="L720">
        <f>VLOOKUP(insurance[[#This Row],[region]],Table2[],2,0)</f>
        <v>1</v>
      </c>
    </row>
    <row r="721" spans="1:1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 s="29">
        <v>12231.613600000001</v>
      </c>
      <c r="H721" cm="1">
        <f t="array" ref="H721">INDEX(kelas_charges[kelas],MATCH(1,(insurance[[#This Row],[charges]]&gt;=kelas_charges[Lower])*(insurance[[#This Row],[charges]]&lt;kelas_charges[Upper]),0),1)</f>
        <v>2</v>
      </c>
      <c r="I721" t="str" cm="1">
        <f t="array" ref="I721">INDEX(kelas_charges[desc],MATCH(1,(insurance[[#This Row],[charges]]&gt;=kelas_charges[Lower])*(insurance[[#This Row],[charges]]&lt;kelas_charges[Upper]),0),1)</f>
        <v>6817 s.d 12512</v>
      </c>
      <c r="J721">
        <f>IF(insurance[[#This Row],[charges]]&gt;16700,1,0)</f>
        <v>0</v>
      </c>
      <c r="K721">
        <f>IF(insurance[[#This Row],[smoker]]="yes",1,0)</f>
        <v>0</v>
      </c>
      <c r="L721">
        <f>VLOOKUP(insurance[[#This Row],[region]],Table2[],2,0)</f>
        <v>1</v>
      </c>
    </row>
    <row r="722" spans="1:1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 s="29">
        <v>9875.6803999999993</v>
      </c>
      <c r="H722" cm="1">
        <f t="array" ref="H722">INDEX(kelas_charges[kelas],MATCH(1,(insurance[[#This Row],[charges]]&gt;=kelas_charges[Lower])*(insurance[[#This Row],[charges]]&lt;kelas_charges[Upper]),0),1)</f>
        <v>2</v>
      </c>
      <c r="I722" t="str" cm="1">
        <f t="array" ref="I722">INDEX(kelas_charges[desc],MATCH(1,(insurance[[#This Row],[charges]]&gt;=kelas_charges[Lower])*(insurance[[#This Row],[charges]]&lt;kelas_charges[Upper]),0),1)</f>
        <v>6817 s.d 12512</v>
      </c>
      <c r="J722">
        <f>IF(insurance[[#This Row],[charges]]&gt;16700,1,0)</f>
        <v>0</v>
      </c>
      <c r="K722">
        <f>IF(insurance[[#This Row],[smoker]]="yes",1,0)</f>
        <v>0</v>
      </c>
      <c r="L722">
        <f>VLOOKUP(insurance[[#This Row],[region]],Table2[],2,0)</f>
        <v>2</v>
      </c>
    </row>
    <row r="723" spans="1:1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 s="29">
        <v>11264.540999999999</v>
      </c>
      <c r="H723" cm="1">
        <f t="array" ref="H723">INDEX(kelas_charges[kelas],MATCH(1,(insurance[[#This Row],[charges]]&gt;=kelas_charges[Lower])*(insurance[[#This Row],[charges]]&lt;kelas_charges[Upper]),0),1)</f>
        <v>2</v>
      </c>
      <c r="I723" t="str" cm="1">
        <f t="array" ref="I723">INDEX(kelas_charges[desc],MATCH(1,(insurance[[#This Row],[charges]]&gt;=kelas_charges[Lower])*(insurance[[#This Row],[charges]]&lt;kelas_charges[Upper]),0),1)</f>
        <v>6817 s.d 12512</v>
      </c>
      <c r="J723">
        <f>IF(insurance[[#This Row],[charges]]&gt;16700,1,0)</f>
        <v>0</v>
      </c>
      <c r="K723">
        <f>IF(insurance[[#This Row],[smoker]]="yes",1,0)</f>
        <v>0</v>
      </c>
      <c r="L723">
        <f>VLOOKUP(insurance[[#This Row],[region]],Table2[],2,0)</f>
        <v>3</v>
      </c>
    </row>
    <row r="724" spans="1:1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 s="29">
        <v>12979.358</v>
      </c>
      <c r="H724" cm="1">
        <f t="array" ref="H724">INDEX(kelas_charges[kelas],MATCH(1,(insurance[[#This Row],[charges]]&gt;=kelas_charges[Lower])*(insurance[[#This Row],[charges]]&lt;kelas_charges[Upper]),0),1)</f>
        <v>3</v>
      </c>
      <c r="I724" t="str" cm="1">
        <f t="array" ref="I724">INDEX(kelas_charges[desc],MATCH(1,(insurance[[#This Row],[charges]]&gt;=kelas_charges[Lower])*(insurance[[#This Row],[charges]]&lt;kelas_charges[Upper]),0),1)</f>
        <v>12512 s.d 18207</v>
      </c>
      <c r="J724">
        <f>IF(insurance[[#This Row],[charges]]&gt;16700,1,0)</f>
        <v>0</v>
      </c>
      <c r="K724">
        <f>IF(insurance[[#This Row],[smoker]]="yes",1,0)</f>
        <v>0</v>
      </c>
      <c r="L724">
        <f>VLOOKUP(insurance[[#This Row],[region]],Table2[],2,0)</f>
        <v>3</v>
      </c>
    </row>
    <row r="725" spans="1:1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 s="29">
        <v>1263.249</v>
      </c>
      <c r="H725" cm="1">
        <f t="array" ref="H725">INDEX(kelas_charges[kelas],MATCH(1,(insurance[[#This Row],[charges]]&gt;=kelas_charges[Lower])*(insurance[[#This Row],[charges]]&lt;kelas_charges[Upper]),0),1)</f>
        <v>1</v>
      </c>
      <c r="I725" t="str" cm="1">
        <f t="array" ref="I725">INDEX(kelas_charges[desc],MATCH(1,(insurance[[#This Row],[charges]]&gt;=kelas_charges[Lower])*(insurance[[#This Row],[charges]]&lt;kelas_charges[Upper]),0),1)</f>
        <v>1121 s.d 6817</v>
      </c>
      <c r="J725">
        <f>IF(insurance[[#This Row],[charges]]&gt;16700,1,0)</f>
        <v>0</v>
      </c>
      <c r="K725">
        <f>IF(insurance[[#This Row],[smoker]]="yes",1,0)</f>
        <v>0</v>
      </c>
      <c r="L725">
        <f>VLOOKUP(insurance[[#This Row],[region]],Table2[],2,0)</f>
        <v>3</v>
      </c>
    </row>
    <row r="726" spans="1:1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 s="29">
        <v>10106.134249999999</v>
      </c>
      <c r="H726" cm="1">
        <f t="array" ref="H726">INDEX(kelas_charges[kelas],MATCH(1,(insurance[[#This Row],[charges]]&gt;=kelas_charges[Lower])*(insurance[[#This Row],[charges]]&lt;kelas_charges[Upper]),0),1)</f>
        <v>2</v>
      </c>
      <c r="I726" t="str" cm="1">
        <f t="array" ref="I726">INDEX(kelas_charges[desc],MATCH(1,(insurance[[#This Row],[charges]]&gt;=kelas_charges[Lower])*(insurance[[#This Row],[charges]]&lt;kelas_charges[Upper]),0),1)</f>
        <v>6817 s.d 12512</v>
      </c>
      <c r="J726">
        <f>IF(insurance[[#This Row],[charges]]&gt;16700,1,0)</f>
        <v>0</v>
      </c>
      <c r="K726">
        <f>IF(insurance[[#This Row],[smoker]]="yes",1,0)</f>
        <v>0</v>
      </c>
      <c r="L726">
        <f>VLOOKUP(insurance[[#This Row],[region]],Table2[],2,0)</f>
        <v>2</v>
      </c>
    </row>
    <row r="727" spans="1:1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 s="29">
        <v>40932.429499999998</v>
      </c>
      <c r="H727" cm="1">
        <f t="array" ref="H727">INDEX(kelas_charges[kelas],MATCH(1,(insurance[[#This Row],[charges]]&gt;=kelas_charges[Lower])*(insurance[[#This Row],[charges]]&lt;kelas_charges[Upper]),0),1)</f>
        <v>7</v>
      </c>
      <c r="I727" t="str" cm="1">
        <f t="array" ref="I727">INDEX(kelas_charges[desc],MATCH(1,(insurance[[#This Row],[charges]]&gt;=kelas_charges[Lower])*(insurance[[#This Row],[charges]]&lt;kelas_charges[Upper]),0),1)</f>
        <v>35293 s.d 40989</v>
      </c>
      <c r="J727">
        <f>IF(insurance[[#This Row],[charges]]&gt;16700,1,0)</f>
        <v>1</v>
      </c>
      <c r="K727">
        <f>IF(insurance[[#This Row],[smoker]]="yes",1,0)</f>
        <v>1</v>
      </c>
      <c r="L727">
        <f>VLOOKUP(insurance[[#This Row],[region]],Table2[],2,0)</f>
        <v>4</v>
      </c>
    </row>
    <row r="728" spans="1:1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 s="29">
        <v>6664.68595</v>
      </c>
      <c r="H728" cm="1">
        <f t="array" ref="H728">INDEX(kelas_charges[kelas],MATCH(1,(insurance[[#This Row],[charges]]&gt;=kelas_charges[Lower])*(insurance[[#This Row],[charges]]&lt;kelas_charges[Upper]),0),1)</f>
        <v>1</v>
      </c>
      <c r="I728" t="str" cm="1">
        <f t="array" ref="I728">INDEX(kelas_charges[desc],MATCH(1,(insurance[[#This Row],[charges]]&gt;=kelas_charges[Lower])*(insurance[[#This Row],[charges]]&lt;kelas_charges[Upper]),0),1)</f>
        <v>1121 s.d 6817</v>
      </c>
      <c r="J728">
        <f>IF(insurance[[#This Row],[charges]]&gt;16700,1,0)</f>
        <v>0</v>
      </c>
      <c r="K728">
        <f>IF(insurance[[#This Row],[smoker]]="yes",1,0)</f>
        <v>0</v>
      </c>
      <c r="L728">
        <f>VLOOKUP(insurance[[#This Row],[region]],Table2[],2,0)</f>
        <v>1</v>
      </c>
    </row>
    <row r="729" spans="1:1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 s="29">
        <v>16657.71745</v>
      </c>
      <c r="H729" cm="1">
        <f t="array" ref="H729">INDEX(kelas_charges[kelas],MATCH(1,(insurance[[#This Row],[charges]]&gt;=kelas_charges[Lower])*(insurance[[#This Row],[charges]]&lt;kelas_charges[Upper]),0),1)</f>
        <v>3</v>
      </c>
      <c r="I729" t="str" cm="1">
        <f t="array" ref="I729">INDEX(kelas_charges[desc],MATCH(1,(insurance[[#This Row],[charges]]&gt;=kelas_charges[Lower])*(insurance[[#This Row],[charges]]&lt;kelas_charges[Upper]),0),1)</f>
        <v>12512 s.d 18207</v>
      </c>
      <c r="J729">
        <f>IF(insurance[[#This Row],[charges]]&gt;16700,1,0)</f>
        <v>0</v>
      </c>
      <c r="K729">
        <f>IF(insurance[[#This Row],[smoker]]="yes",1,0)</f>
        <v>1</v>
      </c>
      <c r="L729">
        <f>VLOOKUP(insurance[[#This Row],[region]],Table2[],2,0)</f>
        <v>2</v>
      </c>
    </row>
    <row r="730" spans="1:1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 s="29">
        <v>2217.6012000000001</v>
      </c>
      <c r="H730" cm="1">
        <f t="array" ref="H730">INDEX(kelas_charges[kelas],MATCH(1,(insurance[[#This Row],[charges]]&gt;=kelas_charges[Lower])*(insurance[[#This Row],[charges]]&lt;kelas_charges[Upper]),0),1)</f>
        <v>1</v>
      </c>
      <c r="I730" t="str" cm="1">
        <f t="array" ref="I730">INDEX(kelas_charges[desc],MATCH(1,(insurance[[#This Row],[charges]]&gt;=kelas_charges[Lower])*(insurance[[#This Row],[charges]]&lt;kelas_charges[Upper]),0),1)</f>
        <v>1121 s.d 6817</v>
      </c>
      <c r="J730">
        <f>IF(insurance[[#This Row],[charges]]&gt;16700,1,0)</f>
        <v>0</v>
      </c>
      <c r="K730">
        <f>IF(insurance[[#This Row],[smoker]]="yes",1,0)</f>
        <v>0</v>
      </c>
      <c r="L730">
        <f>VLOOKUP(insurance[[#This Row],[region]],Table2[],2,0)</f>
        <v>2</v>
      </c>
    </row>
    <row r="731" spans="1:1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 s="29">
        <v>6781.3541999999998</v>
      </c>
      <c r="H731" cm="1">
        <f t="array" ref="H731">INDEX(kelas_charges[kelas],MATCH(1,(insurance[[#This Row],[charges]]&gt;=kelas_charges[Lower])*(insurance[[#This Row],[charges]]&lt;kelas_charges[Upper]),0),1)</f>
        <v>1</v>
      </c>
      <c r="I731" t="str" cm="1">
        <f t="array" ref="I731">INDEX(kelas_charges[desc],MATCH(1,(insurance[[#This Row],[charges]]&gt;=kelas_charges[Lower])*(insurance[[#This Row],[charges]]&lt;kelas_charges[Upper]),0),1)</f>
        <v>1121 s.d 6817</v>
      </c>
      <c r="J731">
        <f>IF(insurance[[#This Row],[charges]]&gt;16700,1,0)</f>
        <v>0</v>
      </c>
      <c r="K731">
        <f>IF(insurance[[#This Row],[smoker]]="yes",1,0)</f>
        <v>0</v>
      </c>
      <c r="L731">
        <f>VLOOKUP(insurance[[#This Row],[region]],Table2[],2,0)</f>
        <v>4</v>
      </c>
    </row>
    <row r="732" spans="1:1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 s="29">
        <v>19361.998800000001</v>
      </c>
      <c r="H732" cm="1">
        <f t="array" ref="H732">INDEX(kelas_charges[kelas],MATCH(1,(insurance[[#This Row],[charges]]&gt;=kelas_charges[Lower])*(insurance[[#This Row],[charges]]&lt;kelas_charges[Upper]),0),1)</f>
        <v>4</v>
      </c>
      <c r="I732" t="str" cm="1">
        <f t="array" ref="I732">INDEX(kelas_charges[desc],MATCH(1,(insurance[[#This Row],[charges]]&gt;=kelas_charges[Lower])*(insurance[[#This Row],[charges]]&lt;kelas_charges[Upper]),0),1)</f>
        <v>18207 s.d 23903</v>
      </c>
      <c r="J732">
        <f>IF(insurance[[#This Row],[charges]]&gt;16700,1,0)</f>
        <v>1</v>
      </c>
      <c r="K732">
        <f>IF(insurance[[#This Row],[smoker]]="yes",1,0)</f>
        <v>1</v>
      </c>
      <c r="L732">
        <f>VLOOKUP(insurance[[#This Row],[region]],Table2[],2,0)</f>
        <v>4</v>
      </c>
    </row>
    <row r="733" spans="1:1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 s="29">
        <v>10065.413</v>
      </c>
      <c r="H733" cm="1">
        <f t="array" ref="H733">INDEX(kelas_charges[kelas],MATCH(1,(insurance[[#This Row],[charges]]&gt;=kelas_charges[Lower])*(insurance[[#This Row],[charges]]&lt;kelas_charges[Upper]),0),1)</f>
        <v>2</v>
      </c>
      <c r="I733" t="str" cm="1">
        <f t="array" ref="I733">INDEX(kelas_charges[desc],MATCH(1,(insurance[[#This Row],[charges]]&gt;=kelas_charges[Lower])*(insurance[[#This Row],[charges]]&lt;kelas_charges[Upper]),0),1)</f>
        <v>6817 s.d 12512</v>
      </c>
      <c r="J733">
        <f>IF(insurance[[#This Row],[charges]]&gt;16700,1,0)</f>
        <v>0</v>
      </c>
      <c r="K733">
        <f>IF(insurance[[#This Row],[smoker]]="yes",1,0)</f>
        <v>0</v>
      </c>
      <c r="L733">
        <f>VLOOKUP(insurance[[#This Row],[region]],Table2[],2,0)</f>
        <v>3</v>
      </c>
    </row>
    <row r="734" spans="1:1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 s="29">
        <v>4234.9269999999997</v>
      </c>
      <c r="H734" cm="1">
        <f t="array" ref="H734">INDEX(kelas_charges[kelas],MATCH(1,(insurance[[#This Row],[charges]]&gt;=kelas_charges[Lower])*(insurance[[#This Row],[charges]]&lt;kelas_charges[Upper]),0),1)</f>
        <v>1</v>
      </c>
      <c r="I734" t="str" cm="1">
        <f t="array" ref="I734">INDEX(kelas_charges[desc],MATCH(1,(insurance[[#This Row],[charges]]&gt;=kelas_charges[Lower])*(insurance[[#This Row],[charges]]&lt;kelas_charges[Upper]),0),1)</f>
        <v>1121 s.d 6817</v>
      </c>
      <c r="J734">
        <f>IF(insurance[[#This Row],[charges]]&gt;16700,1,0)</f>
        <v>0</v>
      </c>
      <c r="K734">
        <f>IF(insurance[[#This Row],[smoker]]="yes",1,0)</f>
        <v>0</v>
      </c>
      <c r="L734">
        <f>VLOOKUP(insurance[[#This Row],[region]],Table2[],2,0)</f>
        <v>3</v>
      </c>
    </row>
    <row r="735" spans="1:1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 s="29">
        <v>9447.2503500000003</v>
      </c>
      <c r="H735" cm="1">
        <f t="array" ref="H735">INDEX(kelas_charges[kelas],MATCH(1,(insurance[[#This Row],[charges]]&gt;=kelas_charges[Lower])*(insurance[[#This Row],[charges]]&lt;kelas_charges[Upper]),0),1)</f>
        <v>2</v>
      </c>
      <c r="I735" t="str" cm="1">
        <f t="array" ref="I735">INDEX(kelas_charges[desc],MATCH(1,(insurance[[#This Row],[charges]]&gt;=kelas_charges[Lower])*(insurance[[#This Row],[charges]]&lt;kelas_charges[Upper]),0),1)</f>
        <v>6817 s.d 12512</v>
      </c>
      <c r="J735">
        <f>IF(insurance[[#This Row],[charges]]&gt;16700,1,0)</f>
        <v>0</v>
      </c>
      <c r="K735">
        <f>IF(insurance[[#This Row],[smoker]]="yes",1,0)</f>
        <v>0</v>
      </c>
      <c r="L735">
        <f>VLOOKUP(insurance[[#This Row],[region]],Table2[],2,0)</f>
        <v>2</v>
      </c>
    </row>
    <row r="736" spans="1:1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 s="29">
        <v>14007.222</v>
      </c>
      <c r="H736" cm="1">
        <f t="array" ref="H736">INDEX(kelas_charges[kelas],MATCH(1,(insurance[[#This Row],[charges]]&gt;=kelas_charges[Lower])*(insurance[[#This Row],[charges]]&lt;kelas_charges[Upper]),0),1)</f>
        <v>3</v>
      </c>
      <c r="I736" t="str" cm="1">
        <f t="array" ref="I736">INDEX(kelas_charges[desc],MATCH(1,(insurance[[#This Row],[charges]]&gt;=kelas_charges[Lower])*(insurance[[#This Row],[charges]]&lt;kelas_charges[Upper]),0),1)</f>
        <v>12512 s.d 18207</v>
      </c>
      <c r="J736">
        <f>IF(insurance[[#This Row],[charges]]&gt;16700,1,0)</f>
        <v>0</v>
      </c>
      <c r="K736">
        <f>IF(insurance[[#This Row],[smoker]]="yes",1,0)</f>
        <v>0</v>
      </c>
      <c r="L736">
        <f>VLOOKUP(insurance[[#This Row],[region]],Table2[],2,0)</f>
        <v>3</v>
      </c>
    </row>
    <row r="737" spans="1:1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 s="29">
        <v>9583.8932999999997</v>
      </c>
      <c r="H737" cm="1">
        <f t="array" ref="H737">INDEX(kelas_charges[kelas],MATCH(1,(insurance[[#This Row],[charges]]&gt;=kelas_charges[Lower])*(insurance[[#This Row],[charges]]&lt;kelas_charges[Upper]),0),1)</f>
        <v>2</v>
      </c>
      <c r="I737" t="str" cm="1">
        <f t="array" ref="I737">INDEX(kelas_charges[desc],MATCH(1,(insurance[[#This Row],[charges]]&gt;=kelas_charges[Lower])*(insurance[[#This Row],[charges]]&lt;kelas_charges[Upper]),0),1)</f>
        <v>6817 s.d 12512</v>
      </c>
      <c r="J737">
        <f>IF(insurance[[#This Row],[charges]]&gt;16700,1,0)</f>
        <v>0</v>
      </c>
      <c r="K737">
        <f>IF(insurance[[#This Row],[smoker]]="yes",1,0)</f>
        <v>0</v>
      </c>
      <c r="L737">
        <f>VLOOKUP(insurance[[#This Row],[region]],Table2[],2,0)</f>
        <v>1</v>
      </c>
    </row>
    <row r="738" spans="1:1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 s="29">
        <v>40419.019099999998</v>
      </c>
      <c r="H738" cm="1">
        <f t="array" ref="H738">INDEX(kelas_charges[kelas],MATCH(1,(insurance[[#This Row],[charges]]&gt;=kelas_charges[Lower])*(insurance[[#This Row],[charges]]&lt;kelas_charges[Upper]),0),1)</f>
        <v>7</v>
      </c>
      <c r="I738" t="str" cm="1">
        <f t="array" ref="I738">INDEX(kelas_charges[desc],MATCH(1,(insurance[[#This Row],[charges]]&gt;=kelas_charges[Lower])*(insurance[[#This Row],[charges]]&lt;kelas_charges[Upper]),0),1)</f>
        <v>35293 s.d 40989</v>
      </c>
      <c r="J738">
        <f>IF(insurance[[#This Row],[charges]]&gt;16700,1,0)</f>
        <v>1</v>
      </c>
      <c r="K738">
        <f>IF(insurance[[#This Row],[smoker]]="yes",1,0)</f>
        <v>1</v>
      </c>
      <c r="L738">
        <f>VLOOKUP(insurance[[#This Row],[region]],Table2[],2,0)</f>
        <v>4</v>
      </c>
    </row>
    <row r="739" spans="1:1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 s="29">
        <v>3484.3310000000001</v>
      </c>
      <c r="H739" cm="1">
        <f t="array" ref="H739">INDEX(kelas_charges[kelas],MATCH(1,(insurance[[#This Row],[charges]]&gt;=kelas_charges[Lower])*(insurance[[#This Row],[charges]]&lt;kelas_charges[Upper]),0),1)</f>
        <v>1</v>
      </c>
      <c r="I739" t="str" cm="1">
        <f t="array" ref="I739">INDEX(kelas_charges[desc],MATCH(1,(insurance[[#This Row],[charges]]&gt;=kelas_charges[Lower])*(insurance[[#This Row],[charges]]&lt;kelas_charges[Upper]),0),1)</f>
        <v>1121 s.d 6817</v>
      </c>
      <c r="J739">
        <f>IF(insurance[[#This Row],[charges]]&gt;16700,1,0)</f>
        <v>0</v>
      </c>
      <c r="K739">
        <f>IF(insurance[[#This Row],[smoker]]="yes",1,0)</f>
        <v>0</v>
      </c>
      <c r="L739">
        <f>VLOOKUP(insurance[[#This Row],[region]],Table2[],2,0)</f>
        <v>3</v>
      </c>
    </row>
    <row r="740" spans="1:1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 s="29">
        <v>36189.101699999999</v>
      </c>
      <c r="H740" cm="1">
        <f t="array" ref="H740">INDEX(kelas_charges[kelas],MATCH(1,(insurance[[#This Row],[charges]]&gt;=kelas_charges[Lower])*(insurance[[#This Row],[charges]]&lt;kelas_charges[Upper]),0),1)</f>
        <v>7</v>
      </c>
      <c r="I740" t="str" cm="1">
        <f t="array" ref="I740">INDEX(kelas_charges[desc],MATCH(1,(insurance[[#This Row],[charges]]&gt;=kelas_charges[Lower])*(insurance[[#This Row],[charges]]&lt;kelas_charges[Upper]),0),1)</f>
        <v>35293 s.d 40989</v>
      </c>
      <c r="J740">
        <f>IF(insurance[[#This Row],[charges]]&gt;16700,1,0)</f>
        <v>1</v>
      </c>
      <c r="K740">
        <f>IF(insurance[[#This Row],[smoker]]="yes",1,0)</f>
        <v>1</v>
      </c>
      <c r="L740">
        <f>VLOOKUP(insurance[[#This Row],[region]],Table2[],2,0)</f>
        <v>2</v>
      </c>
    </row>
    <row r="741" spans="1:1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 s="29">
        <v>44585.455869999998</v>
      </c>
      <c r="H741" cm="1">
        <f t="array" ref="H741">INDEX(kelas_charges[kelas],MATCH(1,(insurance[[#This Row],[charges]]&gt;=kelas_charges[Lower])*(insurance[[#This Row],[charges]]&lt;kelas_charges[Upper]),0),1)</f>
        <v>8</v>
      </c>
      <c r="I741" t="str" cm="1">
        <f t="array" ref="I741">INDEX(kelas_charges[desc],MATCH(1,(insurance[[#This Row],[charges]]&gt;=kelas_charges[Lower])*(insurance[[#This Row],[charges]]&lt;kelas_charges[Upper]),0),1)</f>
        <v>40989 s.d 46684</v>
      </c>
      <c r="J741">
        <f>IF(insurance[[#This Row],[charges]]&gt;16700,1,0)</f>
        <v>1</v>
      </c>
      <c r="K741">
        <f>IF(insurance[[#This Row],[smoker]]="yes",1,0)</f>
        <v>1</v>
      </c>
      <c r="L741">
        <f>VLOOKUP(insurance[[#This Row],[region]],Table2[],2,0)</f>
        <v>3</v>
      </c>
    </row>
    <row r="742" spans="1:1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 s="29">
        <v>8604.4836500000001</v>
      </c>
      <c r="H742" cm="1">
        <f t="array" ref="H742">INDEX(kelas_charges[kelas],MATCH(1,(insurance[[#This Row],[charges]]&gt;=kelas_charges[Lower])*(insurance[[#This Row],[charges]]&lt;kelas_charges[Upper]),0),1)</f>
        <v>2</v>
      </c>
      <c r="I742" t="str" cm="1">
        <f t="array" ref="I742">INDEX(kelas_charges[desc],MATCH(1,(insurance[[#This Row],[charges]]&gt;=kelas_charges[Lower])*(insurance[[#This Row],[charges]]&lt;kelas_charges[Upper]),0),1)</f>
        <v>6817 s.d 12512</v>
      </c>
      <c r="J742">
        <f>IF(insurance[[#This Row],[charges]]&gt;16700,1,0)</f>
        <v>0</v>
      </c>
      <c r="K742">
        <f>IF(insurance[[#This Row],[smoker]]="yes",1,0)</f>
        <v>0</v>
      </c>
      <c r="L742">
        <f>VLOOKUP(insurance[[#This Row],[region]],Table2[],2,0)</f>
        <v>2</v>
      </c>
    </row>
    <row r="743" spans="1:1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 s="29">
        <v>18246.495500000001</v>
      </c>
      <c r="H743" cm="1">
        <f t="array" ref="H743">INDEX(kelas_charges[kelas],MATCH(1,(insurance[[#This Row],[charges]]&gt;=kelas_charges[Lower])*(insurance[[#This Row],[charges]]&lt;kelas_charges[Upper]),0),1)</f>
        <v>4</v>
      </c>
      <c r="I743" t="str" cm="1">
        <f t="array" ref="I743">INDEX(kelas_charges[desc],MATCH(1,(insurance[[#This Row],[charges]]&gt;=kelas_charges[Lower])*(insurance[[#This Row],[charges]]&lt;kelas_charges[Upper]),0),1)</f>
        <v>18207 s.d 23903</v>
      </c>
      <c r="J743">
        <f>IF(insurance[[#This Row],[charges]]&gt;16700,1,0)</f>
        <v>1</v>
      </c>
      <c r="K743">
        <f>IF(insurance[[#This Row],[smoker]]="yes",1,0)</f>
        <v>1</v>
      </c>
      <c r="L743">
        <f>VLOOKUP(insurance[[#This Row],[region]],Table2[],2,0)</f>
        <v>4</v>
      </c>
    </row>
    <row r="744" spans="1:1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 s="29">
        <v>43254.417950000003</v>
      </c>
      <c r="H744" cm="1">
        <f t="array" ref="H744">INDEX(kelas_charges[kelas],MATCH(1,(insurance[[#This Row],[charges]]&gt;=kelas_charges[Lower])*(insurance[[#This Row],[charges]]&lt;kelas_charges[Upper]),0),1)</f>
        <v>8</v>
      </c>
      <c r="I744" t="str" cm="1">
        <f t="array" ref="I744">INDEX(kelas_charges[desc],MATCH(1,(insurance[[#This Row],[charges]]&gt;=kelas_charges[Lower])*(insurance[[#This Row],[charges]]&lt;kelas_charges[Upper]),0),1)</f>
        <v>40989 s.d 46684</v>
      </c>
      <c r="J744">
        <f>IF(insurance[[#This Row],[charges]]&gt;16700,1,0)</f>
        <v>1</v>
      </c>
      <c r="K744">
        <f>IF(insurance[[#This Row],[smoker]]="yes",1,0)</f>
        <v>1</v>
      </c>
      <c r="L744">
        <f>VLOOKUP(insurance[[#This Row],[region]],Table2[],2,0)</f>
        <v>2</v>
      </c>
    </row>
    <row r="745" spans="1:1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 s="29">
        <v>3757.8447999999999</v>
      </c>
      <c r="H745" cm="1">
        <f t="array" ref="H745">INDEX(kelas_charges[kelas],MATCH(1,(insurance[[#This Row],[charges]]&gt;=kelas_charges[Lower])*(insurance[[#This Row],[charges]]&lt;kelas_charges[Upper]),0),1)</f>
        <v>1</v>
      </c>
      <c r="I745" t="str" cm="1">
        <f t="array" ref="I745">INDEX(kelas_charges[desc],MATCH(1,(insurance[[#This Row],[charges]]&gt;=kelas_charges[Lower])*(insurance[[#This Row],[charges]]&lt;kelas_charges[Upper]),0),1)</f>
        <v>1121 s.d 6817</v>
      </c>
      <c r="J745">
        <f>IF(insurance[[#This Row],[charges]]&gt;16700,1,0)</f>
        <v>0</v>
      </c>
      <c r="K745">
        <f>IF(insurance[[#This Row],[smoker]]="yes",1,0)</f>
        <v>0</v>
      </c>
      <c r="L745">
        <f>VLOOKUP(insurance[[#This Row],[region]],Table2[],2,0)</f>
        <v>4</v>
      </c>
    </row>
    <row r="746" spans="1:1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 s="29">
        <v>8827.2098999999998</v>
      </c>
      <c r="H746" cm="1">
        <f t="array" ref="H746">INDEX(kelas_charges[kelas],MATCH(1,(insurance[[#This Row],[charges]]&gt;=kelas_charges[Lower])*(insurance[[#This Row],[charges]]&lt;kelas_charges[Upper]),0),1)</f>
        <v>2</v>
      </c>
      <c r="I746" t="str" cm="1">
        <f t="array" ref="I746">INDEX(kelas_charges[desc],MATCH(1,(insurance[[#This Row],[charges]]&gt;=kelas_charges[Lower])*(insurance[[#This Row],[charges]]&lt;kelas_charges[Upper]),0),1)</f>
        <v>6817 s.d 12512</v>
      </c>
      <c r="J746">
        <f>IF(insurance[[#This Row],[charges]]&gt;16700,1,0)</f>
        <v>0</v>
      </c>
      <c r="K746">
        <f>IF(insurance[[#This Row],[smoker]]="yes",1,0)</f>
        <v>0</v>
      </c>
      <c r="L746">
        <f>VLOOKUP(insurance[[#This Row],[region]],Table2[],2,0)</f>
        <v>1</v>
      </c>
    </row>
    <row r="747" spans="1:1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 s="29">
        <v>9910.3598500000007</v>
      </c>
      <c r="H747" cm="1">
        <f t="array" ref="H747">INDEX(kelas_charges[kelas],MATCH(1,(insurance[[#This Row],[charges]]&gt;=kelas_charges[Lower])*(insurance[[#This Row],[charges]]&lt;kelas_charges[Upper]),0),1)</f>
        <v>2</v>
      </c>
      <c r="I747" t="str" cm="1">
        <f t="array" ref="I747">INDEX(kelas_charges[desc],MATCH(1,(insurance[[#This Row],[charges]]&gt;=kelas_charges[Lower])*(insurance[[#This Row],[charges]]&lt;kelas_charges[Upper]),0),1)</f>
        <v>6817 s.d 12512</v>
      </c>
      <c r="J747">
        <f>IF(insurance[[#This Row],[charges]]&gt;16700,1,0)</f>
        <v>0</v>
      </c>
      <c r="K747">
        <f>IF(insurance[[#This Row],[smoker]]="yes",1,0)</f>
        <v>0</v>
      </c>
      <c r="L747">
        <f>VLOOKUP(insurance[[#This Row],[region]],Table2[],2,0)</f>
        <v>1</v>
      </c>
    </row>
    <row r="748" spans="1:1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 s="29">
        <v>11737.848840000001</v>
      </c>
      <c r="H748" cm="1">
        <f t="array" ref="H748">INDEX(kelas_charges[kelas],MATCH(1,(insurance[[#This Row],[charges]]&gt;=kelas_charges[Lower])*(insurance[[#This Row],[charges]]&lt;kelas_charges[Upper]),0),1)</f>
        <v>2</v>
      </c>
      <c r="I748" t="str" cm="1">
        <f t="array" ref="I748">INDEX(kelas_charges[desc],MATCH(1,(insurance[[#This Row],[charges]]&gt;=kelas_charges[Lower])*(insurance[[#This Row],[charges]]&lt;kelas_charges[Upper]),0),1)</f>
        <v>6817 s.d 12512</v>
      </c>
      <c r="J748">
        <f>IF(insurance[[#This Row],[charges]]&gt;16700,1,0)</f>
        <v>0</v>
      </c>
      <c r="K748">
        <f>IF(insurance[[#This Row],[smoker]]="yes",1,0)</f>
        <v>0</v>
      </c>
      <c r="L748">
        <f>VLOOKUP(insurance[[#This Row],[region]],Table2[],2,0)</f>
        <v>3</v>
      </c>
    </row>
    <row r="749" spans="1:1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 s="29">
        <v>1627.2824499999999</v>
      </c>
      <c r="H749" cm="1">
        <f t="array" ref="H749">INDEX(kelas_charges[kelas],MATCH(1,(insurance[[#This Row],[charges]]&gt;=kelas_charges[Lower])*(insurance[[#This Row],[charges]]&lt;kelas_charges[Upper]),0),1)</f>
        <v>1</v>
      </c>
      <c r="I749" t="str" cm="1">
        <f t="array" ref="I749">INDEX(kelas_charges[desc],MATCH(1,(insurance[[#This Row],[charges]]&gt;=kelas_charges[Lower])*(insurance[[#This Row],[charges]]&lt;kelas_charges[Upper]),0),1)</f>
        <v>1121 s.d 6817</v>
      </c>
      <c r="J749">
        <f>IF(insurance[[#This Row],[charges]]&gt;16700,1,0)</f>
        <v>0</v>
      </c>
      <c r="K749">
        <f>IF(insurance[[#This Row],[smoker]]="yes",1,0)</f>
        <v>0</v>
      </c>
      <c r="L749">
        <f>VLOOKUP(insurance[[#This Row],[region]],Table2[],2,0)</f>
        <v>1</v>
      </c>
    </row>
    <row r="750" spans="1:1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 s="29">
        <v>8556.9069999999992</v>
      </c>
      <c r="H750" cm="1">
        <f t="array" ref="H750">INDEX(kelas_charges[kelas],MATCH(1,(insurance[[#This Row],[charges]]&gt;=kelas_charges[Lower])*(insurance[[#This Row],[charges]]&lt;kelas_charges[Upper]),0),1)</f>
        <v>2</v>
      </c>
      <c r="I750" t="str" cm="1">
        <f t="array" ref="I750">INDEX(kelas_charges[desc],MATCH(1,(insurance[[#This Row],[charges]]&gt;=kelas_charges[Lower])*(insurance[[#This Row],[charges]]&lt;kelas_charges[Upper]),0),1)</f>
        <v>6817 s.d 12512</v>
      </c>
      <c r="J750">
        <f>IF(insurance[[#This Row],[charges]]&gt;16700,1,0)</f>
        <v>0</v>
      </c>
      <c r="K750">
        <f>IF(insurance[[#This Row],[smoker]]="yes",1,0)</f>
        <v>0</v>
      </c>
      <c r="L750">
        <f>VLOOKUP(insurance[[#This Row],[region]],Table2[],2,0)</f>
        <v>3</v>
      </c>
    </row>
    <row r="751" spans="1:1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 s="29">
        <v>3062.5082499999999</v>
      </c>
      <c r="H751" cm="1">
        <f t="array" ref="H751">INDEX(kelas_charges[kelas],MATCH(1,(insurance[[#This Row],[charges]]&gt;=kelas_charges[Lower])*(insurance[[#This Row],[charges]]&lt;kelas_charges[Upper]),0),1)</f>
        <v>1</v>
      </c>
      <c r="I751" t="str" cm="1">
        <f t="array" ref="I751">INDEX(kelas_charges[desc],MATCH(1,(insurance[[#This Row],[charges]]&gt;=kelas_charges[Lower])*(insurance[[#This Row],[charges]]&lt;kelas_charges[Upper]),0),1)</f>
        <v>1121 s.d 6817</v>
      </c>
      <c r="J751">
        <f>IF(insurance[[#This Row],[charges]]&gt;16700,1,0)</f>
        <v>0</v>
      </c>
      <c r="K751">
        <f>IF(insurance[[#This Row],[smoker]]="yes",1,0)</f>
        <v>0</v>
      </c>
      <c r="L751">
        <f>VLOOKUP(insurance[[#This Row],[region]],Table2[],2,0)</f>
        <v>1</v>
      </c>
    </row>
    <row r="752" spans="1:1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 s="29">
        <v>19539.242999999999</v>
      </c>
      <c r="H752" cm="1">
        <f t="array" ref="H752">INDEX(kelas_charges[kelas],MATCH(1,(insurance[[#This Row],[charges]]&gt;=kelas_charges[Lower])*(insurance[[#This Row],[charges]]&lt;kelas_charges[Upper]),0),1)</f>
        <v>4</v>
      </c>
      <c r="I752" t="str" cm="1">
        <f t="array" ref="I752">INDEX(kelas_charges[desc],MATCH(1,(insurance[[#This Row],[charges]]&gt;=kelas_charges[Lower])*(insurance[[#This Row],[charges]]&lt;kelas_charges[Upper]),0),1)</f>
        <v>18207 s.d 23903</v>
      </c>
      <c r="J752">
        <f>IF(insurance[[#This Row],[charges]]&gt;16700,1,0)</f>
        <v>1</v>
      </c>
      <c r="K752">
        <f>IF(insurance[[#This Row],[smoker]]="yes",1,0)</f>
        <v>1</v>
      </c>
      <c r="L752">
        <f>VLOOKUP(insurance[[#This Row],[region]],Table2[],2,0)</f>
        <v>4</v>
      </c>
    </row>
    <row r="753" spans="1:1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 s="29">
        <v>1906.35825</v>
      </c>
      <c r="H753" cm="1">
        <f t="array" ref="H753">INDEX(kelas_charges[kelas],MATCH(1,(insurance[[#This Row],[charges]]&gt;=kelas_charges[Lower])*(insurance[[#This Row],[charges]]&lt;kelas_charges[Upper]),0),1)</f>
        <v>1</v>
      </c>
      <c r="I753" t="str" cm="1">
        <f t="array" ref="I753">INDEX(kelas_charges[desc],MATCH(1,(insurance[[#This Row],[charges]]&gt;=kelas_charges[Lower])*(insurance[[#This Row],[charges]]&lt;kelas_charges[Upper]),0),1)</f>
        <v>1121 s.d 6817</v>
      </c>
      <c r="J753">
        <f>IF(insurance[[#This Row],[charges]]&gt;16700,1,0)</f>
        <v>0</v>
      </c>
      <c r="K753">
        <f>IF(insurance[[#This Row],[smoker]]="yes",1,0)</f>
        <v>0</v>
      </c>
      <c r="L753">
        <f>VLOOKUP(insurance[[#This Row],[region]],Table2[],2,0)</f>
        <v>1</v>
      </c>
    </row>
    <row r="754" spans="1:1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 s="29">
        <v>14210.53595</v>
      </c>
      <c r="H754" cm="1">
        <f t="array" ref="H754">INDEX(kelas_charges[kelas],MATCH(1,(insurance[[#This Row],[charges]]&gt;=kelas_charges[Lower])*(insurance[[#This Row],[charges]]&lt;kelas_charges[Upper]),0),1)</f>
        <v>3</v>
      </c>
      <c r="I754" t="str" cm="1">
        <f t="array" ref="I754">INDEX(kelas_charges[desc],MATCH(1,(insurance[[#This Row],[charges]]&gt;=kelas_charges[Lower])*(insurance[[#This Row],[charges]]&lt;kelas_charges[Upper]),0),1)</f>
        <v>12512 s.d 18207</v>
      </c>
      <c r="J754">
        <f>IF(insurance[[#This Row],[charges]]&gt;16700,1,0)</f>
        <v>0</v>
      </c>
      <c r="K754">
        <f>IF(insurance[[#This Row],[smoker]]="yes",1,0)</f>
        <v>0</v>
      </c>
      <c r="L754">
        <f>VLOOKUP(insurance[[#This Row],[region]],Table2[],2,0)</f>
        <v>1</v>
      </c>
    </row>
    <row r="755" spans="1:1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 s="29">
        <v>11833.782300000001</v>
      </c>
      <c r="H755" cm="1">
        <f t="array" ref="H755">INDEX(kelas_charges[kelas],MATCH(1,(insurance[[#This Row],[charges]]&gt;=kelas_charges[Lower])*(insurance[[#This Row],[charges]]&lt;kelas_charges[Upper]),0),1)</f>
        <v>2</v>
      </c>
      <c r="I755" t="str" cm="1">
        <f t="array" ref="I755">INDEX(kelas_charges[desc],MATCH(1,(insurance[[#This Row],[charges]]&gt;=kelas_charges[Lower])*(insurance[[#This Row],[charges]]&lt;kelas_charges[Upper]),0),1)</f>
        <v>6817 s.d 12512</v>
      </c>
      <c r="J755">
        <f>IF(insurance[[#This Row],[charges]]&gt;16700,1,0)</f>
        <v>0</v>
      </c>
      <c r="K755">
        <f>IF(insurance[[#This Row],[smoker]]="yes",1,0)</f>
        <v>0</v>
      </c>
      <c r="L755">
        <f>VLOOKUP(insurance[[#This Row],[region]],Table2[],2,0)</f>
        <v>4</v>
      </c>
    </row>
    <row r="756" spans="1:1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 s="29">
        <v>17128.426080000001</v>
      </c>
      <c r="H756" cm="1">
        <f t="array" ref="H756">INDEX(kelas_charges[kelas],MATCH(1,(insurance[[#This Row],[charges]]&gt;=kelas_charges[Lower])*(insurance[[#This Row],[charges]]&lt;kelas_charges[Upper]),0),1)</f>
        <v>3</v>
      </c>
      <c r="I756" t="str" cm="1">
        <f t="array" ref="I756">INDEX(kelas_charges[desc],MATCH(1,(insurance[[#This Row],[charges]]&gt;=kelas_charges[Lower])*(insurance[[#This Row],[charges]]&lt;kelas_charges[Upper]),0),1)</f>
        <v>12512 s.d 18207</v>
      </c>
      <c r="J756">
        <f>IF(insurance[[#This Row],[charges]]&gt;16700,1,0)</f>
        <v>1</v>
      </c>
      <c r="K756">
        <f>IF(insurance[[#This Row],[smoker]]="yes",1,0)</f>
        <v>0</v>
      </c>
      <c r="L756">
        <f>VLOOKUP(insurance[[#This Row],[region]],Table2[],2,0)</f>
        <v>2</v>
      </c>
    </row>
    <row r="757" spans="1:1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 s="29">
        <v>5031.26955</v>
      </c>
      <c r="H757" cm="1">
        <f t="array" ref="H757">INDEX(kelas_charges[kelas],MATCH(1,(insurance[[#This Row],[charges]]&gt;=kelas_charges[Lower])*(insurance[[#This Row],[charges]]&lt;kelas_charges[Upper]),0),1)</f>
        <v>1</v>
      </c>
      <c r="I757" t="str" cm="1">
        <f t="array" ref="I757">INDEX(kelas_charges[desc],MATCH(1,(insurance[[#This Row],[charges]]&gt;=kelas_charges[Lower])*(insurance[[#This Row],[charges]]&lt;kelas_charges[Upper]),0),1)</f>
        <v>1121 s.d 6817</v>
      </c>
      <c r="J757">
        <f>IF(insurance[[#This Row],[charges]]&gt;16700,1,0)</f>
        <v>0</v>
      </c>
      <c r="K757">
        <f>IF(insurance[[#This Row],[smoker]]="yes",1,0)</f>
        <v>0</v>
      </c>
      <c r="L757">
        <f>VLOOKUP(insurance[[#This Row],[region]],Table2[],2,0)</f>
        <v>2</v>
      </c>
    </row>
    <row r="758" spans="1:1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 s="29">
        <v>7985.8149999999996</v>
      </c>
      <c r="H758" cm="1">
        <f t="array" ref="H758">INDEX(kelas_charges[kelas],MATCH(1,(insurance[[#This Row],[charges]]&gt;=kelas_charges[Lower])*(insurance[[#This Row],[charges]]&lt;kelas_charges[Upper]),0),1)</f>
        <v>2</v>
      </c>
      <c r="I758" t="str" cm="1">
        <f t="array" ref="I758">INDEX(kelas_charges[desc],MATCH(1,(insurance[[#This Row],[charges]]&gt;=kelas_charges[Lower])*(insurance[[#This Row],[charges]]&lt;kelas_charges[Upper]),0),1)</f>
        <v>6817 s.d 12512</v>
      </c>
      <c r="J758">
        <f>IF(insurance[[#This Row],[charges]]&gt;16700,1,0)</f>
        <v>0</v>
      </c>
      <c r="K758">
        <f>IF(insurance[[#This Row],[smoker]]="yes",1,0)</f>
        <v>0</v>
      </c>
      <c r="L758">
        <f>VLOOKUP(insurance[[#This Row],[region]],Table2[],2,0)</f>
        <v>2</v>
      </c>
    </row>
    <row r="759" spans="1:1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 s="29">
        <v>23065.420699999999</v>
      </c>
      <c r="H759" cm="1">
        <f t="array" ref="H759">INDEX(kelas_charges[kelas],MATCH(1,(insurance[[#This Row],[charges]]&gt;=kelas_charges[Lower])*(insurance[[#This Row],[charges]]&lt;kelas_charges[Upper]),0),1)</f>
        <v>4</v>
      </c>
      <c r="I759" t="str" cm="1">
        <f t="array" ref="I759">INDEX(kelas_charges[desc],MATCH(1,(insurance[[#This Row],[charges]]&gt;=kelas_charges[Lower])*(insurance[[#This Row],[charges]]&lt;kelas_charges[Upper]),0),1)</f>
        <v>18207 s.d 23903</v>
      </c>
      <c r="J759">
        <f>IF(insurance[[#This Row],[charges]]&gt;16700,1,0)</f>
        <v>1</v>
      </c>
      <c r="K759">
        <f>IF(insurance[[#This Row],[smoker]]="yes",1,0)</f>
        <v>1</v>
      </c>
      <c r="L759">
        <f>VLOOKUP(insurance[[#This Row],[region]],Table2[],2,0)</f>
        <v>4</v>
      </c>
    </row>
    <row r="760" spans="1:1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 s="29">
        <v>5428.7277000000004</v>
      </c>
      <c r="H760" cm="1">
        <f t="array" ref="H760">INDEX(kelas_charges[kelas],MATCH(1,(insurance[[#This Row],[charges]]&gt;=kelas_charges[Lower])*(insurance[[#This Row],[charges]]&lt;kelas_charges[Upper]),0),1)</f>
        <v>1</v>
      </c>
      <c r="I760" t="str" cm="1">
        <f t="array" ref="I760">INDEX(kelas_charges[desc],MATCH(1,(insurance[[#This Row],[charges]]&gt;=kelas_charges[Lower])*(insurance[[#This Row],[charges]]&lt;kelas_charges[Upper]),0),1)</f>
        <v>1121 s.d 6817</v>
      </c>
      <c r="J760">
        <f>IF(insurance[[#This Row],[charges]]&gt;16700,1,0)</f>
        <v>0</v>
      </c>
      <c r="K760">
        <f>IF(insurance[[#This Row],[smoker]]="yes",1,0)</f>
        <v>0</v>
      </c>
      <c r="L760">
        <f>VLOOKUP(insurance[[#This Row],[region]],Table2[],2,0)</f>
        <v>2</v>
      </c>
    </row>
    <row r="761" spans="1:1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 s="29">
        <v>36307.798300000002</v>
      </c>
      <c r="H761" cm="1">
        <f t="array" ref="H761">INDEX(kelas_charges[kelas],MATCH(1,(insurance[[#This Row],[charges]]&gt;=kelas_charges[Lower])*(insurance[[#This Row],[charges]]&lt;kelas_charges[Upper]),0),1)</f>
        <v>7</v>
      </c>
      <c r="I761" t="str" cm="1">
        <f t="array" ref="I761">INDEX(kelas_charges[desc],MATCH(1,(insurance[[#This Row],[charges]]&gt;=kelas_charges[Lower])*(insurance[[#This Row],[charges]]&lt;kelas_charges[Upper]),0),1)</f>
        <v>35293 s.d 40989</v>
      </c>
      <c r="J761">
        <f>IF(insurance[[#This Row],[charges]]&gt;16700,1,0)</f>
        <v>1</v>
      </c>
      <c r="K761">
        <f>IF(insurance[[#This Row],[smoker]]="yes",1,0)</f>
        <v>1</v>
      </c>
      <c r="L761">
        <f>VLOOKUP(insurance[[#This Row],[region]],Table2[],2,0)</f>
        <v>4</v>
      </c>
    </row>
    <row r="762" spans="1:1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 s="29">
        <v>3925.7582000000002</v>
      </c>
      <c r="H762" cm="1">
        <f t="array" ref="H762">INDEX(kelas_charges[kelas],MATCH(1,(insurance[[#This Row],[charges]]&gt;=kelas_charges[Lower])*(insurance[[#This Row],[charges]]&lt;kelas_charges[Upper]),0),1)</f>
        <v>1</v>
      </c>
      <c r="I762" t="str" cm="1">
        <f t="array" ref="I762">INDEX(kelas_charges[desc],MATCH(1,(insurance[[#This Row],[charges]]&gt;=kelas_charges[Lower])*(insurance[[#This Row],[charges]]&lt;kelas_charges[Upper]),0),1)</f>
        <v>1121 s.d 6817</v>
      </c>
      <c r="J762">
        <f>IF(insurance[[#This Row],[charges]]&gt;16700,1,0)</f>
        <v>0</v>
      </c>
      <c r="K762">
        <f>IF(insurance[[#This Row],[smoker]]="yes",1,0)</f>
        <v>0</v>
      </c>
      <c r="L762">
        <f>VLOOKUP(insurance[[#This Row],[region]],Table2[],2,0)</f>
        <v>2</v>
      </c>
    </row>
    <row r="763" spans="1:1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 s="29">
        <v>2416.9549999999999</v>
      </c>
      <c r="H763" cm="1">
        <f t="array" ref="H763">INDEX(kelas_charges[kelas],MATCH(1,(insurance[[#This Row],[charges]]&gt;=kelas_charges[Lower])*(insurance[[#This Row],[charges]]&lt;kelas_charges[Upper]),0),1)</f>
        <v>1</v>
      </c>
      <c r="I763" t="str" cm="1">
        <f t="array" ref="I763">INDEX(kelas_charges[desc],MATCH(1,(insurance[[#This Row],[charges]]&gt;=kelas_charges[Lower])*(insurance[[#This Row],[charges]]&lt;kelas_charges[Upper]),0),1)</f>
        <v>1121 s.d 6817</v>
      </c>
      <c r="J763">
        <f>IF(insurance[[#This Row],[charges]]&gt;16700,1,0)</f>
        <v>0</v>
      </c>
      <c r="K763">
        <f>IF(insurance[[#This Row],[smoker]]="yes",1,0)</f>
        <v>0</v>
      </c>
      <c r="L763">
        <f>VLOOKUP(insurance[[#This Row],[region]],Table2[],2,0)</f>
        <v>3</v>
      </c>
    </row>
    <row r="764" spans="1:1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 s="29">
        <v>19040.876</v>
      </c>
      <c r="H764" cm="1">
        <f t="array" ref="H764">INDEX(kelas_charges[kelas],MATCH(1,(insurance[[#This Row],[charges]]&gt;=kelas_charges[Lower])*(insurance[[#This Row],[charges]]&lt;kelas_charges[Upper]),0),1)</f>
        <v>4</v>
      </c>
      <c r="I764" t="str" cm="1">
        <f t="array" ref="I764">INDEX(kelas_charges[desc],MATCH(1,(insurance[[#This Row],[charges]]&gt;=kelas_charges[Lower])*(insurance[[#This Row],[charges]]&lt;kelas_charges[Upper]),0),1)</f>
        <v>18207 s.d 23903</v>
      </c>
      <c r="J764">
        <f>IF(insurance[[#This Row],[charges]]&gt;16700,1,0)</f>
        <v>1</v>
      </c>
      <c r="K764">
        <f>IF(insurance[[#This Row],[smoker]]="yes",1,0)</f>
        <v>1</v>
      </c>
      <c r="L764">
        <f>VLOOKUP(insurance[[#This Row],[region]],Table2[],2,0)</f>
        <v>3</v>
      </c>
    </row>
    <row r="765" spans="1:1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 s="29">
        <v>3070.8087</v>
      </c>
      <c r="H765" cm="1">
        <f t="array" ref="H765">INDEX(kelas_charges[kelas],MATCH(1,(insurance[[#This Row],[charges]]&gt;=kelas_charges[Lower])*(insurance[[#This Row],[charges]]&lt;kelas_charges[Upper]),0),1)</f>
        <v>1</v>
      </c>
      <c r="I765" t="str" cm="1">
        <f t="array" ref="I765">INDEX(kelas_charges[desc],MATCH(1,(insurance[[#This Row],[charges]]&gt;=kelas_charges[Lower])*(insurance[[#This Row],[charges]]&lt;kelas_charges[Upper]),0),1)</f>
        <v>1121 s.d 6817</v>
      </c>
      <c r="J765">
        <f>IF(insurance[[#This Row],[charges]]&gt;16700,1,0)</f>
        <v>0</v>
      </c>
      <c r="K765">
        <f>IF(insurance[[#This Row],[smoker]]="yes",1,0)</f>
        <v>0</v>
      </c>
      <c r="L765">
        <f>VLOOKUP(insurance[[#This Row],[region]],Table2[],2,0)</f>
        <v>2</v>
      </c>
    </row>
    <row r="766" spans="1:1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 s="29">
        <v>9095.0682500000003</v>
      </c>
      <c r="H766" cm="1">
        <f t="array" ref="H766">INDEX(kelas_charges[kelas],MATCH(1,(insurance[[#This Row],[charges]]&gt;=kelas_charges[Lower])*(insurance[[#This Row],[charges]]&lt;kelas_charges[Upper]),0),1)</f>
        <v>2</v>
      </c>
      <c r="I766" t="str" cm="1">
        <f t="array" ref="I766">INDEX(kelas_charges[desc],MATCH(1,(insurance[[#This Row],[charges]]&gt;=kelas_charges[Lower])*(insurance[[#This Row],[charges]]&lt;kelas_charges[Upper]),0),1)</f>
        <v>6817 s.d 12512</v>
      </c>
      <c r="J766">
        <f>IF(insurance[[#This Row],[charges]]&gt;16700,1,0)</f>
        <v>0</v>
      </c>
      <c r="K766">
        <f>IF(insurance[[#This Row],[smoker]]="yes",1,0)</f>
        <v>0</v>
      </c>
      <c r="L766">
        <f>VLOOKUP(insurance[[#This Row],[region]],Table2[],2,0)</f>
        <v>2</v>
      </c>
    </row>
    <row r="767" spans="1:1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 s="29">
        <v>11842.623750000001</v>
      </c>
      <c r="H767" cm="1">
        <f t="array" ref="H767">INDEX(kelas_charges[kelas],MATCH(1,(insurance[[#This Row],[charges]]&gt;=kelas_charges[Lower])*(insurance[[#This Row],[charges]]&lt;kelas_charges[Upper]),0),1)</f>
        <v>2</v>
      </c>
      <c r="I767" t="str" cm="1">
        <f t="array" ref="I767">INDEX(kelas_charges[desc],MATCH(1,(insurance[[#This Row],[charges]]&gt;=kelas_charges[Lower])*(insurance[[#This Row],[charges]]&lt;kelas_charges[Upper]),0),1)</f>
        <v>6817 s.d 12512</v>
      </c>
      <c r="J767">
        <f>IF(insurance[[#This Row],[charges]]&gt;16700,1,0)</f>
        <v>0</v>
      </c>
      <c r="K767">
        <f>IF(insurance[[#This Row],[smoker]]="yes",1,0)</f>
        <v>0</v>
      </c>
      <c r="L767">
        <f>VLOOKUP(insurance[[#This Row],[region]],Table2[],2,0)</f>
        <v>1</v>
      </c>
    </row>
    <row r="768" spans="1:1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 s="29">
        <v>8062.7640000000001</v>
      </c>
      <c r="H768" cm="1">
        <f t="array" ref="H768">INDEX(kelas_charges[kelas],MATCH(1,(insurance[[#This Row],[charges]]&gt;=kelas_charges[Lower])*(insurance[[#This Row],[charges]]&lt;kelas_charges[Upper]),0),1)</f>
        <v>2</v>
      </c>
      <c r="I768" t="str" cm="1">
        <f t="array" ref="I768">INDEX(kelas_charges[desc],MATCH(1,(insurance[[#This Row],[charges]]&gt;=kelas_charges[Lower])*(insurance[[#This Row],[charges]]&lt;kelas_charges[Upper]),0),1)</f>
        <v>6817 s.d 12512</v>
      </c>
      <c r="J768">
        <f>IF(insurance[[#This Row],[charges]]&gt;16700,1,0)</f>
        <v>0</v>
      </c>
      <c r="K768">
        <f>IF(insurance[[#This Row],[smoker]]="yes",1,0)</f>
        <v>0</v>
      </c>
      <c r="L768">
        <f>VLOOKUP(insurance[[#This Row],[region]],Table2[],2,0)</f>
        <v>3</v>
      </c>
    </row>
    <row r="769" spans="1:1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 s="29">
        <v>7050.6419999999998</v>
      </c>
      <c r="H769" cm="1">
        <f t="array" ref="H769">INDEX(kelas_charges[kelas],MATCH(1,(insurance[[#This Row],[charges]]&gt;=kelas_charges[Lower])*(insurance[[#This Row],[charges]]&lt;kelas_charges[Upper]),0),1)</f>
        <v>2</v>
      </c>
      <c r="I769" t="str" cm="1">
        <f t="array" ref="I769">INDEX(kelas_charges[desc],MATCH(1,(insurance[[#This Row],[charges]]&gt;=kelas_charges[Lower])*(insurance[[#This Row],[charges]]&lt;kelas_charges[Upper]),0),1)</f>
        <v>6817 s.d 12512</v>
      </c>
      <c r="J769">
        <f>IF(insurance[[#This Row],[charges]]&gt;16700,1,0)</f>
        <v>0</v>
      </c>
      <c r="K769">
        <f>IF(insurance[[#This Row],[smoker]]="yes",1,0)</f>
        <v>0</v>
      </c>
      <c r="L769">
        <f>VLOOKUP(insurance[[#This Row],[region]],Table2[],2,0)</f>
        <v>3</v>
      </c>
    </row>
    <row r="770" spans="1:1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 s="29">
        <v>14319.031000000001</v>
      </c>
      <c r="H770" cm="1">
        <f t="array" ref="H770">INDEX(kelas_charges[kelas],MATCH(1,(insurance[[#This Row],[charges]]&gt;=kelas_charges[Lower])*(insurance[[#This Row],[charges]]&lt;kelas_charges[Upper]),0),1)</f>
        <v>3</v>
      </c>
      <c r="I770" t="str" cm="1">
        <f t="array" ref="I770">INDEX(kelas_charges[desc],MATCH(1,(insurance[[#This Row],[charges]]&gt;=kelas_charges[Lower])*(insurance[[#This Row],[charges]]&lt;kelas_charges[Upper]),0),1)</f>
        <v>12512 s.d 18207</v>
      </c>
      <c r="J770">
        <f>IF(insurance[[#This Row],[charges]]&gt;16700,1,0)</f>
        <v>0</v>
      </c>
      <c r="K770">
        <f>IF(insurance[[#This Row],[smoker]]="yes",1,0)</f>
        <v>0</v>
      </c>
      <c r="L770">
        <f>VLOOKUP(insurance[[#This Row],[region]],Table2[],2,0)</f>
        <v>3</v>
      </c>
    </row>
    <row r="771" spans="1:1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 s="29">
        <v>6933.2422500000002</v>
      </c>
      <c r="H771" cm="1">
        <f t="array" ref="H771">INDEX(kelas_charges[kelas],MATCH(1,(insurance[[#This Row],[charges]]&gt;=kelas_charges[Lower])*(insurance[[#This Row],[charges]]&lt;kelas_charges[Upper]),0),1)</f>
        <v>2</v>
      </c>
      <c r="I771" t="str" cm="1">
        <f t="array" ref="I771">INDEX(kelas_charges[desc],MATCH(1,(insurance[[#This Row],[charges]]&gt;=kelas_charges[Lower])*(insurance[[#This Row],[charges]]&lt;kelas_charges[Upper]),0),1)</f>
        <v>6817 s.d 12512</v>
      </c>
      <c r="J771">
        <f>IF(insurance[[#This Row],[charges]]&gt;16700,1,0)</f>
        <v>0</v>
      </c>
      <c r="K771">
        <f>IF(insurance[[#This Row],[smoker]]="yes",1,0)</f>
        <v>0</v>
      </c>
      <c r="L771">
        <f>VLOOKUP(insurance[[#This Row],[region]],Table2[],2,0)</f>
        <v>1</v>
      </c>
    </row>
    <row r="772" spans="1:1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 s="29">
        <v>27941.28758</v>
      </c>
      <c r="H772" cm="1">
        <f t="array" ref="H772">INDEX(kelas_charges[kelas],MATCH(1,(insurance[[#This Row],[charges]]&gt;=kelas_charges[Lower])*(insurance[[#This Row],[charges]]&lt;kelas_charges[Upper]),0),1)</f>
        <v>5</v>
      </c>
      <c r="I772" t="str" cm="1">
        <f t="array" ref="I772">INDEX(kelas_charges[desc],MATCH(1,(insurance[[#This Row],[charges]]&gt;=kelas_charges[Lower])*(insurance[[#This Row],[charges]]&lt;kelas_charges[Upper]),0),1)</f>
        <v>23903 s.d 29598</v>
      </c>
      <c r="J772">
        <f>IF(insurance[[#This Row],[charges]]&gt;16700,1,0)</f>
        <v>1</v>
      </c>
      <c r="K772">
        <f>IF(insurance[[#This Row],[smoker]]="yes",1,0)</f>
        <v>0</v>
      </c>
      <c r="L772">
        <f>VLOOKUP(insurance[[#This Row],[region]],Table2[],2,0)</f>
        <v>3</v>
      </c>
    </row>
    <row r="773" spans="1:1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 s="29">
        <v>11150.78</v>
      </c>
      <c r="H773" cm="1">
        <f t="array" ref="H773">INDEX(kelas_charges[kelas],MATCH(1,(insurance[[#This Row],[charges]]&gt;=kelas_charges[Lower])*(insurance[[#This Row],[charges]]&lt;kelas_charges[Upper]),0),1)</f>
        <v>2</v>
      </c>
      <c r="I773" t="str" cm="1">
        <f t="array" ref="I773">INDEX(kelas_charges[desc],MATCH(1,(insurance[[#This Row],[charges]]&gt;=kelas_charges[Lower])*(insurance[[#This Row],[charges]]&lt;kelas_charges[Upper]),0),1)</f>
        <v>6817 s.d 12512</v>
      </c>
      <c r="J773">
        <f>IF(insurance[[#This Row],[charges]]&gt;16700,1,0)</f>
        <v>0</v>
      </c>
      <c r="K773">
        <f>IF(insurance[[#This Row],[smoker]]="yes",1,0)</f>
        <v>0</v>
      </c>
      <c r="L773">
        <f>VLOOKUP(insurance[[#This Row],[region]],Table2[],2,0)</f>
        <v>3</v>
      </c>
    </row>
    <row r="774" spans="1:1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 s="29">
        <v>12797.20962</v>
      </c>
      <c r="H774" cm="1">
        <f t="array" ref="H774">INDEX(kelas_charges[kelas],MATCH(1,(insurance[[#This Row],[charges]]&gt;=kelas_charges[Lower])*(insurance[[#This Row],[charges]]&lt;kelas_charges[Upper]),0),1)</f>
        <v>3</v>
      </c>
      <c r="I774" t="str" cm="1">
        <f t="array" ref="I774">INDEX(kelas_charges[desc],MATCH(1,(insurance[[#This Row],[charges]]&gt;=kelas_charges[Lower])*(insurance[[#This Row],[charges]]&lt;kelas_charges[Upper]),0),1)</f>
        <v>12512 s.d 18207</v>
      </c>
      <c r="J774">
        <f>IF(insurance[[#This Row],[charges]]&gt;16700,1,0)</f>
        <v>0</v>
      </c>
      <c r="K774">
        <f>IF(insurance[[#This Row],[smoker]]="yes",1,0)</f>
        <v>0</v>
      </c>
      <c r="L774">
        <f>VLOOKUP(insurance[[#This Row],[region]],Table2[],2,0)</f>
        <v>2</v>
      </c>
    </row>
    <row r="775" spans="1:1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 s="29">
        <v>17748.5062</v>
      </c>
      <c r="H775" cm="1">
        <f t="array" ref="H775">INDEX(kelas_charges[kelas],MATCH(1,(insurance[[#This Row],[charges]]&gt;=kelas_charges[Lower])*(insurance[[#This Row],[charges]]&lt;kelas_charges[Upper]),0),1)</f>
        <v>3</v>
      </c>
      <c r="I775" t="str" cm="1">
        <f t="array" ref="I775">INDEX(kelas_charges[desc],MATCH(1,(insurance[[#This Row],[charges]]&gt;=kelas_charges[Lower])*(insurance[[#This Row],[charges]]&lt;kelas_charges[Upper]),0),1)</f>
        <v>12512 s.d 18207</v>
      </c>
      <c r="J775">
        <f>IF(insurance[[#This Row],[charges]]&gt;16700,1,0)</f>
        <v>1</v>
      </c>
      <c r="K775">
        <f>IF(insurance[[#This Row],[smoker]]="yes",1,0)</f>
        <v>1</v>
      </c>
      <c r="L775">
        <f>VLOOKUP(insurance[[#This Row],[region]],Table2[],2,0)</f>
        <v>1</v>
      </c>
    </row>
    <row r="776" spans="1:1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 s="29">
        <v>7261.741</v>
      </c>
      <c r="H776" cm="1">
        <f t="array" ref="H776">INDEX(kelas_charges[kelas],MATCH(1,(insurance[[#This Row],[charges]]&gt;=kelas_charges[Lower])*(insurance[[#This Row],[charges]]&lt;kelas_charges[Upper]),0),1)</f>
        <v>2</v>
      </c>
      <c r="I776" t="str" cm="1">
        <f t="array" ref="I776">INDEX(kelas_charges[desc],MATCH(1,(insurance[[#This Row],[charges]]&gt;=kelas_charges[Lower])*(insurance[[#This Row],[charges]]&lt;kelas_charges[Upper]),0),1)</f>
        <v>6817 s.d 12512</v>
      </c>
      <c r="J776">
        <f>IF(insurance[[#This Row],[charges]]&gt;16700,1,0)</f>
        <v>0</v>
      </c>
      <c r="K776">
        <f>IF(insurance[[#This Row],[smoker]]="yes",1,0)</f>
        <v>0</v>
      </c>
      <c r="L776">
        <f>VLOOKUP(insurance[[#This Row],[region]],Table2[],2,0)</f>
        <v>1</v>
      </c>
    </row>
    <row r="777" spans="1:1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 s="29">
        <v>10560.4917</v>
      </c>
      <c r="H777" cm="1">
        <f t="array" ref="H777">INDEX(kelas_charges[kelas],MATCH(1,(insurance[[#This Row],[charges]]&gt;=kelas_charges[Lower])*(insurance[[#This Row],[charges]]&lt;kelas_charges[Upper]),0),1)</f>
        <v>2</v>
      </c>
      <c r="I777" t="str" cm="1">
        <f t="array" ref="I777">INDEX(kelas_charges[desc],MATCH(1,(insurance[[#This Row],[charges]]&gt;=kelas_charges[Lower])*(insurance[[#This Row],[charges]]&lt;kelas_charges[Upper]),0),1)</f>
        <v>6817 s.d 12512</v>
      </c>
      <c r="J777">
        <f>IF(insurance[[#This Row],[charges]]&gt;16700,1,0)</f>
        <v>0</v>
      </c>
      <c r="K777">
        <f>IF(insurance[[#This Row],[smoker]]="yes",1,0)</f>
        <v>0</v>
      </c>
      <c r="L777">
        <f>VLOOKUP(insurance[[#This Row],[region]],Table2[],2,0)</f>
        <v>4</v>
      </c>
    </row>
    <row r="778" spans="1:1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 s="29">
        <v>6986.6970000000001</v>
      </c>
      <c r="H778" cm="1">
        <f t="array" ref="H778">INDEX(kelas_charges[kelas],MATCH(1,(insurance[[#This Row],[charges]]&gt;=kelas_charges[Lower])*(insurance[[#This Row],[charges]]&lt;kelas_charges[Upper]),0),1)</f>
        <v>2</v>
      </c>
      <c r="I778" t="str" cm="1">
        <f t="array" ref="I778">INDEX(kelas_charges[desc],MATCH(1,(insurance[[#This Row],[charges]]&gt;=kelas_charges[Lower])*(insurance[[#This Row],[charges]]&lt;kelas_charges[Upper]),0),1)</f>
        <v>6817 s.d 12512</v>
      </c>
      <c r="J778">
        <f>IF(insurance[[#This Row],[charges]]&gt;16700,1,0)</f>
        <v>0</v>
      </c>
      <c r="K778">
        <f>IF(insurance[[#This Row],[smoker]]="yes",1,0)</f>
        <v>0</v>
      </c>
      <c r="L778">
        <f>VLOOKUP(insurance[[#This Row],[region]],Table2[],2,0)</f>
        <v>1</v>
      </c>
    </row>
    <row r="779" spans="1:1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 s="29">
        <v>7448.4039499999999</v>
      </c>
      <c r="H779" cm="1">
        <f t="array" ref="H779">INDEX(kelas_charges[kelas],MATCH(1,(insurance[[#This Row],[charges]]&gt;=kelas_charges[Lower])*(insurance[[#This Row],[charges]]&lt;kelas_charges[Upper]),0),1)</f>
        <v>2</v>
      </c>
      <c r="I779" t="str" cm="1">
        <f t="array" ref="I779">INDEX(kelas_charges[desc],MATCH(1,(insurance[[#This Row],[charges]]&gt;=kelas_charges[Lower])*(insurance[[#This Row],[charges]]&lt;kelas_charges[Upper]),0),1)</f>
        <v>6817 s.d 12512</v>
      </c>
      <c r="J779">
        <f>IF(insurance[[#This Row],[charges]]&gt;16700,1,0)</f>
        <v>0</v>
      </c>
      <c r="K779">
        <f>IF(insurance[[#This Row],[smoker]]="yes",1,0)</f>
        <v>0</v>
      </c>
      <c r="L779">
        <f>VLOOKUP(insurance[[#This Row],[region]],Table2[],2,0)</f>
        <v>2</v>
      </c>
    </row>
    <row r="780" spans="1:1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 s="29">
        <v>5934.3797999999997</v>
      </c>
      <c r="H780" cm="1">
        <f t="array" ref="H780">INDEX(kelas_charges[kelas],MATCH(1,(insurance[[#This Row],[charges]]&gt;=kelas_charges[Lower])*(insurance[[#This Row],[charges]]&lt;kelas_charges[Upper]),0),1)</f>
        <v>1</v>
      </c>
      <c r="I780" t="str" cm="1">
        <f t="array" ref="I780">INDEX(kelas_charges[desc],MATCH(1,(insurance[[#This Row],[charges]]&gt;=kelas_charges[Lower])*(insurance[[#This Row],[charges]]&lt;kelas_charges[Upper]),0),1)</f>
        <v>1121 s.d 6817</v>
      </c>
      <c r="J780">
        <f>IF(insurance[[#This Row],[charges]]&gt;16700,1,0)</f>
        <v>0</v>
      </c>
      <c r="K780">
        <f>IF(insurance[[#This Row],[smoker]]="yes",1,0)</f>
        <v>0</v>
      </c>
      <c r="L780">
        <f>VLOOKUP(insurance[[#This Row],[region]],Table2[],2,0)</f>
        <v>4</v>
      </c>
    </row>
    <row r="781" spans="1:1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 s="29">
        <v>9869.8101999999999</v>
      </c>
      <c r="H781" cm="1">
        <f t="array" ref="H781">INDEX(kelas_charges[kelas],MATCH(1,(insurance[[#This Row],[charges]]&gt;=kelas_charges[Lower])*(insurance[[#This Row],[charges]]&lt;kelas_charges[Upper]),0),1)</f>
        <v>2</v>
      </c>
      <c r="I781" t="str" cm="1">
        <f t="array" ref="I781">INDEX(kelas_charges[desc],MATCH(1,(insurance[[#This Row],[charges]]&gt;=kelas_charges[Lower])*(insurance[[#This Row],[charges]]&lt;kelas_charges[Upper]),0),1)</f>
        <v>6817 s.d 12512</v>
      </c>
      <c r="J781">
        <f>IF(insurance[[#This Row],[charges]]&gt;16700,1,0)</f>
        <v>0</v>
      </c>
      <c r="K781">
        <f>IF(insurance[[#This Row],[smoker]]="yes",1,0)</f>
        <v>0</v>
      </c>
      <c r="L781">
        <f>VLOOKUP(insurance[[#This Row],[region]],Table2[],2,0)</f>
        <v>1</v>
      </c>
    </row>
    <row r="782" spans="1:1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 s="29">
        <v>18259.216</v>
      </c>
      <c r="H782" cm="1">
        <f t="array" ref="H782">INDEX(kelas_charges[kelas],MATCH(1,(insurance[[#This Row],[charges]]&gt;=kelas_charges[Lower])*(insurance[[#This Row],[charges]]&lt;kelas_charges[Upper]),0),1)</f>
        <v>4</v>
      </c>
      <c r="I782" t="str" cm="1">
        <f t="array" ref="I782">INDEX(kelas_charges[desc],MATCH(1,(insurance[[#This Row],[charges]]&gt;=kelas_charges[Lower])*(insurance[[#This Row],[charges]]&lt;kelas_charges[Upper]),0),1)</f>
        <v>18207 s.d 23903</v>
      </c>
      <c r="J782">
        <f>IF(insurance[[#This Row],[charges]]&gt;16700,1,0)</f>
        <v>1</v>
      </c>
      <c r="K782">
        <f>IF(insurance[[#This Row],[smoker]]="yes",1,0)</f>
        <v>1</v>
      </c>
      <c r="L782">
        <f>VLOOKUP(insurance[[#This Row],[region]],Table2[],2,0)</f>
        <v>3</v>
      </c>
    </row>
    <row r="783" spans="1:1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 s="29">
        <v>1146.7965999999999</v>
      </c>
      <c r="H783" cm="1">
        <f t="array" ref="H783">INDEX(kelas_charges[kelas],MATCH(1,(insurance[[#This Row],[charges]]&gt;=kelas_charges[Lower])*(insurance[[#This Row],[charges]]&lt;kelas_charges[Upper]),0),1)</f>
        <v>1</v>
      </c>
      <c r="I783" t="str" cm="1">
        <f t="array" ref="I783">INDEX(kelas_charges[desc],MATCH(1,(insurance[[#This Row],[charges]]&gt;=kelas_charges[Lower])*(insurance[[#This Row],[charges]]&lt;kelas_charges[Upper]),0),1)</f>
        <v>1121 s.d 6817</v>
      </c>
      <c r="J783">
        <f>IF(insurance[[#This Row],[charges]]&gt;16700,1,0)</f>
        <v>0</v>
      </c>
      <c r="K783">
        <f>IF(insurance[[#This Row],[smoker]]="yes",1,0)</f>
        <v>0</v>
      </c>
      <c r="L783">
        <f>VLOOKUP(insurance[[#This Row],[region]],Table2[],2,0)</f>
        <v>4</v>
      </c>
    </row>
    <row r="784" spans="1:1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 s="29">
        <v>9386.1612999999998</v>
      </c>
      <c r="H784" cm="1">
        <f t="array" ref="H784">INDEX(kelas_charges[kelas],MATCH(1,(insurance[[#This Row],[charges]]&gt;=kelas_charges[Lower])*(insurance[[#This Row],[charges]]&lt;kelas_charges[Upper]),0),1)</f>
        <v>2</v>
      </c>
      <c r="I784" t="str" cm="1">
        <f t="array" ref="I784">INDEX(kelas_charges[desc],MATCH(1,(insurance[[#This Row],[charges]]&gt;=kelas_charges[Lower])*(insurance[[#This Row],[charges]]&lt;kelas_charges[Upper]),0),1)</f>
        <v>6817 s.d 12512</v>
      </c>
      <c r="J784">
        <f>IF(insurance[[#This Row],[charges]]&gt;16700,1,0)</f>
        <v>0</v>
      </c>
      <c r="K784">
        <f>IF(insurance[[#This Row],[smoker]]="yes",1,0)</f>
        <v>0</v>
      </c>
      <c r="L784">
        <f>VLOOKUP(insurance[[#This Row],[region]],Table2[],2,0)</f>
        <v>4</v>
      </c>
    </row>
    <row r="785" spans="1:1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 s="29">
        <v>24520.263999999999</v>
      </c>
      <c r="H785" cm="1">
        <f t="array" ref="H785">INDEX(kelas_charges[kelas],MATCH(1,(insurance[[#This Row],[charges]]&gt;=kelas_charges[Lower])*(insurance[[#This Row],[charges]]&lt;kelas_charges[Upper]),0),1)</f>
        <v>5</v>
      </c>
      <c r="I785" t="str" cm="1">
        <f t="array" ref="I785">INDEX(kelas_charges[desc],MATCH(1,(insurance[[#This Row],[charges]]&gt;=kelas_charges[Lower])*(insurance[[#This Row],[charges]]&lt;kelas_charges[Upper]),0),1)</f>
        <v>23903 s.d 29598</v>
      </c>
      <c r="J785">
        <f>IF(insurance[[#This Row],[charges]]&gt;16700,1,0)</f>
        <v>1</v>
      </c>
      <c r="K785">
        <f>IF(insurance[[#This Row],[smoker]]="yes",1,0)</f>
        <v>1</v>
      </c>
      <c r="L785">
        <f>VLOOKUP(insurance[[#This Row],[region]],Table2[],2,0)</f>
        <v>3</v>
      </c>
    </row>
    <row r="786" spans="1:1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 s="29">
        <v>4350.5144</v>
      </c>
      <c r="H786" cm="1">
        <f t="array" ref="H786">INDEX(kelas_charges[kelas],MATCH(1,(insurance[[#This Row],[charges]]&gt;=kelas_charges[Lower])*(insurance[[#This Row],[charges]]&lt;kelas_charges[Upper]),0),1)</f>
        <v>1</v>
      </c>
      <c r="I786" t="str" cm="1">
        <f t="array" ref="I786">INDEX(kelas_charges[desc],MATCH(1,(insurance[[#This Row],[charges]]&gt;=kelas_charges[Lower])*(insurance[[#This Row],[charges]]&lt;kelas_charges[Upper]),0),1)</f>
        <v>1121 s.d 6817</v>
      </c>
      <c r="J786">
        <f>IF(insurance[[#This Row],[charges]]&gt;16700,1,0)</f>
        <v>0</v>
      </c>
      <c r="K786">
        <f>IF(insurance[[#This Row],[smoker]]="yes",1,0)</f>
        <v>0</v>
      </c>
      <c r="L786">
        <f>VLOOKUP(insurance[[#This Row],[region]],Table2[],2,0)</f>
        <v>4</v>
      </c>
    </row>
    <row r="787" spans="1:1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 s="29">
        <v>6414.1779999999999</v>
      </c>
      <c r="H787" cm="1">
        <f t="array" ref="H787">INDEX(kelas_charges[kelas],MATCH(1,(insurance[[#This Row],[charges]]&gt;=kelas_charges[Lower])*(insurance[[#This Row],[charges]]&lt;kelas_charges[Upper]),0),1)</f>
        <v>1</v>
      </c>
      <c r="I787" t="str" cm="1">
        <f t="array" ref="I787">INDEX(kelas_charges[desc],MATCH(1,(insurance[[#This Row],[charges]]&gt;=kelas_charges[Lower])*(insurance[[#This Row],[charges]]&lt;kelas_charges[Upper]),0),1)</f>
        <v>1121 s.d 6817</v>
      </c>
      <c r="J787">
        <f>IF(insurance[[#This Row],[charges]]&gt;16700,1,0)</f>
        <v>0</v>
      </c>
      <c r="K787">
        <f>IF(insurance[[#This Row],[smoker]]="yes",1,0)</f>
        <v>0</v>
      </c>
      <c r="L787">
        <f>VLOOKUP(insurance[[#This Row],[region]],Table2[],2,0)</f>
        <v>3</v>
      </c>
    </row>
    <row r="788" spans="1:1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 s="29">
        <v>12741.167450000001</v>
      </c>
      <c r="H788" cm="1">
        <f t="array" ref="H788">INDEX(kelas_charges[kelas],MATCH(1,(insurance[[#This Row],[charges]]&gt;=kelas_charges[Lower])*(insurance[[#This Row],[charges]]&lt;kelas_charges[Upper]),0),1)</f>
        <v>3</v>
      </c>
      <c r="I788" t="str" cm="1">
        <f t="array" ref="I788">INDEX(kelas_charges[desc],MATCH(1,(insurance[[#This Row],[charges]]&gt;=kelas_charges[Lower])*(insurance[[#This Row],[charges]]&lt;kelas_charges[Upper]),0),1)</f>
        <v>12512 s.d 18207</v>
      </c>
      <c r="J788">
        <f>IF(insurance[[#This Row],[charges]]&gt;16700,1,0)</f>
        <v>0</v>
      </c>
      <c r="K788">
        <f>IF(insurance[[#This Row],[smoker]]="yes",1,0)</f>
        <v>0</v>
      </c>
      <c r="L788">
        <f>VLOOKUP(insurance[[#This Row],[region]],Table2[],2,0)</f>
        <v>2</v>
      </c>
    </row>
    <row r="789" spans="1:1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 s="29">
        <v>1917.3184000000001</v>
      </c>
      <c r="H789" cm="1">
        <f t="array" ref="H789">INDEX(kelas_charges[kelas],MATCH(1,(insurance[[#This Row],[charges]]&gt;=kelas_charges[Lower])*(insurance[[#This Row],[charges]]&lt;kelas_charges[Upper]),0),1)</f>
        <v>1</v>
      </c>
      <c r="I789" t="str" cm="1">
        <f t="array" ref="I789">INDEX(kelas_charges[desc],MATCH(1,(insurance[[#This Row],[charges]]&gt;=kelas_charges[Lower])*(insurance[[#This Row],[charges]]&lt;kelas_charges[Upper]),0),1)</f>
        <v>1121 s.d 6817</v>
      </c>
      <c r="J789">
        <f>IF(insurance[[#This Row],[charges]]&gt;16700,1,0)</f>
        <v>0</v>
      </c>
      <c r="K789">
        <f>IF(insurance[[#This Row],[smoker]]="yes",1,0)</f>
        <v>0</v>
      </c>
      <c r="L789">
        <f>VLOOKUP(insurance[[#This Row],[region]],Table2[],2,0)</f>
        <v>1</v>
      </c>
    </row>
    <row r="790" spans="1:1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 s="29">
        <v>5209.5788499999999</v>
      </c>
      <c r="H790" cm="1">
        <f t="array" ref="H790">INDEX(kelas_charges[kelas],MATCH(1,(insurance[[#This Row],[charges]]&gt;=kelas_charges[Lower])*(insurance[[#This Row],[charges]]&lt;kelas_charges[Upper]),0),1)</f>
        <v>1</v>
      </c>
      <c r="I790" t="str" cm="1">
        <f t="array" ref="I790">INDEX(kelas_charges[desc],MATCH(1,(insurance[[#This Row],[charges]]&gt;=kelas_charges[Lower])*(insurance[[#This Row],[charges]]&lt;kelas_charges[Upper]),0),1)</f>
        <v>1121 s.d 6817</v>
      </c>
      <c r="J790">
        <f>IF(insurance[[#This Row],[charges]]&gt;16700,1,0)</f>
        <v>0</v>
      </c>
      <c r="K790">
        <f>IF(insurance[[#This Row],[smoker]]="yes",1,0)</f>
        <v>0</v>
      </c>
      <c r="L790">
        <f>VLOOKUP(insurance[[#This Row],[region]],Table2[],2,0)</f>
        <v>2</v>
      </c>
    </row>
    <row r="791" spans="1:1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 s="29">
        <v>13457.960800000001</v>
      </c>
      <c r="H791" cm="1">
        <f t="array" ref="H791">INDEX(kelas_charges[kelas],MATCH(1,(insurance[[#This Row],[charges]]&gt;=kelas_charges[Lower])*(insurance[[#This Row],[charges]]&lt;kelas_charges[Upper]),0),1)</f>
        <v>3</v>
      </c>
      <c r="I791" t="str" cm="1">
        <f t="array" ref="I791">INDEX(kelas_charges[desc],MATCH(1,(insurance[[#This Row],[charges]]&gt;=kelas_charges[Lower])*(insurance[[#This Row],[charges]]&lt;kelas_charges[Upper]),0),1)</f>
        <v>12512 s.d 18207</v>
      </c>
      <c r="J791">
        <f>IF(insurance[[#This Row],[charges]]&gt;16700,1,0)</f>
        <v>0</v>
      </c>
      <c r="K791">
        <f>IF(insurance[[#This Row],[smoker]]="yes",1,0)</f>
        <v>0</v>
      </c>
      <c r="L791">
        <f>VLOOKUP(insurance[[#This Row],[region]],Table2[],2,0)</f>
        <v>4</v>
      </c>
    </row>
    <row r="792" spans="1:1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 s="29">
        <v>5662.2250000000004</v>
      </c>
      <c r="H792" cm="1">
        <f t="array" ref="H792">INDEX(kelas_charges[kelas],MATCH(1,(insurance[[#This Row],[charges]]&gt;=kelas_charges[Lower])*(insurance[[#This Row],[charges]]&lt;kelas_charges[Upper]),0),1)</f>
        <v>1</v>
      </c>
      <c r="I792" t="str" cm="1">
        <f t="array" ref="I792">INDEX(kelas_charges[desc],MATCH(1,(insurance[[#This Row],[charges]]&gt;=kelas_charges[Lower])*(insurance[[#This Row],[charges]]&lt;kelas_charges[Upper]),0),1)</f>
        <v>1121 s.d 6817</v>
      </c>
      <c r="J792">
        <f>IF(insurance[[#This Row],[charges]]&gt;16700,1,0)</f>
        <v>0</v>
      </c>
      <c r="K792">
        <f>IF(insurance[[#This Row],[smoker]]="yes",1,0)</f>
        <v>0</v>
      </c>
      <c r="L792">
        <f>VLOOKUP(insurance[[#This Row],[region]],Table2[],2,0)</f>
        <v>4</v>
      </c>
    </row>
    <row r="793" spans="1:1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 s="29">
        <v>1252.4069999999999</v>
      </c>
      <c r="H793" cm="1">
        <f t="array" ref="H793">INDEX(kelas_charges[kelas],MATCH(1,(insurance[[#This Row],[charges]]&gt;=kelas_charges[Lower])*(insurance[[#This Row],[charges]]&lt;kelas_charges[Upper]),0),1)</f>
        <v>1</v>
      </c>
      <c r="I793" t="str" cm="1">
        <f t="array" ref="I793">INDEX(kelas_charges[desc],MATCH(1,(insurance[[#This Row],[charges]]&gt;=kelas_charges[Lower])*(insurance[[#This Row],[charges]]&lt;kelas_charges[Upper]),0),1)</f>
        <v>1121 s.d 6817</v>
      </c>
      <c r="J793">
        <f>IF(insurance[[#This Row],[charges]]&gt;16700,1,0)</f>
        <v>0</v>
      </c>
      <c r="K793">
        <f>IF(insurance[[#This Row],[smoker]]="yes",1,0)</f>
        <v>0</v>
      </c>
      <c r="L793">
        <f>VLOOKUP(insurance[[#This Row],[region]],Table2[],2,0)</f>
        <v>3</v>
      </c>
    </row>
    <row r="794" spans="1:1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 s="29">
        <v>2731.9122000000002</v>
      </c>
      <c r="H794" cm="1">
        <f t="array" ref="H794">INDEX(kelas_charges[kelas],MATCH(1,(insurance[[#This Row],[charges]]&gt;=kelas_charges[Lower])*(insurance[[#This Row],[charges]]&lt;kelas_charges[Upper]),0),1)</f>
        <v>1</v>
      </c>
      <c r="I794" t="str" cm="1">
        <f t="array" ref="I794">INDEX(kelas_charges[desc],MATCH(1,(insurance[[#This Row],[charges]]&gt;=kelas_charges[Lower])*(insurance[[#This Row],[charges]]&lt;kelas_charges[Upper]),0),1)</f>
        <v>1121 s.d 6817</v>
      </c>
      <c r="J794">
        <f>IF(insurance[[#This Row],[charges]]&gt;16700,1,0)</f>
        <v>0</v>
      </c>
      <c r="K794">
        <f>IF(insurance[[#This Row],[smoker]]="yes",1,0)</f>
        <v>0</v>
      </c>
      <c r="L794">
        <f>VLOOKUP(insurance[[#This Row],[region]],Table2[],2,0)</f>
        <v>2</v>
      </c>
    </row>
    <row r="795" spans="1:1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 s="29">
        <v>21195.817999999999</v>
      </c>
      <c r="H795" cm="1">
        <f t="array" ref="H795">INDEX(kelas_charges[kelas],MATCH(1,(insurance[[#This Row],[charges]]&gt;=kelas_charges[Lower])*(insurance[[#This Row],[charges]]&lt;kelas_charges[Upper]),0),1)</f>
        <v>4</v>
      </c>
      <c r="I795" t="str" cm="1">
        <f t="array" ref="I795">INDEX(kelas_charges[desc],MATCH(1,(insurance[[#This Row],[charges]]&gt;=kelas_charges[Lower])*(insurance[[#This Row],[charges]]&lt;kelas_charges[Upper]),0),1)</f>
        <v>18207 s.d 23903</v>
      </c>
      <c r="J795">
        <f>IF(insurance[[#This Row],[charges]]&gt;16700,1,0)</f>
        <v>1</v>
      </c>
      <c r="K795">
        <f>IF(insurance[[#This Row],[smoker]]="yes",1,0)</f>
        <v>1</v>
      </c>
      <c r="L795">
        <f>VLOOKUP(insurance[[#This Row],[region]],Table2[],2,0)</f>
        <v>4</v>
      </c>
    </row>
    <row r="796" spans="1:1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 s="29">
        <v>7209.4917999999998</v>
      </c>
      <c r="H796" cm="1">
        <f t="array" ref="H796">INDEX(kelas_charges[kelas],MATCH(1,(insurance[[#This Row],[charges]]&gt;=kelas_charges[Lower])*(insurance[[#This Row],[charges]]&lt;kelas_charges[Upper]),0),1)</f>
        <v>2</v>
      </c>
      <c r="I796" t="str" cm="1">
        <f t="array" ref="I796">INDEX(kelas_charges[desc],MATCH(1,(insurance[[#This Row],[charges]]&gt;=kelas_charges[Lower])*(insurance[[#This Row],[charges]]&lt;kelas_charges[Upper]),0),1)</f>
        <v>6817 s.d 12512</v>
      </c>
      <c r="J796">
        <f>IF(insurance[[#This Row],[charges]]&gt;16700,1,0)</f>
        <v>0</v>
      </c>
      <c r="K796">
        <f>IF(insurance[[#This Row],[smoker]]="yes",1,0)</f>
        <v>0</v>
      </c>
      <c r="L796">
        <f>VLOOKUP(insurance[[#This Row],[region]],Table2[],2,0)</f>
        <v>1</v>
      </c>
    </row>
    <row r="797" spans="1:1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 s="29">
        <v>18310.741999999998</v>
      </c>
      <c r="H797" cm="1">
        <f t="array" ref="H797">INDEX(kelas_charges[kelas],MATCH(1,(insurance[[#This Row],[charges]]&gt;=kelas_charges[Lower])*(insurance[[#This Row],[charges]]&lt;kelas_charges[Upper]),0),1)</f>
        <v>4</v>
      </c>
      <c r="I797" t="str" cm="1">
        <f t="array" ref="I797">INDEX(kelas_charges[desc],MATCH(1,(insurance[[#This Row],[charges]]&gt;=kelas_charges[Lower])*(insurance[[#This Row],[charges]]&lt;kelas_charges[Upper]),0),1)</f>
        <v>18207 s.d 23903</v>
      </c>
      <c r="J797">
        <f>IF(insurance[[#This Row],[charges]]&gt;16700,1,0)</f>
        <v>1</v>
      </c>
      <c r="K797">
        <f>IF(insurance[[#This Row],[smoker]]="yes",1,0)</f>
        <v>1</v>
      </c>
      <c r="L797">
        <f>VLOOKUP(insurance[[#This Row],[region]],Table2[],2,0)</f>
        <v>1</v>
      </c>
    </row>
    <row r="798" spans="1:1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 s="29">
        <v>4266.1657999999998</v>
      </c>
      <c r="H798" cm="1">
        <f t="array" ref="H798">INDEX(kelas_charges[kelas],MATCH(1,(insurance[[#This Row],[charges]]&gt;=kelas_charges[Lower])*(insurance[[#This Row],[charges]]&lt;kelas_charges[Upper]),0),1)</f>
        <v>1</v>
      </c>
      <c r="I798" t="str" cm="1">
        <f t="array" ref="I798">INDEX(kelas_charges[desc],MATCH(1,(insurance[[#This Row],[charges]]&gt;=kelas_charges[Lower])*(insurance[[#This Row],[charges]]&lt;kelas_charges[Upper]),0),1)</f>
        <v>1121 s.d 6817</v>
      </c>
      <c r="J798">
        <f>IF(insurance[[#This Row],[charges]]&gt;16700,1,0)</f>
        <v>0</v>
      </c>
      <c r="K798">
        <f>IF(insurance[[#This Row],[smoker]]="yes",1,0)</f>
        <v>0</v>
      </c>
      <c r="L798">
        <f>VLOOKUP(insurance[[#This Row],[region]],Table2[],2,0)</f>
        <v>4</v>
      </c>
    </row>
    <row r="799" spans="1:1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 s="29">
        <v>4719.52405</v>
      </c>
      <c r="H799" cm="1">
        <f t="array" ref="H799">INDEX(kelas_charges[kelas],MATCH(1,(insurance[[#This Row],[charges]]&gt;=kelas_charges[Lower])*(insurance[[#This Row],[charges]]&lt;kelas_charges[Upper]),0),1)</f>
        <v>1</v>
      </c>
      <c r="I799" t="str" cm="1">
        <f t="array" ref="I799">INDEX(kelas_charges[desc],MATCH(1,(insurance[[#This Row],[charges]]&gt;=kelas_charges[Lower])*(insurance[[#This Row],[charges]]&lt;kelas_charges[Upper]),0),1)</f>
        <v>1121 s.d 6817</v>
      </c>
      <c r="J799">
        <f>IF(insurance[[#This Row],[charges]]&gt;16700,1,0)</f>
        <v>0</v>
      </c>
      <c r="K799">
        <f>IF(insurance[[#This Row],[smoker]]="yes",1,0)</f>
        <v>0</v>
      </c>
      <c r="L799">
        <f>VLOOKUP(insurance[[#This Row],[region]],Table2[],2,0)</f>
        <v>2</v>
      </c>
    </row>
    <row r="800" spans="1:1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 s="29">
        <v>11848.141</v>
      </c>
      <c r="H800" cm="1">
        <f t="array" ref="H800">INDEX(kelas_charges[kelas],MATCH(1,(insurance[[#This Row],[charges]]&gt;=kelas_charges[Lower])*(insurance[[#This Row],[charges]]&lt;kelas_charges[Upper]),0),1)</f>
        <v>2</v>
      </c>
      <c r="I800" t="str" cm="1">
        <f t="array" ref="I800">INDEX(kelas_charges[desc],MATCH(1,(insurance[[#This Row],[charges]]&gt;=kelas_charges[Lower])*(insurance[[#This Row],[charges]]&lt;kelas_charges[Upper]),0),1)</f>
        <v>6817 s.d 12512</v>
      </c>
      <c r="J800">
        <f>IF(insurance[[#This Row],[charges]]&gt;16700,1,0)</f>
        <v>0</v>
      </c>
      <c r="K800">
        <f>IF(insurance[[#This Row],[smoker]]="yes",1,0)</f>
        <v>0</v>
      </c>
      <c r="L800">
        <f>VLOOKUP(insurance[[#This Row],[region]],Table2[],2,0)</f>
        <v>3</v>
      </c>
    </row>
    <row r="801" spans="1:1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 s="29">
        <v>17904.527050000001</v>
      </c>
      <c r="H801" cm="1">
        <f t="array" ref="H801">INDEX(kelas_charges[kelas],MATCH(1,(insurance[[#This Row],[charges]]&gt;=kelas_charges[Lower])*(insurance[[#This Row],[charges]]&lt;kelas_charges[Upper]),0),1)</f>
        <v>3</v>
      </c>
      <c r="I801" t="str" cm="1">
        <f t="array" ref="I801">INDEX(kelas_charges[desc],MATCH(1,(insurance[[#This Row],[charges]]&gt;=kelas_charges[Lower])*(insurance[[#This Row],[charges]]&lt;kelas_charges[Upper]),0),1)</f>
        <v>12512 s.d 18207</v>
      </c>
      <c r="J801">
        <f>IF(insurance[[#This Row],[charges]]&gt;16700,1,0)</f>
        <v>1</v>
      </c>
      <c r="K801">
        <f>IF(insurance[[#This Row],[smoker]]="yes",1,0)</f>
        <v>1</v>
      </c>
      <c r="L801">
        <f>VLOOKUP(insurance[[#This Row],[region]],Table2[],2,0)</f>
        <v>2</v>
      </c>
    </row>
    <row r="802" spans="1:1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 s="29">
        <v>7046.7222000000002</v>
      </c>
      <c r="H802" cm="1">
        <f t="array" ref="H802">INDEX(kelas_charges[kelas],MATCH(1,(insurance[[#This Row],[charges]]&gt;=kelas_charges[Lower])*(insurance[[#This Row],[charges]]&lt;kelas_charges[Upper]),0),1)</f>
        <v>2</v>
      </c>
      <c r="I802" t="str" cm="1">
        <f t="array" ref="I802">INDEX(kelas_charges[desc],MATCH(1,(insurance[[#This Row],[charges]]&gt;=kelas_charges[Lower])*(insurance[[#This Row],[charges]]&lt;kelas_charges[Upper]),0),1)</f>
        <v>6817 s.d 12512</v>
      </c>
      <c r="J802">
        <f>IF(insurance[[#This Row],[charges]]&gt;16700,1,0)</f>
        <v>0</v>
      </c>
      <c r="K802">
        <f>IF(insurance[[#This Row],[smoker]]="yes",1,0)</f>
        <v>0</v>
      </c>
      <c r="L802">
        <f>VLOOKUP(insurance[[#This Row],[region]],Table2[],2,0)</f>
        <v>4</v>
      </c>
    </row>
    <row r="803" spans="1:1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 s="29">
        <v>14313.846299999999</v>
      </c>
      <c r="H803" cm="1">
        <f t="array" ref="H803">INDEX(kelas_charges[kelas],MATCH(1,(insurance[[#This Row],[charges]]&gt;=kelas_charges[Lower])*(insurance[[#This Row],[charges]]&lt;kelas_charges[Upper]),0),1)</f>
        <v>3</v>
      </c>
      <c r="I803" t="str" cm="1">
        <f t="array" ref="I803">INDEX(kelas_charges[desc],MATCH(1,(insurance[[#This Row],[charges]]&gt;=kelas_charges[Lower])*(insurance[[#This Row],[charges]]&lt;kelas_charges[Upper]),0),1)</f>
        <v>12512 s.d 18207</v>
      </c>
      <c r="J803">
        <f>IF(insurance[[#This Row],[charges]]&gt;16700,1,0)</f>
        <v>0</v>
      </c>
      <c r="K803">
        <f>IF(insurance[[#This Row],[smoker]]="yes",1,0)</f>
        <v>0</v>
      </c>
      <c r="L803">
        <f>VLOOKUP(insurance[[#This Row],[region]],Table2[],2,0)</f>
        <v>4</v>
      </c>
    </row>
    <row r="804" spans="1:1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 s="29">
        <v>2103.08</v>
      </c>
      <c r="H804" cm="1">
        <f t="array" ref="H804">INDEX(kelas_charges[kelas],MATCH(1,(insurance[[#This Row],[charges]]&gt;=kelas_charges[Lower])*(insurance[[#This Row],[charges]]&lt;kelas_charges[Upper]),0),1)</f>
        <v>1</v>
      </c>
      <c r="I804" t="str" cm="1">
        <f t="array" ref="I804">INDEX(kelas_charges[desc],MATCH(1,(insurance[[#This Row],[charges]]&gt;=kelas_charges[Lower])*(insurance[[#This Row],[charges]]&lt;kelas_charges[Upper]),0),1)</f>
        <v>1121 s.d 6817</v>
      </c>
      <c r="J804">
        <f>IF(insurance[[#This Row],[charges]]&gt;16700,1,0)</f>
        <v>0</v>
      </c>
      <c r="K804">
        <f>IF(insurance[[#This Row],[smoker]]="yes",1,0)</f>
        <v>0</v>
      </c>
      <c r="L804">
        <f>VLOOKUP(insurance[[#This Row],[region]],Table2[],2,0)</f>
        <v>3</v>
      </c>
    </row>
    <row r="805" spans="1:1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 s="29">
        <v>38792.685599999997</v>
      </c>
      <c r="H805" cm="1">
        <f t="array" ref="H805">INDEX(kelas_charges[kelas],MATCH(1,(insurance[[#This Row],[charges]]&gt;=kelas_charges[Lower])*(insurance[[#This Row],[charges]]&lt;kelas_charges[Upper]),0),1)</f>
        <v>7</v>
      </c>
      <c r="I805" t="str" cm="1">
        <f t="array" ref="I805">INDEX(kelas_charges[desc],MATCH(1,(insurance[[#This Row],[charges]]&gt;=kelas_charges[Lower])*(insurance[[#This Row],[charges]]&lt;kelas_charges[Upper]),0),1)</f>
        <v>35293 s.d 40989</v>
      </c>
      <c r="J805">
        <f>IF(insurance[[#This Row],[charges]]&gt;16700,1,0)</f>
        <v>1</v>
      </c>
      <c r="K805">
        <f>IF(insurance[[#This Row],[smoker]]="yes",1,0)</f>
        <v>1</v>
      </c>
      <c r="L805">
        <f>VLOOKUP(insurance[[#This Row],[region]],Table2[],2,0)</f>
        <v>4</v>
      </c>
    </row>
    <row r="806" spans="1:1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 s="29">
        <v>1815.8759</v>
      </c>
      <c r="H806" cm="1">
        <f t="array" ref="H806">INDEX(kelas_charges[kelas],MATCH(1,(insurance[[#This Row],[charges]]&gt;=kelas_charges[Lower])*(insurance[[#This Row],[charges]]&lt;kelas_charges[Upper]),0),1)</f>
        <v>1</v>
      </c>
      <c r="I806" t="str" cm="1">
        <f t="array" ref="I806">INDEX(kelas_charges[desc],MATCH(1,(insurance[[#This Row],[charges]]&gt;=kelas_charges[Lower])*(insurance[[#This Row],[charges]]&lt;kelas_charges[Upper]),0),1)</f>
        <v>1121 s.d 6817</v>
      </c>
      <c r="J806">
        <f>IF(insurance[[#This Row],[charges]]&gt;16700,1,0)</f>
        <v>0</v>
      </c>
      <c r="K806">
        <f>IF(insurance[[#This Row],[smoker]]="yes",1,0)</f>
        <v>0</v>
      </c>
      <c r="L806">
        <f>VLOOKUP(insurance[[#This Row],[region]],Table2[],2,0)</f>
        <v>4</v>
      </c>
    </row>
    <row r="807" spans="1:1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 s="29">
        <v>7731.8578500000003</v>
      </c>
      <c r="H807" cm="1">
        <f t="array" ref="H807">INDEX(kelas_charges[kelas],MATCH(1,(insurance[[#This Row],[charges]]&gt;=kelas_charges[Lower])*(insurance[[#This Row],[charges]]&lt;kelas_charges[Upper]),0),1)</f>
        <v>2</v>
      </c>
      <c r="I807" t="str" cm="1">
        <f t="array" ref="I807">INDEX(kelas_charges[desc],MATCH(1,(insurance[[#This Row],[charges]]&gt;=kelas_charges[Lower])*(insurance[[#This Row],[charges]]&lt;kelas_charges[Upper]),0),1)</f>
        <v>6817 s.d 12512</v>
      </c>
      <c r="J807">
        <f>IF(insurance[[#This Row],[charges]]&gt;16700,1,0)</f>
        <v>0</v>
      </c>
      <c r="K807">
        <f>IF(insurance[[#This Row],[smoker]]="yes",1,0)</f>
        <v>0</v>
      </c>
      <c r="L807">
        <f>VLOOKUP(insurance[[#This Row],[region]],Table2[],2,0)</f>
        <v>1</v>
      </c>
    </row>
    <row r="808" spans="1:1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 s="29">
        <v>28476.734990000001</v>
      </c>
      <c r="H808" cm="1">
        <f t="array" ref="H808">INDEX(kelas_charges[kelas],MATCH(1,(insurance[[#This Row],[charges]]&gt;=kelas_charges[Lower])*(insurance[[#This Row],[charges]]&lt;kelas_charges[Upper]),0),1)</f>
        <v>5</v>
      </c>
      <c r="I808" t="str" cm="1">
        <f t="array" ref="I808">INDEX(kelas_charges[desc],MATCH(1,(insurance[[#This Row],[charges]]&gt;=kelas_charges[Lower])*(insurance[[#This Row],[charges]]&lt;kelas_charges[Upper]),0),1)</f>
        <v>23903 s.d 29598</v>
      </c>
      <c r="J808">
        <f>IF(insurance[[#This Row],[charges]]&gt;16700,1,0)</f>
        <v>1</v>
      </c>
      <c r="K808">
        <f>IF(insurance[[#This Row],[smoker]]="yes",1,0)</f>
        <v>0</v>
      </c>
      <c r="L808">
        <f>VLOOKUP(insurance[[#This Row],[region]],Table2[],2,0)</f>
        <v>1</v>
      </c>
    </row>
    <row r="809" spans="1:1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 s="29">
        <v>2136.8822500000001</v>
      </c>
      <c r="H809" cm="1">
        <f t="array" ref="H809">INDEX(kelas_charges[kelas],MATCH(1,(insurance[[#This Row],[charges]]&gt;=kelas_charges[Lower])*(insurance[[#This Row],[charges]]&lt;kelas_charges[Upper]),0),1)</f>
        <v>1</v>
      </c>
      <c r="I809" t="str" cm="1">
        <f t="array" ref="I809">INDEX(kelas_charges[desc],MATCH(1,(insurance[[#This Row],[charges]]&gt;=kelas_charges[Lower])*(insurance[[#This Row],[charges]]&lt;kelas_charges[Upper]),0),1)</f>
        <v>1121 s.d 6817</v>
      </c>
      <c r="J809">
        <f>IF(insurance[[#This Row],[charges]]&gt;16700,1,0)</f>
        <v>0</v>
      </c>
      <c r="K809">
        <f>IF(insurance[[#This Row],[smoker]]="yes",1,0)</f>
        <v>0</v>
      </c>
      <c r="L809">
        <f>VLOOKUP(insurance[[#This Row],[region]],Table2[],2,0)</f>
        <v>1</v>
      </c>
    </row>
    <row r="810" spans="1:1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 s="29">
        <v>1131.5065999999999</v>
      </c>
      <c r="H810" cm="1">
        <f t="array" ref="H810">INDEX(kelas_charges[kelas],MATCH(1,(insurance[[#This Row],[charges]]&gt;=kelas_charges[Lower])*(insurance[[#This Row],[charges]]&lt;kelas_charges[Upper]),0),1)</f>
        <v>1</v>
      </c>
      <c r="I810" t="str" cm="1">
        <f t="array" ref="I810">INDEX(kelas_charges[desc],MATCH(1,(insurance[[#This Row],[charges]]&gt;=kelas_charges[Lower])*(insurance[[#This Row],[charges]]&lt;kelas_charges[Upper]),0),1)</f>
        <v>1121 s.d 6817</v>
      </c>
      <c r="J810">
        <f>IF(insurance[[#This Row],[charges]]&gt;16700,1,0)</f>
        <v>0</v>
      </c>
      <c r="K810">
        <f>IF(insurance[[#This Row],[smoker]]="yes",1,0)</f>
        <v>0</v>
      </c>
      <c r="L810">
        <f>VLOOKUP(insurance[[#This Row],[region]],Table2[],2,0)</f>
        <v>4</v>
      </c>
    </row>
    <row r="811" spans="1:1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 s="29">
        <v>3309.7926000000002</v>
      </c>
      <c r="H811" cm="1">
        <f t="array" ref="H811">INDEX(kelas_charges[kelas],MATCH(1,(insurance[[#This Row],[charges]]&gt;=kelas_charges[Lower])*(insurance[[#This Row],[charges]]&lt;kelas_charges[Upper]),0),1)</f>
        <v>1</v>
      </c>
      <c r="I811" t="str" cm="1">
        <f t="array" ref="I811">INDEX(kelas_charges[desc],MATCH(1,(insurance[[#This Row],[charges]]&gt;=kelas_charges[Lower])*(insurance[[#This Row],[charges]]&lt;kelas_charges[Upper]),0),1)</f>
        <v>1121 s.d 6817</v>
      </c>
      <c r="J811">
        <f>IF(insurance[[#This Row],[charges]]&gt;16700,1,0)</f>
        <v>0</v>
      </c>
      <c r="K811">
        <f>IF(insurance[[#This Row],[smoker]]="yes",1,0)</f>
        <v>0</v>
      </c>
      <c r="L811">
        <f>VLOOKUP(insurance[[#This Row],[region]],Table2[],2,0)</f>
        <v>2</v>
      </c>
    </row>
    <row r="812" spans="1:1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 s="29">
        <v>9414.92</v>
      </c>
      <c r="H812" cm="1">
        <f t="array" ref="H812">INDEX(kelas_charges[kelas],MATCH(1,(insurance[[#This Row],[charges]]&gt;=kelas_charges[Lower])*(insurance[[#This Row],[charges]]&lt;kelas_charges[Upper]),0),1)</f>
        <v>2</v>
      </c>
      <c r="I812" t="str" cm="1">
        <f t="array" ref="I812">INDEX(kelas_charges[desc],MATCH(1,(insurance[[#This Row],[charges]]&gt;=kelas_charges[Lower])*(insurance[[#This Row],[charges]]&lt;kelas_charges[Upper]),0),1)</f>
        <v>6817 s.d 12512</v>
      </c>
      <c r="J812">
        <f>IF(insurance[[#This Row],[charges]]&gt;16700,1,0)</f>
        <v>0</v>
      </c>
      <c r="K812">
        <f>IF(insurance[[#This Row],[smoker]]="yes",1,0)</f>
        <v>0</v>
      </c>
      <c r="L812">
        <f>VLOOKUP(insurance[[#This Row],[region]],Table2[],2,0)</f>
        <v>3</v>
      </c>
    </row>
    <row r="813" spans="1:1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 s="29">
        <v>6360.9935999999998</v>
      </c>
      <c r="H813" cm="1">
        <f t="array" ref="H813">INDEX(kelas_charges[kelas],MATCH(1,(insurance[[#This Row],[charges]]&gt;=kelas_charges[Lower])*(insurance[[#This Row],[charges]]&lt;kelas_charges[Upper]),0),1)</f>
        <v>1</v>
      </c>
      <c r="I813" t="str" cm="1">
        <f t="array" ref="I813">INDEX(kelas_charges[desc],MATCH(1,(insurance[[#This Row],[charges]]&gt;=kelas_charges[Lower])*(insurance[[#This Row],[charges]]&lt;kelas_charges[Upper]),0),1)</f>
        <v>1121 s.d 6817</v>
      </c>
      <c r="J813">
        <f>IF(insurance[[#This Row],[charges]]&gt;16700,1,0)</f>
        <v>0</v>
      </c>
      <c r="K813">
        <f>IF(insurance[[#This Row],[smoker]]="yes",1,0)</f>
        <v>0</v>
      </c>
      <c r="L813">
        <f>VLOOKUP(insurance[[#This Row],[region]],Table2[],2,0)</f>
        <v>1</v>
      </c>
    </row>
    <row r="814" spans="1:1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 s="29">
        <v>11013.7119</v>
      </c>
      <c r="H814" cm="1">
        <f t="array" ref="H814">INDEX(kelas_charges[kelas],MATCH(1,(insurance[[#This Row],[charges]]&gt;=kelas_charges[Lower])*(insurance[[#This Row],[charges]]&lt;kelas_charges[Upper]),0),1)</f>
        <v>2</v>
      </c>
      <c r="I814" t="str" cm="1">
        <f t="array" ref="I814">INDEX(kelas_charges[desc],MATCH(1,(insurance[[#This Row],[charges]]&gt;=kelas_charges[Lower])*(insurance[[#This Row],[charges]]&lt;kelas_charges[Upper]),0),1)</f>
        <v>6817 s.d 12512</v>
      </c>
      <c r="J814">
        <f>IF(insurance[[#This Row],[charges]]&gt;16700,1,0)</f>
        <v>0</v>
      </c>
      <c r="K814">
        <f>IF(insurance[[#This Row],[smoker]]="yes",1,0)</f>
        <v>0</v>
      </c>
      <c r="L814">
        <f>VLOOKUP(insurance[[#This Row],[region]],Table2[],2,0)</f>
        <v>4</v>
      </c>
    </row>
    <row r="815" spans="1:1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 s="29">
        <v>4428.8878500000001</v>
      </c>
      <c r="H815" cm="1">
        <f t="array" ref="H815">INDEX(kelas_charges[kelas],MATCH(1,(insurance[[#This Row],[charges]]&gt;=kelas_charges[Lower])*(insurance[[#This Row],[charges]]&lt;kelas_charges[Upper]),0),1)</f>
        <v>1</v>
      </c>
      <c r="I815" t="str" cm="1">
        <f t="array" ref="I815">INDEX(kelas_charges[desc],MATCH(1,(insurance[[#This Row],[charges]]&gt;=kelas_charges[Lower])*(insurance[[#This Row],[charges]]&lt;kelas_charges[Upper]),0),1)</f>
        <v>1121 s.d 6817</v>
      </c>
      <c r="J815">
        <f>IF(insurance[[#This Row],[charges]]&gt;16700,1,0)</f>
        <v>0</v>
      </c>
      <c r="K815">
        <f>IF(insurance[[#This Row],[smoker]]="yes",1,0)</f>
        <v>0</v>
      </c>
      <c r="L815">
        <f>VLOOKUP(insurance[[#This Row],[region]],Table2[],2,0)</f>
        <v>2</v>
      </c>
    </row>
    <row r="816" spans="1:1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 s="29">
        <v>5584.3056999999999</v>
      </c>
      <c r="H816" cm="1">
        <f t="array" ref="H816">INDEX(kelas_charges[kelas],MATCH(1,(insurance[[#This Row],[charges]]&gt;=kelas_charges[Lower])*(insurance[[#This Row],[charges]]&lt;kelas_charges[Upper]),0),1)</f>
        <v>1</v>
      </c>
      <c r="I816" t="str" cm="1">
        <f t="array" ref="I816">INDEX(kelas_charges[desc],MATCH(1,(insurance[[#This Row],[charges]]&gt;=kelas_charges[Lower])*(insurance[[#This Row],[charges]]&lt;kelas_charges[Upper]),0),1)</f>
        <v>1121 s.d 6817</v>
      </c>
      <c r="J816">
        <f>IF(insurance[[#This Row],[charges]]&gt;16700,1,0)</f>
        <v>0</v>
      </c>
      <c r="K816">
        <f>IF(insurance[[#This Row],[smoker]]="yes",1,0)</f>
        <v>0</v>
      </c>
      <c r="L816">
        <f>VLOOKUP(insurance[[#This Row],[region]],Table2[],2,0)</f>
        <v>4</v>
      </c>
    </row>
    <row r="817" spans="1:1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 s="29">
        <v>1877.9294</v>
      </c>
      <c r="H817" cm="1">
        <f t="array" ref="H817">INDEX(kelas_charges[kelas],MATCH(1,(insurance[[#This Row],[charges]]&gt;=kelas_charges[Lower])*(insurance[[#This Row],[charges]]&lt;kelas_charges[Upper]),0),1)</f>
        <v>1</v>
      </c>
      <c r="I817" t="str" cm="1">
        <f t="array" ref="I817">INDEX(kelas_charges[desc],MATCH(1,(insurance[[#This Row],[charges]]&gt;=kelas_charges[Lower])*(insurance[[#This Row],[charges]]&lt;kelas_charges[Upper]),0),1)</f>
        <v>1121 s.d 6817</v>
      </c>
      <c r="J817">
        <f>IF(insurance[[#This Row],[charges]]&gt;16700,1,0)</f>
        <v>0</v>
      </c>
      <c r="K817">
        <f>IF(insurance[[#This Row],[smoker]]="yes",1,0)</f>
        <v>0</v>
      </c>
      <c r="L817">
        <f>VLOOKUP(insurance[[#This Row],[region]],Table2[],2,0)</f>
        <v>4</v>
      </c>
    </row>
    <row r="818" spans="1:1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 s="29">
        <v>2842.7607499999999</v>
      </c>
      <c r="H818" cm="1">
        <f t="array" ref="H818">INDEX(kelas_charges[kelas],MATCH(1,(insurance[[#This Row],[charges]]&gt;=kelas_charges[Lower])*(insurance[[#This Row],[charges]]&lt;kelas_charges[Upper]),0),1)</f>
        <v>1</v>
      </c>
      <c r="I818" t="str" cm="1">
        <f t="array" ref="I818">INDEX(kelas_charges[desc],MATCH(1,(insurance[[#This Row],[charges]]&gt;=kelas_charges[Lower])*(insurance[[#This Row],[charges]]&lt;kelas_charges[Upper]),0),1)</f>
        <v>1121 s.d 6817</v>
      </c>
      <c r="J818">
        <f>IF(insurance[[#This Row],[charges]]&gt;16700,1,0)</f>
        <v>0</v>
      </c>
      <c r="K818">
        <f>IF(insurance[[#This Row],[smoker]]="yes",1,0)</f>
        <v>0</v>
      </c>
      <c r="L818">
        <f>VLOOKUP(insurance[[#This Row],[region]],Table2[],2,0)</f>
        <v>1</v>
      </c>
    </row>
    <row r="819" spans="1:1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 s="29">
        <v>3597.596</v>
      </c>
      <c r="H819" cm="1">
        <f t="array" ref="H819">INDEX(kelas_charges[kelas],MATCH(1,(insurance[[#This Row],[charges]]&gt;=kelas_charges[Lower])*(insurance[[#This Row],[charges]]&lt;kelas_charges[Upper]),0),1)</f>
        <v>1</v>
      </c>
      <c r="I819" t="str" cm="1">
        <f t="array" ref="I819">INDEX(kelas_charges[desc],MATCH(1,(insurance[[#This Row],[charges]]&gt;=kelas_charges[Lower])*(insurance[[#This Row],[charges]]&lt;kelas_charges[Upper]),0),1)</f>
        <v>1121 s.d 6817</v>
      </c>
      <c r="J819">
        <f>IF(insurance[[#This Row],[charges]]&gt;16700,1,0)</f>
        <v>0</v>
      </c>
      <c r="K819">
        <f>IF(insurance[[#This Row],[smoker]]="yes",1,0)</f>
        <v>0</v>
      </c>
      <c r="L819">
        <f>VLOOKUP(insurance[[#This Row],[region]],Table2[],2,0)</f>
        <v>3</v>
      </c>
    </row>
    <row r="820" spans="1:1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 s="29">
        <v>23401.30575</v>
      </c>
      <c r="H820" cm="1">
        <f t="array" ref="H820">INDEX(kelas_charges[kelas],MATCH(1,(insurance[[#This Row],[charges]]&gt;=kelas_charges[Lower])*(insurance[[#This Row],[charges]]&lt;kelas_charges[Upper]),0),1)</f>
        <v>4</v>
      </c>
      <c r="I820" t="str" cm="1">
        <f t="array" ref="I820">INDEX(kelas_charges[desc],MATCH(1,(insurance[[#This Row],[charges]]&gt;=kelas_charges[Lower])*(insurance[[#This Row],[charges]]&lt;kelas_charges[Upper]),0),1)</f>
        <v>18207 s.d 23903</v>
      </c>
      <c r="J820">
        <f>IF(insurance[[#This Row],[charges]]&gt;16700,1,0)</f>
        <v>1</v>
      </c>
      <c r="K820">
        <f>IF(insurance[[#This Row],[smoker]]="yes",1,0)</f>
        <v>1</v>
      </c>
      <c r="L820">
        <f>VLOOKUP(insurance[[#This Row],[region]],Table2[],2,0)</f>
        <v>2</v>
      </c>
    </row>
    <row r="821" spans="1:1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 s="29">
        <v>55135.402090000003</v>
      </c>
      <c r="H821" cm="1">
        <f t="array" ref="H821">INDEX(kelas_charges[kelas],MATCH(1,(insurance[[#This Row],[charges]]&gt;=kelas_charges[Lower])*(insurance[[#This Row],[charges]]&lt;kelas_charges[Upper]),0),1)</f>
        <v>10</v>
      </c>
      <c r="I821" t="str" cm="1">
        <f t="array" ref="I821">INDEX(kelas_charges[desc],MATCH(1,(insurance[[#This Row],[charges]]&gt;=kelas_charges[Lower])*(insurance[[#This Row],[charges]]&lt;kelas_charges[Upper]),0),1)</f>
        <v>52379 s.d 58075</v>
      </c>
      <c r="J821">
        <f>IF(insurance[[#This Row],[charges]]&gt;16700,1,0)</f>
        <v>1</v>
      </c>
      <c r="K821">
        <f>IF(insurance[[#This Row],[smoker]]="yes",1,0)</f>
        <v>1</v>
      </c>
      <c r="L821">
        <f>VLOOKUP(insurance[[#This Row],[region]],Table2[],2,0)</f>
        <v>1</v>
      </c>
    </row>
    <row r="822" spans="1:1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 s="29">
        <v>7445.9179999999997</v>
      </c>
      <c r="H822" cm="1">
        <f t="array" ref="H822">INDEX(kelas_charges[kelas],MATCH(1,(insurance[[#This Row],[charges]]&gt;=kelas_charges[Lower])*(insurance[[#This Row],[charges]]&lt;kelas_charges[Upper]),0),1)</f>
        <v>2</v>
      </c>
      <c r="I822" t="str" cm="1">
        <f t="array" ref="I822">INDEX(kelas_charges[desc],MATCH(1,(insurance[[#This Row],[charges]]&gt;=kelas_charges[Lower])*(insurance[[#This Row],[charges]]&lt;kelas_charges[Upper]),0),1)</f>
        <v>6817 s.d 12512</v>
      </c>
      <c r="J822">
        <f>IF(insurance[[#This Row],[charges]]&gt;16700,1,0)</f>
        <v>0</v>
      </c>
      <c r="K822">
        <f>IF(insurance[[#This Row],[smoker]]="yes",1,0)</f>
        <v>0</v>
      </c>
      <c r="L822">
        <f>VLOOKUP(insurance[[#This Row],[region]],Table2[],2,0)</f>
        <v>3</v>
      </c>
    </row>
    <row r="823" spans="1:1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 s="29">
        <v>2680.9493000000002</v>
      </c>
      <c r="H823" cm="1">
        <f t="array" ref="H823">INDEX(kelas_charges[kelas],MATCH(1,(insurance[[#This Row],[charges]]&gt;=kelas_charges[Lower])*(insurance[[#This Row],[charges]]&lt;kelas_charges[Upper]),0),1)</f>
        <v>1</v>
      </c>
      <c r="I823" t="str" cm="1">
        <f t="array" ref="I823">INDEX(kelas_charges[desc],MATCH(1,(insurance[[#This Row],[charges]]&gt;=kelas_charges[Lower])*(insurance[[#This Row],[charges]]&lt;kelas_charges[Upper]),0),1)</f>
        <v>1121 s.d 6817</v>
      </c>
      <c r="J823">
        <f>IF(insurance[[#This Row],[charges]]&gt;16700,1,0)</f>
        <v>0</v>
      </c>
      <c r="K823">
        <f>IF(insurance[[#This Row],[smoker]]="yes",1,0)</f>
        <v>0</v>
      </c>
      <c r="L823">
        <f>VLOOKUP(insurance[[#This Row],[region]],Table2[],2,0)</f>
        <v>1</v>
      </c>
    </row>
    <row r="824" spans="1:1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 s="29">
        <v>1621.8827000000001</v>
      </c>
      <c r="H824" cm="1">
        <f t="array" ref="H824">INDEX(kelas_charges[kelas],MATCH(1,(insurance[[#This Row],[charges]]&gt;=kelas_charges[Lower])*(insurance[[#This Row],[charges]]&lt;kelas_charges[Upper]),0),1)</f>
        <v>1</v>
      </c>
      <c r="I824" t="str" cm="1">
        <f t="array" ref="I824">INDEX(kelas_charges[desc],MATCH(1,(insurance[[#This Row],[charges]]&gt;=kelas_charges[Lower])*(insurance[[#This Row],[charges]]&lt;kelas_charges[Upper]),0),1)</f>
        <v>1121 s.d 6817</v>
      </c>
      <c r="J824">
        <f>IF(insurance[[#This Row],[charges]]&gt;16700,1,0)</f>
        <v>0</v>
      </c>
      <c r="K824">
        <f>IF(insurance[[#This Row],[smoker]]="yes",1,0)</f>
        <v>0</v>
      </c>
      <c r="L824">
        <f>VLOOKUP(insurance[[#This Row],[region]],Table2[],2,0)</f>
        <v>4</v>
      </c>
    </row>
    <row r="825" spans="1:1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 s="29">
        <v>8219.2039000000004</v>
      </c>
      <c r="H825" cm="1">
        <f t="array" ref="H825">INDEX(kelas_charges[kelas],MATCH(1,(insurance[[#This Row],[charges]]&gt;=kelas_charges[Lower])*(insurance[[#This Row],[charges]]&lt;kelas_charges[Upper]),0),1)</f>
        <v>2</v>
      </c>
      <c r="I825" t="str" cm="1">
        <f t="array" ref="I825">INDEX(kelas_charges[desc],MATCH(1,(insurance[[#This Row],[charges]]&gt;=kelas_charges[Lower])*(insurance[[#This Row],[charges]]&lt;kelas_charges[Upper]),0),1)</f>
        <v>6817 s.d 12512</v>
      </c>
      <c r="J825">
        <f>IF(insurance[[#This Row],[charges]]&gt;16700,1,0)</f>
        <v>0</v>
      </c>
      <c r="K825">
        <f>IF(insurance[[#This Row],[smoker]]="yes",1,0)</f>
        <v>0</v>
      </c>
      <c r="L825">
        <f>VLOOKUP(insurance[[#This Row],[region]],Table2[],2,0)</f>
        <v>4</v>
      </c>
    </row>
    <row r="826" spans="1:1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 s="29">
        <v>12523.604799999999</v>
      </c>
      <c r="H826" cm="1">
        <f t="array" ref="H826">INDEX(kelas_charges[kelas],MATCH(1,(insurance[[#This Row],[charges]]&gt;=kelas_charges[Lower])*(insurance[[#This Row],[charges]]&lt;kelas_charges[Upper]),0),1)</f>
        <v>3</v>
      </c>
      <c r="I826" t="str" cm="1">
        <f t="array" ref="I826">INDEX(kelas_charges[desc],MATCH(1,(insurance[[#This Row],[charges]]&gt;=kelas_charges[Lower])*(insurance[[#This Row],[charges]]&lt;kelas_charges[Upper]),0),1)</f>
        <v>12512 s.d 18207</v>
      </c>
      <c r="J826">
        <f>IF(insurance[[#This Row],[charges]]&gt;16700,1,0)</f>
        <v>0</v>
      </c>
      <c r="K826">
        <f>IF(insurance[[#This Row],[smoker]]="yes",1,0)</f>
        <v>0</v>
      </c>
      <c r="L826">
        <f>VLOOKUP(insurance[[#This Row],[region]],Table2[],2,0)</f>
        <v>1</v>
      </c>
    </row>
    <row r="827" spans="1:1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 s="29">
        <v>16069.08475</v>
      </c>
      <c r="H827" cm="1">
        <f t="array" ref="H827">INDEX(kelas_charges[kelas],MATCH(1,(insurance[[#This Row],[charges]]&gt;=kelas_charges[Lower])*(insurance[[#This Row],[charges]]&lt;kelas_charges[Upper]),0),1)</f>
        <v>3</v>
      </c>
      <c r="I827" t="str" cm="1">
        <f t="array" ref="I827">INDEX(kelas_charges[desc],MATCH(1,(insurance[[#This Row],[charges]]&gt;=kelas_charges[Lower])*(insurance[[#This Row],[charges]]&lt;kelas_charges[Upper]),0),1)</f>
        <v>12512 s.d 18207</v>
      </c>
      <c r="J827">
        <f>IF(insurance[[#This Row],[charges]]&gt;16700,1,0)</f>
        <v>0</v>
      </c>
      <c r="K827">
        <f>IF(insurance[[#This Row],[smoker]]="yes",1,0)</f>
        <v>0</v>
      </c>
      <c r="L827">
        <f>VLOOKUP(insurance[[#This Row],[region]],Table2[],2,0)</f>
        <v>2</v>
      </c>
    </row>
    <row r="828" spans="1:1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 s="29">
        <v>43813.866099999999</v>
      </c>
      <c r="H828" cm="1">
        <f t="array" ref="H828">INDEX(kelas_charges[kelas],MATCH(1,(insurance[[#This Row],[charges]]&gt;=kelas_charges[Lower])*(insurance[[#This Row],[charges]]&lt;kelas_charges[Upper]),0),1)</f>
        <v>8</v>
      </c>
      <c r="I828" t="str" cm="1">
        <f t="array" ref="I828">INDEX(kelas_charges[desc],MATCH(1,(insurance[[#This Row],[charges]]&gt;=kelas_charges[Lower])*(insurance[[#This Row],[charges]]&lt;kelas_charges[Upper]),0),1)</f>
        <v>40989 s.d 46684</v>
      </c>
      <c r="J828">
        <f>IF(insurance[[#This Row],[charges]]&gt;16700,1,0)</f>
        <v>1</v>
      </c>
      <c r="K828">
        <f>IF(insurance[[#This Row],[smoker]]="yes",1,0)</f>
        <v>1</v>
      </c>
      <c r="L828">
        <f>VLOOKUP(insurance[[#This Row],[region]],Table2[],2,0)</f>
        <v>4</v>
      </c>
    </row>
    <row r="829" spans="1:1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 s="29">
        <v>20773.62775</v>
      </c>
      <c r="H829" cm="1">
        <f t="array" ref="H829">INDEX(kelas_charges[kelas],MATCH(1,(insurance[[#This Row],[charges]]&gt;=kelas_charges[Lower])*(insurance[[#This Row],[charges]]&lt;kelas_charges[Upper]),0),1)</f>
        <v>4</v>
      </c>
      <c r="I829" t="str" cm="1">
        <f t="array" ref="I829">INDEX(kelas_charges[desc],MATCH(1,(insurance[[#This Row],[charges]]&gt;=kelas_charges[Lower])*(insurance[[#This Row],[charges]]&lt;kelas_charges[Upper]),0),1)</f>
        <v>18207 s.d 23903</v>
      </c>
      <c r="J829">
        <f>IF(insurance[[#This Row],[charges]]&gt;16700,1,0)</f>
        <v>1</v>
      </c>
      <c r="K829">
        <f>IF(insurance[[#This Row],[smoker]]="yes",1,0)</f>
        <v>1</v>
      </c>
      <c r="L829">
        <f>VLOOKUP(insurance[[#This Row],[region]],Table2[],2,0)</f>
        <v>2</v>
      </c>
    </row>
    <row r="830" spans="1:1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 s="29">
        <v>39597.407200000001</v>
      </c>
      <c r="H830" cm="1">
        <f t="array" ref="H830">INDEX(kelas_charges[kelas],MATCH(1,(insurance[[#This Row],[charges]]&gt;=kelas_charges[Lower])*(insurance[[#This Row],[charges]]&lt;kelas_charges[Upper]),0),1)</f>
        <v>7</v>
      </c>
      <c r="I830" t="str" cm="1">
        <f t="array" ref="I830">INDEX(kelas_charges[desc],MATCH(1,(insurance[[#This Row],[charges]]&gt;=kelas_charges[Lower])*(insurance[[#This Row],[charges]]&lt;kelas_charges[Upper]),0),1)</f>
        <v>35293 s.d 40989</v>
      </c>
      <c r="J830">
        <f>IF(insurance[[#This Row],[charges]]&gt;16700,1,0)</f>
        <v>1</v>
      </c>
      <c r="K830">
        <f>IF(insurance[[#This Row],[smoker]]="yes",1,0)</f>
        <v>1</v>
      </c>
      <c r="L830">
        <f>VLOOKUP(insurance[[#This Row],[region]],Table2[],2,0)</f>
        <v>2</v>
      </c>
    </row>
    <row r="831" spans="1:1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 s="29">
        <v>6117.4944999999998</v>
      </c>
      <c r="H831" cm="1">
        <f t="array" ref="H831">INDEX(kelas_charges[kelas],MATCH(1,(insurance[[#This Row],[charges]]&gt;=kelas_charges[Lower])*(insurance[[#This Row],[charges]]&lt;kelas_charges[Upper]),0),1)</f>
        <v>1</v>
      </c>
      <c r="I831" t="str" cm="1">
        <f t="array" ref="I831">INDEX(kelas_charges[desc],MATCH(1,(insurance[[#This Row],[charges]]&gt;=kelas_charges[Lower])*(insurance[[#This Row],[charges]]&lt;kelas_charges[Upper]),0),1)</f>
        <v>1121 s.d 6817</v>
      </c>
      <c r="J831">
        <f>IF(insurance[[#This Row],[charges]]&gt;16700,1,0)</f>
        <v>0</v>
      </c>
      <c r="K831">
        <f>IF(insurance[[#This Row],[smoker]]="yes",1,0)</f>
        <v>0</v>
      </c>
      <c r="L831">
        <f>VLOOKUP(insurance[[#This Row],[region]],Table2[],2,0)</f>
        <v>1</v>
      </c>
    </row>
    <row r="832" spans="1:1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 s="29">
        <v>13393.755999999999</v>
      </c>
      <c r="H832" cm="1">
        <f t="array" ref="H832">INDEX(kelas_charges[kelas],MATCH(1,(insurance[[#This Row],[charges]]&gt;=kelas_charges[Lower])*(insurance[[#This Row],[charges]]&lt;kelas_charges[Upper]),0),1)</f>
        <v>3</v>
      </c>
      <c r="I832" t="str" cm="1">
        <f t="array" ref="I832">INDEX(kelas_charges[desc],MATCH(1,(insurance[[#This Row],[charges]]&gt;=kelas_charges[Lower])*(insurance[[#This Row],[charges]]&lt;kelas_charges[Upper]),0),1)</f>
        <v>12512 s.d 18207</v>
      </c>
      <c r="J832">
        <f>IF(insurance[[#This Row],[charges]]&gt;16700,1,0)</f>
        <v>0</v>
      </c>
      <c r="K832">
        <f>IF(insurance[[#This Row],[smoker]]="yes",1,0)</f>
        <v>0</v>
      </c>
      <c r="L832">
        <f>VLOOKUP(insurance[[#This Row],[region]],Table2[],2,0)</f>
        <v>3</v>
      </c>
    </row>
    <row r="833" spans="1:1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 s="29">
        <v>5266.3656000000001</v>
      </c>
      <c r="H833" cm="1">
        <f t="array" ref="H833">INDEX(kelas_charges[kelas],MATCH(1,(insurance[[#This Row],[charges]]&gt;=kelas_charges[Lower])*(insurance[[#This Row],[charges]]&lt;kelas_charges[Upper]),0),1)</f>
        <v>1</v>
      </c>
      <c r="I833" t="str" cm="1">
        <f t="array" ref="I833">INDEX(kelas_charges[desc],MATCH(1,(insurance[[#This Row],[charges]]&gt;=kelas_charges[Lower])*(insurance[[#This Row],[charges]]&lt;kelas_charges[Upper]),0),1)</f>
        <v>1121 s.d 6817</v>
      </c>
      <c r="J833">
        <f>IF(insurance[[#This Row],[charges]]&gt;16700,1,0)</f>
        <v>0</v>
      </c>
      <c r="K833">
        <f>IF(insurance[[#This Row],[smoker]]="yes",1,0)</f>
        <v>0</v>
      </c>
      <c r="L833">
        <f>VLOOKUP(insurance[[#This Row],[region]],Table2[],2,0)</f>
        <v>1</v>
      </c>
    </row>
    <row r="834" spans="1:1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 s="29">
        <v>4719.7365499999996</v>
      </c>
      <c r="H834" cm="1">
        <f t="array" ref="H834">INDEX(kelas_charges[kelas],MATCH(1,(insurance[[#This Row],[charges]]&gt;=kelas_charges[Lower])*(insurance[[#This Row],[charges]]&lt;kelas_charges[Upper]),0),1)</f>
        <v>1</v>
      </c>
      <c r="I834" t="str" cm="1">
        <f t="array" ref="I834">INDEX(kelas_charges[desc],MATCH(1,(insurance[[#This Row],[charges]]&gt;=kelas_charges[Lower])*(insurance[[#This Row],[charges]]&lt;kelas_charges[Upper]),0),1)</f>
        <v>1121 s.d 6817</v>
      </c>
      <c r="J834">
        <f>IF(insurance[[#This Row],[charges]]&gt;16700,1,0)</f>
        <v>0</v>
      </c>
      <c r="K834">
        <f>IF(insurance[[#This Row],[smoker]]="yes",1,0)</f>
        <v>0</v>
      </c>
      <c r="L834">
        <f>VLOOKUP(insurance[[#This Row],[region]],Table2[],2,0)</f>
        <v>1</v>
      </c>
    </row>
    <row r="835" spans="1:1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 s="29">
        <v>11743.9341</v>
      </c>
      <c r="H835" cm="1">
        <f t="array" ref="H835">INDEX(kelas_charges[kelas],MATCH(1,(insurance[[#This Row],[charges]]&gt;=kelas_charges[Lower])*(insurance[[#This Row],[charges]]&lt;kelas_charges[Upper]),0),1)</f>
        <v>2</v>
      </c>
      <c r="I835" t="str" cm="1">
        <f t="array" ref="I835">INDEX(kelas_charges[desc],MATCH(1,(insurance[[#This Row],[charges]]&gt;=kelas_charges[Lower])*(insurance[[#This Row],[charges]]&lt;kelas_charges[Upper]),0),1)</f>
        <v>6817 s.d 12512</v>
      </c>
      <c r="J835">
        <f>IF(insurance[[#This Row],[charges]]&gt;16700,1,0)</f>
        <v>0</v>
      </c>
      <c r="K835">
        <f>IF(insurance[[#This Row],[smoker]]="yes",1,0)</f>
        <v>0</v>
      </c>
      <c r="L835">
        <f>VLOOKUP(insurance[[#This Row],[region]],Table2[],2,0)</f>
        <v>1</v>
      </c>
    </row>
    <row r="836" spans="1:1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 s="29">
        <v>5377.4578000000001</v>
      </c>
      <c r="H836" cm="1">
        <f t="array" ref="H836">INDEX(kelas_charges[kelas],MATCH(1,(insurance[[#This Row],[charges]]&gt;=kelas_charges[Lower])*(insurance[[#This Row],[charges]]&lt;kelas_charges[Upper]),0),1)</f>
        <v>1</v>
      </c>
      <c r="I836" t="str" cm="1">
        <f t="array" ref="I836">INDEX(kelas_charges[desc],MATCH(1,(insurance[[#This Row],[charges]]&gt;=kelas_charges[Lower])*(insurance[[#This Row],[charges]]&lt;kelas_charges[Upper]),0),1)</f>
        <v>1121 s.d 6817</v>
      </c>
      <c r="J836">
        <f>IF(insurance[[#This Row],[charges]]&gt;16700,1,0)</f>
        <v>0</v>
      </c>
      <c r="K836">
        <f>IF(insurance[[#This Row],[smoker]]="yes",1,0)</f>
        <v>0</v>
      </c>
      <c r="L836">
        <f>VLOOKUP(insurance[[#This Row],[region]],Table2[],2,0)</f>
        <v>1</v>
      </c>
    </row>
    <row r="837" spans="1:1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 s="29">
        <v>7160.3302999999996</v>
      </c>
      <c r="H837" cm="1">
        <f t="array" ref="H837">INDEX(kelas_charges[kelas],MATCH(1,(insurance[[#This Row],[charges]]&gt;=kelas_charges[Lower])*(insurance[[#This Row],[charges]]&lt;kelas_charges[Upper]),0),1)</f>
        <v>2</v>
      </c>
      <c r="I837" t="str" cm="1">
        <f t="array" ref="I837">INDEX(kelas_charges[desc],MATCH(1,(insurance[[#This Row],[charges]]&gt;=kelas_charges[Lower])*(insurance[[#This Row],[charges]]&lt;kelas_charges[Upper]),0),1)</f>
        <v>6817 s.d 12512</v>
      </c>
      <c r="J837">
        <f>IF(insurance[[#This Row],[charges]]&gt;16700,1,0)</f>
        <v>0</v>
      </c>
      <c r="K837">
        <f>IF(insurance[[#This Row],[smoker]]="yes",1,0)</f>
        <v>0</v>
      </c>
      <c r="L837">
        <f>VLOOKUP(insurance[[#This Row],[region]],Table2[],2,0)</f>
        <v>4</v>
      </c>
    </row>
    <row r="838" spans="1:1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 s="29">
        <v>4402.2330000000002</v>
      </c>
      <c r="H838" cm="1">
        <f t="array" ref="H838">INDEX(kelas_charges[kelas],MATCH(1,(insurance[[#This Row],[charges]]&gt;=kelas_charges[Lower])*(insurance[[#This Row],[charges]]&lt;kelas_charges[Upper]),0),1)</f>
        <v>1</v>
      </c>
      <c r="I838" t="str" cm="1">
        <f t="array" ref="I838">INDEX(kelas_charges[desc],MATCH(1,(insurance[[#This Row],[charges]]&gt;=kelas_charges[Lower])*(insurance[[#This Row],[charges]]&lt;kelas_charges[Upper]),0),1)</f>
        <v>1121 s.d 6817</v>
      </c>
      <c r="J838">
        <f>IF(insurance[[#This Row],[charges]]&gt;16700,1,0)</f>
        <v>0</v>
      </c>
      <c r="K838">
        <f>IF(insurance[[#This Row],[smoker]]="yes",1,0)</f>
        <v>0</v>
      </c>
      <c r="L838">
        <f>VLOOKUP(insurance[[#This Row],[region]],Table2[],2,0)</f>
        <v>3</v>
      </c>
    </row>
    <row r="839" spans="1:1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 s="29">
        <v>11657.7189</v>
      </c>
      <c r="H839" cm="1">
        <f t="array" ref="H839">INDEX(kelas_charges[kelas],MATCH(1,(insurance[[#This Row],[charges]]&gt;=kelas_charges[Lower])*(insurance[[#This Row],[charges]]&lt;kelas_charges[Upper]),0),1)</f>
        <v>2</v>
      </c>
      <c r="I839" t="str" cm="1">
        <f t="array" ref="I839">INDEX(kelas_charges[desc],MATCH(1,(insurance[[#This Row],[charges]]&gt;=kelas_charges[Lower])*(insurance[[#This Row],[charges]]&lt;kelas_charges[Upper]),0),1)</f>
        <v>6817 s.d 12512</v>
      </c>
      <c r="J839">
        <f>IF(insurance[[#This Row],[charges]]&gt;16700,1,0)</f>
        <v>0</v>
      </c>
      <c r="K839">
        <f>IF(insurance[[#This Row],[smoker]]="yes",1,0)</f>
        <v>0</v>
      </c>
      <c r="L839">
        <f>VLOOKUP(insurance[[#This Row],[region]],Table2[],2,0)</f>
        <v>2</v>
      </c>
    </row>
    <row r="840" spans="1:1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 s="29">
        <v>6402.2913500000004</v>
      </c>
      <c r="H840" cm="1">
        <f t="array" ref="H840">INDEX(kelas_charges[kelas],MATCH(1,(insurance[[#This Row],[charges]]&gt;=kelas_charges[Lower])*(insurance[[#This Row],[charges]]&lt;kelas_charges[Upper]),0),1)</f>
        <v>1</v>
      </c>
      <c r="I840" t="str" cm="1">
        <f t="array" ref="I840">INDEX(kelas_charges[desc],MATCH(1,(insurance[[#This Row],[charges]]&gt;=kelas_charges[Lower])*(insurance[[#This Row],[charges]]&lt;kelas_charges[Upper]),0),1)</f>
        <v>1121 s.d 6817</v>
      </c>
      <c r="J840">
        <f>IF(insurance[[#This Row],[charges]]&gt;16700,1,0)</f>
        <v>0</v>
      </c>
      <c r="K840">
        <f>IF(insurance[[#This Row],[smoker]]="yes",1,0)</f>
        <v>0</v>
      </c>
      <c r="L840">
        <f>VLOOKUP(insurance[[#This Row],[region]],Table2[],2,0)</f>
        <v>2</v>
      </c>
    </row>
    <row r="841" spans="1:1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 s="29">
        <v>12622.1795</v>
      </c>
      <c r="H841" cm="1">
        <f t="array" ref="H841">INDEX(kelas_charges[kelas],MATCH(1,(insurance[[#This Row],[charges]]&gt;=kelas_charges[Lower])*(insurance[[#This Row],[charges]]&lt;kelas_charges[Upper]),0),1)</f>
        <v>3</v>
      </c>
      <c r="I841" t="str" cm="1">
        <f t="array" ref="I841">INDEX(kelas_charges[desc],MATCH(1,(insurance[[#This Row],[charges]]&gt;=kelas_charges[Lower])*(insurance[[#This Row],[charges]]&lt;kelas_charges[Upper]),0),1)</f>
        <v>12512 s.d 18207</v>
      </c>
      <c r="J841">
        <f>IF(insurance[[#This Row],[charges]]&gt;16700,1,0)</f>
        <v>0</v>
      </c>
      <c r="K841">
        <f>IF(insurance[[#This Row],[smoker]]="yes",1,0)</f>
        <v>0</v>
      </c>
      <c r="L841">
        <f>VLOOKUP(insurance[[#This Row],[region]],Table2[],2,0)</f>
        <v>1</v>
      </c>
    </row>
    <row r="842" spans="1:1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 s="29">
        <v>1526.3119999999999</v>
      </c>
      <c r="H842" cm="1">
        <f t="array" ref="H842">INDEX(kelas_charges[kelas],MATCH(1,(insurance[[#This Row],[charges]]&gt;=kelas_charges[Lower])*(insurance[[#This Row],[charges]]&lt;kelas_charges[Upper]),0),1)</f>
        <v>1</v>
      </c>
      <c r="I842" t="str" cm="1">
        <f t="array" ref="I842">INDEX(kelas_charges[desc],MATCH(1,(insurance[[#This Row],[charges]]&gt;=kelas_charges[Lower])*(insurance[[#This Row],[charges]]&lt;kelas_charges[Upper]),0),1)</f>
        <v>1121 s.d 6817</v>
      </c>
      <c r="J842">
        <f>IF(insurance[[#This Row],[charges]]&gt;16700,1,0)</f>
        <v>0</v>
      </c>
      <c r="K842">
        <f>IF(insurance[[#This Row],[smoker]]="yes",1,0)</f>
        <v>0</v>
      </c>
      <c r="L842">
        <f>VLOOKUP(insurance[[#This Row],[region]],Table2[],2,0)</f>
        <v>3</v>
      </c>
    </row>
    <row r="843" spans="1:1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 s="29">
        <v>12323.936</v>
      </c>
      <c r="H843" cm="1">
        <f t="array" ref="H843">INDEX(kelas_charges[kelas],MATCH(1,(insurance[[#This Row],[charges]]&gt;=kelas_charges[Lower])*(insurance[[#This Row],[charges]]&lt;kelas_charges[Upper]),0),1)</f>
        <v>2</v>
      </c>
      <c r="I843" t="str" cm="1">
        <f t="array" ref="I843">INDEX(kelas_charges[desc],MATCH(1,(insurance[[#This Row],[charges]]&gt;=kelas_charges[Lower])*(insurance[[#This Row],[charges]]&lt;kelas_charges[Upper]),0),1)</f>
        <v>6817 s.d 12512</v>
      </c>
      <c r="J843">
        <f>IF(insurance[[#This Row],[charges]]&gt;16700,1,0)</f>
        <v>0</v>
      </c>
      <c r="K843">
        <f>IF(insurance[[#This Row],[smoker]]="yes",1,0)</f>
        <v>0</v>
      </c>
      <c r="L843">
        <f>VLOOKUP(insurance[[#This Row],[region]],Table2[],2,0)</f>
        <v>2</v>
      </c>
    </row>
    <row r="844" spans="1:1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 s="29">
        <v>36021.011200000001</v>
      </c>
      <c r="H844" cm="1">
        <f t="array" ref="H844">INDEX(kelas_charges[kelas],MATCH(1,(insurance[[#This Row],[charges]]&gt;=kelas_charges[Lower])*(insurance[[#This Row],[charges]]&lt;kelas_charges[Upper]),0),1)</f>
        <v>7</v>
      </c>
      <c r="I844" t="str" cm="1">
        <f t="array" ref="I844">INDEX(kelas_charges[desc],MATCH(1,(insurance[[#This Row],[charges]]&gt;=kelas_charges[Lower])*(insurance[[#This Row],[charges]]&lt;kelas_charges[Upper]),0),1)</f>
        <v>35293 s.d 40989</v>
      </c>
      <c r="J844">
        <f>IF(insurance[[#This Row],[charges]]&gt;16700,1,0)</f>
        <v>1</v>
      </c>
      <c r="K844">
        <f>IF(insurance[[#This Row],[smoker]]="yes",1,0)</f>
        <v>1</v>
      </c>
      <c r="L844">
        <f>VLOOKUP(insurance[[#This Row],[region]],Table2[],2,0)</f>
        <v>4</v>
      </c>
    </row>
    <row r="845" spans="1:1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 s="29">
        <v>27533.912899999999</v>
      </c>
      <c r="H845" cm="1">
        <f t="array" ref="H845">INDEX(kelas_charges[kelas],MATCH(1,(insurance[[#This Row],[charges]]&gt;=kelas_charges[Lower])*(insurance[[#This Row],[charges]]&lt;kelas_charges[Upper]),0),1)</f>
        <v>5</v>
      </c>
      <c r="I845" t="str" cm="1">
        <f t="array" ref="I845">INDEX(kelas_charges[desc],MATCH(1,(insurance[[#This Row],[charges]]&gt;=kelas_charges[Lower])*(insurance[[#This Row],[charges]]&lt;kelas_charges[Upper]),0),1)</f>
        <v>23903 s.d 29598</v>
      </c>
      <c r="J845">
        <f>IF(insurance[[#This Row],[charges]]&gt;16700,1,0)</f>
        <v>1</v>
      </c>
      <c r="K845">
        <f>IF(insurance[[#This Row],[smoker]]="yes",1,0)</f>
        <v>1</v>
      </c>
      <c r="L845">
        <f>VLOOKUP(insurance[[#This Row],[region]],Table2[],2,0)</f>
        <v>4</v>
      </c>
    </row>
    <row r="846" spans="1:1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 s="29">
        <v>10072.055050000001</v>
      </c>
      <c r="H846" cm="1">
        <f t="array" ref="H846">INDEX(kelas_charges[kelas],MATCH(1,(insurance[[#This Row],[charges]]&gt;=kelas_charges[Lower])*(insurance[[#This Row],[charges]]&lt;kelas_charges[Upper]),0),1)</f>
        <v>2</v>
      </c>
      <c r="I846" t="str" cm="1">
        <f t="array" ref="I846">INDEX(kelas_charges[desc],MATCH(1,(insurance[[#This Row],[charges]]&gt;=kelas_charges[Lower])*(insurance[[#This Row],[charges]]&lt;kelas_charges[Upper]),0),1)</f>
        <v>6817 s.d 12512</v>
      </c>
      <c r="J846">
        <f>IF(insurance[[#This Row],[charges]]&gt;16700,1,0)</f>
        <v>0</v>
      </c>
      <c r="K846">
        <f>IF(insurance[[#This Row],[smoker]]="yes",1,0)</f>
        <v>0</v>
      </c>
      <c r="L846">
        <f>VLOOKUP(insurance[[#This Row],[region]],Table2[],2,0)</f>
        <v>2</v>
      </c>
    </row>
    <row r="847" spans="1:1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 s="29">
        <v>45008.955499999996</v>
      </c>
      <c r="H847" cm="1">
        <f t="array" ref="H847">INDEX(kelas_charges[kelas],MATCH(1,(insurance[[#This Row],[charges]]&gt;=kelas_charges[Lower])*(insurance[[#This Row],[charges]]&lt;kelas_charges[Upper]),0),1)</f>
        <v>8</v>
      </c>
      <c r="I847" t="str" cm="1">
        <f t="array" ref="I847">INDEX(kelas_charges[desc],MATCH(1,(insurance[[#This Row],[charges]]&gt;=kelas_charges[Lower])*(insurance[[#This Row],[charges]]&lt;kelas_charges[Upper]),0),1)</f>
        <v>40989 s.d 46684</v>
      </c>
      <c r="J847">
        <f>IF(insurance[[#This Row],[charges]]&gt;16700,1,0)</f>
        <v>1</v>
      </c>
      <c r="K847">
        <f>IF(insurance[[#This Row],[smoker]]="yes",1,0)</f>
        <v>1</v>
      </c>
      <c r="L847">
        <f>VLOOKUP(insurance[[#This Row],[region]],Table2[],2,0)</f>
        <v>4</v>
      </c>
    </row>
    <row r="848" spans="1:1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 s="29">
        <v>9872.7009999999991</v>
      </c>
      <c r="H848" cm="1">
        <f t="array" ref="H848">INDEX(kelas_charges[kelas],MATCH(1,(insurance[[#This Row],[charges]]&gt;=kelas_charges[Lower])*(insurance[[#This Row],[charges]]&lt;kelas_charges[Upper]),0),1)</f>
        <v>2</v>
      </c>
      <c r="I848" t="str" cm="1">
        <f t="array" ref="I848">INDEX(kelas_charges[desc],MATCH(1,(insurance[[#This Row],[charges]]&gt;=kelas_charges[Lower])*(insurance[[#This Row],[charges]]&lt;kelas_charges[Upper]),0),1)</f>
        <v>6817 s.d 12512</v>
      </c>
      <c r="J848">
        <f>IF(insurance[[#This Row],[charges]]&gt;16700,1,0)</f>
        <v>0</v>
      </c>
      <c r="K848">
        <f>IF(insurance[[#This Row],[smoker]]="yes",1,0)</f>
        <v>0</v>
      </c>
      <c r="L848">
        <f>VLOOKUP(insurance[[#This Row],[region]],Table2[],2,0)</f>
        <v>3</v>
      </c>
    </row>
    <row r="849" spans="1:1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 s="29">
        <v>2438.0551999999998</v>
      </c>
      <c r="H849" cm="1">
        <f t="array" ref="H849">INDEX(kelas_charges[kelas],MATCH(1,(insurance[[#This Row],[charges]]&gt;=kelas_charges[Lower])*(insurance[[#This Row],[charges]]&lt;kelas_charges[Upper]),0),1)</f>
        <v>1</v>
      </c>
      <c r="I849" t="str" cm="1">
        <f t="array" ref="I849">INDEX(kelas_charges[desc],MATCH(1,(insurance[[#This Row],[charges]]&gt;=kelas_charges[Lower])*(insurance[[#This Row],[charges]]&lt;kelas_charges[Upper]),0),1)</f>
        <v>1121 s.d 6817</v>
      </c>
      <c r="J849">
        <f>IF(insurance[[#This Row],[charges]]&gt;16700,1,0)</f>
        <v>0</v>
      </c>
      <c r="K849">
        <f>IF(insurance[[#This Row],[smoker]]="yes",1,0)</f>
        <v>0</v>
      </c>
      <c r="L849">
        <f>VLOOKUP(insurance[[#This Row],[region]],Table2[],2,0)</f>
        <v>4</v>
      </c>
    </row>
    <row r="850" spans="1:1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 s="29">
        <v>2974.1260000000002</v>
      </c>
      <c r="H850" cm="1">
        <f t="array" ref="H850">INDEX(kelas_charges[kelas],MATCH(1,(insurance[[#This Row],[charges]]&gt;=kelas_charges[Lower])*(insurance[[#This Row],[charges]]&lt;kelas_charges[Upper]),0),1)</f>
        <v>1</v>
      </c>
      <c r="I850" t="str" cm="1">
        <f t="array" ref="I850">INDEX(kelas_charges[desc],MATCH(1,(insurance[[#This Row],[charges]]&gt;=kelas_charges[Lower])*(insurance[[#This Row],[charges]]&lt;kelas_charges[Upper]),0),1)</f>
        <v>1121 s.d 6817</v>
      </c>
      <c r="J850">
        <f>IF(insurance[[#This Row],[charges]]&gt;16700,1,0)</f>
        <v>0</v>
      </c>
      <c r="K850">
        <f>IF(insurance[[#This Row],[smoker]]="yes",1,0)</f>
        <v>0</v>
      </c>
      <c r="L850">
        <f>VLOOKUP(insurance[[#This Row],[region]],Table2[],2,0)</f>
        <v>3</v>
      </c>
    </row>
    <row r="851" spans="1:1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 s="29">
        <v>10601.632250000001</v>
      </c>
      <c r="H851" cm="1">
        <f t="array" ref="H851">INDEX(kelas_charges[kelas],MATCH(1,(insurance[[#This Row],[charges]]&gt;=kelas_charges[Lower])*(insurance[[#This Row],[charges]]&lt;kelas_charges[Upper]),0),1)</f>
        <v>2</v>
      </c>
      <c r="I851" t="str" cm="1">
        <f t="array" ref="I851">INDEX(kelas_charges[desc],MATCH(1,(insurance[[#This Row],[charges]]&gt;=kelas_charges[Lower])*(insurance[[#This Row],[charges]]&lt;kelas_charges[Upper]),0),1)</f>
        <v>6817 s.d 12512</v>
      </c>
      <c r="J851">
        <f>IF(insurance[[#This Row],[charges]]&gt;16700,1,0)</f>
        <v>0</v>
      </c>
      <c r="K851">
        <f>IF(insurance[[#This Row],[smoker]]="yes",1,0)</f>
        <v>0</v>
      </c>
      <c r="L851">
        <f>VLOOKUP(insurance[[#This Row],[region]],Table2[],2,0)</f>
        <v>1</v>
      </c>
    </row>
    <row r="852" spans="1:1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 s="29">
        <v>37270.1512</v>
      </c>
      <c r="H852" cm="1">
        <f t="array" ref="H852">INDEX(kelas_charges[kelas],MATCH(1,(insurance[[#This Row],[charges]]&gt;=kelas_charges[Lower])*(insurance[[#This Row],[charges]]&lt;kelas_charges[Upper]),0),1)</f>
        <v>7</v>
      </c>
      <c r="I852" t="str" cm="1">
        <f t="array" ref="I852">INDEX(kelas_charges[desc],MATCH(1,(insurance[[#This Row],[charges]]&gt;=kelas_charges[Lower])*(insurance[[#This Row],[charges]]&lt;kelas_charges[Upper]),0),1)</f>
        <v>35293 s.d 40989</v>
      </c>
      <c r="J852">
        <f>IF(insurance[[#This Row],[charges]]&gt;16700,1,0)</f>
        <v>1</v>
      </c>
      <c r="K852">
        <f>IF(insurance[[#This Row],[smoker]]="yes",1,0)</f>
        <v>1</v>
      </c>
      <c r="L852">
        <f>VLOOKUP(insurance[[#This Row],[region]],Table2[],2,0)</f>
        <v>2</v>
      </c>
    </row>
    <row r="853" spans="1:1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 s="29">
        <v>14119.62</v>
      </c>
      <c r="H853" cm="1">
        <f t="array" ref="H853">INDEX(kelas_charges[kelas],MATCH(1,(insurance[[#This Row],[charges]]&gt;=kelas_charges[Lower])*(insurance[[#This Row],[charges]]&lt;kelas_charges[Upper]),0),1)</f>
        <v>3</v>
      </c>
      <c r="I853" t="str" cm="1">
        <f t="array" ref="I853">INDEX(kelas_charges[desc],MATCH(1,(insurance[[#This Row],[charges]]&gt;=kelas_charges[Lower])*(insurance[[#This Row],[charges]]&lt;kelas_charges[Upper]),0),1)</f>
        <v>12512 s.d 18207</v>
      </c>
      <c r="J853">
        <f>IF(insurance[[#This Row],[charges]]&gt;16700,1,0)</f>
        <v>0</v>
      </c>
      <c r="K853">
        <f>IF(insurance[[#This Row],[smoker]]="yes",1,0)</f>
        <v>0</v>
      </c>
      <c r="L853">
        <f>VLOOKUP(insurance[[#This Row],[region]],Table2[],2,0)</f>
        <v>1</v>
      </c>
    </row>
    <row r="854" spans="1:1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 s="29">
        <v>42111.664700000001</v>
      </c>
      <c r="H854" cm="1">
        <f t="array" ref="H854">INDEX(kelas_charges[kelas],MATCH(1,(insurance[[#This Row],[charges]]&gt;=kelas_charges[Lower])*(insurance[[#This Row],[charges]]&lt;kelas_charges[Upper]),0),1)</f>
        <v>8</v>
      </c>
      <c r="I854" t="str" cm="1">
        <f t="array" ref="I854">INDEX(kelas_charges[desc],MATCH(1,(insurance[[#This Row],[charges]]&gt;=kelas_charges[Lower])*(insurance[[#This Row],[charges]]&lt;kelas_charges[Upper]),0),1)</f>
        <v>40989 s.d 46684</v>
      </c>
      <c r="J854">
        <f>IF(insurance[[#This Row],[charges]]&gt;16700,1,0)</f>
        <v>1</v>
      </c>
      <c r="K854">
        <f>IF(insurance[[#This Row],[smoker]]="yes",1,0)</f>
        <v>1</v>
      </c>
      <c r="L854">
        <f>VLOOKUP(insurance[[#This Row],[region]],Table2[],2,0)</f>
        <v>2</v>
      </c>
    </row>
    <row r="855" spans="1:1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 s="29">
        <v>11729.6795</v>
      </c>
      <c r="H855" cm="1">
        <f t="array" ref="H855">INDEX(kelas_charges[kelas],MATCH(1,(insurance[[#This Row],[charges]]&gt;=kelas_charges[Lower])*(insurance[[#This Row],[charges]]&lt;kelas_charges[Upper]),0),1)</f>
        <v>2</v>
      </c>
      <c r="I855" t="str" cm="1">
        <f t="array" ref="I855">INDEX(kelas_charges[desc],MATCH(1,(insurance[[#This Row],[charges]]&gt;=kelas_charges[Lower])*(insurance[[#This Row],[charges]]&lt;kelas_charges[Upper]),0),1)</f>
        <v>6817 s.d 12512</v>
      </c>
      <c r="J855">
        <f>IF(insurance[[#This Row],[charges]]&gt;16700,1,0)</f>
        <v>0</v>
      </c>
      <c r="K855">
        <f>IF(insurance[[#This Row],[smoker]]="yes",1,0)</f>
        <v>0</v>
      </c>
      <c r="L855">
        <f>VLOOKUP(insurance[[#This Row],[region]],Table2[],2,0)</f>
        <v>2</v>
      </c>
    </row>
    <row r="856" spans="1:1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 s="29">
        <v>24106.912550000001</v>
      </c>
      <c r="H856" cm="1">
        <f t="array" ref="H856">INDEX(kelas_charges[kelas],MATCH(1,(insurance[[#This Row],[charges]]&gt;=kelas_charges[Lower])*(insurance[[#This Row],[charges]]&lt;kelas_charges[Upper]),0),1)</f>
        <v>5</v>
      </c>
      <c r="I856" t="str" cm="1">
        <f t="array" ref="I856">INDEX(kelas_charges[desc],MATCH(1,(insurance[[#This Row],[charges]]&gt;=kelas_charges[Lower])*(insurance[[#This Row],[charges]]&lt;kelas_charges[Upper]),0),1)</f>
        <v>23903 s.d 29598</v>
      </c>
      <c r="J856">
        <f>IF(insurance[[#This Row],[charges]]&gt;16700,1,0)</f>
        <v>1</v>
      </c>
      <c r="K856">
        <f>IF(insurance[[#This Row],[smoker]]="yes",1,0)</f>
        <v>1</v>
      </c>
      <c r="L856">
        <f>VLOOKUP(insurance[[#This Row],[region]],Table2[],2,0)</f>
        <v>2</v>
      </c>
    </row>
    <row r="857" spans="1:1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 s="29">
        <v>1875.3440000000001</v>
      </c>
      <c r="H857" cm="1">
        <f t="array" ref="H857">INDEX(kelas_charges[kelas],MATCH(1,(insurance[[#This Row],[charges]]&gt;=kelas_charges[Lower])*(insurance[[#This Row],[charges]]&lt;kelas_charges[Upper]),0),1)</f>
        <v>1</v>
      </c>
      <c r="I857" t="str" cm="1">
        <f t="array" ref="I857">INDEX(kelas_charges[desc],MATCH(1,(insurance[[#This Row],[charges]]&gt;=kelas_charges[Lower])*(insurance[[#This Row],[charges]]&lt;kelas_charges[Upper]),0),1)</f>
        <v>1121 s.d 6817</v>
      </c>
      <c r="J857">
        <f>IF(insurance[[#This Row],[charges]]&gt;16700,1,0)</f>
        <v>0</v>
      </c>
      <c r="K857">
        <f>IF(insurance[[#This Row],[smoker]]="yes",1,0)</f>
        <v>0</v>
      </c>
      <c r="L857">
        <f>VLOOKUP(insurance[[#This Row],[region]],Table2[],2,0)</f>
        <v>3</v>
      </c>
    </row>
    <row r="858" spans="1:1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 s="29">
        <v>40974.164900000003</v>
      </c>
      <c r="H858" cm="1">
        <f t="array" ref="H858">INDEX(kelas_charges[kelas],MATCH(1,(insurance[[#This Row],[charges]]&gt;=kelas_charges[Lower])*(insurance[[#This Row],[charges]]&lt;kelas_charges[Upper]),0),1)</f>
        <v>7</v>
      </c>
      <c r="I858" t="str" cm="1">
        <f t="array" ref="I858">INDEX(kelas_charges[desc],MATCH(1,(insurance[[#This Row],[charges]]&gt;=kelas_charges[Lower])*(insurance[[#This Row],[charges]]&lt;kelas_charges[Upper]),0),1)</f>
        <v>35293 s.d 40989</v>
      </c>
      <c r="J858">
        <f>IF(insurance[[#This Row],[charges]]&gt;16700,1,0)</f>
        <v>1</v>
      </c>
      <c r="K858">
        <f>IF(insurance[[#This Row],[smoker]]="yes",1,0)</f>
        <v>1</v>
      </c>
      <c r="L858">
        <f>VLOOKUP(insurance[[#This Row],[region]],Table2[],2,0)</f>
        <v>4</v>
      </c>
    </row>
    <row r="859" spans="1:1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 s="29">
        <v>15817.985699999999</v>
      </c>
      <c r="H859" cm="1">
        <f t="array" ref="H859">INDEX(kelas_charges[kelas],MATCH(1,(insurance[[#This Row],[charges]]&gt;=kelas_charges[Lower])*(insurance[[#This Row],[charges]]&lt;kelas_charges[Upper]),0),1)</f>
        <v>3</v>
      </c>
      <c r="I859" t="str" cm="1">
        <f t="array" ref="I859">INDEX(kelas_charges[desc],MATCH(1,(insurance[[#This Row],[charges]]&gt;=kelas_charges[Lower])*(insurance[[#This Row],[charges]]&lt;kelas_charges[Upper]),0),1)</f>
        <v>12512 s.d 18207</v>
      </c>
      <c r="J859">
        <f>IF(insurance[[#This Row],[charges]]&gt;16700,1,0)</f>
        <v>0</v>
      </c>
      <c r="K859">
        <f>IF(insurance[[#This Row],[smoker]]="yes",1,0)</f>
        <v>1</v>
      </c>
      <c r="L859">
        <f>VLOOKUP(insurance[[#This Row],[region]],Table2[],2,0)</f>
        <v>1</v>
      </c>
    </row>
    <row r="860" spans="1:1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 s="29">
        <v>18218.161390000001</v>
      </c>
      <c r="H860" cm="1">
        <f t="array" ref="H860">INDEX(kelas_charges[kelas],MATCH(1,(insurance[[#This Row],[charges]]&gt;=kelas_charges[Lower])*(insurance[[#This Row],[charges]]&lt;kelas_charges[Upper]),0),1)</f>
        <v>4</v>
      </c>
      <c r="I860" t="str" cm="1">
        <f t="array" ref="I860">INDEX(kelas_charges[desc],MATCH(1,(insurance[[#This Row],[charges]]&gt;=kelas_charges[Lower])*(insurance[[#This Row],[charges]]&lt;kelas_charges[Upper]),0),1)</f>
        <v>18207 s.d 23903</v>
      </c>
      <c r="J860">
        <f>IF(insurance[[#This Row],[charges]]&gt;16700,1,0)</f>
        <v>1</v>
      </c>
      <c r="K860">
        <f>IF(insurance[[#This Row],[smoker]]="yes",1,0)</f>
        <v>0</v>
      </c>
      <c r="L860">
        <f>VLOOKUP(insurance[[#This Row],[region]],Table2[],2,0)</f>
        <v>4</v>
      </c>
    </row>
    <row r="861" spans="1:1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 s="29">
        <v>10965.446</v>
      </c>
      <c r="H861" cm="1">
        <f t="array" ref="H861">INDEX(kelas_charges[kelas],MATCH(1,(insurance[[#This Row],[charges]]&gt;=kelas_charges[Lower])*(insurance[[#This Row],[charges]]&lt;kelas_charges[Upper]),0),1)</f>
        <v>2</v>
      </c>
      <c r="I861" t="str" cm="1">
        <f t="array" ref="I861">INDEX(kelas_charges[desc],MATCH(1,(insurance[[#This Row],[charges]]&gt;=kelas_charges[Lower])*(insurance[[#This Row],[charges]]&lt;kelas_charges[Upper]),0),1)</f>
        <v>6817 s.d 12512</v>
      </c>
      <c r="J861">
        <f>IF(insurance[[#This Row],[charges]]&gt;16700,1,0)</f>
        <v>0</v>
      </c>
      <c r="K861">
        <f>IF(insurance[[#This Row],[smoker]]="yes",1,0)</f>
        <v>0</v>
      </c>
      <c r="L861">
        <f>VLOOKUP(insurance[[#This Row],[region]],Table2[],2,0)</f>
        <v>3</v>
      </c>
    </row>
    <row r="862" spans="1:1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 s="29">
        <v>46113.510999999999</v>
      </c>
      <c r="H862" cm="1">
        <f t="array" ref="H862">INDEX(kelas_charges[kelas],MATCH(1,(insurance[[#This Row],[charges]]&gt;=kelas_charges[Lower])*(insurance[[#This Row],[charges]]&lt;kelas_charges[Upper]),0),1)</f>
        <v>8</v>
      </c>
      <c r="I862" t="str" cm="1">
        <f t="array" ref="I862">INDEX(kelas_charges[desc],MATCH(1,(insurance[[#This Row],[charges]]&gt;=kelas_charges[Lower])*(insurance[[#This Row],[charges]]&lt;kelas_charges[Upper]),0),1)</f>
        <v>40989 s.d 46684</v>
      </c>
      <c r="J862">
        <f>IF(insurance[[#This Row],[charges]]&gt;16700,1,0)</f>
        <v>1</v>
      </c>
      <c r="K862">
        <f>IF(insurance[[#This Row],[smoker]]="yes",1,0)</f>
        <v>1</v>
      </c>
      <c r="L862">
        <f>VLOOKUP(insurance[[#This Row],[region]],Table2[],2,0)</f>
        <v>3</v>
      </c>
    </row>
    <row r="863" spans="1:1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 s="29">
        <v>7151.0919999999996</v>
      </c>
      <c r="H863" cm="1">
        <f t="array" ref="H863">INDEX(kelas_charges[kelas],MATCH(1,(insurance[[#This Row],[charges]]&gt;=kelas_charges[Lower])*(insurance[[#This Row],[charges]]&lt;kelas_charges[Upper]),0),1)</f>
        <v>2</v>
      </c>
      <c r="I863" t="str" cm="1">
        <f t="array" ref="I863">INDEX(kelas_charges[desc],MATCH(1,(insurance[[#This Row],[charges]]&gt;=kelas_charges[Lower])*(insurance[[#This Row],[charges]]&lt;kelas_charges[Upper]),0),1)</f>
        <v>6817 s.d 12512</v>
      </c>
      <c r="J863">
        <f>IF(insurance[[#This Row],[charges]]&gt;16700,1,0)</f>
        <v>0</v>
      </c>
      <c r="K863">
        <f>IF(insurance[[#This Row],[smoker]]="yes",1,0)</f>
        <v>0</v>
      </c>
      <c r="L863">
        <f>VLOOKUP(insurance[[#This Row],[region]],Table2[],2,0)</f>
        <v>3</v>
      </c>
    </row>
    <row r="864" spans="1:1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 s="29">
        <v>12269.68865</v>
      </c>
      <c r="H864" cm="1">
        <f t="array" ref="H864">INDEX(kelas_charges[kelas],MATCH(1,(insurance[[#This Row],[charges]]&gt;=kelas_charges[Lower])*(insurance[[#This Row],[charges]]&lt;kelas_charges[Upper]),0),1)</f>
        <v>2</v>
      </c>
      <c r="I864" t="str" cm="1">
        <f t="array" ref="I864">INDEX(kelas_charges[desc],MATCH(1,(insurance[[#This Row],[charges]]&gt;=kelas_charges[Lower])*(insurance[[#This Row],[charges]]&lt;kelas_charges[Upper]),0),1)</f>
        <v>6817 s.d 12512</v>
      </c>
      <c r="J864">
        <f>IF(insurance[[#This Row],[charges]]&gt;16700,1,0)</f>
        <v>0</v>
      </c>
      <c r="K864">
        <f>IF(insurance[[#This Row],[smoker]]="yes",1,0)</f>
        <v>0</v>
      </c>
      <c r="L864">
        <f>VLOOKUP(insurance[[#This Row],[region]],Table2[],2,0)</f>
        <v>1</v>
      </c>
    </row>
    <row r="865" spans="1:1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 s="29">
        <v>5458.0464499999998</v>
      </c>
      <c r="H865" cm="1">
        <f t="array" ref="H865">INDEX(kelas_charges[kelas],MATCH(1,(insurance[[#This Row],[charges]]&gt;=kelas_charges[Lower])*(insurance[[#This Row],[charges]]&lt;kelas_charges[Upper]),0),1)</f>
        <v>1</v>
      </c>
      <c r="I865" t="str" cm="1">
        <f t="array" ref="I865">INDEX(kelas_charges[desc],MATCH(1,(insurance[[#This Row],[charges]]&gt;=kelas_charges[Lower])*(insurance[[#This Row],[charges]]&lt;kelas_charges[Upper]),0),1)</f>
        <v>1121 s.d 6817</v>
      </c>
      <c r="J865">
        <f>IF(insurance[[#This Row],[charges]]&gt;16700,1,0)</f>
        <v>0</v>
      </c>
      <c r="K865">
        <f>IF(insurance[[#This Row],[smoker]]="yes",1,0)</f>
        <v>0</v>
      </c>
      <c r="L865">
        <f>VLOOKUP(insurance[[#This Row],[region]],Table2[],2,0)</f>
        <v>2</v>
      </c>
    </row>
    <row r="866" spans="1:1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 s="29">
        <v>8782.4689999999991</v>
      </c>
      <c r="H866" cm="1">
        <f t="array" ref="H866">INDEX(kelas_charges[kelas],MATCH(1,(insurance[[#This Row],[charges]]&gt;=kelas_charges[Lower])*(insurance[[#This Row],[charges]]&lt;kelas_charges[Upper]),0),1)</f>
        <v>2</v>
      </c>
      <c r="I866" t="str" cm="1">
        <f t="array" ref="I866">INDEX(kelas_charges[desc],MATCH(1,(insurance[[#This Row],[charges]]&gt;=kelas_charges[Lower])*(insurance[[#This Row],[charges]]&lt;kelas_charges[Upper]),0),1)</f>
        <v>6817 s.d 12512</v>
      </c>
      <c r="J866">
        <f>IF(insurance[[#This Row],[charges]]&gt;16700,1,0)</f>
        <v>0</v>
      </c>
      <c r="K866">
        <f>IF(insurance[[#This Row],[smoker]]="yes",1,0)</f>
        <v>0</v>
      </c>
      <c r="L866">
        <f>VLOOKUP(insurance[[#This Row],[region]],Table2[],2,0)</f>
        <v>3</v>
      </c>
    </row>
    <row r="867" spans="1:1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 s="29">
        <v>6600.3609999999999</v>
      </c>
      <c r="H867" cm="1">
        <f t="array" ref="H867">INDEX(kelas_charges[kelas],MATCH(1,(insurance[[#This Row],[charges]]&gt;=kelas_charges[Lower])*(insurance[[#This Row],[charges]]&lt;kelas_charges[Upper]),0),1)</f>
        <v>1</v>
      </c>
      <c r="I867" t="str" cm="1">
        <f t="array" ref="I867">INDEX(kelas_charges[desc],MATCH(1,(insurance[[#This Row],[charges]]&gt;=kelas_charges[Lower])*(insurance[[#This Row],[charges]]&lt;kelas_charges[Upper]),0),1)</f>
        <v>1121 s.d 6817</v>
      </c>
      <c r="J867">
        <f>IF(insurance[[#This Row],[charges]]&gt;16700,1,0)</f>
        <v>0</v>
      </c>
      <c r="K867">
        <f>IF(insurance[[#This Row],[smoker]]="yes",1,0)</f>
        <v>0</v>
      </c>
      <c r="L867">
        <f>VLOOKUP(insurance[[#This Row],[region]],Table2[],2,0)</f>
        <v>3</v>
      </c>
    </row>
    <row r="868" spans="1:1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 s="29">
        <v>1141.4450999999999</v>
      </c>
      <c r="H868" cm="1">
        <f t="array" ref="H868">INDEX(kelas_charges[kelas],MATCH(1,(insurance[[#This Row],[charges]]&gt;=kelas_charges[Lower])*(insurance[[#This Row],[charges]]&lt;kelas_charges[Upper]),0),1)</f>
        <v>1</v>
      </c>
      <c r="I868" t="str" cm="1">
        <f t="array" ref="I868">INDEX(kelas_charges[desc],MATCH(1,(insurance[[#This Row],[charges]]&gt;=kelas_charges[Lower])*(insurance[[#This Row],[charges]]&lt;kelas_charges[Upper]),0),1)</f>
        <v>1121 s.d 6817</v>
      </c>
      <c r="J868">
        <f>IF(insurance[[#This Row],[charges]]&gt;16700,1,0)</f>
        <v>0</v>
      </c>
      <c r="K868">
        <f>IF(insurance[[#This Row],[smoker]]="yes",1,0)</f>
        <v>0</v>
      </c>
      <c r="L868">
        <f>VLOOKUP(insurance[[#This Row],[region]],Table2[],2,0)</f>
        <v>4</v>
      </c>
    </row>
    <row r="869" spans="1:1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 s="29">
        <v>11576.13</v>
      </c>
      <c r="H869" cm="1">
        <f t="array" ref="H869">INDEX(kelas_charges[kelas],MATCH(1,(insurance[[#This Row],[charges]]&gt;=kelas_charges[Lower])*(insurance[[#This Row],[charges]]&lt;kelas_charges[Upper]),0),1)</f>
        <v>2</v>
      </c>
      <c r="I869" t="str" cm="1">
        <f t="array" ref="I869">INDEX(kelas_charges[desc],MATCH(1,(insurance[[#This Row],[charges]]&gt;=kelas_charges[Lower])*(insurance[[#This Row],[charges]]&lt;kelas_charges[Upper]),0),1)</f>
        <v>6817 s.d 12512</v>
      </c>
      <c r="J869">
        <f>IF(insurance[[#This Row],[charges]]&gt;16700,1,0)</f>
        <v>0</v>
      </c>
      <c r="K869">
        <f>IF(insurance[[#This Row],[smoker]]="yes",1,0)</f>
        <v>0</v>
      </c>
      <c r="L869">
        <f>VLOOKUP(insurance[[#This Row],[region]],Table2[],2,0)</f>
        <v>3</v>
      </c>
    </row>
    <row r="870" spans="1:1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 s="29">
        <v>13129.603450000001</v>
      </c>
      <c r="H870" cm="1">
        <f t="array" ref="H870">INDEX(kelas_charges[kelas],MATCH(1,(insurance[[#This Row],[charges]]&gt;=kelas_charges[Lower])*(insurance[[#This Row],[charges]]&lt;kelas_charges[Upper]),0),1)</f>
        <v>3</v>
      </c>
      <c r="I870" t="str" cm="1">
        <f t="array" ref="I870">INDEX(kelas_charges[desc],MATCH(1,(insurance[[#This Row],[charges]]&gt;=kelas_charges[Lower])*(insurance[[#This Row],[charges]]&lt;kelas_charges[Upper]),0),1)</f>
        <v>12512 s.d 18207</v>
      </c>
      <c r="J870">
        <f>IF(insurance[[#This Row],[charges]]&gt;16700,1,0)</f>
        <v>0</v>
      </c>
      <c r="K870">
        <f>IF(insurance[[#This Row],[smoker]]="yes",1,0)</f>
        <v>0</v>
      </c>
      <c r="L870">
        <f>VLOOKUP(insurance[[#This Row],[region]],Table2[],2,0)</f>
        <v>2</v>
      </c>
    </row>
    <row r="871" spans="1:1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 s="29">
        <v>4391.652</v>
      </c>
      <c r="H871" cm="1">
        <f t="array" ref="H871">INDEX(kelas_charges[kelas],MATCH(1,(insurance[[#This Row],[charges]]&gt;=kelas_charges[Lower])*(insurance[[#This Row],[charges]]&lt;kelas_charges[Upper]),0),1)</f>
        <v>1</v>
      </c>
      <c r="I871" t="str" cm="1">
        <f t="array" ref="I871">INDEX(kelas_charges[desc],MATCH(1,(insurance[[#This Row],[charges]]&gt;=kelas_charges[Lower])*(insurance[[#This Row],[charges]]&lt;kelas_charges[Upper]),0),1)</f>
        <v>1121 s.d 6817</v>
      </c>
      <c r="J871">
        <f>IF(insurance[[#This Row],[charges]]&gt;16700,1,0)</f>
        <v>0</v>
      </c>
      <c r="K871">
        <f>IF(insurance[[#This Row],[smoker]]="yes",1,0)</f>
        <v>0</v>
      </c>
      <c r="L871">
        <f>VLOOKUP(insurance[[#This Row],[region]],Table2[],2,0)</f>
        <v>3</v>
      </c>
    </row>
    <row r="872" spans="1:1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 s="29">
        <v>8457.8179999999993</v>
      </c>
      <c r="H872" cm="1">
        <f t="array" ref="H872">INDEX(kelas_charges[kelas],MATCH(1,(insurance[[#This Row],[charges]]&gt;=kelas_charges[Lower])*(insurance[[#This Row],[charges]]&lt;kelas_charges[Upper]),0),1)</f>
        <v>2</v>
      </c>
      <c r="I872" t="str" cm="1">
        <f t="array" ref="I872">INDEX(kelas_charges[desc],MATCH(1,(insurance[[#This Row],[charges]]&gt;=kelas_charges[Lower])*(insurance[[#This Row],[charges]]&lt;kelas_charges[Upper]),0),1)</f>
        <v>6817 s.d 12512</v>
      </c>
      <c r="J872">
        <f>IF(insurance[[#This Row],[charges]]&gt;16700,1,0)</f>
        <v>0</v>
      </c>
      <c r="K872">
        <f>IF(insurance[[#This Row],[smoker]]="yes",1,0)</f>
        <v>0</v>
      </c>
      <c r="L872">
        <f>VLOOKUP(insurance[[#This Row],[region]],Table2[],2,0)</f>
        <v>3</v>
      </c>
    </row>
    <row r="873" spans="1:1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 s="29">
        <v>3392.3652000000002</v>
      </c>
      <c r="H873" cm="1">
        <f t="array" ref="H873">INDEX(kelas_charges[kelas],MATCH(1,(insurance[[#This Row],[charges]]&gt;=kelas_charges[Lower])*(insurance[[#This Row],[charges]]&lt;kelas_charges[Upper]),0),1)</f>
        <v>1</v>
      </c>
      <c r="I873" t="str" cm="1">
        <f t="array" ref="I873">INDEX(kelas_charges[desc],MATCH(1,(insurance[[#This Row],[charges]]&gt;=kelas_charges[Lower])*(insurance[[#This Row],[charges]]&lt;kelas_charges[Upper]),0),1)</f>
        <v>1121 s.d 6817</v>
      </c>
      <c r="J873">
        <f>IF(insurance[[#This Row],[charges]]&gt;16700,1,0)</f>
        <v>0</v>
      </c>
      <c r="K873">
        <f>IF(insurance[[#This Row],[smoker]]="yes",1,0)</f>
        <v>0</v>
      </c>
      <c r="L873">
        <f>VLOOKUP(insurance[[#This Row],[region]],Table2[],2,0)</f>
        <v>4</v>
      </c>
    </row>
    <row r="874" spans="1:1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 s="29">
        <v>5966.8873999999996</v>
      </c>
      <c r="H874" cm="1">
        <f t="array" ref="H874">INDEX(kelas_charges[kelas],MATCH(1,(insurance[[#This Row],[charges]]&gt;=kelas_charges[Lower])*(insurance[[#This Row],[charges]]&lt;kelas_charges[Upper]),0),1)</f>
        <v>1</v>
      </c>
      <c r="I874" t="str" cm="1">
        <f t="array" ref="I874">INDEX(kelas_charges[desc],MATCH(1,(insurance[[#This Row],[charges]]&gt;=kelas_charges[Lower])*(insurance[[#This Row],[charges]]&lt;kelas_charges[Upper]),0),1)</f>
        <v>1121 s.d 6817</v>
      </c>
      <c r="J874">
        <f>IF(insurance[[#This Row],[charges]]&gt;16700,1,0)</f>
        <v>0</v>
      </c>
      <c r="K874">
        <f>IF(insurance[[#This Row],[smoker]]="yes",1,0)</f>
        <v>0</v>
      </c>
      <c r="L874">
        <f>VLOOKUP(insurance[[#This Row],[region]],Table2[],2,0)</f>
        <v>4</v>
      </c>
    </row>
    <row r="875" spans="1:1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 s="29">
        <v>6849.0259999999998</v>
      </c>
      <c r="H875" cm="1">
        <f t="array" ref="H875">INDEX(kelas_charges[kelas],MATCH(1,(insurance[[#This Row],[charges]]&gt;=kelas_charges[Lower])*(insurance[[#This Row],[charges]]&lt;kelas_charges[Upper]),0),1)</f>
        <v>2</v>
      </c>
      <c r="I875" t="str" cm="1">
        <f t="array" ref="I875">INDEX(kelas_charges[desc],MATCH(1,(insurance[[#This Row],[charges]]&gt;=kelas_charges[Lower])*(insurance[[#This Row],[charges]]&lt;kelas_charges[Upper]),0),1)</f>
        <v>6817 s.d 12512</v>
      </c>
      <c r="J875">
        <f>IF(insurance[[#This Row],[charges]]&gt;16700,1,0)</f>
        <v>0</v>
      </c>
      <c r="K875">
        <f>IF(insurance[[#This Row],[smoker]]="yes",1,0)</f>
        <v>0</v>
      </c>
      <c r="L875">
        <f>VLOOKUP(insurance[[#This Row],[region]],Table2[],2,0)</f>
        <v>3</v>
      </c>
    </row>
    <row r="876" spans="1:1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 s="29">
        <v>8891.1394999999993</v>
      </c>
      <c r="H876" cm="1">
        <f t="array" ref="H876">INDEX(kelas_charges[kelas],MATCH(1,(insurance[[#This Row],[charges]]&gt;=kelas_charges[Lower])*(insurance[[#This Row],[charges]]&lt;kelas_charges[Upper]),0),1)</f>
        <v>2</v>
      </c>
      <c r="I876" t="str" cm="1">
        <f t="array" ref="I876">INDEX(kelas_charges[desc],MATCH(1,(insurance[[#This Row],[charges]]&gt;=kelas_charges[Lower])*(insurance[[#This Row],[charges]]&lt;kelas_charges[Upper]),0),1)</f>
        <v>6817 s.d 12512</v>
      </c>
      <c r="J876">
        <f>IF(insurance[[#This Row],[charges]]&gt;16700,1,0)</f>
        <v>0</v>
      </c>
      <c r="K876">
        <f>IF(insurance[[#This Row],[smoker]]="yes",1,0)</f>
        <v>0</v>
      </c>
      <c r="L876">
        <f>VLOOKUP(insurance[[#This Row],[region]],Table2[],2,0)</f>
        <v>2</v>
      </c>
    </row>
    <row r="877" spans="1:1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 s="29">
        <v>2690.1138000000001</v>
      </c>
      <c r="H877" cm="1">
        <f t="array" ref="H877">INDEX(kelas_charges[kelas],MATCH(1,(insurance[[#This Row],[charges]]&gt;=kelas_charges[Lower])*(insurance[[#This Row],[charges]]&lt;kelas_charges[Upper]),0),1)</f>
        <v>1</v>
      </c>
      <c r="I877" t="str" cm="1">
        <f t="array" ref="I877">INDEX(kelas_charges[desc],MATCH(1,(insurance[[#This Row],[charges]]&gt;=kelas_charges[Lower])*(insurance[[#This Row],[charges]]&lt;kelas_charges[Upper]),0),1)</f>
        <v>1121 s.d 6817</v>
      </c>
      <c r="J877">
        <f>IF(insurance[[#This Row],[charges]]&gt;16700,1,0)</f>
        <v>0</v>
      </c>
      <c r="K877">
        <f>IF(insurance[[#This Row],[smoker]]="yes",1,0)</f>
        <v>0</v>
      </c>
      <c r="L877">
        <f>VLOOKUP(insurance[[#This Row],[region]],Table2[],2,0)</f>
        <v>1</v>
      </c>
    </row>
    <row r="878" spans="1:1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 s="29">
        <v>26140.3603</v>
      </c>
      <c r="H878" cm="1">
        <f t="array" ref="H878">INDEX(kelas_charges[kelas],MATCH(1,(insurance[[#This Row],[charges]]&gt;=kelas_charges[Lower])*(insurance[[#This Row],[charges]]&lt;kelas_charges[Upper]),0),1)</f>
        <v>5</v>
      </c>
      <c r="I878" t="str" cm="1">
        <f t="array" ref="I878">INDEX(kelas_charges[desc],MATCH(1,(insurance[[#This Row],[charges]]&gt;=kelas_charges[Lower])*(insurance[[#This Row],[charges]]&lt;kelas_charges[Upper]),0),1)</f>
        <v>23903 s.d 29598</v>
      </c>
      <c r="J878">
        <f>IF(insurance[[#This Row],[charges]]&gt;16700,1,0)</f>
        <v>1</v>
      </c>
      <c r="K878">
        <f>IF(insurance[[#This Row],[smoker]]="yes",1,0)</f>
        <v>0</v>
      </c>
      <c r="L878">
        <f>VLOOKUP(insurance[[#This Row],[region]],Table2[],2,0)</f>
        <v>3</v>
      </c>
    </row>
    <row r="879" spans="1:1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 s="29">
        <v>6653.7885999999999</v>
      </c>
      <c r="H879" cm="1">
        <f t="array" ref="H879">INDEX(kelas_charges[kelas],MATCH(1,(insurance[[#This Row],[charges]]&gt;=kelas_charges[Lower])*(insurance[[#This Row],[charges]]&lt;kelas_charges[Upper]),0),1)</f>
        <v>1</v>
      </c>
      <c r="I879" t="str" cm="1">
        <f t="array" ref="I879">INDEX(kelas_charges[desc],MATCH(1,(insurance[[#This Row],[charges]]&gt;=kelas_charges[Lower])*(insurance[[#This Row],[charges]]&lt;kelas_charges[Upper]),0),1)</f>
        <v>1121 s.d 6817</v>
      </c>
      <c r="J879">
        <f>IF(insurance[[#This Row],[charges]]&gt;16700,1,0)</f>
        <v>0</v>
      </c>
      <c r="K879">
        <f>IF(insurance[[#This Row],[smoker]]="yes",1,0)</f>
        <v>0</v>
      </c>
      <c r="L879">
        <f>VLOOKUP(insurance[[#This Row],[region]],Table2[],2,0)</f>
        <v>4</v>
      </c>
    </row>
    <row r="880" spans="1:1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 s="29">
        <v>6282.2349999999997</v>
      </c>
      <c r="H880" cm="1">
        <f t="array" ref="H880">INDEX(kelas_charges[kelas],MATCH(1,(insurance[[#This Row],[charges]]&gt;=kelas_charges[Lower])*(insurance[[#This Row],[charges]]&lt;kelas_charges[Upper]),0),1)</f>
        <v>1</v>
      </c>
      <c r="I880" t="str" cm="1">
        <f t="array" ref="I880">INDEX(kelas_charges[desc],MATCH(1,(insurance[[#This Row],[charges]]&gt;=kelas_charges[Lower])*(insurance[[#This Row],[charges]]&lt;kelas_charges[Upper]),0),1)</f>
        <v>1121 s.d 6817</v>
      </c>
      <c r="J880">
        <f>IF(insurance[[#This Row],[charges]]&gt;16700,1,0)</f>
        <v>0</v>
      </c>
      <c r="K880">
        <f>IF(insurance[[#This Row],[smoker]]="yes",1,0)</f>
        <v>0</v>
      </c>
      <c r="L880">
        <f>VLOOKUP(insurance[[#This Row],[region]],Table2[],2,0)</f>
        <v>3</v>
      </c>
    </row>
    <row r="881" spans="1:1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 s="29">
        <v>6311.9520000000002</v>
      </c>
      <c r="H881" cm="1">
        <f t="array" ref="H881">INDEX(kelas_charges[kelas],MATCH(1,(insurance[[#This Row],[charges]]&gt;=kelas_charges[Lower])*(insurance[[#This Row],[charges]]&lt;kelas_charges[Upper]),0),1)</f>
        <v>1</v>
      </c>
      <c r="I881" t="str" cm="1">
        <f t="array" ref="I881">INDEX(kelas_charges[desc],MATCH(1,(insurance[[#This Row],[charges]]&gt;=kelas_charges[Lower])*(insurance[[#This Row],[charges]]&lt;kelas_charges[Upper]),0),1)</f>
        <v>1121 s.d 6817</v>
      </c>
      <c r="J881">
        <f>IF(insurance[[#This Row],[charges]]&gt;16700,1,0)</f>
        <v>0</v>
      </c>
      <c r="K881">
        <f>IF(insurance[[#This Row],[smoker]]="yes",1,0)</f>
        <v>0</v>
      </c>
      <c r="L881">
        <f>VLOOKUP(insurance[[#This Row],[region]],Table2[],2,0)</f>
        <v>3</v>
      </c>
    </row>
    <row r="882" spans="1:1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 s="29">
        <v>3443.0639999999999</v>
      </c>
      <c r="H882" cm="1">
        <f t="array" ref="H882">INDEX(kelas_charges[kelas],MATCH(1,(insurance[[#This Row],[charges]]&gt;=kelas_charges[Lower])*(insurance[[#This Row],[charges]]&lt;kelas_charges[Upper]),0),1)</f>
        <v>1</v>
      </c>
      <c r="I882" t="str" cm="1">
        <f t="array" ref="I882">INDEX(kelas_charges[desc],MATCH(1,(insurance[[#This Row],[charges]]&gt;=kelas_charges[Lower])*(insurance[[#This Row],[charges]]&lt;kelas_charges[Upper]),0),1)</f>
        <v>1121 s.d 6817</v>
      </c>
      <c r="J882">
        <f>IF(insurance[[#This Row],[charges]]&gt;16700,1,0)</f>
        <v>0</v>
      </c>
      <c r="K882">
        <f>IF(insurance[[#This Row],[smoker]]="yes",1,0)</f>
        <v>0</v>
      </c>
      <c r="L882">
        <f>VLOOKUP(insurance[[#This Row],[region]],Table2[],2,0)</f>
        <v>3</v>
      </c>
    </row>
    <row r="883" spans="1:1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 s="29">
        <v>2789.0574000000001</v>
      </c>
      <c r="H883" cm="1">
        <f t="array" ref="H883">INDEX(kelas_charges[kelas],MATCH(1,(insurance[[#This Row],[charges]]&gt;=kelas_charges[Lower])*(insurance[[#This Row],[charges]]&lt;kelas_charges[Upper]),0),1)</f>
        <v>1</v>
      </c>
      <c r="I883" t="str" cm="1">
        <f t="array" ref="I883">INDEX(kelas_charges[desc],MATCH(1,(insurance[[#This Row],[charges]]&gt;=kelas_charges[Lower])*(insurance[[#This Row],[charges]]&lt;kelas_charges[Upper]),0),1)</f>
        <v>1121 s.d 6817</v>
      </c>
      <c r="J883">
        <f>IF(insurance[[#This Row],[charges]]&gt;16700,1,0)</f>
        <v>0</v>
      </c>
      <c r="K883">
        <f>IF(insurance[[#This Row],[smoker]]="yes",1,0)</f>
        <v>0</v>
      </c>
      <c r="L883">
        <f>VLOOKUP(insurance[[#This Row],[region]],Table2[],2,0)</f>
        <v>1</v>
      </c>
    </row>
    <row r="884" spans="1:1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 s="29">
        <v>2585.8506499999999</v>
      </c>
      <c r="H884" cm="1">
        <f t="array" ref="H884">INDEX(kelas_charges[kelas],MATCH(1,(insurance[[#This Row],[charges]]&gt;=kelas_charges[Lower])*(insurance[[#This Row],[charges]]&lt;kelas_charges[Upper]),0),1)</f>
        <v>1</v>
      </c>
      <c r="I884" t="str" cm="1">
        <f t="array" ref="I884">INDEX(kelas_charges[desc],MATCH(1,(insurance[[#This Row],[charges]]&gt;=kelas_charges[Lower])*(insurance[[#This Row],[charges]]&lt;kelas_charges[Upper]),0),1)</f>
        <v>1121 s.d 6817</v>
      </c>
      <c r="J884">
        <f>IF(insurance[[#This Row],[charges]]&gt;16700,1,0)</f>
        <v>0</v>
      </c>
      <c r="K884">
        <f>IF(insurance[[#This Row],[smoker]]="yes",1,0)</f>
        <v>0</v>
      </c>
      <c r="L884">
        <f>VLOOKUP(insurance[[#This Row],[region]],Table2[],2,0)</f>
        <v>2</v>
      </c>
    </row>
    <row r="885" spans="1:1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 s="29">
        <v>46255.112500000003</v>
      </c>
      <c r="H885" cm="1">
        <f t="array" ref="H885">INDEX(kelas_charges[kelas],MATCH(1,(insurance[[#This Row],[charges]]&gt;=kelas_charges[Lower])*(insurance[[#This Row],[charges]]&lt;kelas_charges[Upper]),0),1)</f>
        <v>8</v>
      </c>
      <c r="I885" t="str" cm="1">
        <f t="array" ref="I885">INDEX(kelas_charges[desc],MATCH(1,(insurance[[#This Row],[charges]]&gt;=kelas_charges[Lower])*(insurance[[#This Row],[charges]]&lt;kelas_charges[Upper]),0),1)</f>
        <v>40989 s.d 46684</v>
      </c>
      <c r="J885">
        <f>IF(insurance[[#This Row],[charges]]&gt;16700,1,0)</f>
        <v>1</v>
      </c>
      <c r="K885">
        <f>IF(insurance[[#This Row],[smoker]]="yes",1,0)</f>
        <v>1</v>
      </c>
      <c r="L885">
        <f>VLOOKUP(insurance[[#This Row],[region]],Table2[],2,0)</f>
        <v>2</v>
      </c>
    </row>
    <row r="886" spans="1:1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 s="29">
        <v>4877.9810500000003</v>
      </c>
      <c r="H886" cm="1">
        <f t="array" ref="H886">INDEX(kelas_charges[kelas],MATCH(1,(insurance[[#This Row],[charges]]&gt;=kelas_charges[Lower])*(insurance[[#This Row],[charges]]&lt;kelas_charges[Upper]),0),1)</f>
        <v>1</v>
      </c>
      <c r="I886" t="str" cm="1">
        <f t="array" ref="I886">INDEX(kelas_charges[desc],MATCH(1,(insurance[[#This Row],[charges]]&gt;=kelas_charges[Lower])*(insurance[[#This Row],[charges]]&lt;kelas_charges[Upper]),0),1)</f>
        <v>1121 s.d 6817</v>
      </c>
      <c r="J886">
        <f>IF(insurance[[#This Row],[charges]]&gt;16700,1,0)</f>
        <v>0</v>
      </c>
      <c r="K886">
        <f>IF(insurance[[#This Row],[smoker]]="yes",1,0)</f>
        <v>0</v>
      </c>
      <c r="L886">
        <f>VLOOKUP(insurance[[#This Row],[region]],Table2[],2,0)</f>
        <v>1</v>
      </c>
    </row>
    <row r="887" spans="1:1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 s="29">
        <v>19719.6947</v>
      </c>
      <c r="H887" cm="1">
        <f t="array" ref="H887">INDEX(kelas_charges[kelas],MATCH(1,(insurance[[#This Row],[charges]]&gt;=kelas_charges[Lower])*(insurance[[#This Row],[charges]]&lt;kelas_charges[Upper]),0),1)</f>
        <v>4</v>
      </c>
      <c r="I887" t="str" cm="1">
        <f t="array" ref="I887">INDEX(kelas_charges[desc],MATCH(1,(insurance[[#This Row],[charges]]&gt;=kelas_charges[Lower])*(insurance[[#This Row],[charges]]&lt;kelas_charges[Upper]),0),1)</f>
        <v>18207 s.d 23903</v>
      </c>
      <c r="J887">
        <f>IF(insurance[[#This Row],[charges]]&gt;16700,1,0)</f>
        <v>1</v>
      </c>
      <c r="K887">
        <f>IF(insurance[[#This Row],[smoker]]="yes",1,0)</f>
        <v>1</v>
      </c>
      <c r="L887">
        <f>VLOOKUP(insurance[[#This Row],[region]],Table2[],2,0)</f>
        <v>4</v>
      </c>
    </row>
    <row r="888" spans="1:1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 s="29">
        <v>27218.437249999999</v>
      </c>
      <c r="H888" cm="1">
        <f t="array" ref="H888">INDEX(kelas_charges[kelas],MATCH(1,(insurance[[#This Row],[charges]]&gt;=kelas_charges[Lower])*(insurance[[#This Row],[charges]]&lt;kelas_charges[Upper]),0),1)</f>
        <v>5</v>
      </c>
      <c r="I888" t="str" cm="1">
        <f t="array" ref="I888">INDEX(kelas_charges[desc],MATCH(1,(insurance[[#This Row],[charges]]&gt;=kelas_charges[Lower])*(insurance[[#This Row],[charges]]&lt;kelas_charges[Upper]),0),1)</f>
        <v>23903 s.d 29598</v>
      </c>
      <c r="J888">
        <f>IF(insurance[[#This Row],[charges]]&gt;16700,1,0)</f>
        <v>1</v>
      </c>
      <c r="K888">
        <f>IF(insurance[[#This Row],[smoker]]="yes",1,0)</f>
        <v>1</v>
      </c>
      <c r="L888">
        <f>VLOOKUP(insurance[[#This Row],[region]],Table2[],2,0)</f>
        <v>2</v>
      </c>
    </row>
    <row r="889" spans="1:1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 s="29">
        <v>5272.1758</v>
      </c>
      <c r="H889" cm="1">
        <f t="array" ref="H889">INDEX(kelas_charges[kelas],MATCH(1,(insurance[[#This Row],[charges]]&gt;=kelas_charges[Lower])*(insurance[[#This Row],[charges]]&lt;kelas_charges[Upper]),0),1)</f>
        <v>1</v>
      </c>
      <c r="I889" t="str" cm="1">
        <f t="array" ref="I889">INDEX(kelas_charges[desc],MATCH(1,(insurance[[#This Row],[charges]]&gt;=kelas_charges[Lower])*(insurance[[#This Row],[charges]]&lt;kelas_charges[Upper]),0),1)</f>
        <v>1121 s.d 6817</v>
      </c>
      <c r="J889">
        <f>IF(insurance[[#This Row],[charges]]&gt;16700,1,0)</f>
        <v>0</v>
      </c>
      <c r="K889">
        <f>IF(insurance[[#This Row],[smoker]]="yes",1,0)</f>
        <v>0</v>
      </c>
      <c r="L889">
        <f>VLOOKUP(insurance[[#This Row],[region]],Table2[],2,0)</f>
        <v>1</v>
      </c>
    </row>
    <row r="890" spans="1:1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 s="29">
        <v>1682.597</v>
      </c>
      <c r="H890" cm="1">
        <f t="array" ref="H890">INDEX(kelas_charges[kelas],MATCH(1,(insurance[[#This Row],[charges]]&gt;=kelas_charges[Lower])*(insurance[[#This Row],[charges]]&lt;kelas_charges[Upper]),0),1)</f>
        <v>1</v>
      </c>
      <c r="I890" t="str" cm="1">
        <f t="array" ref="I890">INDEX(kelas_charges[desc],MATCH(1,(insurance[[#This Row],[charges]]&gt;=kelas_charges[Lower])*(insurance[[#This Row],[charges]]&lt;kelas_charges[Upper]),0),1)</f>
        <v>1121 s.d 6817</v>
      </c>
      <c r="J890">
        <f>IF(insurance[[#This Row],[charges]]&gt;16700,1,0)</f>
        <v>0</v>
      </c>
      <c r="K890">
        <f>IF(insurance[[#This Row],[smoker]]="yes",1,0)</f>
        <v>0</v>
      </c>
      <c r="L890">
        <f>VLOOKUP(insurance[[#This Row],[region]],Table2[],2,0)</f>
        <v>3</v>
      </c>
    </row>
    <row r="891" spans="1:1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 s="29">
        <v>11945.1327</v>
      </c>
      <c r="H891" cm="1">
        <f t="array" ref="H891">INDEX(kelas_charges[kelas],MATCH(1,(insurance[[#This Row],[charges]]&gt;=kelas_charges[Lower])*(insurance[[#This Row],[charges]]&lt;kelas_charges[Upper]),0),1)</f>
        <v>2</v>
      </c>
      <c r="I891" t="str" cm="1">
        <f t="array" ref="I891">INDEX(kelas_charges[desc],MATCH(1,(insurance[[#This Row],[charges]]&gt;=kelas_charges[Lower])*(insurance[[#This Row],[charges]]&lt;kelas_charges[Upper]),0),1)</f>
        <v>6817 s.d 12512</v>
      </c>
      <c r="J891">
        <f>IF(insurance[[#This Row],[charges]]&gt;16700,1,0)</f>
        <v>0</v>
      </c>
      <c r="K891">
        <f>IF(insurance[[#This Row],[smoker]]="yes",1,0)</f>
        <v>0</v>
      </c>
      <c r="L891">
        <f>VLOOKUP(insurance[[#This Row],[region]],Table2[],2,0)</f>
        <v>1</v>
      </c>
    </row>
    <row r="892" spans="1:1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 s="29">
        <v>29330.98315</v>
      </c>
      <c r="H892" cm="1">
        <f t="array" ref="H892">INDEX(kelas_charges[kelas],MATCH(1,(insurance[[#This Row],[charges]]&gt;=kelas_charges[Lower])*(insurance[[#This Row],[charges]]&lt;kelas_charges[Upper]),0),1)</f>
        <v>5</v>
      </c>
      <c r="I892" t="str" cm="1">
        <f t="array" ref="I892">INDEX(kelas_charges[desc],MATCH(1,(insurance[[#This Row],[charges]]&gt;=kelas_charges[Lower])*(insurance[[#This Row],[charges]]&lt;kelas_charges[Upper]),0),1)</f>
        <v>23903 s.d 29598</v>
      </c>
      <c r="J892">
        <f>IF(insurance[[#This Row],[charges]]&gt;16700,1,0)</f>
        <v>1</v>
      </c>
      <c r="K892">
        <f>IF(insurance[[#This Row],[smoker]]="yes",1,0)</f>
        <v>1</v>
      </c>
      <c r="L892">
        <f>VLOOKUP(insurance[[#This Row],[region]],Table2[],2,0)</f>
        <v>1</v>
      </c>
    </row>
    <row r="893" spans="1:1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 s="29">
        <v>7243.8136000000004</v>
      </c>
      <c r="H893" cm="1">
        <f t="array" ref="H893">INDEX(kelas_charges[kelas],MATCH(1,(insurance[[#This Row],[charges]]&gt;=kelas_charges[Lower])*(insurance[[#This Row],[charges]]&lt;kelas_charges[Upper]),0),1)</f>
        <v>2</v>
      </c>
      <c r="I893" t="str" cm="1">
        <f t="array" ref="I893">INDEX(kelas_charges[desc],MATCH(1,(insurance[[#This Row],[charges]]&gt;=kelas_charges[Lower])*(insurance[[#This Row],[charges]]&lt;kelas_charges[Upper]),0),1)</f>
        <v>6817 s.d 12512</v>
      </c>
      <c r="J893">
        <f>IF(insurance[[#This Row],[charges]]&gt;16700,1,0)</f>
        <v>0</v>
      </c>
      <c r="K893">
        <f>IF(insurance[[#This Row],[smoker]]="yes",1,0)</f>
        <v>0</v>
      </c>
      <c r="L893">
        <f>VLOOKUP(insurance[[#This Row],[region]],Table2[],2,0)</f>
        <v>4</v>
      </c>
    </row>
    <row r="894" spans="1:1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 s="29">
        <v>10422.916649999999</v>
      </c>
      <c r="H894" cm="1">
        <f t="array" ref="H894">INDEX(kelas_charges[kelas],MATCH(1,(insurance[[#This Row],[charges]]&gt;=kelas_charges[Lower])*(insurance[[#This Row],[charges]]&lt;kelas_charges[Upper]),0),1)</f>
        <v>2</v>
      </c>
      <c r="I894" t="str" cm="1">
        <f t="array" ref="I894">INDEX(kelas_charges[desc],MATCH(1,(insurance[[#This Row],[charges]]&gt;=kelas_charges[Lower])*(insurance[[#This Row],[charges]]&lt;kelas_charges[Upper]),0),1)</f>
        <v>6817 s.d 12512</v>
      </c>
      <c r="J894">
        <f>IF(insurance[[#This Row],[charges]]&gt;16700,1,0)</f>
        <v>0</v>
      </c>
      <c r="K894">
        <f>IF(insurance[[#This Row],[smoker]]="yes",1,0)</f>
        <v>0</v>
      </c>
      <c r="L894">
        <f>VLOOKUP(insurance[[#This Row],[region]],Table2[],2,0)</f>
        <v>2</v>
      </c>
    </row>
    <row r="895" spans="1:1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 s="29">
        <v>44202.653599999998</v>
      </c>
      <c r="H895" cm="1">
        <f t="array" ref="H895">INDEX(kelas_charges[kelas],MATCH(1,(insurance[[#This Row],[charges]]&gt;=kelas_charges[Lower])*(insurance[[#This Row],[charges]]&lt;kelas_charges[Upper]),0),1)</f>
        <v>8</v>
      </c>
      <c r="I895" t="str" cm="1">
        <f t="array" ref="I895">INDEX(kelas_charges[desc],MATCH(1,(insurance[[#This Row],[charges]]&gt;=kelas_charges[Lower])*(insurance[[#This Row],[charges]]&lt;kelas_charges[Upper]),0),1)</f>
        <v>40989 s.d 46684</v>
      </c>
      <c r="J895">
        <f>IF(insurance[[#This Row],[charges]]&gt;16700,1,0)</f>
        <v>1</v>
      </c>
      <c r="K895">
        <f>IF(insurance[[#This Row],[smoker]]="yes",1,0)</f>
        <v>1</v>
      </c>
      <c r="L895">
        <f>VLOOKUP(insurance[[#This Row],[region]],Table2[],2,0)</f>
        <v>4</v>
      </c>
    </row>
    <row r="896" spans="1:1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 s="29">
        <v>13555.0049</v>
      </c>
      <c r="H896" cm="1">
        <f t="array" ref="H896">INDEX(kelas_charges[kelas],MATCH(1,(insurance[[#This Row],[charges]]&gt;=kelas_charges[Lower])*(insurance[[#This Row],[charges]]&lt;kelas_charges[Upper]),0),1)</f>
        <v>3</v>
      </c>
      <c r="I896" t="str" cm="1">
        <f t="array" ref="I896">INDEX(kelas_charges[desc],MATCH(1,(insurance[[#This Row],[charges]]&gt;=kelas_charges[Lower])*(insurance[[#This Row],[charges]]&lt;kelas_charges[Upper]),0),1)</f>
        <v>12512 s.d 18207</v>
      </c>
      <c r="J896">
        <f>IF(insurance[[#This Row],[charges]]&gt;16700,1,0)</f>
        <v>0</v>
      </c>
      <c r="K896">
        <f>IF(insurance[[#This Row],[smoker]]="yes",1,0)</f>
        <v>0</v>
      </c>
      <c r="L896">
        <f>VLOOKUP(insurance[[#This Row],[region]],Table2[],2,0)</f>
        <v>2</v>
      </c>
    </row>
    <row r="897" spans="1:1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 s="29">
        <v>13063.883</v>
      </c>
      <c r="H897" cm="1">
        <f t="array" ref="H897">INDEX(kelas_charges[kelas],MATCH(1,(insurance[[#This Row],[charges]]&gt;=kelas_charges[Lower])*(insurance[[#This Row],[charges]]&lt;kelas_charges[Upper]),0),1)</f>
        <v>3</v>
      </c>
      <c r="I897" t="str" cm="1">
        <f t="array" ref="I897">INDEX(kelas_charges[desc],MATCH(1,(insurance[[#This Row],[charges]]&gt;=kelas_charges[Lower])*(insurance[[#This Row],[charges]]&lt;kelas_charges[Upper]),0),1)</f>
        <v>12512 s.d 18207</v>
      </c>
      <c r="J897">
        <f>IF(insurance[[#This Row],[charges]]&gt;16700,1,0)</f>
        <v>0</v>
      </c>
      <c r="K897">
        <f>IF(insurance[[#This Row],[smoker]]="yes",1,0)</f>
        <v>0</v>
      </c>
      <c r="L897">
        <f>VLOOKUP(insurance[[#This Row],[region]],Table2[],2,0)</f>
        <v>3</v>
      </c>
    </row>
    <row r="898" spans="1:1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 s="29">
        <v>19798.054550000001</v>
      </c>
      <c r="H898" cm="1">
        <f t="array" ref="H898">INDEX(kelas_charges[kelas],MATCH(1,(insurance[[#This Row],[charges]]&gt;=kelas_charges[Lower])*(insurance[[#This Row],[charges]]&lt;kelas_charges[Upper]),0),1)</f>
        <v>4</v>
      </c>
      <c r="I898" t="str" cm="1">
        <f t="array" ref="I898">INDEX(kelas_charges[desc],MATCH(1,(insurance[[#This Row],[charges]]&gt;=kelas_charges[Lower])*(insurance[[#This Row],[charges]]&lt;kelas_charges[Upper]),0),1)</f>
        <v>18207 s.d 23903</v>
      </c>
      <c r="J898">
        <f>IF(insurance[[#This Row],[charges]]&gt;16700,1,0)</f>
        <v>1</v>
      </c>
      <c r="K898">
        <f>IF(insurance[[#This Row],[smoker]]="yes",1,0)</f>
        <v>1</v>
      </c>
      <c r="L898">
        <f>VLOOKUP(insurance[[#This Row],[region]],Table2[],2,0)</f>
        <v>2</v>
      </c>
    </row>
    <row r="899" spans="1:1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 s="29">
        <v>2221.5644499999999</v>
      </c>
      <c r="H899" cm="1">
        <f t="array" ref="H899">INDEX(kelas_charges[kelas],MATCH(1,(insurance[[#This Row],[charges]]&gt;=kelas_charges[Lower])*(insurance[[#This Row],[charges]]&lt;kelas_charges[Upper]),0),1)</f>
        <v>1</v>
      </c>
      <c r="I899" t="str" cm="1">
        <f t="array" ref="I899">INDEX(kelas_charges[desc],MATCH(1,(insurance[[#This Row],[charges]]&gt;=kelas_charges[Lower])*(insurance[[#This Row],[charges]]&lt;kelas_charges[Upper]),0),1)</f>
        <v>1121 s.d 6817</v>
      </c>
      <c r="J899">
        <f>IF(insurance[[#This Row],[charges]]&gt;16700,1,0)</f>
        <v>0</v>
      </c>
      <c r="K899">
        <f>IF(insurance[[#This Row],[smoker]]="yes",1,0)</f>
        <v>0</v>
      </c>
      <c r="L899">
        <f>VLOOKUP(insurance[[#This Row],[region]],Table2[],2,0)</f>
        <v>1</v>
      </c>
    </row>
    <row r="900" spans="1:1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 s="29">
        <v>1634.5734</v>
      </c>
      <c r="H900" cm="1">
        <f t="array" ref="H900">INDEX(kelas_charges[kelas],MATCH(1,(insurance[[#This Row],[charges]]&gt;=kelas_charges[Lower])*(insurance[[#This Row],[charges]]&lt;kelas_charges[Upper]),0),1)</f>
        <v>1</v>
      </c>
      <c r="I900" t="str" cm="1">
        <f t="array" ref="I900">INDEX(kelas_charges[desc],MATCH(1,(insurance[[#This Row],[charges]]&gt;=kelas_charges[Lower])*(insurance[[#This Row],[charges]]&lt;kelas_charges[Upper]),0),1)</f>
        <v>1121 s.d 6817</v>
      </c>
      <c r="J900">
        <f>IF(insurance[[#This Row],[charges]]&gt;16700,1,0)</f>
        <v>0</v>
      </c>
      <c r="K900">
        <f>IF(insurance[[#This Row],[smoker]]="yes",1,0)</f>
        <v>0</v>
      </c>
      <c r="L900">
        <f>VLOOKUP(insurance[[#This Row],[region]],Table2[],2,0)</f>
        <v>4</v>
      </c>
    </row>
    <row r="901" spans="1:1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 s="29">
        <v>2117.3388500000001</v>
      </c>
      <c r="H901" cm="1">
        <f t="array" ref="H901">INDEX(kelas_charges[kelas],MATCH(1,(insurance[[#This Row],[charges]]&gt;=kelas_charges[Lower])*(insurance[[#This Row],[charges]]&lt;kelas_charges[Upper]),0),1)</f>
        <v>1</v>
      </c>
      <c r="I901" t="str" cm="1">
        <f t="array" ref="I901">INDEX(kelas_charges[desc],MATCH(1,(insurance[[#This Row],[charges]]&gt;=kelas_charges[Lower])*(insurance[[#This Row],[charges]]&lt;kelas_charges[Upper]),0),1)</f>
        <v>1121 s.d 6817</v>
      </c>
      <c r="J901">
        <f>IF(insurance[[#This Row],[charges]]&gt;16700,1,0)</f>
        <v>0</v>
      </c>
      <c r="K901">
        <f>IF(insurance[[#This Row],[smoker]]="yes",1,0)</f>
        <v>0</v>
      </c>
      <c r="L901">
        <f>VLOOKUP(insurance[[#This Row],[region]],Table2[],2,0)</f>
        <v>1</v>
      </c>
    </row>
    <row r="902" spans="1:1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 s="29">
        <v>8688.8588500000005</v>
      </c>
      <c r="H902" cm="1">
        <f t="array" ref="H902">INDEX(kelas_charges[kelas],MATCH(1,(insurance[[#This Row],[charges]]&gt;=kelas_charges[Lower])*(insurance[[#This Row],[charges]]&lt;kelas_charges[Upper]),0),1)</f>
        <v>2</v>
      </c>
      <c r="I902" t="str" cm="1">
        <f t="array" ref="I902">INDEX(kelas_charges[desc],MATCH(1,(insurance[[#This Row],[charges]]&gt;=kelas_charges[Lower])*(insurance[[#This Row],[charges]]&lt;kelas_charges[Upper]),0),1)</f>
        <v>6817 s.d 12512</v>
      </c>
      <c r="J902">
        <f>IF(insurance[[#This Row],[charges]]&gt;16700,1,0)</f>
        <v>0</v>
      </c>
      <c r="K902">
        <f>IF(insurance[[#This Row],[smoker]]="yes",1,0)</f>
        <v>0</v>
      </c>
      <c r="L902">
        <f>VLOOKUP(insurance[[#This Row],[region]],Table2[],2,0)</f>
        <v>2</v>
      </c>
    </row>
    <row r="903" spans="1:1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 s="29">
        <v>48673.558799999999</v>
      </c>
      <c r="H903" cm="1">
        <f t="array" ref="H903">INDEX(kelas_charges[kelas],MATCH(1,(insurance[[#This Row],[charges]]&gt;=kelas_charges[Lower])*(insurance[[#This Row],[charges]]&lt;kelas_charges[Upper]),0),1)</f>
        <v>9</v>
      </c>
      <c r="I903" t="str" cm="1">
        <f t="array" ref="I903">INDEX(kelas_charges[desc],MATCH(1,(insurance[[#This Row],[charges]]&gt;=kelas_charges[Lower])*(insurance[[#This Row],[charges]]&lt;kelas_charges[Upper]),0),1)</f>
        <v>46684 s.d 52379</v>
      </c>
      <c r="J903">
        <f>IF(insurance[[#This Row],[charges]]&gt;16700,1,0)</f>
        <v>1</v>
      </c>
      <c r="K903">
        <f>IF(insurance[[#This Row],[smoker]]="yes",1,0)</f>
        <v>1</v>
      </c>
      <c r="L903">
        <f>VLOOKUP(insurance[[#This Row],[region]],Table2[],2,0)</f>
        <v>4</v>
      </c>
    </row>
    <row r="904" spans="1:1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 s="29">
        <v>4661.2863500000003</v>
      </c>
      <c r="H904" cm="1">
        <f t="array" ref="H904">INDEX(kelas_charges[kelas],MATCH(1,(insurance[[#This Row],[charges]]&gt;=kelas_charges[Lower])*(insurance[[#This Row],[charges]]&lt;kelas_charges[Upper]),0),1)</f>
        <v>1</v>
      </c>
      <c r="I904" t="str" cm="1">
        <f t="array" ref="I904">INDEX(kelas_charges[desc],MATCH(1,(insurance[[#This Row],[charges]]&gt;=kelas_charges[Lower])*(insurance[[#This Row],[charges]]&lt;kelas_charges[Upper]),0),1)</f>
        <v>1121 s.d 6817</v>
      </c>
      <c r="J904">
        <f>IF(insurance[[#This Row],[charges]]&gt;16700,1,0)</f>
        <v>0</v>
      </c>
      <c r="K904">
        <f>IF(insurance[[#This Row],[smoker]]="yes",1,0)</f>
        <v>0</v>
      </c>
      <c r="L904">
        <f>VLOOKUP(insurance[[#This Row],[region]],Table2[],2,0)</f>
        <v>2</v>
      </c>
    </row>
    <row r="905" spans="1:1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 s="29">
        <v>8125.7844999999998</v>
      </c>
      <c r="H905" cm="1">
        <f t="array" ref="H905">INDEX(kelas_charges[kelas],MATCH(1,(insurance[[#This Row],[charges]]&gt;=kelas_charges[Lower])*(insurance[[#This Row],[charges]]&lt;kelas_charges[Upper]),0),1)</f>
        <v>2</v>
      </c>
      <c r="I905" t="str" cm="1">
        <f t="array" ref="I905">INDEX(kelas_charges[desc],MATCH(1,(insurance[[#This Row],[charges]]&gt;=kelas_charges[Lower])*(insurance[[#This Row],[charges]]&lt;kelas_charges[Upper]),0),1)</f>
        <v>6817 s.d 12512</v>
      </c>
      <c r="J905">
        <f>IF(insurance[[#This Row],[charges]]&gt;16700,1,0)</f>
        <v>0</v>
      </c>
      <c r="K905">
        <f>IF(insurance[[#This Row],[smoker]]="yes",1,0)</f>
        <v>0</v>
      </c>
      <c r="L905">
        <f>VLOOKUP(insurance[[#This Row],[region]],Table2[],2,0)</f>
        <v>4</v>
      </c>
    </row>
    <row r="906" spans="1:1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 s="29">
        <v>12644.589</v>
      </c>
      <c r="H906" cm="1">
        <f t="array" ref="H906">INDEX(kelas_charges[kelas],MATCH(1,(insurance[[#This Row],[charges]]&gt;=kelas_charges[Lower])*(insurance[[#This Row],[charges]]&lt;kelas_charges[Upper]),0),1)</f>
        <v>3</v>
      </c>
      <c r="I906" t="str" cm="1">
        <f t="array" ref="I906">INDEX(kelas_charges[desc],MATCH(1,(insurance[[#This Row],[charges]]&gt;=kelas_charges[Lower])*(insurance[[#This Row],[charges]]&lt;kelas_charges[Upper]),0),1)</f>
        <v>12512 s.d 18207</v>
      </c>
      <c r="J906">
        <f>IF(insurance[[#This Row],[charges]]&gt;16700,1,0)</f>
        <v>0</v>
      </c>
      <c r="K906">
        <f>IF(insurance[[#This Row],[smoker]]="yes",1,0)</f>
        <v>0</v>
      </c>
      <c r="L906">
        <f>VLOOKUP(insurance[[#This Row],[region]],Table2[],2,0)</f>
        <v>3</v>
      </c>
    </row>
    <row r="907" spans="1:1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 s="29">
        <v>4564.1914500000003</v>
      </c>
      <c r="H907" cm="1">
        <f t="array" ref="H907">INDEX(kelas_charges[kelas],MATCH(1,(insurance[[#This Row],[charges]]&gt;=kelas_charges[Lower])*(insurance[[#This Row],[charges]]&lt;kelas_charges[Upper]),0),1)</f>
        <v>1</v>
      </c>
      <c r="I907" t="str" cm="1">
        <f t="array" ref="I907">INDEX(kelas_charges[desc],MATCH(1,(insurance[[#This Row],[charges]]&gt;=kelas_charges[Lower])*(insurance[[#This Row],[charges]]&lt;kelas_charges[Upper]),0),1)</f>
        <v>1121 s.d 6817</v>
      </c>
      <c r="J907">
        <f>IF(insurance[[#This Row],[charges]]&gt;16700,1,0)</f>
        <v>0</v>
      </c>
      <c r="K907">
        <f>IF(insurance[[#This Row],[smoker]]="yes",1,0)</f>
        <v>0</v>
      </c>
      <c r="L907">
        <f>VLOOKUP(insurance[[#This Row],[region]],Table2[],2,0)</f>
        <v>2</v>
      </c>
    </row>
    <row r="908" spans="1:1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 s="29">
        <v>4846.9201499999999</v>
      </c>
      <c r="H908" cm="1">
        <f t="array" ref="H908">INDEX(kelas_charges[kelas],MATCH(1,(insurance[[#This Row],[charges]]&gt;=kelas_charges[Lower])*(insurance[[#This Row],[charges]]&lt;kelas_charges[Upper]),0),1)</f>
        <v>1</v>
      </c>
      <c r="I908" t="str" cm="1">
        <f t="array" ref="I908">INDEX(kelas_charges[desc],MATCH(1,(insurance[[#This Row],[charges]]&gt;=kelas_charges[Lower])*(insurance[[#This Row],[charges]]&lt;kelas_charges[Upper]),0),1)</f>
        <v>1121 s.d 6817</v>
      </c>
      <c r="J908">
        <f>IF(insurance[[#This Row],[charges]]&gt;16700,1,0)</f>
        <v>0</v>
      </c>
      <c r="K908">
        <f>IF(insurance[[#This Row],[smoker]]="yes",1,0)</f>
        <v>0</v>
      </c>
      <c r="L908">
        <f>VLOOKUP(insurance[[#This Row],[region]],Table2[],2,0)</f>
        <v>2</v>
      </c>
    </row>
    <row r="909" spans="1:1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 s="29">
        <v>7633.7205999999996</v>
      </c>
      <c r="H909" cm="1">
        <f t="array" ref="H909">INDEX(kelas_charges[kelas],MATCH(1,(insurance[[#This Row],[charges]]&gt;=kelas_charges[Lower])*(insurance[[#This Row],[charges]]&lt;kelas_charges[Upper]),0),1)</f>
        <v>2</v>
      </c>
      <c r="I909" t="str" cm="1">
        <f t="array" ref="I909">INDEX(kelas_charges[desc],MATCH(1,(insurance[[#This Row],[charges]]&gt;=kelas_charges[Lower])*(insurance[[#This Row],[charges]]&lt;kelas_charges[Upper]),0),1)</f>
        <v>6817 s.d 12512</v>
      </c>
      <c r="J909">
        <f>IF(insurance[[#This Row],[charges]]&gt;16700,1,0)</f>
        <v>0</v>
      </c>
      <c r="K909">
        <f>IF(insurance[[#This Row],[smoker]]="yes",1,0)</f>
        <v>0</v>
      </c>
      <c r="L909">
        <f>VLOOKUP(insurance[[#This Row],[region]],Table2[],2,0)</f>
        <v>4</v>
      </c>
    </row>
    <row r="910" spans="1:1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 s="29">
        <v>15170.069</v>
      </c>
      <c r="H910" cm="1">
        <f t="array" ref="H910">INDEX(kelas_charges[kelas],MATCH(1,(insurance[[#This Row],[charges]]&gt;=kelas_charges[Lower])*(insurance[[#This Row],[charges]]&lt;kelas_charges[Upper]),0),1)</f>
        <v>3</v>
      </c>
      <c r="I910" t="str" cm="1">
        <f t="array" ref="I910">INDEX(kelas_charges[desc],MATCH(1,(insurance[[#This Row],[charges]]&gt;=kelas_charges[Lower])*(insurance[[#This Row],[charges]]&lt;kelas_charges[Upper]),0),1)</f>
        <v>12512 s.d 18207</v>
      </c>
      <c r="J910">
        <f>IF(insurance[[#This Row],[charges]]&gt;16700,1,0)</f>
        <v>0</v>
      </c>
      <c r="K910">
        <f>IF(insurance[[#This Row],[smoker]]="yes",1,0)</f>
        <v>0</v>
      </c>
      <c r="L910">
        <f>VLOOKUP(insurance[[#This Row],[region]],Table2[],2,0)</f>
        <v>3</v>
      </c>
    </row>
    <row r="911" spans="1:1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 s="29">
        <v>17496.306</v>
      </c>
      <c r="H911" cm="1">
        <f t="array" ref="H911">INDEX(kelas_charges[kelas],MATCH(1,(insurance[[#This Row],[charges]]&gt;=kelas_charges[Lower])*(insurance[[#This Row],[charges]]&lt;kelas_charges[Upper]),0),1)</f>
        <v>3</v>
      </c>
      <c r="I911" t="str" cm="1">
        <f t="array" ref="I911">INDEX(kelas_charges[desc],MATCH(1,(insurance[[#This Row],[charges]]&gt;=kelas_charges[Lower])*(insurance[[#This Row],[charges]]&lt;kelas_charges[Upper]),0),1)</f>
        <v>12512 s.d 18207</v>
      </c>
      <c r="J911">
        <f>IF(insurance[[#This Row],[charges]]&gt;16700,1,0)</f>
        <v>1</v>
      </c>
      <c r="K911">
        <f>IF(insurance[[#This Row],[smoker]]="yes",1,0)</f>
        <v>1</v>
      </c>
      <c r="L911">
        <f>VLOOKUP(insurance[[#This Row],[region]],Table2[],2,0)</f>
        <v>3</v>
      </c>
    </row>
    <row r="912" spans="1:1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 s="29">
        <v>2639.0428999999999</v>
      </c>
      <c r="H912" cm="1">
        <f t="array" ref="H912">INDEX(kelas_charges[kelas],MATCH(1,(insurance[[#This Row],[charges]]&gt;=kelas_charges[Lower])*(insurance[[#This Row],[charges]]&lt;kelas_charges[Upper]),0),1)</f>
        <v>1</v>
      </c>
      <c r="I912" t="str" cm="1">
        <f t="array" ref="I912">INDEX(kelas_charges[desc],MATCH(1,(insurance[[#This Row],[charges]]&gt;=kelas_charges[Lower])*(insurance[[#This Row],[charges]]&lt;kelas_charges[Upper]),0),1)</f>
        <v>1121 s.d 6817</v>
      </c>
      <c r="J912">
        <f>IF(insurance[[#This Row],[charges]]&gt;16700,1,0)</f>
        <v>0</v>
      </c>
      <c r="K912">
        <f>IF(insurance[[#This Row],[smoker]]="yes",1,0)</f>
        <v>0</v>
      </c>
      <c r="L912">
        <f>VLOOKUP(insurance[[#This Row],[region]],Table2[],2,0)</f>
        <v>1</v>
      </c>
    </row>
    <row r="913" spans="1:1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 s="29">
        <v>33732.686699999998</v>
      </c>
      <c r="H913" cm="1">
        <f t="array" ref="H913">INDEX(kelas_charges[kelas],MATCH(1,(insurance[[#This Row],[charges]]&gt;=kelas_charges[Lower])*(insurance[[#This Row],[charges]]&lt;kelas_charges[Upper]),0),1)</f>
        <v>6</v>
      </c>
      <c r="I913" t="str" cm="1">
        <f t="array" ref="I913">INDEX(kelas_charges[desc],MATCH(1,(insurance[[#This Row],[charges]]&gt;=kelas_charges[Lower])*(insurance[[#This Row],[charges]]&lt;kelas_charges[Upper]),0),1)</f>
        <v>29598 s.d 35293</v>
      </c>
      <c r="J913">
        <f>IF(insurance[[#This Row],[charges]]&gt;16700,1,0)</f>
        <v>1</v>
      </c>
      <c r="K913">
        <f>IF(insurance[[#This Row],[smoker]]="yes",1,0)</f>
        <v>1</v>
      </c>
      <c r="L913">
        <f>VLOOKUP(insurance[[#This Row],[region]],Table2[],2,0)</f>
        <v>2</v>
      </c>
    </row>
    <row r="914" spans="1:1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 s="29">
        <v>14382.709049999999</v>
      </c>
      <c r="H914" cm="1">
        <f t="array" ref="H914">INDEX(kelas_charges[kelas],MATCH(1,(insurance[[#This Row],[charges]]&gt;=kelas_charges[Lower])*(insurance[[#This Row],[charges]]&lt;kelas_charges[Upper]),0),1)</f>
        <v>3</v>
      </c>
      <c r="I914" t="str" cm="1">
        <f t="array" ref="I914">INDEX(kelas_charges[desc],MATCH(1,(insurance[[#This Row],[charges]]&gt;=kelas_charges[Lower])*(insurance[[#This Row],[charges]]&lt;kelas_charges[Upper]),0),1)</f>
        <v>12512 s.d 18207</v>
      </c>
      <c r="J914">
        <f>IF(insurance[[#This Row],[charges]]&gt;16700,1,0)</f>
        <v>0</v>
      </c>
      <c r="K914">
        <f>IF(insurance[[#This Row],[smoker]]="yes",1,0)</f>
        <v>0</v>
      </c>
      <c r="L914">
        <f>VLOOKUP(insurance[[#This Row],[region]],Table2[],2,0)</f>
        <v>1</v>
      </c>
    </row>
    <row r="915" spans="1:1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 s="29">
        <v>7626.9930000000004</v>
      </c>
      <c r="H915" cm="1">
        <f t="array" ref="H915">INDEX(kelas_charges[kelas],MATCH(1,(insurance[[#This Row],[charges]]&gt;=kelas_charges[Lower])*(insurance[[#This Row],[charges]]&lt;kelas_charges[Upper]),0),1)</f>
        <v>2</v>
      </c>
      <c r="I915" t="str" cm="1">
        <f t="array" ref="I915">INDEX(kelas_charges[desc],MATCH(1,(insurance[[#This Row],[charges]]&gt;=kelas_charges[Lower])*(insurance[[#This Row],[charges]]&lt;kelas_charges[Upper]),0),1)</f>
        <v>6817 s.d 12512</v>
      </c>
      <c r="J915">
        <f>IF(insurance[[#This Row],[charges]]&gt;16700,1,0)</f>
        <v>0</v>
      </c>
      <c r="K915">
        <f>IF(insurance[[#This Row],[smoker]]="yes",1,0)</f>
        <v>0</v>
      </c>
      <c r="L915">
        <f>VLOOKUP(insurance[[#This Row],[region]],Table2[],2,0)</f>
        <v>3</v>
      </c>
    </row>
    <row r="916" spans="1:1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 s="29">
        <v>5257.5079500000002</v>
      </c>
      <c r="H916" cm="1">
        <f t="array" ref="H916">INDEX(kelas_charges[kelas],MATCH(1,(insurance[[#This Row],[charges]]&gt;=kelas_charges[Lower])*(insurance[[#This Row],[charges]]&lt;kelas_charges[Upper]),0),1)</f>
        <v>1</v>
      </c>
      <c r="I916" t="str" cm="1">
        <f t="array" ref="I916">INDEX(kelas_charges[desc],MATCH(1,(insurance[[#This Row],[charges]]&gt;=kelas_charges[Lower])*(insurance[[#This Row],[charges]]&lt;kelas_charges[Upper]),0),1)</f>
        <v>1121 s.d 6817</v>
      </c>
      <c r="J916">
        <f>IF(insurance[[#This Row],[charges]]&gt;16700,1,0)</f>
        <v>0</v>
      </c>
      <c r="K916">
        <f>IF(insurance[[#This Row],[smoker]]="yes",1,0)</f>
        <v>0</v>
      </c>
      <c r="L916">
        <f>VLOOKUP(insurance[[#This Row],[region]],Table2[],2,0)</f>
        <v>1</v>
      </c>
    </row>
    <row r="917" spans="1:1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 s="29">
        <v>2473.3341</v>
      </c>
      <c r="H917" cm="1">
        <f t="array" ref="H917">INDEX(kelas_charges[kelas],MATCH(1,(insurance[[#This Row],[charges]]&gt;=kelas_charges[Lower])*(insurance[[#This Row],[charges]]&lt;kelas_charges[Upper]),0),1)</f>
        <v>1</v>
      </c>
      <c r="I917" t="str" cm="1">
        <f t="array" ref="I917">INDEX(kelas_charges[desc],MATCH(1,(insurance[[#This Row],[charges]]&gt;=kelas_charges[Lower])*(insurance[[#This Row],[charges]]&lt;kelas_charges[Upper]),0),1)</f>
        <v>1121 s.d 6817</v>
      </c>
      <c r="J917">
        <f>IF(insurance[[#This Row],[charges]]&gt;16700,1,0)</f>
        <v>0</v>
      </c>
      <c r="K917">
        <f>IF(insurance[[#This Row],[smoker]]="yes",1,0)</f>
        <v>0</v>
      </c>
      <c r="L917">
        <f>VLOOKUP(insurance[[#This Row],[region]],Table2[],2,0)</f>
        <v>4</v>
      </c>
    </row>
    <row r="918" spans="1:1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 s="29">
        <v>21774.32215</v>
      </c>
      <c r="H918" cm="1">
        <f t="array" ref="H918">INDEX(kelas_charges[kelas],MATCH(1,(insurance[[#This Row],[charges]]&gt;=kelas_charges[Lower])*(insurance[[#This Row],[charges]]&lt;kelas_charges[Upper]),0),1)</f>
        <v>4</v>
      </c>
      <c r="I918" t="str" cm="1">
        <f t="array" ref="I918">INDEX(kelas_charges[desc],MATCH(1,(insurance[[#This Row],[charges]]&gt;=kelas_charges[Lower])*(insurance[[#This Row],[charges]]&lt;kelas_charges[Upper]),0),1)</f>
        <v>18207 s.d 23903</v>
      </c>
      <c r="J918">
        <f>IF(insurance[[#This Row],[charges]]&gt;16700,1,0)</f>
        <v>1</v>
      </c>
      <c r="K918">
        <f>IF(insurance[[#This Row],[smoker]]="yes",1,0)</f>
        <v>1</v>
      </c>
      <c r="L918">
        <f>VLOOKUP(insurance[[#This Row],[region]],Table2[],2,0)</f>
        <v>1</v>
      </c>
    </row>
    <row r="919" spans="1:1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 s="29">
        <v>35069.374519999998</v>
      </c>
      <c r="H919" cm="1">
        <f t="array" ref="H919">INDEX(kelas_charges[kelas],MATCH(1,(insurance[[#This Row],[charges]]&gt;=kelas_charges[Lower])*(insurance[[#This Row],[charges]]&lt;kelas_charges[Upper]),0),1)</f>
        <v>6</v>
      </c>
      <c r="I919" t="str" cm="1">
        <f t="array" ref="I919">INDEX(kelas_charges[desc],MATCH(1,(insurance[[#This Row],[charges]]&gt;=kelas_charges[Lower])*(insurance[[#This Row],[charges]]&lt;kelas_charges[Upper]),0),1)</f>
        <v>29598 s.d 35293</v>
      </c>
      <c r="J919">
        <f>IF(insurance[[#This Row],[charges]]&gt;16700,1,0)</f>
        <v>1</v>
      </c>
      <c r="K919">
        <f>IF(insurance[[#This Row],[smoker]]="yes",1,0)</f>
        <v>1</v>
      </c>
      <c r="L919">
        <f>VLOOKUP(insurance[[#This Row],[region]],Table2[],2,0)</f>
        <v>2</v>
      </c>
    </row>
    <row r="920" spans="1:1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 s="29">
        <v>13041.921</v>
      </c>
      <c r="H920" cm="1">
        <f t="array" ref="H920">INDEX(kelas_charges[kelas],MATCH(1,(insurance[[#This Row],[charges]]&gt;=kelas_charges[Lower])*(insurance[[#This Row],[charges]]&lt;kelas_charges[Upper]),0),1)</f>
        <v>3</v>
      </c>
      <c r="I920" t="str" cm="1">
        <f t="array" ref="I920">INDEX(kelas_charges[desc],MATCH(1,(insurance[[#This Row],[charges]]&gt;=kelas_charges[Lower])*(insurance[[#This Row],[charges]]&lt;kelas_charges[Upper]),0),1)</f>
        <v>12512 s.d 18207</v>
      </c>
      <c r="J920">
        <f>IF(insurance[[#This Row],[charges]]&gt;16700,1,0)</f>
        <v>0</v>
      </c>
      <c r="K920">
        <f>IF(insurance[[#This Row],[smoker]]="yes",1,0)</f>
        <v>0</v>
      </c>
      <c r="L920">
        <f>VLOOKUP(insurance[[#This Row],[region]],Table2[],2,0)</f>
        <v>3</v>
      </c>
    </row>
    <row r="921" spans="1:1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 s="29">
        <v>5245.2268999999997</v>
      </c>
      <c r="H921" cm="1">
        <f t="array" ref="H921">INDEX(kelas_charges[kelas],MATCH(1,(insurance[[#This Row],[charges]]&gt;=kelas_charges[Lower])*(insurance[[#This Row],[charges]]&lt;kelas_charges[Upper]),0),1)</f>
        <v>1</v>
      </c>
      <c r="I921" t="str" cm="1">
        <f t="array" ref="I921">INDEX(kelas_charges[desc],MATCH(1,(insurance[[#This Row],[charges]]&gt;=kelas_charges[Lower])*(insurance[[#This Row],[charges]]&lt;kelas_charges[Upper]),0),1)</f>
        <v>1121 s.d 6817</v>
      </c>
      <c r="J921">
        <f>IF(insurance[[#This Row],[charges]]&gt;16700,1,0)</f>
        <v>0</v>
      </c>
      <c r="K921">
        <f>IF(insurance[[#This Row],[smoker]]="yes",1,0)</f>
        <v>0</v>
      </c>
      <c r="L921">
        <f>VLOOKUP(insurance[[#This Row],[region]],Table2[],2,0)</f>
        <v>4</v>
      </c>
    </row>
    <row r="922" spans="1:1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 s="29">
        <v>13451.121999999999</v>
      </c>
      <c r="H922" cm="1">
        <f t="array" ref="H922">INDEX(kelas_charges[kelas],MATCH(1,(insurance[[#This Row],[charges]]&gt;=kelas_charges[Lower])*(insurance[[#This Row],[charges]]&lt;kelas_charges[Upper]),0),1)</f>
        <v>3</v>
      </c>
      <c r="I922" t="str" cm="1">
        <f t="array" ref="I922">INDEX(kelas_charges[desc],MATCH(1,(insurance[[#This Row],[charges]]&gt;=kelas_charges[Lower])*(insurance[[#This Row],[charges]]&lt;kelas_charges[Upper]),0),1)</f>
        <v>12512 s.d 18207</v>
      </c>
      <c r="J922">
        <f>IF(insurance[[#This Row],[charges]]&gt;16700,1,0)</f>
        <v>0</v>
      </c>
      <c r="K922">
        <f>IF(insurance[[#This Row],[smoker]]="yes",1,0)</f>
        <v>0</v>
      </c>
      <c r="L922">
        <f>VLOOKUP(insurance[[#This Row],[region]],Table2[],2,0)</f>
        <v>3</v>
      </c>
    </row>
    <row r="923" spans="1:1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 s="29">
        <v>13462.52</v>
      </c>
      <c r="H923" cm="1">
        <f t="array" ref="H923">INDEX(kelas_charges[kelas],MATCH(1,(insurance[[#This Row],[charges]]&gt;=kelas_charges[Lower])*(insurance[[#This Row],[charges]]&lt;kelas_charges[Upper]),0),1)</f>
        <v>3</v>
      </c>
      <c r="I923" t="str" cm="1">
        <f t="array" ref="I923">INDEX(kelas_charges[desc],MATCH(1,(insurance[[#This Row],[charges]]&gt;=kelas_charges[Lower])*(insurance[[#This Row],[charges]]&lt;kelas_charges[Upper]),0),1)</f>
        <v>12512 s.d 18207</v>
      </c>
      <c r="J923">
        <f>IF(insurance[[#This Row],[charges]]&gt;16700,1,0)</f>
        <v>0</v>
      </c>
      <c r="K923">
        <f>IF(insurance[[#This Row],[smoker]]="yes",1,0)</f>
        <v>0</v>
      </c>
      <c r="L923">
        <f>VLOOKUP(insurance[[#This Row],[region]],Table2[],2,0)</f>
        <v>3</v>
      </c>
    </row>
    <row r="924" spans="1:1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 s="29">
        <v>5488.2619999999997</v>
      </c>
      <c r="H924" cm="1">
        <f t="array" ref="H924">INDEX(kelas_charges[kelas],MATCH(1,(insurance[[#This Row],[charges]]&gt;=kelas_charges[Lower])*(insurance[[#This Row],[charges]]&lt;kelas_charges[Upper]),0),1)</f>
        <v>1</v>
      </c>
      <c r="I924" t="str" cm="1">
        <f t="array" ref="I924">INDEX(kelas_charges[desc],MATCH(1,(insurance[[#This Row],[charges]]&gt;=kelas_charges[Lower])*(insurance[[#This Row],[charges]]&lt;kelas_charges[Upper]),0),1)</f>
        <v>1121 s.d 6817</v>
      </c>
      <c r="J924">
        <f>IF(insurance[[#This Row],[charges]]&gt;16700,1,0)</f>
        <v>0</v>
      </c>
      <c r="K924">
        <f>IF(insurance[[#This Row],[smoker]]="yes",1,0)</f>
        <v>0</v>
      </c>
      <c r="L924">
        <f>VLOOKUP(insurance[[#This Row],[region]],Table2[],2,0)</f>
        <v>3</v>
      </c>
    </row>
    <row r="925" spans="1:1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 s="29">
        <v>4320.4108500000002</v>
      </c>
      <c r="H925" cm="1">
        <f t="array" ref="H925">INDEX(kelas_charges[kelas],MATCH(1,(insurance[[#This Row],[charges]]&gt;=kelas_charges[Lower])*(insurance[[#This Row],[charges]]&lt;kelas_charges[Upper]),0),1)</f>
        <v>1</v>
      </c>
      <c r="I925" t="str" cm="1">
        <f t="array" ref="I925">INDEX(kelas_charges[desc],MATCH(1,(insurance[[#This Row],[charges]]&gt;=kelas_charges[Lower])*(insurance[[#This Row],[charges]]&lt;kelas_charges[Upper]),0),1)</f>
        <v>1121 s.d 6817</v>
      </c>
      <c r="J925">
        <f>IF(insurance[[#This Row],[charges]]&gt;16700,1,0)</f>
        <v>0</v>
      </c>
      <c r="K925">
        <f>IF(insurance[[#This Row],[smoker]]="yes",1,0)</f>
        <v>0</v>
      </c>
      <c r="L925">
        <f>VLOOKUP(insurance[[#This Row],[region]],Table2[],2,0)</f>
        <v>1</v>
      </c>
    </row>
    <row r="926" spans="1:1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 s="29">
        <v>6250.4350000000004</v>
      </c>
      <c r="H926" cm="1">
        <f t="array" ref="H926">INDEX(kelas_charges[kelas],MATCH(1,(insurance[[#This Row],[charges]]&gt;=kelas_charges[Lower])*(insurance[[#This Row],[charges]]&lt;kelas_charges[Upper]),0),1)</f>
        <v>1</v>
      </c>
      <c r="I926" t="str" cm="1">
        <f t="array" ref="I926">INDEX(kelas_charges[desc],MATCH(1,(insurance[[#This Row],[charges]]&gt;=kelas_charges[Lower])*(insurance[[#This Row],[charges]]&lt;kelas_charges[Upper]),0),1)</f>
        <v>1121 s.d 6817</v>
      </c>
      <c r="J926">
        <f>IF(insurance[[#This Row],[charges]]&gt;16700,1,0)</f>
        <v>0</v>
      </c>
      <c r="K926">
        <f>IF(insurance[[#This Row],[smoker]]="yes",1,0)</f>
        <v>0</v>
      </c>
      <c r="L926">
        <f>VLOOKUP(insurance[[#This Row],[region]],Table2[],2,0)</f>
        <v>3</v>
      </c>
    </row>
    <row r="927" spans="1:1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 s="29">
        <v>25333.332839999999</v>
      </c>
      <c r="H927" cm="1">
        <f t="array" ref="H927">INDEX(kelas_charges[kelas],MATCH(1,(insurance[[#This Row],[charges]]&gt;=kelas_charges[Lower])*(insurance[[#This Row],[charges]]&lt;kelas_charges[Upper]),0),1)</f>
        <v>5</v>
      </c>
      <c r="I927" t="str" cm="1">
        <f t="array" ref="I927">INDEX(kelas_charges[desc],MATCH(1,(insurance[[#This Row],[charges]]&gt;=kelas_charges[Lower])*(insurance[[#This Row],[charges]]&lt;kelas_charges[Upper]),0),1)</f>
        <v>23903 s.d 29598</v>
      </c>
      <c r="J927">
        <f>IF(insurance[[#This Row],[charges]]&gt;16700,1,0)</f>
        <v>1</v>
      </c>
      <c r="K927">
        <f>IF(insurance[[#This Row],[smoker]]="yes",1,0)</f>
        <v>0</v>
      </c>
      <c r="L927">
        <f>VLOOKUP(insurance[[#This Row],[region]],Table2[],2,0)</f>
        <v>2</v>
      </c>
    </row>
    <row r="928" spans="1:1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 s="29">
        <v>2913.569</v>
      </c>
      <c r="H928" cm="1">
        <f t="array" ref="H928">INDEX(kelas_charges[kelas],MATCH(1,(insurance[[#This Row],[charges]]&gt;=kelas_charges[Lower])*(insurance[[#This Row],[charges]]&lt;kelas_charges[Upper]),0),1)</f>
        <v>1</v>
      </c>
      <c r="I928" t="str" cm="1">
        <f t="array" ref="I928">INDEX(kelas_charges[desc],MATCH(1,(insurance[[#This Row],[charges]]&gt;=kelas_charges[Lower])*(insurance[[#This Row],[charges]]&lt;kelas_charges[Upper]),0),1)</f>
        <v>1121 s.d 6817</v>
      </c>
      <c r="J928">
        <f>IF(insurance[[#This Row],[charges]]&gt;16700,1,0)</f>
        <v>0</v>
      </c>
      <c r="K928">
        <f>IF(insurance[[#This Row],[smoker]]="yes",1,0)</f>
        <v>0</v>
      </c>
      <c r="L928">
        <f>VLOOKUP(insurance[[#This Row],[region]],Table2[],2,0)</f>
        <v>3</v>
      </c>
    </row>
    <row r="929" spans="1:1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 s="29">
        <v>12032.325999999999</v>
      </c>
      <c r="H929" cm="1">
        <f t="array" ref="H929">INDEX(kelas_charges[kelas],MATCH(1,(insurance[[#This Row],[charges]]&gt;=kelas_charges[Lower])*(insurance[[#This Row],[charges]]&lt;kelas_charges[Upper]),0),1)</f>
        <v>2</v>
      </c>
      <c r="I929" t="str" cm="1">
        <f t="array" ref="I929">INDEX(kelas_charges[desc],MATCH(1,(insurance[[#This Row],[charges]]&gt;=kelas_charges[Lower])*(insurance[[#This Row],[charges]]&lt;kelas_charges[Upper]),0),1)</f>
        <v>6817 s.d 12512</v>
      </c>
      <c r="J929">
        <f>IF(insurance[[#This Row],[charges]]&gt;16700,1,0)</f>
        <v>0</v>
      </c>
      <c r="K929">
        <f>IF(insurance[[#This Row],[smoker]]="yes",1,0)</f>
        <v>0</v>
      </c>
      <c r="L929">
        <f>VLOOKUP(insurance[[#This Row],[region]],Table2[],2,0)</f>
        <v>3</v>
      </c>
    </row>
    <row r="930" spans="1:1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 s="29">
        <v>13470.804400000001</v>
      </c>
      <c r="H930" cm="1">
        <f t="array" ref="H930">INDEX(kelas_charges[kelas],MATCH(1,(insurance[[#This Row],[charges]]&gt;=kelas_charges[Lower])*(insurance[[#This Row],[charges]]&lt;kelas_charges[Upper]),0),1)</f>
        <v>3</v>
      </c>
      <c r="I930" t="str" cm="1">
        <f t="array" ref="I930">INDEX(kelas_charges[desc],MATCH(1,(insurance[[#This Row],[charges]]&gt;=kelas_charges[Lower])*(insurance[[#This Row],[charges]]&lt;kelas_charges[Upper]),0),1)</f>
        <v>12512 s.d 18207</v>
      </c>
      <c r="J930">
        <f>IF(insurance[[#This Row],[charges]]&gt;16700,1,0)</f>
        <v>0</v>
      </c>
      <c r="K930">
        <f>IF(insurance[[#This Row],[smoker]]="yes",1,0)</f>
        <v>0</v>
      </c>
      <c r="L930">
        <f>VLOOKUP(insurance[[#This Row],[region]],Table2[],2,0)</f>
        <v>4</v>
      </c>
    </row>
    <row r="931" spans="1:1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 s="29">
        <v>6289.7548999999999</v>
      </c>
      <c r="H931" cm="1">
        <f t="array" ref="H931">INDEX(kelas_charges[kelas],MATCH(1,(insurance[[#This Row],[charges]]&gt;=kelas_charges[Lower])*(insurance[[#This Row],[charges]]&lt;kelas_charges[Upper]),0),1)</f>
        <v>1</v>
      </c>
      <c r="I931" t="str" cm="1">
        <f t="array" ref="I931">INDEX(kelas_charges[desc],MATCH(1,(insurance[[#This Row],[charges]]&gt;=kelas_charges[Lower])*(insurance[[#This Row],[charges]]&lt;kelas_charges[Upper]),0),1)</f>
        <v>1121 s.d 6817</v>
      </c>
      <c r="J931">
        <f>IF(insurance[[#This Row],[charges]]&gt;16700,1,0)</f>
        <v>0</v>
      </c>
      <c r="K931">
        <f>IF(insurance[[#This Row],[smoker]]="yes",1,0)</f>
        <v>0</v>
      </c>
      <c r="L931">
        <f>VLOOKUP(insurance[[#This Row],[region]],Table2[],2,0)</f>
        <v>4</v>
      </c>
    </row>
    <row r="932" spans="1:1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 s="29">
        <v>2927.0646999999999</v>
      </c>
      <c r="H932" cm="1">
        <f t="array" ref="H932">INDEX(kelas_charges[kelas],MATCH(1,(insurance[[#This Row],[charges]]&gt;=kelas_charges[Lower])*(insurance[[#This Row],[charges]]&lt;kelas_charges[Upper]),0),1)</f>
        <v>1</v>
      </c>
      <c r="I932" t="str" cm="1">
        <f t="array" ref="I932">INDEX(kelas_charges[desc],MATCH(1,(insurance[[#This Row],[charges]]&gt;=kelas_charges[Lower])*(insurance[[#This Row],[charges]]&lt;kelas_charges[Upper]),0),1)</f>
        <v>1121 s.d 6817</v>
      </c>
      <c r="J932">
        <f>IF(insurance[[#This Row],[charges]]&gt;16700,1,0)</f>
        <v>0</v>
      </c>
      <c r="K932">
        <f>IF(insurance[[#This Row],[smoker]]="yes",1,0)</f>
        <v>0</v>
      </c>
      <c r="L932">
        <f>VLOOKUP(insurance[[#This Row],[region]],Table2[],2,0)</f>
        <v>4</v>
      </c>
    </row>
    <row r="933" spans="1:1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 s="29">
        <v>6238.2979999999998</v>
      </c>
      <c r="H933" cm="1">
        <f t="array" ref="H933">INDEX(kelas_charges[kelas],MATCH(1,(insurance[[#This Row],[charges]]&gt;=kelas_charges[Lower])*(insurance[[#This Row],[charges]]&lt;kelas_charges[Upper]),0),1)</f>
        <v>1</v>
      </c>
      <c r="I933" t="str" cm="1">
        <f t="array" ref="I933">INDEX(kelas_charges[desc],MATCH(1,(insurance[[#This Row],[charges]]&gt;=kelas_charges[Lower])*(insurance[[#This Row],[charges]]&lt;kelas_charges[Upper]),0),1)</f>
        <v>1121 s.d 6817</v>
      </c>
      <c r="J933">
        <f>IF(insurance[[#This Row],[charges]]&gt;16700,1,0)</f>
        <v>0</v>
      </c>
      <c r="K933">
        <f>IF(insurance[[#This Row],[smoker]]="yes",1,0)</f>
        <v>0</v>
      </c>
      <c r="L933">
        <f>VLOOKUP(insurance[[#This Row],[region]],Table2[],2,0)</f>
        <v>3</v>
      </c>
    </row>
    <row r="934" spans="1:1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 s="29">
        <v>10096.969999999999</v>
      </c>
      <c r="H934" cm="1">
        <f t="array" ref="H934">INDEX(kelas_charges[kelas],MATCH(1,(insurance[[#This Row],[charges]]&gt;=kelas_charges[Lower])*(insurance[[#This Row],[charges]]&lt;kelas_charges[Upper]),0),1)</f>
        <v>2</v>
      </c>
      <c r="I934" t="str" cm="1">
        <f t="array" ref="I934">INDEX(kelas_charges[desc],MATCH(1,(insurance[[#This Row],[charges]]&gt;=kelas_charges[Lower])*(insurance[[#This Row],[charges]]&lt;kelas_charges[Upper]),0),1)</f>
        <v>6817 s.d 12512</v>
      </c>
      <c r="J934">
        <f>IF(insurance[[#This Row],[charges]]&gt;16700,1,0)</f>
        <v>0</v>
      </c>
      <c r="K934">
        <f>IF(insurance[[#This Row],[smoker]]="yes",1,0)</f>
        <v>0</v>
      </c>
      <c r="L934">
        <f>VLOOKUP(insurance[[#This Row],[region]],Table2[],2,0)</f>
        <v>3</v>
      </c>
    </row>
    <row r="935" spans="1:1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 s="29">
        <v>7348.1419999999998</v>
      </c>
      <c r="H935" cm="1">
        <f t="array" ref="H935">INDEX(kelas_charges[kelas],MATCH(1,(insurance[[#This Row],[charges]]&gt;=kelas_charges[Lower])*(insurance[[#This Row],[charges]]&lt;kelas_charges[Upper]),0),1)</f>
        <v>2</v>
      </c>
      <c r="I935" t="str" cm="1">
        <f t="array" ref="I935">INDEX(kelas_charges[desc],MATCH(1,(insurance[[#This Row],[charges]]&gt;=kelas_charges[Lower])*(insurance[[#This Row],[charges]]&lt;kelas_charges[Upper]),0),1)</f>
        <v>6817 s.d 12512</v>
      </c>
      <c r="J935">
        <f>IF(insurance[[#This Row],[charges]]&gt;16700,1,0)</f>
        <v>0</v>
      </c>
      <c r="K935">
        <f>IF(insurance[[#This Row],[smoker]]="yes",1,0)</f>
        <v>0</v>
      </c>
      <c r="L935">
        <f>VLOOKUP(insurance[[#This Row],[region]],Table2[],2,0)</f>
        <v>3</v>
      </c>
    </row>
    <row r="936" spans="1:1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 s="29">
        <v>4673.3922000000002</v>
      </c>
      <c r="H936" cm="1">
        <f t="array" ref="H936">INDEX(kelas_charges[kelas],MATCH(1,(insurance[[#This Row],[charges]]&gt;=kelas_charges[Lower])*(insurance[[#This Row],[charges]]&lt;kelas_charges[Upper]),0),1)</f>
        <v>1</v>
      </c>
      <c r="I936" t="str" cm="1">
        <f t="array" ref="I936">INDEX(kelas_charges[desc],MATCH(1,(insurance[[#This Row],[charges]]&gt;=kelas_charges[Lower])*(insurance[[#This Row],[charges]]&lt;kelas_charges[Upper]),0),1)</f>
        <v>1121 s.d 6817</v>
      </c>
      <c r="J936">
        <f>IF(insurance[[#This Row],[charges]]&gt;16700,1,0)</f>
        <v>0</v>
      </c>
      <c r="K936">
        <f>IF(insurance[[#This Row],[smoker]]="yes",1,0)</f>
        <v>0</v>
      </c>
      <c r="L936">
        <f>VLOOKUP(insurance[[#This Row],[region]],Table2[],2,0)</f>
        <v>4</v>
      </c>
    </row>
    <row r="937" spans="1:1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 s="29">
        <v>12233.828</v>
      </c>
      <c r="H937" cm="1">
        <f t="array" ref="H937">INDEX(kelas_charges[kelas],MATCH(1,(insurance[[#This Row],[charges]]&gt;=kelas_charges[Lower])*(insurance[[#This Row],[charges]]&lt;kelas_charges[Upper]),0),1)</f>
        <v>2</v>
      </c>
      <c r="I937" t="str" cm="1">
        <f t="array" ref="I937">INDEX(kelas_charges[desc],MATCH(1,(insurance[[#This Row],[charges]]&gt;=kelas_charges[Lower])*(insurance[[#This Row],[charges]]&lt;kelas_charges[Upper]),0),1)</f>
        <v>6817 s.d 12512</v>
      </c>
      <c r="J937">
        <f>IF(insurance[[#This Row],[charges]]&gt;16700,1,0)</f>
        <v>0</v>
      </c>
      <c r="K937">
        <f>IF(insurance[[#This Row],[smoker]]="yes",1,0)</f>
        <v>0</v>
      </c>
      <c r="L937">
        <f>VLOOKUP(insurance[[#This Row],[region]],Table2[],2,0)</f>
        <v>3</v>
      </c>
    </row>
    <row r="938" spans="1:1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 s="29">
        <v>32108.662820000001</v>
      </c>
      <c r="H938" cm="1">
        <f t="array" ref="H938">INDEX(kelas_charges[kelas],MATCH(1,(insurance[[#This Row],[charges]]&gt;=kelas_charges[Lower])*(insurance[[#This Row],[charges]]&lt;kelas_charges[Upper]),0),1)</f>
        <v>6</v>
      </c>
      <c r="I938" t="str" cm="1">
        <f t="array" ref="I938">INDEX(kelas_charges[desc],MATCH(1,(insurance[[#This Row],[charges]]&gt;=kelas_charges[Lower])*(insurance[[#This Row],[charges]]&lt;kelas_charges[Upper]),0),1)</f>
        <v>29598 s.d 35293</v>
      </c>
      <c r="J938">
        <f>IF(insurance[[#This Row],[charges]]&gt;16700,1,0)</f>
        <v>1</v>
      </c>
      <c r="K938">
        <f>IF(insurance[[#This Row],[smoker]]="yes",1,0)</f>
        <v>0</v>
      </c>
      <c r="L938">
        <f>VLOOKUP(insurance[[#This Row],[region]],Table2[],2,0)</f>
        <v>2</v>
      </c>
    </row>
    <row r="939" spans="1:1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 s="29">
        <v>8965.7957499999993</v>
      </c>
      <c r="H939" cm="1">
        <f t="array" ref="H939">INDEX(kelas_charges[kelas],MATCH(1,(insurance[[#This Row],[charges]]&gt;=kelas_charges[Lower])*(insurance[[#This Row],[charges]]&lt;kelas_charges[Upper]),0),1)</f>
        <v>2</v>
      </c>
      <c r="I939" t="str" cm="1">
        <f t="array" ref="I939">INDEX(kelas_charges[desc],MATCH(1,(insurance[[#This Row],[charges]]&gt;=kelas_charges[Lower])*(insurance[[#This Row],[charges]]&lt;kelas_charges[Upper]),0),1)</f>
        <v>6817 s.d 12512</v>
      </c>
      <c r="J939">
        <f>IF(insurance[[#This Row],[charges]]&gt;16700,1,0)</f>
        <v>0</v>
      </c>
      <c r="K939">
        <f>IF(insurance[[#This Row],[smoker]]="yes",1,0)</f>
        <v>0</v>
      </c>
      <c r="L939">
        <f>VLOOKUP(insurance[[#This Row],[region]],Table2[],2,0)</f>
        <v>1</v>
      </c>
    </row>
    <row r="940" spans="1:1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 s="29">
        <v>2304.0021999999999</v>
      </c>
      <c r="H940" cm="1">
        <f t="array" ref="H940">INDEX(kelas_charges[kelas],MATCH(1,(insurance[[#This Row],[charges]]&gt;=kelas_charges[Lower])*(insurance[[#This Row],[charges]]&lt;kelas_charges[Upper]),0),1)</f>
        <v>1</v>
      </c>
      <c r="I940" t="str" cm="1">
        <f t="array" ref="I940">INDEX(kelas_charges[desc],MATCH(1,(insurance[[#This Row],[charges]]&gt;=kelas_charges[Lower])*(insurance[[#This Row],[charges]]&lt;kelas_charges[Upper]),0),1)</f>
        <v>1121 s.d 6817</v>
      </c>
      <c r="J940">
        <f>IF(insurance[[#This Row],[charges]]&gt;16700,1,0)</f>
        <v>0</v>
      </c>
      <c r="K940">
        <f>IF(insurance[[#This Row],[smoker]]="yes",1,0)</f>
        <v>0</v>
      </c>
      <c r="L940">
        <f>VLOOKUP(insurance[[#This Row],[region]],Table2[],2,0)</f>
        <v>4</v>
      </c>
    </row>
    <row r="941" spans="1:1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 s="29">
        <v>9487.6442000000006</v>
      </c>
      <c r="H941" cm="1">
        <f t="array" ref="H941">INDEX(kelas_charges[kelas],MATCH(1,(insurance[[#This Row],[charges]]&gt;=kelas_charges[Lower])*(insurance[[#This Row],[charges]]&lt;kelas_charges[Upper]),0),1)</f>
        <v>2</v>
      </c>
      <c r="I941" t="str" cm="1">
        <f t="array" ref="I941">INDEX(kelas_charges[desc],MATCH(1,(insurance[[#This Row],[charges]]&gt;=kelas_charges[Lower])*(insurance[[#This Row],[charges]]&lt;kelas_charges[Upper]),0),1)</f>
        <v>6817 s.d 12512</v>
      </c>
      <c r="J941">
        <f>IF(insurance[[#This Row],[charges]]&gt;16700,1,0)</f>
        <v>0</v>
      </c>
      <c r="K941">
        <f>IF(insurance[[#This Row],[smoker]]="yes",1,0)</f>
        <v>0</v>
      </c>
      <c r="L941">
        <f>VLOOKUP(insurance[[#This Row],[region]],Table2[],2,0)</f>
        <v>4</v>
      </c>
    </row>
    <row r="942" spans="1:1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 s="29">
        <v>1121.8739</v>
      </c>
      <c r="H942" cm="1">
        <f t="array" ref="H942">INDEX(kelas_charges[kelas],MATCH(1,(insurance[[#This Row],[charges]]&gt;=kelas_charges[Lower])*(insurance[[#This Row],[charges]]&lt;kelas_charges[Upper]),0),1)</f>
        <v>1</v>
      </c>
      <c r="I942" t="str" cm="1">
        <f t="array" ref="I942">INDEX(kelas_charges[desc],MATCH(1,(insurance[[#This Row],[charges]]&gt;=kelas_charges[Lower])*(insurance[[#This Row],[charges]]&lt;kelas_charges[Upper]),0),1)</f>
        <v>1121 s.d 6817</v>
      </c>
      <c r="J942">
        <f>IF(insurance[[#This Row],[charges]]&gt;16700,1,0)</f>
        <v>0</v>
      </c>
      <c r="K942">
        <f>IF(insurance[[#This Row],[smoker]]="yes",1,0)</f>
        <v>0</v>
      </c>
      <c r="L942">
        <f>VLOOKUP(insurance[[#This Row],[region]],Table2[],2,0)</f>
        <v>4</v>
      </c>
    </row>
    <row r="943" spans="1:1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 s="29">
        <v>9549.5650999999998</v>
      </c>
      <c r="H943" cm="1">
        <f t="array" ref="H943">INDEX(kelas_charges[kelas],MATCH(1,(insurance[[#This Row],[charges]]&gt;=kelas_charges[Lower])*(insurance[[#This Row],[charges]]&lt;kelas_charges[Upper]),0),1)</f>
        <v>2</v>
      </c>
      <c r="I943" t="str" cm="1">
        <f t="array" ref="I943">INDEX(kelas_charges[desc],MATCH(1,(insurance[[#This Row],[charges]]&gt;=kelas_charges[Lower])*(insurance[[#This Row],[charges]]&lt;kelas_charges[Upper]),0),1)</f>
        <v>6817 s.d 12512</v>
      </c>
      <c r="J943">
        <f>IF(insurance[[#This Row],[charges]]&gt;16700,1,0)</f>
        <v>0</v>
      </c>
      <c r="K943">
        <f>IF(insurance[[#This Row],[smoker]]="yes",1,0)</f>
        <v>0</v>
      </c>
      <c r="L943">
        <f>VLOOKUP(insurance[[#This Row],[region]],Table2[],2,0)</f>
        <v>4</v>
      </c>
    </row>
    <row r="944" spans="1:1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 s="29">
        <v>2217.4691499999999</v>
      </c>
      <c r="H944" cm="1">
        <f t="array" ref="H944">INDEX(kelas_charges[kelas],MATCH(1,(insurance[[#This Row],[charges]]&gt;=kelas_charges[Lower])*(insurance[[#This Row],[charges]]&lt;kelas_charges[Upper]),0),1)</f>
        <v>1</v>
      </c>
      <c r="I944" t="str" cm="1">
        <f t="array" ref="I944">INDEX(kelas_charges[desc],MATCH(1,(insurance[[#This Row],[charges]]&gt;=kelas_charges[Lower])*(insurance[[#This Row],[charges]]&lt;kelas_charges[Upper]),0),1)</f>
        <v>1121 s.d 6817</v>
      </c>
      <c r="J944">
        <f>IF(insurance[[#This Row],[charges]]&gt;16700,1,0)</f>
        <v>0</v>
      </c>
      <c r="K944">
        <f>IF(insurance[[#This Row],[smoker]]="yes",1,0)</f>
        <v>0</v>
      </c>
      <c r="L944">
        <f>VLOOKUP(insurance[[#This Row],[region]],Table2[],2,0)</f>
        <v>2</v>
      </c>
    </row>
    <row r="945" spans="1:1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 s="29">
        <v>1628.4709</v>
      </c>
      <c r="H945" cm="1">
        <f t="array" ref="H945">INDEX(kelas_charges[kelas],MATCH(1,(insurance[[#This Row],[charges]]&gt;=kelas_charges[Lower])*(insurance[[#This Row],[charges]]&lt;kelas_charges[Upper]),0),1)</f>
        <v>1</v>
      </c>
      <c r="I945" t="str" cm="1">
        <f t="array" ref="I945">INDEX(kelas_charges[desc],MATCH(1,(insurance[[#This Row],[charges]]&gt;=kelas_charges[Lower])*(insurance[[#This Row],[charges]]&lt;kelas_charges[Upper]),0),1)</f>
        <v>1121 s.d 6817</v>
      </c>
      <c r="J945">
        <f>IF(insurance[[#This Row],[charges]]&gt;16700,1,0)</f>
        <v>0</v>
      </c>
      <c r="K945">
        <f>IF(insurance[[#This Row],[smoker]]="yes",1,0)</f>
        <v>0</v>
      </c>
      <c r="L945">
        <f>VLOOKUP(insurance[[#This Row],[region]],Table2[],2,0)</f>
        <v>1</v>
      </c>
    </row>
    <row r="946" spans="1:1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 s="29">
        <v>12982.8747</v>
      </c>
      <c r="H946" cm="1">
        <f t="array" ref="H946">INDEX(kelas_charges[kelas],MATCH(1,(insurance[[#This Row],[charges]]&gt;=kelas_charges[Lower])*(insurance[[#This Row],[charges]]&lt;kelas_charges[Upper]),0),1)</f>
        <v>3</v>
      </c>
      <c r="I946" t="str" cm="1">
        <f t="array" ref="I946">INDEX(kelas_charges[desc],MATCH(1,(insurance[[#This Row],[charges]]&gt;=kelas_charges[Lower])*(insurance[[#This Row],[charges]]&lt;kelas_charges[Upper]),0),1)</f>
        <v>12512 s.d 18207</v>
      </c>
      <c r="J946">
        <f>IF(insurance[[#This Row],[charges]]&gt;16700,1,0)</f>
        <v>0</v>
      </c>
      <c r="K946">
        <f>IF(insurance[[#This Row],[smoker]]="yes",1,0)</f>
        <v>0</v>
      </c>
      <c r="L946">
        <f>VLOOKUP(insurance[[#This Row],[region]],Table2[],2,0)</f>
        <v>4</v>
      </c>
    </row>
    <row r="947" spans="1:1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 s="29">
        <v>11674.13</v>
      </c>
      <c r="H947" cm="1">
        <f t="array" ref="H947">INDEX(kelas_charges[kelas],MATCH(1,(insurance[[#This Row],[charges]]&gt;=kelas_charges[Lower])*(insurance[[#This Row],[charges]]&lt;kelas_charges[Upper]),0),1)</f>
        <v>2</v>
      </c>
      <c r="I947" t="str" cm="1">
        <f t="array" ref="I947">INDEX(kelas_charges[desc],MATCH(1,(insurance[[#This Row],[charges]]&gt;=kelas_charges[Lower])*(insurance[[#This Row],[charges]]&lt;kelas_charges[Upper]),0),1)</f>
        <v>6817 s.d 12512</v>
      </c>
      <c r="J947">
        <f>IF(insurance[[#This Row],[charges]]&gt;16700,1,0)</f>
        <v>0</v>
      </c>
      <c r="K947">
        <f>IF(insurance[[#This Row],[smoker]]="yes",1,0)</f>
        <v>0</v>
      </c>
      <c r="L947">
        <f>VLOOKUP(insurance[[#This Row],[region]],Table2[],2,0)</f>
        <v>3</v>
      </c>
    </row>
    <row r="948" spans="1:1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 s="29">
        <v>7160.0940000000001</v>
      </c>
      <c r="H948" cm="1">
        <f t="array" ref="H948">INDEX(kelas_charges[kelas],MATCH(1,(insurance[[#This Row],[charges]]&gt;=kelas_charges[Lower])*(insurance[[#This Row],[charges]]&lt;kelas_charges[Upper]),0),1)</f>
        <v>2</v>
      </c>
      <c r="I948" t="str" cm="1">
        <f t="array" ref="I948">INDEX(kelas_charges[desc],MATCH(1,(insurance[[#This Row],[charges]]&gt;=kelas_charges[Lower])*(insurance[[#This Row],[charges]]&lt;kelas_charges[Upper]),0),1)</f>
        <v>6817 s.d 12512</v>
      </c>
      <c r="J948">
        <f>IF(insurance[[#This Row],[charges]]&gt;16700,1,0)</f>
        <v>0</v>
      </c>
      <c r="K948">
        <f>IF(insurance[[#This Row],[smoker]]="yes",1,0)</f>
        <v>0</v>
      </c>
      <c r="L948">
        <f>VLOOKUP(insurance[[#This Row],[region]],Table2[],2,0)</f>
        <v>3</v>
      </c>
    </row>
    <row r="949" spans="1:1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 s="29">
        <v>39047.285000000003</v>
      </c>
      <c r="H949" cm="1">
        <f t="array" ref="H949">INDEX(kelas_charges[kelas],MATCH(1,(insurance[[#This Row],[charges]]&gt;=kelas_charges[Lower])*(insurance[[#This Row],[charges]]&lt;kelas_charges[Upper]),0),1)</f>
        <v>7</v>
      </c>
      <c r="I949" t="str" cm="1">
        <f t="array" ref="I949">INDEX(kelas_charges[desc],MATCH(1,(insurance[[#This Row],[charges]]&gt;=kelas_charges[Lower])*(insurance[[#This Row],[charges]]&lt;kelas_charges[Upper]),0),1)</f>
        <v>35293 s.d 40989</v>
      </c>
      <c r="J949">
        <f>IF(insurance[[#This Row],[charges]]&gt;16700,1,0)</f>
        <v>1</v>
      </c>
      <c r="K949">
        <f>IF(insurance[[#This Row],[smoker]]="yes",1,0)</f>
        <v>1</v>
      </c>
      <c r="L949">
        <f>VLOOKUP(insurance[[#This Row],[region]],Table2[],2,0)</f>
        <v>2</v>
      </c>
    </row>
    <row r="950" spans="1:1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 s="29">
        <v>6358.7764500000003</v>
      </c>
      <c r="H950" cm="1">
        <f t="array" ref="H950">INDEX(kelas_charges[kelas],MATCH(1,(insurance[[#This Row],[charges]]&gt;=kelas_charges[Lower])*(insurance[[#This Row],[charges]]&lt;kelas_charges[Upper]),0),1)</f>
        <v>1</v>
      </c>
      <c r="I950" t="str" cm="1">
        <f t="array" ref="I950">INDEX(kelas_charges[desc],MATCH(1,(insurance[[#This Row],[charges]]&gt;=kelas_charges[Lower])*(insurance[[#This Row],[charges]]&lt;kelas_charges[Upper]),0),1)</f>
        <v>1121 s.d 6817</v>
      </c>
      <c r="J950">
        <f>IF(insurance[[#This Row],[charges]]&gt;16700,1,0)</f>
        <v>0</v>
      </c>
      <c r="K950">
        <f>IF(insurance[[#This Row],[smoker]]="yes",1,0)</f>
        <v>0</v>
      </c>
      <c r="L950">
        <f>VLOOKUP(insurance[[#This Row],[region]],Table2[],2,0)</f>
        <v>1</v>
      </c>
    </row>
    <row r="951" spans="1:1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 s="29">
        <v>19933.457999999999</v>
      </c>
      <c r="H951" cm="1">
        <f t="array" ref="H951">INDEX(kelas_charges[kelas],MATCH(1,(insurance[[#This Row],[charges]]&gt;=kelas_charges[Lower])*(insurance[[#This Row],[charges]]&lt;kelas_charges[Upper]),0),1)</f>
        <v>4</v>
      </c>
      <c r="I951" t="str" cm="1">
        <f t="array" ref="I951">INDEX(kelas_charges[desc],MATCH(1,(insurance[[#This Row],[charges]]&gt;=kelas_charges[Lower])*(insurance[[#This Row],[charges]]&lt;kelas_charges[Upper]),0),1)</f>
        <v>18207 s.d 23903</v>
      </c>
      <c r="J951">
        <f>IF(insurance[[#This Row],[charges]]&gt;16700,1,0)</f>
        <v>1</v>
      </c>
      <c r="K951">
        <f>IF(insurance[[#This Row],[smoker]]="yes",1,0)</f>
        <v>1</v>
      </c>
      <c r="L951">
        <f>VLOOKUP(insurance[[#This Row],[region]],Table2[],2,0)</f>
        <v>3</v>
      </c>
    </row>
    <row r="952" spans="1:1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 s="29">
        <v>11534.872649999999</v>
      </c>
      <c r="H952" cm="1">
        <f t="array" ref="H952">INDEX(kelas_charges[kelas],MATCH(1,(insurance[[#This Row],[charges]]&gt;=kelas_charges[Lower])*(insurance[[#This Row],[charges]]&lt;kelas_charges[Upper]),0),1)</f>
        <v>2</v>
      </c>
      <c r="I952" t="str" cm="1">
        <f t="array" ref="I952">INDEX(kelas_charges[desc],MATCH(1,(insurance[[#This Row],[charges]]&gt;=kelas_charges[Lower])*(insurance[[#This Row],[charges]]&lt;kelas_charges[Upper]),0),1)</f>
        <v>6817 s.d 12512</v>
      </c>
      <c r="J952">
        <f>IF(insurance[[#This Row],[charges]]&gt;16700,1,0)</f>
        <v>0</v>
      </c>
      <c r="K952">
        <f>IF(insurance[[#This Row],[smoker]]="yes",1,0)</f>
        <v>0</v>
      </c>
      <c r="L952">
        <f>VLOOKUP(insurance[[#This Row],[region]],Table2[],2,0)</f>
        <v>2</v>
      </c>
    </row>
    <row r="953" spans="1:1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 s="29">
        <v>47462.894</v>
      </c>
      <c r="H953" cm="1">
        <f t="array" ref="H953">INDEX(kelas_charges[kelas],MATCH(1,(insurance[[#This Row],[charges]]&gt;=kelas_charges[Lower])*(insurance[[#This Row],[charges]]&lt;kelas_charges[Upper]),0),1)</f>
        <v>9</v>
      </c>
      <c r="I953" t="str" cm="1">
        <f t="array" ref="I953">INDEX(kelas_charges[desc],MATCH(1,(insurance[[#This Row],[charges]]&gt;=kelas_charges[Lower])*(insurance[[#This Row],[charges]]&lt;kelas_charges[Upper]),0),1)</f>
        <v>46684 s.d 52379</v>
      </c>
      <c r="J953">
        <f>IF(insurance[[#This Row],[charges]]&gt;16700,1,0)</f>
        <v>1</v>
      </c>
      <c r="K953">
        <f>IF(insurance[[#This Row],[smoker]]="yes",1,0)</f>
        <v>1</v>
      </c>
      <c r="L953">
        <f>VLOOKUP(insurance[[#This Row],[region]],Table2[],2,0)</f>
        <v>4</v>
      </c>
    </row>
    <row r="954" spans="1:1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 s="29">
        <v>4527.1829500000003</v>
      </c>
      <c r="H954" cm="1">
        <f t="array" ref="H954">INDEX(kelas_charges[kelas],MATCH(1,(insurance[[#This Row],[charges]]&gt;=kelas_charges[Lower])*(insurance[[#This Row],[charges]]&lt;kelas_charges[Upper]),0),1)</f>
        <v>1</v>
      </c>
      <c r="I954" t="str" cm="1">
        <f t="array" ref="I954">INDEX(kelas_charges[desc],MATCH(1,(insurance[[#This Row],[charges]]&gt;=kelas_charges[Lower])*(insurance[[#This Row],[charges]]&lt;kelas_charges[Upper]),0),1)</f>
        <v>1121 s.d 6817</v>
      </c>
      <c r="J954">
        <f>IF(insurance[[#This Row],[charges]]&gt;16700,1,0)</f>
        <v>0</v>
      </c>
      <c r="K954">
        <f>IF(insurance[[#This Row],[smoker]]="yes",1,0)</f>
        <v>0</v>
      </c>
      <c r="L954">
        <f>VLOOKUP(insurance[[#This Row],[region]],Table2[],2,0)</f>
        <v>1</v>
      </c>
    </row>
    <row r="955" spans="1:1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 s="29">
        <v>38998.546000000002</v>
      </c>
      <c r="H955" cm="1">
        <f t="array" ref="H955">INDEX(kelas_charges[kelas],MATCH(1,(insurance[[#This Row],[charges]]&gt;=kelas_charges[Lower])*(insurance[[#This Row],[charges]]&lt;kelas_charges[Upper]),0),1)</f>
        <v>7</v>
      </c>
      <c r="I955" t="str" cm="1">
        <f t="array" ref="I955">INDEX(kelas_charges[desc],MATCH(1,(insurance[[#This Row],[charges]]&gt;=kelas_charges[Lower])*(insurance[[#This Row],[charges]]&lt;kelas_charges[Upper]),0),1)</f>
        <v>35293 s.d 40989</v>
      </c>
      <c r="J955">
        <f>IF(insurance[[#This Row],[charges]]&gt;16700,1,0)</f>
        <v>1</v>
      </c>
      <c r="K955">
        <f>IF(insurance[[#This Row],[smoker]]="yes",1,0)</f>
        <v>1</v>
      </c>
      <c r="L955">
        <f>VLOOKUP(insurance[[#This Row],[region]],Table2[],2,0)</f>
        <v>3</v>
      </c>
    </row>
    <row r="956" spans="1:1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 s="29">
        <v>20009.63365</v>
      </c>
      <c r="H956" cm="1">
        <f t="array" ref="H956">INDEX(kelas_charges[kelas],MATCH(1,(insurance[[#This Row],[charges]]&gt;=kelas_charges[Lower])*(insurance[[#This Row],[charges]]&lt;kelas_charges[Upper]),0),1)</f>
        <v>4</v>
      </c>
      <c r="I956" t="str" cm="1">
        <f t="array" ref="I956">INDEX(kelas_charges[desc],MATCH(1,(insurance[[#This Row],[charges]]&gt;=kelas_charges[Lower])*(insurance[[#This Row],[charges]]&lt;kelas_charges[Upper]),0),1)</f>
        <v>18207 s.d 23903</v>
      </c>
      <c r="J956">
        <f>IF(insurance[[#This Row],[charges]]&gt;16700,1,0)</f>
        <v>1</v>
      </c>
      <c r="K956">
        <f>IF(insurance[[#This Row],[smoker]]="yes",1,0)</f>
        <v>1</v>
      </c>
      <c r="L956">
        <f>VLOOKUP(insurance[[#This Row],[region]],Table2[],2,0)</f>
        <v>1</v>
      </c>
    </row>
    <row r="957" spans="1:1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 s="29">
        <v>3875.7341000000001</v>
      </c>
      <c r="H957" cm="1">
        <f t="array" ref="H957">INDEX(kelas_charges[kelas],MATCH(1,(insurance[[#This Row],[charges]]&gt;=kelas_charges[Lower])*(insurance[[#This Row],[charges]]&lt;kelas_charges[Upper]),0),1)</f>
        <v>1</v>
      </c>
      <c r="I957" t="str" cm="1">
        <f t="array" ref="I957">INDEX(kelas_charges[desc],MATCH(1,(insurance[[#This Row],[charges]]&gt;=kelas_charges[Lower])*(insurance[[#This Row],[charges]]&lt;kelas_charges[Upper]),0),1)</f>
        <v>1121 s.d 6817</v>
      </c>
      <c r="J957">
        <f>IF(insurance[[#This Row],[charges]]&gt;16700,1,0)</f>
        <v>0</v>
      </c>
      <c r="K957">
        <f>IF(insurance[[#This Row],[smoker]]="yes",1,0)</f>
        <v>0</v>
      </c>
      <c r="L957">
        <f>VLOOKUP(insurance[[#This Row],[region]],Table2[],2,0)</f>
        <v>4</v>
      </c>
    </row>
    <row r="958" spans="1:1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 s="29">
        <v>41999.519999999997</v>
      </c>
      <c r="H958" cm="1">
        <f t="array" ref="H958">INDEX(kelas_charges[kelas],MATCH(1,(insurance[[#This Row],[charges]]&gt;=kelas_charges[Lower])*(insurance[[#This Row],[charges]]&lt;kelas_charges[Upper]),0),1)</f>
        <v>8</v>
      </c>
      <c r="I958" t="str" cm="1">
        <f t="array" ref="I958">INDEX(kelas_charges[desc],MATCH(1,(insurance[[#This Row],[charges]]&gt;=kelas_charges[Lower])*(insurance[[#This Row],[charges]]&lt;kelas_charges[Upper]),0),1)</f>
        <v>40989 s.d 46684</v>
      </c>
      <c r="J958">
        <f>IF(insurance[[#This Row],[charges]]&gt;16700,1,0)</f>
        <v>1</v>
      </c>
      <c r="K958">
        <f>IF(insurance[[#This Row],[smoker]]="yes",1,0)</f>
        <v>1</v>
      </c>
      <c r="L958">
        <f>VLOOKUP(insurance[[#This Row],[region]],Table2[],2,0)</f>
        <v>4</v>
      </c>
    </row>
    <row r="959" spans="1:1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 s="29">
        <v>12609.88702</v>
      </c>
      <c r="H959" cm="1">
        <f t="array" ref="H959">INDEX(kelas_charges[kelas],MATCH(1,(insurance[[#This Row],[charges]]&gt;=kelas_charges[Lower])*(insurance[[#This Row],[charges]]&lt;kelas_charges[Upper]),0),1)</f>
        <v>3</v>
      </c>
      <c r="I959" t="str" cm="1">
        <f t="array" ref="I959">INDEX(kelas_charges[desc],MATCH(1,(insurance[[#This Row],[charges]]&gt;=kelas_charges[Lower])*(insurance[[#This Row],[charges]]&lt;kelas_charges[Upper]),0),1)</f>
        <v>12512 s.d 18207</v>
      </c>
      <c r="J959">
        <f>IF(insurance[[#This Row],[charges]]&gt;16700,1,0)</f>
        <v>0</v>
      </c>
      <c r="K959">
        <f>IF(insurance[[#This Row],[smoker]]="yes",1,0)</f>
        <v>0</v>
      </c>
      <c r="L959">
        <f>VLOOKUP(insurance[[#This Row],[region]],Table2[],2,0)</f>
        <v>1</v>
      </c>
    </row>
    <row r="960" spans="1:1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 s="29">
        <v>41034.221400000002</v>
      </c>
      <c r="H960" cm="1">
        <f t="array" ref="H960">INDEX(kelas_charges[kelas],MATCH(1,(insurance[[#This Row],[charges]]&gt;=kelas_charges[Lower])*(insurance[[#This Row],[charges]]&lt;kelas_charges[Upper]),0),1)</f>
        <v>8</v>
      </c>
      <c r="I960" t="str" cm="1">
        <f t="array" ref="I960">INDEX(kelas_charges[desc],MATCH(1,(insurance[[#This Row],[charges]]&gt;=kelas_charges[Lower])*(insurance[[#This Row],[charges]]&lt;kelas_charges[Upper]),0),1)</f>
        <v>40989 s.d 46684</v>
      </c>
      <c r="J960">
        <f>IF(insurance[[#This Row],[charges]]&gt;16700,1,0)</f>
        <v>1</v>
      </c>
      <c r="K960">
        <f>IF(insurance[[#This Row],[smoker]]="yes",1,0)</f>
        <v>1</v>
      </c>
      <c r="L960">
        <f>VLOOKUP(insurance[[#This Row],[region]],Table2[],2,0)</f>
        <v>2</v>
      </c>
    </row>
    <row r="961" spans="1:1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 s="29">
        <v>28468.919010000001</v>
      </c>
      <c r="H961" cm="1">
        <f t="array" ref="H961">INDEX(kelas_charges[kelas],MATCH(1,(insurance[[#This Row],[charges]]&gt;=kelas_charges[Lower])*(insurance[[#This Row],[charges]]&lt;kelas_charges[Upper]),0),1)</f>
        <v>5</v>
      </c>
      <c r="I961" t="str" cm="1">
        <f t="array" ref="I961">INDEX(kelas_charges[desc],MATCH(1,(insurance[[#This Row],[charges]]&gt;=kelas_charges[Lower])*(insurance[[#This Row],[charges]]&lt;kelas_charges[Upper]),0),1)</f>
        <v>23903 s.d 29598</v>
      </c>
      <c r="J961">
        <f>IF(insurance[[#This Row],[charges]]&gt;16700,1,0)</f>
        <v>1</v>
      </c>
      <c r="K961">
        <f>IF(insurance[[#This Row],[smoker]]="yes",1,0)</f>
        <v>0</v>
      </c>
      <c r="L961">
        <f>VLOOKUP(insurance[[#This Row],[region]],Table2[],2,0)</f>
        <v>1</v>
      </c>
    </row>
    <row r="962" spans="1:1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 s="29">
        <v>2730.1078499999999</v>
      </c>
      <c r="H962" cm="1">
        <f t="array" ref="H962">INDEX(kelas_charges[kelas],MATCH(1,(insurance[[#This Row],[charges]]&gt;=kelas_charges[Lower])*(insurance[[#This Row],[charges]]&lt;kelas_charges[Upper]),0),1)</f>
        <v>1</v>
      </c>
      <c r="I962" t="str" cm="1">
        <f t="array" ref="I962">INDEX(kelas_charges[desc],MATCH(1,(insurance[[#This Row],[charges]]&gt;=kelas_charges[Lower])*(insurance[[#This Row],[charges]]&lt;kelas_charges[Upper]),0),1)</f>
        <v>1121 s.d 6817</v>
      </c>
      <c r="J962">
        <f>IF(insurance[[#This Row],[charges]]&gt;16700,1,0)</f>
        <v>0</v>
      </c>
      <c r="K962">
        <f>IF(insurance[[#This Row],[smoker]]="yes",1,0)</f>
        <v>0</v>
      </c>
      <c r="L962">
        <f>VLOOKUP(insurance[[#This Row],[region]],Table2[],2,0)</f>
        <v>1</v>
      </c>
    </row>
    <row r="963" spans="1:1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 s="29">
        <v>3353.2840000000001</v>
      </c>
      <c r="H963" cm="1">
        <f t="array" ref="H963">INDEX(kelas_charges[kelas],MATCH(1,(insurance[[#This Row],[charges]]&gt;=kelas_charges[Lower])*(insurance[[#This Row],[charges]]&lt;kelas_charges[Upper]),0),1)</f>
        <v>1</v>
      </c>
      <c r="I963" t="str" cm="1">
        <f t="array" ref="I963">INDEX(kelas_charges[desc],MATCH(1,(insurance[[#This Row],[charges]]&gt;=kelas_charges[Lower])*(insurance[[#This Row],[charges]]&lt;kelas_charges[Upper]),0),1)</f>
        <v>1121 s.d 6817</v>
      </c>
      <c r="J963">
        <f>IF(insurance[[#This Row],[charges]]&gt;16700,1,0)</f>
        <v>0</v>
      </c>
      <c r="K963">
        <f>IF(insurance[[#This Row],[smoker]]="yes",1,0)</f>
        <v>0</v>
      </c>
      <c r="L963">
        <f>VLOOKUP(insurance[[#This Row],[region]],Table2[],2,0)</f>
        <v>3</v>
      </c>
    </row>
    <row r="964" spans="1:1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 s="29">
        <v>14474.674999999999</v>
      </c>
      <c r="H964" cm="1">
        <f t="array" ref="H964">INDEX(kelas_charges[kelas],MATCH(1,(insurance[[#This Row],[charges]]&gt;=kelas_charges[Lower])*(insurance[[#This Row],[charges]]&lt;kelas_charges[Upper]),0),1)</f>
        <v>3</v>
      </c>
      <c r="I964" t="str" cm="1">
        <f t="array" ref="I964">INDEX(kelas_charges[desc],MATCH(1,(insurance[[#This Row],[charges]]&gt;=kelas_charges[Lower])*(insurance[[#This Row],[charges]]&lt;kelas_charges[Upper]),0),1)</f>
        <v>12512 s.d 18207</v>
      </c>
      <c r="J964">
        <f>IF(insurance[[#This Row],[charges]]&gt;16700,1,0)</f>
        <v>0</v>
      </c>
      <c r="K964">
        <f>IF(insurance[[#This Row],[smoker]]="yes",1,0)</f>
        <v>0</v>
      </c>
      <c r="L964">
        <f>VLOOKUP(insurance[[#This Row],[region]],Table2[],2,0)</f>
        <v>4</v>
      </c>
    </row>
    <row r="965" spans="1:1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 s="29">
        <v>9500.5730500000009</v>
      </c>
      <c r="H965" cm="1">
        <f t="array" ref="H965">INDEX(kelas_charges[kelas],MATCH(1,(insurance[[#This Row],[charges]]&gt;=kelas_charges[Lower])*(insurance[[#This Row],[charges]]&lt;kelas_charges[Upper]),0),1)</f>
        <v>2</v>
      </c>
      <c r="I965" t="str" cm="1">
        <f t="array" ref="I965">INDEX(kelas_charges[desc],MATCH(1,(insurance[[#This Row],[charges]]&gt;=kelas_charges[Lower])*(insurance[[#This Row],[charges]]&lt;kelas_charges[Upper]),0),1)</f>
        <v>6817 s.d 12512</v>
      </c>
      <c r="J965">
        <f>IF(insurance[[#This Row],[charges]]&gt;16700,1,0)</f>
        <v>0</v>
      </c>
      <c r="K965">
        <f>IF(insurance[[#This Row],[smoker]]="yes",1,0)</f>
        <v>0</v>
      </c>
      <c r="L965">
        <f>VLOOKUP(insurance[[#This Row],[region]],Table2[],2,0)</f>
        <v>2</v>
      </c>
    </row>
    <row r="966" spans="1:1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 s="29">
        <v>26467.09737</v>
      </c>
      <c r="H966" cm="1">
        <f t="array" ref="H966">INDEX(kelas_charges[kelas],MATCH(1,(insurance[[#This Row],[charges]]&gt;=kelas_charges[Lower])*(insurance[[#This Row],[charges]]&lt;kelas_charges[Upper]),0),1)</f>
        <v>5</v>
      </c>
      <c r="I966" t="str" cm="1">
        <f t="array" ref="I966">INDEX(kelas_charges[desc],MATCH(1,(insurance[[#This Row],[charges]]&gt;=kelas_charges[Lower])*(insurance[[#This Row],[charges]]&lt;kelas_charges[Upper]),0),1)</f>
        <v>23903 s.d 29598</v>
      </c>
      <c r="J966">
        <f>IF(insurance[[#This Row],[charges]]&gt;16700,1,0)</f>
        <v>1</v>
      </c>
      <c r="K966">
        <f>IF(insurance[[#This Row],[smoker]]="yes",1,0)</f>
        <v>0</v>
      </c>
      <c r="L966">
        <f>VLOOKUP(insurance[[#This Row],[region]],Table2[],2,0)</f>
        <v>1</v>
      </c>
    </row>
    <row r="967" spans="1:1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 s="29">
        <v>4746.3440000000001</v>
      </c>
      <c r="H967" cm="1">
        <f t="array" ref="H967">INDEX(kelas_charges[kelas],MATCH(1,(insurance[[#This Row],[charges]]&gt;=kelas_charges[Lower])*(insurance[[#This Row],[charges]]&lt;kelas_charges[Upper]),0),1)</f>
        <v>1</v>
      </c>
      <c r="I967" t="str" cm="1">
        <f t="array" ref="I967">INDEX(kelas_charges[desc],MATCH(1,(insurance[[#This Row],[charges]]&gt;=kelas_charges[Lower])*(insurance[[#This Row],[charges]]&lt;kelas_charges[Upper]),0),1)</f>
        <v>1121 s.d 6817</v>
      </c>
      <c r="J967">
        <f>IF(insurance[[#This Row],[charges]]&gt;16700,1,0)</f>
        <v>0</v>
      </c>
      <c r="K967">
        <f>IF(insurance[[#This Row],[smoker]]="yes",1,0)</f>
        <v>0</v>
      </c>
      <c r="L967">
        <f>VLOOKUP(insurance[[#This Row],[region]],Table2[],2,0)</f>
        <v>3</v>
      </c>
    </row>
    <row r="968" spans="1:1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 s="29">
        <v>23967.38305</v>
      </c>
      <c r="H968" cm="1">
        <f t="array" ref="H968">INDEX(kelas_charges[kelas],MATCH(1,(insurance[[#This Row],[charges]]&gt;=kelas_charges[Lower])*(insurance[[#This Row],[charges]]&lt;kelas_charges[Upper]),0),1)</f>
        <v>5</v>
      </c>
      <c r="I968" t="str" cm="1">
        <f t="array" ref="I968">INDEX(kelas_charges[desc],MATCH(1,(insurance[[#This Row],[charges]]&gt;=kelas_charges[Lower])*(insurance[[#This Row],[charges]]&lt;kelas_charges[Upper]),0),1)</f>
        <v>23903 s.d 29598</v>
      </c>
      <c r="J968">
        <f>IF(insurance[[#This Row],[charges]]&gt;16700,1,0)</f>
        <v>1</v>
      </c>
      <c r="K968">
        <f>IF(insurance[[#This Row],[smoker]]="yes",1,0)</f>
        <v>1</v>
      </c>
      <c r="L968">
        <f>VLOOKUP(insurance[[#This Row],[region]],Table2[],2,0)</f>
        <v>1</v>
      </c>
    </row>
    <row r="969" spans="1:1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 s="29">
        <v>7518.0253499999999</v>
      </c>
      <c r="H969" cm="1">
        <f t="array" ref="H969">INDEX(kelas_charges[kelas],MATCH(1,(insurance[[#This Row],[charges]]&gt;=kelas_charges[Lower])*(insurance[[#This Row],[charges]]&lt;kelas_charges[Upper]),0),1)</f>
        <v>2</v>
      </c>
      <c r="I969" t="str" cm="1">
        <f t="array" ref="I969">INDEX(kelas_charges[desc],MATCH(1,(insurance[[#This Row],[charges]]&gt;=kelas_charges[Lower])*(insurance[[#This Row],[charges]]&lt;kelas_charges[Upper]),0),1)</f>
        <v>6817 s.d 12512</v>
      </c>
      <c r="J969">
        <f>IF(insurance[[#This Row],[charges]]&gt;16700,1,0)</f>
        <v>0</v>
      </c>
      <c r="K969">
        <f>IF(insurance[[#This Row],[smoker]]="yes",1,0)</f>
        <v>0</v>
      </c>
      <c r="L969">
        <f>VLOOKUP(insurance[[#This Row],[region]],Table2[],2,0)</f>
        <v>1</v>
      </c>
    </row>
    <row r="970" spans="1:1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 s="29">
        <v>3279.8685500000001</v>
      </c>
      <c r="H970" cm="1">
        <f t="array" ref="H970">INDEX(kelas_charges[kelas],MATCH(1,(insurance[[#This Row],[charges]]&gt;=kelas_charges[Lower])*(insurance[[#This Row],[charges]]&lt;kelas_charges[Upper]),0),1)</f>
        <v>1</v>
      </c>
      <c r="I970" t="str" cm="1">
        <f t="array" ref="I970">INDEX(kelas_charges[desc],MATCH(1,(insurance[[#This Row],[charges]]&gt;=kelas_charges[Lower])*(insurance[[#This Row],[charges]]&lt;kelas_charges[Upper]),0),1)</f>
        <v>1121 s.d 6817</v>
      </c>
      <c r="J970">
        <f>IF(insurance[[#This Row],[charges]]&gt;16700,1,0)</f>
        <v>0</v>
      </c>
      <c r="K970">
        <f>IF(insurance[[#This Row],[smoker]]="yes",1,0)</f>
        <v>0</v>
      </c>
      <c r="L970">
        <f>VLOOKUP(insurance[[#This Row],[region]],Table2[],2,0)</f>
        <v>2</v>
      </c>
    </row>
    <row r="971" spans="1:1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 s="29">
        <v>8596.8277999999991</v>
      </c>
      <c r="H971" cm="1">
        <f t="array" ref="H971">INDEX(kelas_charges[kelas],MATCH(1,(insurance[[#This Row],[charges]]&gt;=kelas_charges[Lower])*(insurance[[#This Row],[charges]]&lt;kelas_charges[Upper]),0),1)</f>
        <v>2</v>
      </c>
      <c r="I971" t="str" cm="1">
        <f t="array" ref="I971">INDEX(kelas_charges[desc],MATCH(1,(insurance[[#This Row],[charges]]&gt;=kelas_charges[Lower])*(insurance[[#This Row],[charges]]&lt;kelas_charges[Upper]),0),1)</f>
        <v>6817 s.d 12512</v>
      </c>
      <c r="J971">
        <f>IF(insurance[[#This Row],[charges]]&gt;16700,1,0)</f>
        <v>0</v>
      </c>
      <c r="K971">
        <f>IF(insurance[[#This Row],[smoker]]="yes",1,0)</f>
        <v>0</v>
      </c>
      <c r="L971">
        <f>VLOOKUP(insurance[[#This Row],[region]],Table2[],2,0)</f>
        <v>4</v>
      </c>
    </row>
    <row r="972" spans="1:1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 s="29">
        <v>10702.642400000001</v>
      </c>
      <c r="H972" cm="1">
        <f t="array" ref="H972">INDEX(kelas_charges[kelas],MATCH(1,(insurance[[#This Row],[charges]]&gt;=kelas_charges[Lower])*(insurance[[#This Row],[charges]]&lt;kelas_charges[Upper]),0),1)</f>
        <v>2</v>
      </c>
      <c r="I972" t="str" cm="1">
        <f t="array" ref="I972">INDEX(kelas_charges[desc],MATCH(1,(insurance[[#This Row],[charges]]&gt;=kelas_charges[Lower])*(insurance[[#This Row],[charges]]&lt;kelas_charges[Upper]),0),1)</f>
        <v>6817 s.d 12512</v>
      </c>
      <c r="J972">
        <f>IF(insurance[[#This Row],[charges]]&gt;16700,1,0)</f>
        <v>0</v>
      </c>
      <c r="K972">
        <f>IF(insurance[[#This Row],[smoker]]="yes",1,0)</f>
        <v>0</v>
      </c>
      <c r="L972">
        <f>VLOOKUP(insurance[[#This Row],[region]],Table2[],2,0)</f>
        <v>4</v>
      </c>
    </row>
    <row r="973" spans="1:1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 s="29">
        <v>4992.3764000000001</v>
      </c>
      <c r="H973" cm="1">
        <f t="array" ref="H973">INDEX(kelas_charges[kelas],MATCH(1,(insurance[[#This Row],[charges]]&gt;=kelas_charges[Lower])*(insurance[[#This Row],[charges]]&lt;kelas_charges[Upper]),0),1)</f>
        <v>1</v>
      </c>
      <c r="I973" t="str" cm="1">
        <f t="array" ref="I973">INDEX(kelas_charges[desc],MATCH(1,(insurance[[#This Row],[charges]]&gt;=kelas_charges[Lower])*(insurance[[#This Row],[charges]]&lt;kelas_charges[Upper]),0),1)</f>
        <v>1121 s.d 6817</v>
      </c>
      <c r="J973">
        <f>IF(insurance[[#This Row],[charges]]&gt;16700,1,0)</f>
        <v>0</v>
      </c>
      <c r="K973">
        <f>IF(insurance[[#This Row],[smoker]]="yes",1,0)</f>
        <v>0</v>
      </c>
      <c r="L973">
        <f>VLOOKUP(insurance[[#This Row],[region]],Table2[],2,0)</f>
        <v>2</v>
      </c>
    </row>
    <row r="974" spans="1:1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 s="29">
        <v>2527.8186500000002</v>
      </c>
      <c r="H974" cm="1">
        <f t="array" ref="H974">INDEX(kelas_charges[kelas],MATCH(1,(insurance[[#This Row],[charges]]&gt;=kelas_charges[Lower])*(insurance[[#This Row],[charges]]&lt;kelas_charges[Upper]),0),1)</f>
        <v>1</v>
      </c>
      <c r="I974" t="str" cm="1">
        <f t="array" ref="I974">INDEX(kelas_charges[desc],MATCH(1,(insurance[[#This Row],[charges]]&gt;=kelas_charges[Lower])*(insurance[[#This Row],[charges]]&lt;kelas_charges[Upper]),0),1)</f>
        <v>1121 s.d 6817</v>
      </c>
      <c r="J974">
        <f>IF(insurance[[#This Row],[charges]]&gt;16700,1,0)</f>
        <v>0</v>
      </c>
      <c r="K974">
        <f>IF(insurance[[#This Row],[smoker]]="yes",1,0)</f>
        <v>0</v>
      </c>
      <c r="L974">
        <f>VLOOKUP(insurance[[#This Row],[region]],Table2[],2,0)</f>
        <v>1</v>
      </c>
    </row>
    <row r="975" spans="1:1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 s="29">
        <v>1759.338</v>
      </c>
      <c r="H975" cm="1">
        <f t="array" ref="H975">INDEX(kelas_charges[kelas],MATCH(1,(insurance[[#This Row],[charges]]&gt;=kelas_charges[Lower])*(insurance[[#This Row],[charges]]&lt;kelas_charges[Upper]),0),1)</f>
        <v>1</v>
      </c>
      <c r="I975" t="str" cm="1">
        <f t="array" ref="I975">INDEX(kelas_charges[desc],MATCH(1,(insurance[[#This Row],[charges]]&gt;=kelas_charges[Lower])*(insurance[[#This Row],[charges]]&lt;kelas_charges[Upper]),0),1)</f>
        <v>1121 s.d 6817</v>
      </c>
      <c r="J975">
        <f>IF(insurance[[#This Row],[charges]]&gt;16700,1,0)</f>
        <v>0</v>
      </c>
      <c r="K975">
        <f>IF(insurance[[#This Row],[smoker]]="yes",1,0)</f>
        <v>0</v>
      </c>
      <c r="L975">
        <f>VLOOKUP(insurance[[#This Row],[region]],Table2[],2,0)</f>
        <v>3</v>
      </c>
    </row>
    <row r="976" spans="1:1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 s="29">
        <v>2322.6217999999999</v>
      </c>
      <c r="H976" cm="1">
        <f t="array" ref="H976">INDEX(kelas_charges[kelas],MATCH(1,(insurance[[#This Row],[charges]]&gt;=kelas_charges[Lower])*(insurance[[#This Row],[charges]]&lt;kelas_charges[Upper]),0),1)</f>
        <v>1</v>
      </c>
      <c r="I976" t="str" cm="1">
        <f t="array" ref="I976">INDEX(kelas_charges[desc],MATCH(1,(insurance[[#This Row],[charges]]&gt;=kelas_charges[Lower])*(insurance[[#This Row],[charges]]&lt;kelas_charges[Upper]),0),1)</f>
        <v>1121 s.d 6817</v>
      </c>
      <c r="J976">
        <f>IF(insurance[[#This Row],[charges]]&gt;16700,1,0)</f>
        <v>0</v>
      </c>
      <c r="K976">
        <f>IF(insurance[[#This Row],[smoker]]="yes",1,0)</f>
        <v>0</v>
      </c>
      <c r="L976">
        <f>VLOOKUP(insurance[[#This Row],[region]],Table2[],2,0)</f>
        <v>4</v>
      </c>
    </row>
    <row r="977" spans="1:1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 s="29">
        <v>16138.762049999999</v>
      </c>
      <c r="H977" cm="1">
        <f t="array" ref="H977">INDEX(kelas_charges[kelas],MATCH(1,(insurance[[#This Row],[charges]]&gt;=kelas_charges[Lower])*(insurance[[#This Row],[charges]]&lt;kelas_charges[Upper]),0),1)</f>
        <v>3</v>
      </c>
      <c r="I977" t="str" cm="1">
        <f t="array" ref="I977">INDEX(kelas_charges[desc],MATCH(1,(insurance[[#This Row],[charges]]&gt;=kelas_charges[Lower])*(insurance[[#This Row],[charges]]&lt;kelas_charges[Upper]),0),1)</f>
        <v>12512 s.d 18207</v>
      </c>
      <c r="J977">
        <f>IF(insurance[[#This Row],[charges]]&gt;16700,1,0)</f>
        <v>0</v>
      </c>
      <c r="K977">
        <f>IF(insurance[[#This Row],[smoker]]="yes",1,0)</f>
        <v>1</v>
      </c>
      <c r="L977">
        <f>VLOOKUP(insurance[[#This Row],[region]],Table2[],2,0)</f>
        <v>2</v>
      </c>
    </row>
    <row r="978" spans="1:1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 s="29">
        <v>7804.1605</v>
      </c>
      <c r="H978" cm="1">
        <f t="array" ref="H978">INDEX(kelas_charges[kelas],MATCH(1,(insurance[[#This Row],[charges]]&gt;=kelas_charges[Lower])*(insurance[[#This Row],[charges]]&lt;kelas_charges[Upper]),0),1)</f>
        <v>2</v>
      </c>
      <c r="I978" t="str" cm="1">
        <f t="array" ref="I978">INDEX(kelas_charges[desc],MATCH(1,(insurance[[#This Row],[charges]]&gt;=kelas_charges[Lower])*(insurance[[#This Row],[charges]]&lt;kelas_charges[Upper]),0),1)</f>
        <v>6817 s.d 12512</v>
      </c>
      <c r="J978">
        <f>IF(insurance[[#This Row],[charges]]&gt;16700,1,0)</f>
        <v>0</v>
      </c>
      <c r="K978">
        <f>IF(insurance[[#This Row],[smoker]]="yes",1,0)</f>
        <v>0</v>
      </c>
      <c r="L978">
        <f>VLOOKUP(insurance[[#This Row],[region]],Table2[],2,0)</f>
        <v>4</v>
      </c>
    </row>
    <row r="979" spans="1:1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 s="29">
        <v>2902.9065000000001</v>
      </c>
      <c r="H979" cm="1">
        <f t="array" ref="H979">INDEX(kelas_charges[kelas],MATCH(1,(insurance[[#This Row],[charges]]&gt;=kelas_charges[Lower])*(insurance[[#This Row],[charges]]&lt;kelas_charges[Upper]),0),1)</f>
        <v>1</v>
      </c>
      <c r="I979" t="str" cm="1">
        <f t="array" ref="I979">INDEX(kelas_charges[desc],MATCH(1,(insurance[[#This Row],[charges]]&gt;=kelas_charges[Lower])*(insurance[[#This Row],[charges]]&lt;kelas_charges[Upper]),0),1)</f>
        <v>1121 s.d 6817</v>
      </c>
      <c r="J979">
        <f>IF(insurance[[#This Row],[charges]]&gt;16700,1,0)</f>
        <v>0</v>
      </c>
      <c r="K979">
        <f>IF(insurance[[#This Row],[smoker]]="yes",1,0)</f>
        <v>0</v>
      </c>
      <c r="L979">
        <f>VLOOKUP(insurance[[#This Row],[region]],Table2[],2,0)</f>
        <v>4</v>
      </c>
    </row>
    <row r="980" spans="1:1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 s="29">
        <v>9704.6680500000002</v>
      </c>
      <c r="H980" cm="1">
        <f t="array" ref="H980">INDEX(kelas_charges[kelas],MATCH(1,(insurance[[#This Row],[charges]]&gt;=kelas_charges[Lower])*(insurance[[#This Row],[charges]]&lt;kelas_charges[Upper]),0),1)</f>
        <v>2</v>
      </c>
      <c r="I980" t="str" cm="1">
        <f t="array" ref="I980">INDEX(kelas_charges[desc],MATCH(1,(insurance[[#This Row],[charges]]&gt;=kelas_charges[Lower])*(insurance[[#This Row],[charges]]&lt;kelas_charges[Upper]),0),1)</f>
        <v>6817 s.d 12512</v>
      </c>
      <c r="J980">
        <f>IF(insurance[[#This Row],[charges]]&gt;16700,1,0)</f>
        <v>0</v>
      </c>
      <c r="K980">
        <f>IF(insurance[[#This Row],[smoker]]="yes",1,0)</f>
        <v>0</v>
      </c>
      <c r="L980">
        <f>VLOOKUP(insurance[[#This Row],[region]],Table2[],2,0)</f>
        <v>2</v>
      </c>
    </row>
    <row r="981" spans="1:1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 s="29">
        <v>4889.0367999999999</v>
      </c>
      <c r="H981" cm="1">
        <f t="array" ref="H981">INDEX(kelas_charges[kelas],MATCH(1,(insurance[[#This Row],[charges]]&gt;=kelas_charges[Lower])*(insurance[[#This Row],[charges]]&lt;kelas_charges[Upper]),0),1)</f>
        <v>1</v>
      </c>
      <c r="I981" t="str" cm="1">
        <f t="array" ref="I981">INDEX(kelas_charges[desc],MATCH(1,(insurance[[#This Row],[charges]]&gt;=kelas_charges[Lower])*(insurance[[#This Row],[charges]]&lt;kelas_charges[Upper]),0),1)</f>
        <v>1121 s.d 6817</v>
      </c>
      <c r="J981">
        <f>IF(insurance[[#This Row],[charges]]&gt;16700,1,0)</f>
        <v>0</v>
      </c>
      <c r="K981">
        <f>IF(insurance[[#This Row],[smoker]]="yes",1,0)</f>
        <v>0</v>
      </c>
      <c r="L981">
        <f>VLOOKUP(insurance[[#This Row],[region]],Table2[],2,0)</f>
        <v>4</v>
      </c>
    </row>
    <row r="982" spans="1:1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 s="29">
        <v>25517.11363</v>
      </c>
      <c r="H982" cm="1">
        <f t="array" ref="H982">INDEX(kelas_charges[kelas],MATCH(1,(insurance[[#This Row],[charges]]&gt;=kelas_charges[Lower])*(insurance[[#This Row],[charges]]&lt;kelas_charges[Upper]),0),1)</f>
        <v>5</v>
      </c>
      <c r="I982" t="str" cm="1">
        <f t="array" ref="I982">INDEX(kelas_charges[desc],MATCH(1,(insurance[[#This Row],[charges]]&gt;=kelas_charges[Lower])*(insurance[[#This Row],[charges]]&lt;kelas_charges[Upper]),0),1)</f>
        <v>23903 s.d 29598</v>
      </c>
      <c r="J982">
        <f>IF(insurance[[#This Row],[charges]]&gt;16700,1,0)</f>
        <v>1</v>
      </c>
      <c r="K982">
        <f>IF(insurance[[#This Row],[smoker]]="yes",1,0)</f>
        <v>0</v>
      </c>
      <c r="L982">
        <f>VLOOKUP(insurance[[#This Row],[region]],Table2[],2,0)</f>
        <v>2</v>
      </c>
    </row>
    <row r="983" spans="1:1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 s="29">
        <v>4500.33925</v>
      </c>
      <c r="H983" cm="1">
        <f t="array" ref="H983">INDEX(kelas_charges[kelas],MATCH(1,(insurance[[#This Row],[charges]]&gt;=kelas_charges[Lower])*(insurance[[#This Row],[charges]]&lt;kelas_charges[Upper]),0),1)</f>
        <v>1</v>
      </c>
      <c r="I983" t="str" cm="1">
        <f t="array" ref="I983">INDEX(kelas_charges[desc],MATCH(1,(insurance[[#This Row],[charges]]&gt;=kelas_charges[Lower])*(insurance[[#This Row],[charges]]&lt;kelas_charges[Upper]),0),1)</f>
        <v>1121 s.d 6817</v>
      </c>
      <c r="J983">
        <f>IF(insurance[[#This Row],[charges]]&gt;16700,1,0)</f>
        <v>0</v>
      </c>
      <c r="K983">
        <f>IF(insurance[[#This Row],[smoker]]="yes",1,0)</f>
        <v>0</v>
      </c>
      <c r="L983">
        <f>VLOOKUP(insurance[[#This Row],[region]],Table2[],2,0)</f>
        <v>2</v>
      </c>
    </row>
    <row r="984" spans="1:1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 s="29">
        <v>19199.944</v>
      </c>
      <c r="H984" cm="1">
        <f t="array" ref="H984">INDEX(kelas_charges[kelas],MATCH(1,(insurance[[#This Row],[charges]]&gt;=kelas_charges[Lower])*(insurance[[#This Row],[charges]]&lt;kelas_charges[Upper]),0),1)</f>
        <v>4</v>
      </c>
      <c r="I984" t="str" cm="1">
        <f t="array" ref="I984">INDEX(kelas_charges[desc],MATCH(1,(insurance[[#This Row],[charges]]&gt;=kelas_charges[Lower])*(insurance[[#This Row],[charges]]&lt;kelas_charges[Upper]),0),1)</f>
        <v>18207 s.d 23903</v>
      </c>
      <c r="J984">
        <f>IF(insurance[[#This Row],[charges]]&gt;16700,1,0)</f>
        <v>1</v>
      </c>
      <c r="K984">
        <f>IF(insurance[[#This Row],[smoker]]="yes",1,0)</f>
        <v>1</v>
      </c>
      <c r="L984">
        <f>VLOOKUP(insurance[[#This Row],[region]],Table2[],2,0)</f>
        <v>3</v>
      </c>
    </row>
    <row r="985" spans="1:1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 s="29">
        <v>16796.411940000002</v>
      </c>
      <c r="H985" cm="1">
        <f t="array" ref="H985">INDEX(kelas_charges[kelas],MATCH(1,(insurance[[#This Row],[charges]]&gt;=kelas_charges[Lower])*(insurance[[#This Row],[charges]]&lt;kelas_charges[Upper]),0),1)</f>
        <v>3</v>
      </c>
      <c r="I985" t="str" cm="1">
        <f t="array" ref="I985">INDEX(kelas_charges[desc],MATCH(1,(insurance[[#This Row],[charges]]&gt;=kelas_charges[Lower])*(insurance[[#This Row],[charges]]&lt;kelas_charges[Upper]),0),1)</f>
        <v>12512 s.d 18207</v>
      </c>
      <c r="J985">
        <f>IF(insurance[[#This Row],[charges]]&gt;16700,1,0)</f>
        <v>1</v>
      </c>
      <c r="K985">
        <f>IF(insurance[[#This Row],[smoker]]="yes",1,0)</f>
        <v>0</v>
      </c>
      <c r="L985">
        <f>VLOOKUP(insurance[[#This Row],[region]],Table2[],2,0)</f>
        <v>2</v>
      </c>
    </row>
    <row r="986" spans="1:1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 s="29">
        <v>4915.0598499999996</v>
      </c>
      <c r="H986" cm="1">
        <f t="array" ref="H986">INDEX(kelas_charges[kelas],MATCH(1,(insurance[[#This Row],[charges]]&gt;=kelas_charges[Lower])*(insurance[[#This Row],[charges]]&lt;kelas_charges[Upper]),0),1)</f>
        <v>1</v>
      </c>
      <c r="I986" t="str" cm="1">
        <f t="array" ref="I986">INDEX(kelas_charges[desc],MATCH(1,(insurance[[#This Row],[charges]]&gt;=kelas_charges[Lower])*(insurance[[#This Row],[charges]]&lt;kelas_charges[Upper]),0),1)</f>
        <v>1121 s.d 6817</v>
      </c>
      <c r="J986">
        <f>IF(insurance[[#This Row],[charges]]&gt;16700,1,0)</f>
        <v>0</v>
      </c>
      <c r="K986">
        <f>IF(insurance[[#This Row],[smoker]]="yes",1,0)</f>
        <v>0</v>
      </c>
      <c r="L986">
        <f>VLOOKUP(insurance[[#This Row],[region]],Table2[],2,0)</f>
        <v>2</v>
      </c>
    </row>
    <row r="987" spans="1:1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 s="29">
        <v>7624.63</v>
      </c>
      <c r="H987" cm="1">
        <f t="array" ref="H987">INDEX(kelas_charges[kelas],MATCH(1,(insurance[[#This Row],[charges]]&gt;=kelas_charges[Lower])*(insurance[[#This Row],[charges]]&lt;kelas_charges[Upper]),0),1)</f>
        <v>2</v>
      </c>
      <c r="I987" t="str" cm="1">
        <f t="array" ref="I987">INDEX(kelas_charges[desc],MATCH(1,(insurance[[#This Row],[charges]]&gt;=kelas_charges[Lower])*(insurance[[#This Row],[charges]]&lt;kelas_charges[Upper]),0),1)</f>
        <v>6817 s.d 12512</v>
      </c>
      <c r="J987">
        <f>IF(insurance[[#This Row],[charges]]&gt;16700,1,0)</f>
        <v>0</v>
      </c>
      <c r="K987">
        <f>IF(insurance[[#This Row],[smoker]]="yes",1,0)</f>
        <v>0</v>
      </c>
      <c r="L987">
        <f>VLOOKUP(insurance[[#This Row],[region]],Table2[],2,0)</f>
        <v>3</v>
      </c>
    </row>
    <row r="988" spans="1:1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 s="29">
        <v>8410.0468500000006</v>
      </c>
      <c r="H988" cm="1">
        <f t="array" ref="H988">INDEX(kelas_charges[kelas],MATCH(1,(insurance[[#This Row],[charges]]&gt;=kelas_charges[Lower])*(insurance[[#This Row],[charges]]&lt;kelas_charges[Upper]),0),1)</f>
        <v>2</v>
      </c>
      <c r="I988" t="str" cm="1">
        <f t="array" ref="I988">INDEX(kelas_charges[desc],MATCH(1,(insurance[[#This Row],[charges]]&gt;=kelas_charges[Lower])*(insurance[[#This Row],[charges]]&lt;kelas_charges[Upper]),0),1)</f>
        <v>6817 s.d 12512</v>
      </c>
      <c r="J988">
        <f>IF(insurance[[#This Row],[charges]]&gt;16700,1,0)</f>
        <v>0</v>
      </c>
      <c r="K988">
        <f>IF(insurance[[#This Row],[smoker]]="yes",1,0)</f>
        <v>0</v>
      </c>
      <c r="L988">
        <f>VLOOKUP(insurance[[#This Row],[region]],Table2[],2,0)</f>
        <v>1</v>
      </c>
    </row>
    <row r="989" spans="1:1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 s="29">
        <v>28340.188849999999</v>
      </c>
      <c r="H989" cm="1">
        <f t="array" ref="H989">INDEX(kelas_charges[kelas],MATCH(1,(insurance[[#This Row],[charges]]&gt;=kelas_charges[Lower])*(insurance[[#This Row],[charges]]&lt;kelas_charges[Upper]),0),1)</f>
        <v>5</v>
      </c>
      <c r="I989" t="str" cm="1">
        <f t="array" ref="I989">INDEX(kelas_charges[desc],MATCH(1,(insurance[[#This Row],[charges]]&gt;=kelas_charges[Lower])*(insurance[[#This Row],[charges]]&lt;kelas_charges[Upper]),0),1)</f>
        <v>23903 s.d 29598</v>
      </c>
      <c r="J989">
        <f>IF(insurance[[#This Row],[charges]]&gt;16700,1,0)</f>
        <v>1</v>
      </c>
      <c r="K989">
        <f>IF(insurance[[#This Row],[smoker]]="yes",1,0)</f>
        <v>0</v>
      </c>
      <c r="L989">
        <f>VLOOKUP(insurance[[#This Row],[region]],Table2[],2,0)</f>
        <v>1</v>
      </c>
    </row>
    <row r="990" spans="1:1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 s="29">
        <v>4518.8262500000001</v>
      </c>
      <c r="H990" cm="1">
        <f t="array" ref="H990">INDEX(kelas_charges[kelas],MATCH(1,(insurance[[#This Row],[charges]]&gt;=kelas_charges[Lower])*(insurance[[#This Row],[charges]]&lt;kelas_charges[Upper]),0),1)</f>
        <v>1</v>
      </c>
      <c r="I990" t="str" cm="1">
        <f t="array" ref="I990">INDEX(kelas_charges[desc],MATCH(1,(insurance[[#This Row],[charges]]&gt;=kelas_charges[Lower])*(insurance[[#This Row],[charges]]&lt;kelas_charges[Upper]),0),1)</f>
        <v>1121 s.d 6817</v>
      </c>
      <c r="J990">
        <f>IF(insurance[[#This Row],[charges]]&gt;16700,1,0)</f>
        <v>0</v>
      </c>
      <c r="K990">
        <f>IF(insurance[[#This Row],[smoker]]="yes",1,0)</f>
        <v>0</v>
      </c>
      <c r="L990">
        <f>VLOOKUP(insurance[[#This Row],[region]],Table2[],2,0)</f>
        <v>2</v>
      </c>
    </row>
    <row r="991" spans="1:1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 s="29">
        <v>14571.890799999999</v>
      </c>
      <c r="H991" cm="1">
        <f t="array" ref="H991">INDEX(kelas_charges[kelas],MATCH(1,(insurance[[#This Row],[charges]]&gt;=kelas_charges[Lower])*(insurance[[#This Row],[charges]]&lt;kelas_charges[Upper]),0),1)</f>
        <v>3</v>
      </c>
      <c r="I991" t="str" cm="1">
        <f t="array" ref="I991">INDEX(kelas_charges[desc],MATCH(1,(insurance[[#This Row],[charges]]&gt;=kelas_charges[Lower])*(insurance[[#This Row],[charges]]&lt;kelas_charges[Upper]),0),1)</f>
        <v>12512 s.d 18207</v>
      </c>
      <c r="J991">
        <f>IF(insurance[[#This Row],[charges]]&gt;16700,1,0)</f>
        <v>0</v>
      </c>
      <c r="K991">
        <f>IF(insurance[[#This Row],[smoker]]="yes",1,0)</f>
        <v>1</v>
      </c>
      <c r="L991">
        <f>VLOOKUP(insurance[[#This Row],[region]],Table2[],2,0)</f>
        <v>2</v>
      </c>
    </row>
    <row r="992" spans="1:1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 s="29">
        <v>3378.91</v>
      </c>
      <c r="H992" cm="1">
        <f t="array" ref="H992">INDEX(kelas_charges[kelas],MATCH(1,(insurance[[#This Row],[charges]]&gt;=kelas_charges[Lower])*(insurance[[#This Row],[charges]]&lt;kelas_charges[Upper]),0),1)</f>
        <v>1</v>
      </c>
      <c r="I992" t="str" cm="1">
        <f t="array" ref="I992">INDEX(kelas_charges[desc],MATCH(1,(insurance[[#This Row],[charges]]&gt;=kelas_charges[Lower])*(insurance[[#This Row],[charges]]&lt;kelas_charges[Upper]),0),1)</f>
        <v>1121 s.d 6817</v>
      </c>
      <c r="J992">
        <f>IF(insurance[[#This Row],[charges]]&gt;16700,1,0)</f>
        <v>0</v>
      </c>
      <c r="K992">
        <f>IF(insurance[[#This Row],[smoker]]="yes",1,0)</f>
        <v>0</v>
      </c>
      <c r="L992">
        <f>VLOOKUP(insurance[[#This Row],[region]],Table2[],2,0)</f>
        <v>3</v>
      </c>
    </row>
    <row r="993" spans="1:1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 s="29">
        <v>7144.86265</v>
      </c>
      <c r="H993" cm="1">
        <f t="array" ref="H993">INDEX(kelas_charges[kelas],MATCH(1,(insurance[[#This Row],[charges]]&gt;=kelas_charges[Lower])*(insurance[[#This Row],[charges]]&lt;kelas_charges[Upper]),0),1)</f>
        <v>2</v>
      </c>
      <c r="I993" t="str" cm="1">
        <f t="array" ref="I993">INDEX(kelas_charges[desc],MATCH(1,(insurance[[#This Row],[charges]]&gt;=kelas_charges[Lower])*(insurance[[#This Row],[charges]]&lt;kelas_charges[Upper]),0),1)</f>
        <v>6817 s.d 12512</v>
      </c>
      <c r="J993">
        <f>IF(insurance[[#This Row],[charges]]&gt;16700,1,0)</f>
        <v>0</v>
      </c>
      <c r="K993">
        <f>IF(insurance[[#This Row],[smoker]]="yes",1,0)</f>
        <v>0</v>
      </c>
      <c r="L993">
        <f>VLOOKUP(insurance[[#This Row],[region]],Table2[],2,0)</f>
        <v>2</v>
      </c>
    </row>
    <row r="994" spans="1:1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 s="29">
        <v>10118.424000000001</v>
      </c>
      <c r="H994" cm="1">
        <f t="array" ref="H994">INDEX(kelas_charges[kelas],MATCH(1,(insurance[[#This Row],[charges]]&gt;=kelas_charges[Lower])*(insurance[[#This Row],[charges]]&lt;kelas_charges[Upper]),0),1)</f>
        <v>2</v>
      </c>
      <c r="I994" t="str" cm="1">
        <f t="array" ref="I994">INDEX(kelas_charges[desc],MATCH(1,(insurance[[#This Row],[charges]]&gt;=kelas_charges[Lower])*(insurance[[#This Row],[charges]]&lt;kelas_charges[Upper]),0),1)</f>
        <v>6817 s.d 12512</v>
      </c>
      <c r="J994">
        <f>IF(insurance[[#This Row],[charges]]&gt;16700,1,0)</f>
        <v>0</v>
      </c>
      <c r="K994">
        <f>IF(insurance[[#This Row],[smoker]]="yes",1,0)</f>
        <v>0</v>
      </c>
      <c r="L994">
        <f>VLOOKUP(insurance[[#This Row],[region]],Table2[],2,0)</f>
        <v>3</v>
      </c>
    </row>
    <row r="995" spans="1:1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 s="29">
        <v>5484.4673000000003</v>
      </c>
      <c r="H995" cm="1">
        <f t="array" ref="H995">INDEX(kelas_charges[kelas],MATCH(1,(insurance[[#This Row],[charges]]&gt;=kelas_charges[Lower])*(insurance[[#This Row],[charges]]&lt;kelas_charges[Upper]),0),1)</f>
        <v>1</v>
      </c>
      <c r="I995" t="str" cm="1">
        <f t="array" ref="I995">INDEX(kelas_charges[desc],MATCH(1,(insurance[[#This Row],[charges]]&gt;=kelas_charges[Lower])*(insurance[[#This Row],[charges]]&lt;kelas_charges[Upper]),0),1)</f>
        <v>1121 s.d 6817</v>
      </c>
      <c r="J995">
        <f>IF(insurance[[#This Row],[charges]]&gt;16700,1,0)</f>
        <v>0</v>
      </c>
      <c r="K995">
        <f>IF(insurance[[#This Row],[smoker]]="yes",1,0)</f>
        <v>0</v>
      </c>
      <c r="L995">
        <f>VLOOKUP(insurance[[#This Row],[region]],Table2[],2,0)</f>
        <v>4</v>
      </c>
    </row>
    <row r="996" spans="1:1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 s="29">
        <v>16420.494549999999</v>
      </c>
      <c r="H996" cm="1">
        <f t="array" ref="H996">INDEX(kelas_charges[kelas],MATCH(1,(insurance[[#This Row],[charges]]&gt;=kelas_charges[Lower])*(insurance[[#This Row],[charges]]&lt;kelas_charges[Upper]),0),1)</f>
        <v>3</v>
      </c>
      <c r="I996" t="str" cm="1">
        <f t="array" ref="I996">INDEX(kelas_charges[desc],MATCH(1,(insurance[[#This Row],[charges]]&gt;=kelas_charges[Lower])*(insurance[[#This Row],[charges]]&lt;kelas_charges[Upper]),0),1)</f>
        <v>12512 s.d 18207</v>
      </c>
      <c r="J996">
        <f>IF(insurance[[#This Row],[charges]]&gt;16700,1,0)</f>
        <v>0</v>
      </c>
      <c r="K996">
        <f>IF(insurance[[#This Row],[smoker]]="yes",1,0)</f>
        <v>1</v>
      </c>
      <c r="L996">
        <f>VLOOKUP(insurance[[#This Row],[region]],Table2[],2,0)</f>
        <v>1</v>
      </c>
    </row>
    <row r="997" spans="1:1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 s="29">
        <v>7986.4752500000004</v>
      </c>
      <c r="H997" cm="1">
        <f t="array" ref="H997">INDEX(kelas_charges[kelas],MATCH(1,(insurance[[#This Row],[charges]]&gt;=kelas_charges[Lower])*(insurance[[#This Row],[charges]]&lt;kelas_charges[Upper]),0),1)</f>
        <v>2</v>
      </c>
      <c r="I997" t="str" cm="1">
        <f t="array" ref="I997">INDEX(kelas_charges[desc],MATCH(1,(insurance[[#This Row],[charges]]&gt;=kelas_charges[Lower])*(insurance[[#This Row],[charges]]&lt;kelas_charges[Upper]),0),1)</f>
        <v>6817 s.d 12512</v>
      </c>
      <c r="J997">
        <f>IF(insurance[[#This Row],[charges]]&gt;16700,1,0)</f>
        <v>0</v>
      </c>
      <c r="K997">
        <f>IF(insurance[[#This Row],[smoker]]="yes",1,0)</f>
        <v>0</v>
      </c>
      <c r="L997">
        <f>VLOOKUP(insurance[[#This Row],[region]],Table2[],2,0)</f>
        <v>2</v>
      </c>
    </row>
    <row r="998" spans="1:1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 s="29">
        <v>7418.5219999999999</v>
      </c>
      <c r="H998" cm="1">
        <f t="array" ref="H998">INDEX(kelas_charges[kelas],MATCH(1,(insurance[[#This Row],[charges]]&gt;=kelas_charges[Lower])*(insurance[[#This Row],[charges]]&lt;kelas_charges[Upper]),0),1)</f>
        <v>2</v>
      </c>
      <c r="I998" t="str" cm="1">
        <f t="array" ref="I998">INDEX(kelas_charges[desc],MATCH(1,(insurance[[#This Row],[charges]]&gt;=kelas_charges[Lower])*(insurance[[#This Row],[charges]]&lt;kelas_charges[Upper]),0),1)</f>
        <v>6817 s.d 12512</v>
      </c>
      <c r="J998">
        <f>IF(insurance[[#This Row],[charges]]&gt;16700,1,0)</f>
        <v>0</v>
      </c>
      <c r="K998">
        <f>IF(insurance[[#This Row],[smoker]]="yes",1,0)</f>
        <v>0</v>
      </c>
      <c r="L998">
        <f>VLOOKUP(insurance[[#This Row],[region]],Table2[],2,0)</f>
        <v>3</v>
      </c>
    </row>
    <row r="999" spans="1:1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 s="29">
        <v>13887.968500000001</v>
      </c>
      <c r="H999" cm="1">
        <f t="array" ref="H999">INDEX(kelas_charges[kelas],MATCH(1,(insurance[[#This Row],[charges]]&gt;=kelas_charges[Lower])*(insurance[[#This Row],[charges]]&lt;kelas_charges[Upper]),0),1)</f>
        <v>3</v>
      </c>
      <c r="I999" t="str" cm="1">
        <f t="array" ref="I999">INDEX(kelas_charges[desc],MATCH(1,(insurance[[#This Row],[charges]]&gt;=kelas_charges[Lower])*(insurance[[#This Row],[charges]]&lt;kelas_charges[Upper]),0),1)</f>
        <v>12512 s.d 18207</v>
      </c>
      <c r="J999">
        <f>IF(insurance[[#This Row],[charges]]&gt;16700,1,0)</f>
        <v>0</v>
      </c>
      <c r="K999">
        <f>IF(insurance[[#This Row],[smoker]]="yes",1,0)</f>
        <v>0</v>
      </c>
      <c r="L999">
        <f>VLOOKUP(insurance[[#This Row],[region]],Table2[],2,0)</f>
        <v>4</v>
      </c>
    </row>
    <row r="1000" spans="1:1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 s="29">
        <v>6551.7501000000002</v>
      </c>
      <c r="H1000" cm="1">
        <f t="array" ref="H1000">INDEX(kelas_charges[kelas],MATCH(1,(insurance[[#This Row],[charges]]&gt;=kelas_charges[Lower])*(insurance[[#This Row],[charges]]&lt;kelas_charges[Upper]),0),1)</f>
        <v>1</v>
      </c>
      <c r="I1000" t="str" cm="1">
        <f t="array" ref="I1000">INDEX(kelas_charges[desc],MATCH(1,(insurance[[#This Row],[charges]]&gt;=kelas_charges[Lower])*(insurance[[#This Row],[charges]]&lt;kelas_charges[Upper]),0),1)</f>
        <v>1121 s.d 6817</v>
      </c>
      <c r="J1000">
        <f>IF(insurance[[#This Row],[charges]]&gt;16700,1,0)</f>
        <v>0</v>
      </c>
      <c r="K1000">
        <f>IF(insurance[[#This Row],[smoker]]="yes",1,0)</f>
        <v>0</v>
      </c>
      <c r="L1000">
        <f>VLOOKUP(insurance[[#This Row],[region]],Table2[],2,0)</f>
        <v>2</v>
      </c>
    </row>
    <row r="1001" spans="1:1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 s="29">
        <v>5267.8181500000001</v>
      </c>
      <c r="H1001" cm="1">
        <f t="array" ref="H1001">INDEX(kelas_charges[kelas],MATCH(1,(insurance[[#This Row],[charges]]&gt;=kelas_charges[Lower])*(insurance[[#This Row],[charges]]&lt;kelas_charges[Upper]),0),1)</f>
        <v>1</v>
      </c>
      <c r="I1001" t="str" cm="1">
        <f t="array" ref="I1001">INDEX(kelas_charges[desc],MATCH(1,(insurance[[#This Row],[charges]]&gt;=kelas_charges[Lower])*(insurance[[#This Row],[charges]]&lt;kelas_charges[Upper]),0),1)</f>
        <v>1121 s.d 6817</v>
      </c>
      <c r="J1001">
        <f>IF(insurance[[#This Row],[charges]]&gt;16700,1,0)</f>
        <v>0</v>
      </c>
      <c r="K1001">
        <f>IF(insurance[[#This Row],[smoker]]="yes",1,0)</f>
        <v>0</v>
      </c>
      <c r="L1001">
        <f>VLOOKUP(insurance[[#This Row],[region]],Table2[],2,0)</f>
        <v>1</v>
      </c>
    </row>
    <row r="1002" spans="1:1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 s="29">
        <v>17361.766100000001</v>
      </c>
      <c r="H1002" cm="1">
        <f t="array" ref="H1002">INDEX(kelas_charges[kelas],MATCH(1,(insurance[[#This Row],[charges]]&gt;=kelas_charges[Lower])*(insurance[[#This Row],[charges]]&lt;kelas_charges[Upper]),0),1)</f>
        <v>3</v>
      </c>
      <c r="I1002" t="str" cm="1">
        <f t="array" ref="I1002">INDEX(kelas_charges[desc],MATCH(1,(insurance[[#This Row],[charges]]&gt;=kelas_charges[Lower])*(insurance[[#This Row],[charges]]&lt;kelas_charges[Upper]),0),1)</f>
        <v>12512 s.d 18207</v>
      </c>
      <c r="J1002">
        <f>IF(insurance[[#This Row],[charges]]&gt;16700,1,0)</f>
        <v>1</v>
      </c>
      <c r="K1002">
        <f>IF(insurance[[#This Row],[smoker]]="yes",1,0)</f>
        <v>1</v>
      </c>
      <c r="L1002">
        <f>VLOOKUP(insurance[[#This Row],[region]],Table2[],2,0)</f>
        <v>1</v>
      </c>
    </row>
    <row r="1003" spans="1:1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 s="29">
        <v>34472.841</v>
      </c>
      <c r="H1003" cm="1">
        <f t="array" ref="H1003">INDEX(kelas_charges[kelas],MATCH(1,(insurance[[#This Row],[charges]]&gt;=kelas_charges[Lower])*(insurance[[#This Row],[charges]]&lt;kelas_charges[Upper]),0),1)</f>
        <v>6</v>
      </c>
      <c r="I1003" t="str" cm="1">
        <f t="array" ref="I1003">INDEX(kelas_charges[desc],MATCH(1,(insurance[[#This Row],[charges]]&gt;=kelas_charges[Lower])*(insurance[[#This Row],[charges]]&lt;kelas_charges[Upper]),0),1)</f>
        <v>29598 s.d 35293</v>
      </c>
      <c r="J1003">
        <f>IF(insurance[[#This Row],[charges]]&gt;16700,1,0)</f>
        <v>1</v>
      </c>
      <c r="K1003">
        <f>IF(insurance[[#This Row],[smoker]]="yes",1,0)</f>
        <v>1</v>
      </c>
      <c r="L1003">
        <f>VLOOKUP(insurance[[#This Row],[region]],Table2[],2,0)</f>
        <v>3</v>
      </c>
    </row>
    <row r="1004" spans="1:1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 s="29">
        <v>1972.95</v>
      </c>
      <c r="H1004" cm="1">
        <f t="array" ref="H1004">INDEX(kelas_charges[kelas],MATCH(1,(insurance[[#This Row],[charges]]&gt;=kelas_charges[Lower])*(insurance[[#This Row],[charges]]&lt;kelas_charges[Upper]),0),1)</f>
        <v>1</v>
      </c>
      <c r="I1004" t="str" cm="1">
        <f t="array" ref="I1004">INDEX(kelas_charges[desc],MATCH(1,(insurance[[#This Row],[charges]]&gt;=kelas_charges[Lower])*(insurance[[#This Row],[charges]]&lt;kelas_charges[Upper]),0),1)</f>
        <v>1121 s.d 6817</v>
      </c>
      <c r="J1004">
        <f>IF(insurance[[#This Row],[charges]]&gt;16700,1,0)</f>
        <v>0</v>
      </c>
      <c r="K1004">
        <f>IF(insurance[[#This Row],[smoker]]="yes",1,0)</f>
        <v>0</v>
      </c>
      <c r="L1004">
        <f>VLOOKUP(insurance[[#This Row],[region]],Table2[],2,0)</f>
        <v>3</v>
      </c>
    </row>
    <row r="1005" spans="1:1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 s="29">
        <v>21232.182260000001</v>
      </c>
      <c r="H1005" cm="1">
        <f t="array" ref="H1005">INDEX(kelas_charges[kelas],MATCH(1,(insurance[[#This Row],[charges]]&gt;=kelas_charges[Lower])*(insurance[[#This Row],[charges]]&lt;kelas_charges[Upper]),0),1)</f>
        <v>4</v>
      </c>
      <c r="I1005" t="str" cm="1">
        <f t="array" ref="I1005">INDEX(kelas_charges[desc],MATCH(1,(insurance[[#This Row],[charges]]&gt;=kelas_charges[Lower])*(insurance[[#This Row],[charges]]&lt;kelas_charges[Upper]),0),1)</f>
        <v>18207 s.d 23903</v>
      </c>
      <c r="J1005">
        <f>IF(insurance[[#This Row],[charges]]&gt;16700,1,0)</f>
        <v>1</v>
      </c>
      <c r="K1005">
        <f>IF(insurance[[#This Row],[smoker]]="yes",1,0)</f>
        <v>0</v>
      </c>
      <c r="L1005">
        <f>VLOOKUP(insurance[[#This Row],[region]],Table2[],2,0)</f>
        <v>3</v>
      </c>
    </row>
    <row r="1006" spans="1:1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 s="29">
        <v>8627.5411000000004</v>
      </c>
      <c r="H1006" cm="1">
        <f t="array" ref="H1006">INDEX(kelas_charges[kelas],MATCH(1,(insurance[[#This Row],[charges]]&gt;=kelas_charges[Lower])*(insurance[[#This Row],[charges]]&lt;kelas_charges[Upper]),0),1)</f>
        <v>2</v>
      </c>
      <c r="I1006" t="str" cm="1">
        <f t="array" ref="I1006">INDEX(kelas_charges[desc],MATCH(1,(insurance[[#This Row],[charges]]&gt;=kelas_charges[Lower])*(insurance[[#This Row],[charges]]&lt;kelas_charges[Upper]),0),1)</f>
        <v>6817 s.d 12512</v>
      </c>
      <c r="J1006">
        <f>IF(insurance[[#This Row],[charges]]&gt;16700,1,0)</f>
        <v>0</v>
      </c>
      <c r="K1006">
        <f>IF(insurance[[#This Row],[smoker]]="yes",1,0)</f>
        <v>0</v>
      </c>
      <c r="L1006">
        <f>VLOOKUP(insurance[[#This Row],[region]],Table2[],2,0)</f>
        <v>2</v>
      </c>
    </row>
    <row r="1007" spans="1:1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 s="29">
        <v>4433.3877000000002</v>
      </c>
      <c r="H1007" cm="1">
        <f t="array" ref="H1007">INDEX(kelas_charges[kelas],MATCH(1,(insurance[[#This Row],[charges]]&gt;=kelas_charges[Lower])*(insurance[[#This Row],[charges]]&lt;kelas_charges[Upper]),0),1)</f>
        <v>1</v>
      </c>
      <c r="I1007" t="str" cm="1">
        <f t="array" ref="I1007">INDEX(kelas_charges[desc],MATCH(1,(insurance[[#This Row],[charges]]&gt;=kelas_charges[Lower])*(insurance[[#This Row],[charges]]&lt;kelas_charges[Upper]),0),1)</f>
        <v>1121 s.d 6817</v>
      </c>
      <c r="J1007">
        <f>IF(insurance[[#This Row],[charges]]&gt;16700,1,0)</f>
        <v>0</v>
      </c>
      <c r="K1007">
        <f>IF(insurance[[#This Row],[smoker]]="yes",1,0)</f>
        <v>0</v>
      </c>
      <c r="L1007">
        <f>VLOOKUP(insurance[[#This Row],[region]],Table2[],2,0)</f>
        <v>1</v>
      </c>
    </row>
    <row r="1008" spans="1:1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 s="29">
        <v>4438.2633999999998</v>
      </c>
      <c r="H1008" cm="1">
        <f t="array" ref="H1008">INDEX(kelas_charges[kelas],MATCH(1,(insurance[[#This Row],[charges]]&gt;=kelas_charges[Lower])*(insurance[[#This Row],[charges]]&lt;kelas_charges[Upper]),0),1)</f>
        <v>1</v>
      </c>
      <c r="I1008" t="str" cm="1">
        <f t="array" ref="I1008">INDEX(kelas_charges[desc],MATCH(1,(insurance[[#This Row],[charges]]&gt;=kelas_charges[Lower])*(insurance[[#This Row],[charges]]&lt;kelas_charges[Upper]),0),1)</f>
        <v>1121 s.d 6817</v>
      </c>
      <c r="J1008">
        <f>IF(insurance[[#This Row],[charges]]&gt;16700,1,0)</f>
        <v>0</v>
      </c>
      <c r="K1008">
        <f>IF(insurance[[#This Row],[smoker]]="yes",1,0)</f>
        <v>0</v>
      </c>
      <c r="L1008">
        <f>VLOOKUP(insurance[[#This Row],[region]],Table2[],2,0)</f>
        <v>2</v>
      </c>
    </row>
    <row r="1009" spans="1:1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 s="29">
        <v>24915.220850000002</v>
      </c>
      <c r="H1009" cm="1">
        <f t="array" ref="H1009">INDEX(kelas_charges[kelas],MATCH(1,(insurance[[#This Row],[charges]]&gt;=kelas_charges[Lower])*(insurance[[#This Row],[charges]]&lt;kelas_charges[Upper]),0),1)</f>
        <v>5</v>
      </c>
      <c r="I1009" t="str" cm="1">
        <f t="array" ref="I1009">INDEX(kelas_charges[desc],MATCH(1,(insurance[[#This Row],[charges]]&gt;=kelas_charges[Lower])*(insurance[[#This Row],[charges]]&lt;kelas_charges[Upper]),0),1)</f>
        <v>23903 s.d 29598</v>
      </c>
      <c r="J1009">
        <f>IF(insurance[[#This Row],[charges]]&gt;16700,1,0)</f>
        <v>1</v>
      </c>
      <c r="K1009">
        <f>IF(insurance[[#This Row],[smoker]]="yes",1,0)</f>
        <v>1</v>
      </c>
      <c r="L1009">
        <f>VLOOKUP(insurance[[#This Row],[region]],Table2[],2,0)</f>
        <v>1</v>
      </c>
    </row>
    <row r="1010" spans="1:1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 s="29">
        <v>23241.47453</v>
      </c>
      <c r="H1010" cm="1">
        <f t="array" ref="H1010">INDEX(kelas_charges[kelas],MATCH(1,(insurance[[#This Row],[charges]]&gt;=kelas_charges[Lower])*(insurance[[#This Row],[charges]]&lt;kelas_charges[Upper]),0),1)</f>
        <v>4</v>
      </c>
      <c r="I1010" t="str" cm="1">
        <f t="array" ref="I1010">INDEX(kelas_charges[desc],MATCH(1,(insurance[[#This Row],[charges]]&gt;=kelas_charges[Lower])*(insurance[[#This Row],[charges]]&lt;kelas_charges[Upper]),0),1)</f>
        <v>18207 s.d 23903</v>
      </c>
      <c r="J1010">
        <f>IF(insurance[[#This Row],[charges]]&gt;16700,1,0)</f>
        <v>1</v>
      </c>
      <c r="K1010">
        <f>IF(insurance[[#This Row],[smoker]]="yes",1,0)</f>
        <v>0</v>
      </c>
      <c r="L1010">
        <f>VLOOKUP(insurance[[#This Row],[region]],Table2[],2,0)</f>
        <v>2</v>
      </c>
    </row>
    <row r="1011" spans="1:1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 s="29">
        <v>9957.7216000000008</v>
      </c>
      <c r="H1011" cm="1">
        <f t="array" ref="H1011">INDEX(kelas_charges[kelas],MATCH(1,(insurance[[#This Row],[charges]]&gt;=kelas_charges[Lower])*(insurance[[#This Row],[charges]]&lt;kelas_charges[Upper]),0),1)</f>
        <v>2</v>
      </c>
      <c r="I1011" t="str" cm="1">
        <f t="array" ref="I1011">INDEX(kelas_charges[desc],MATCH(1,(insurance[[#This Row],[charges]]&gt;=kelas_charges[Lower])*(insurance[[#This Row],[charges]]&lt;kelas_charges[Upper]),0),1)</f>
        <v>6817 s.d 12512</v>
      </c>
      <c r="J1011">
        <f>IF(insurance[[#This Row],[charges]]&gt;16700,1,0)</f>
        <v>0</v>
      </c>
      <c r="K1011">
        <f>IF(insurance[[#This Row],[smoker]]="yes",1,0)</f>
        <v>0</v>
      </c>
      <c r="L1011">
        <f>VLOOKUP(insurance[[#This Row],[region]],Table2[],2,0)</f>
        <v>2</v>
      </c>
    </row>
    <row r="1012" spans="1:1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 s="29">
        <v>8269.0439999999999</v>
      </c>
      <c r="H1012" cm="1">
        <f t="array" ref="H1012">INDEX(kelas_charges[kelas],MATCH(1,(insurance[[#This Row],[charges]]&gt;=kelas_charges[Lower])*(insurance[[#This Row],[charges]]&lt;kelas_charges[Upper]),0),1)</f>
        <v>2</v>
      </c>
      <c r="I1012" t="str" cm="1">
        <f t="array" ref="I1012">INDEX(kelas_charges[desc],MATCH(1,(insurance[[#This Row],[charges]]&gt;=kelas_charges[Lower])*(insurance[[#This Row],[charges]]&lt;kelas_charges[Upper]),0),1)</f>
        <v>6817 s.d 12512</v>
      </c>
      <c r="J1012">
        <f>IF(insurance[[#This Row],[charges]]&gt;16700,1,0)</f>
        <v>0</v>
      </c>
      <c r="K1012">
        <f>IF(insurance[[#This Row],[smoker]]="yes",1,0)</f>
        <v>0</v>
      </c>
      <c r="L1012">
        <f>VLOOKUP(insurance[[#This Row],[region]],Table2[],2,0)</f>
        <v>3</v>
      </c>
    </row>
    <row r="1013" spans="1:1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 s="29">
        <v>18767.737700000001</v>
      </c>
      <c r="H1013" cm="1">
        <f t="array" ref="H1013">INDEX(kelas_charges[kelas],MATCH(1,(insurance[[#This Row],[charges]]&gt;=kelas_charges[Lower])*(insurance[[#This Row],[charges]]&lt;kelas_charges[Upper]),0),1)</f>
        <v>4</v>
      </c>
      <c r="I1013" t="str" cm="1">
        <f t="array" ref="I1013">INDEX(kelas_charges[desc],MATCH(1,(insurance[[#This Row],[charges]]&gt;=kelas_charges[Lower])*(insurance[[#This Row],[charges]]&lt;kelas_charges[Upper]),0),1)</f>
        <v>18207 s.d 23903</v>
      </c>
      <c r="J1013">
        <f>IF(insurance[[#This Row],[charges]]&gt;16700,1,0)</f>
        <v>1</v>
      </c>
      <c r="K1013">
        <f>IF(insurance[[#This Row],[smoker]]="yes",1,0)</f>
        <v>1</v>
      </c>
      <c r="L1013">
        <f>VLOOKUP(insurance[[#This Row],[region]],Table2[],2,0)</f>
        <v>4</v>
      </c>
    </row>
    <row r="1014" spans="1:1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 s="29">
        <v>36580.282160000002</v>
      </c>
      <c r="H1014" cm="1">
        <f t="array" ref="H1014">INDEX(kelas_charges[kelas],MATCH(1,(insurance[[#This Row],[charges]]&gt;=kelas_charges[Lower])*(insurance[[#This Row],[charges]]&lt;kelas_charges[Upper]),0),1)</f>
        <v>7</v>
      </c>
      <c r="I1014" t="str" cm="1">
        <f t="array" ref="I1014">INDEX(kelas_charges[desc],MATCH(1,(insurance[[#This Row],[charges]]&gt;=kelas_charges[Lower])*(insurance[[#This Row],[charges]]&lt;kelas_charges[Upper]),0),1)</f>
        <v>35293 s.d 40989</v>
      </c>
      <c r="J1014">
        <f>IF(insurance[[#This Row],[charges]]&gt;16700,1,0)</f>
        <v>1</v>
      </c>
      <c r="K1014">
        <f>IF(insurance[[#This Row],[smoker]]="yes",1,0)</f>
        <v>0</v>
      </c>
      <c r="L1014">
        <f>VLOOKUP(insurance[[#This Row],[region]],Table2[],2,0)</f>
        <v>4</v>
      </c>
    </row>
    <row r="1015" spans="1:1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 s="29">
        <v>8765.2489999999998</v>
      </c>
      <c r="H1015" cm="1">
        <f t="array" ref="H1015">INDEX(kelas_charges[kelas],MATCH(1,(insurance[[#This Row],[charges]]&gt;=kelas_charges[Lower])*(insurance[[#This Row],[charges]]&lt;kelas_charges[Upper]),0),1)</f>
        <v>2</v>
      </c>
      <c r="I1015" t="str" cm="1">
        <f t="array" ref="I1015">INDEX(kelas_charges[desc],MATCH(1,(insurance[[#This Row],[charges]]&gt;=kelas_charges[Lower])*(insurance[[#This Row],[charges]]&lt;kelas_charges[Upper]),0),1)</f>
        <v>6817 s.d 12512</v>
      </c>
      <c r="J1015">
        <f>IF(insurance[[#This Row],[charges]]&gt;16700,1,0)</f>
        <v>0</v>
      </c>
      <c r="K1015">
        <f>IF(insurance[[#This Row],[smoker]]="yes",1,0)</f>
        <v>0</v>
      </c>
      <c r="L1015">
        <f>VLOOKUP(insurance[[#This Row],[region]],Table2[],2,0)</f>
        <v>1</v>
      </c>
    </row>
    <row r="1016" spans="1:1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 s="29">
        <v>5383.5360000000001</v>
      </c>
      <c r="H1016" cm="1">
        <f t="array" ref="H1016">INDEX(kelas_charges[kelas],MATCH(1,(insurance[[#This Row],[charges]]&gt;=kelas_charges[Lower])*(insurance[[#This Row],[charges]]&lt;kelas_charges[Upper]),0),1)</f>
        <v>1</v>
      </c>
      <c r="I1016" t="str" cm="1">
        <f t="array" ref="I1016">INDEX(kelas_charges[desc],MATCH(1,(insurance[[#This Row],[charges]]&gt;=kelas_charges[Lower])*(insurance[[#This Row],[charges]]&lt;kelas_charges[Upper]),0),1)</f>
        <v>1121 s.d 6817</v>
      </c>
      <c r="J1016">
        <f>IF(insurance[[#This Row],[charges]]&gt;16700,1,0)</f>
        <v>0</v>
      </c>
      <c r="K1016">
        <f>IF(insurance[[#This Row],[smoker]]="yes",1,0)</f>
        <v>0</v>
      </c>
      <c r="L1016">
        <f>VLOOKUP(insurance[[#This Row],[region]],Table2[],2,0)</f>
        <v>3</v>
      </c>
    </row>
    <row r="1017" spans="1:1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 s="29">
        <v>12124.992399999999</v>
      </c>
      <c r="H1017" cm="1">
        <f t="array" ref="H1017">INDEX(kelas_charges[kelas],MATCH(1,(insurance[[#This Row],[charges]]&gt;=kelas_charges[Lower])*(insurance[[#This Row],[charges]]&lt;kelas_charges[Upper]),0),1)</f>
        <v>2</v>
      </c>
      <c r="I1017" t="str" cm="1">
        <f t="array" ref="I1017">INDEX(kelas_charges[desc],MATCH(1,(insurance[[#This Row],[charges]]&gt;=kelas_charges[Lower])*(insurance[[#This Row],[charges]]&lt;kelas_charges[Upper]),0),1)</f>
        <v>6817 s.d 12512</v>
      </c>
      <c r="J1017">
        <f>IF(insurance[[#This Row],[charges]]&gt;16700,1,0)</f>
        <v>0</v>
      </c>
      <c r="K1017">
        <f>IF(insurance[[#This Row],[smoker]]="yes",1,0)</f>
        <v>0</v>
      </c>
      <c r="L1017">
        <f>VLOOKUP(insurance[[#This Row],[region]],Table2[],2,0)</f>
        <v>1</v>
      </c>
    </row>
    <row r="1018" spans="1:1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 s="29">
        <v>2709.24395</v>
      </c>
      <c r="H1018" cm="1">
        <f t="array" ref="H1018">INDEX(kelas_charges[kelas],MATCH(1,(insurance[[#This Row],[charges]]&gt;=kelas_charges[Lower])*(insurance[[#This Row],[charges]]&lt;kelas_charges[Upper]),0),1)</f>
        <v>1</v>
      </c>
      <c r="I1018" t="str" cm="1">
        <f t="array" ref="I1018">INDEX(kelas_charges[desc],MATCH(1,(insurance[[#This Row],[charges]]&gt;=kelas_charges[Lower])*(insurance[[#This Row],[charges]]&lt;kelas_charges[Upper]),0),1)</f>
        <v>1121 s.d 6817</v>
      </c>
      <c r="J1018">
        <f>IF(insurance[[#This Row],[charges]]&gt;16700,1,0)</f>
        <v>0</v>
      </c>
      <c r="K1018">
        <f>IF(insurance[[#This Row],[smoker]]="yes",1,0)</f>
        <v>0</v>
      </c>
      <c r="L1018">
        <f>VLOOKUP(insurance[[#This Row],[region]],Table2[],2,0)</f>
        <v>1</v>
      </c>
    </row>
    <row r="1019" spans="1:1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 s="29">
        <v>3987.9259999999999</v>
      </c>
      <c r="H1019" cm="1">
        <f t="array" ref="H1019">INDEX(kelas_charges[kelas],MATCH(1,(insurance[[#This Row],[charges]]&gt;=kelas_charges[Lower])*(insurance[[#This Row],[charges]]&lt;kelas_charges[Upper]),0),1)</f>
        <v>1</v>
      </c>
      <c r="I1019" t="str" cm="1">
        <f t="array" ref="I1019">INDEX(kelas_charges[desc],MATCH(1,(insurance[[#This Row],[charges]]&gt;=kelas_charges[Lower])*(insurance[[#This Row],[charges]]&lt;kelas_charges[Upper]),0),1)</f>
        <v>1121 s.d 6817</v>
      </c>
      <c r="J1019">
        <f>IF(insurance[[#This Row],[charges]]&gt;16700,1,0)</f>
        <v>0</v>
      </c>
      <c r="K1019">
        <f>IF(insurance[[#This Row],[smoker]]="yes",1,0)</f>
        <v>0</v>
      </c>
      <c r="L1019">
        <f>VLOOKUP(insurance[[#This Row],[region]],Table2[],2,0)</f>
        <v>3</v>
      </c>
    </row>
    <row r="1020" spans="1:1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 s="29">
        <v>12495.290849999999</v>
      </c>
      <c r="H1020" cm="1">
        <f t="array" ref="H1020">INDEX(kelas_charges[kelas],MATCH(1,(insurance[[#This Row],[charges]]&gt;=kelas_charges[Lower])*(insurance[[#This Row],[charges]]&lt;kelas_charges[Upper]),0),1)</f>
        <v>2</v>
      </c>
      <c r="I1020" t="str" cm="1">
        <f t="array" ref="I1020">INDEX(kelas_charges[desc],MATCH(1,(insurance[[#This Row],[charges]]&gt;=kelas_charges[Lower])*(insurance[[#This Row],[charges]]&lt;kelas_charges[Upper]),0),1)</f>
        <v>6817 s.d 12512</v>
      </c>
      <c r="J1020">
        <f>IF(insurance[[#This Row],[charges]]&gt;16700,1,0)</f>
        <v>0</v>
      </c>
      <c r="K1020">
        <f>IF(insurance[[#This Row],[smoker]]="yes",1,0)</f>
        <v>0</v>
      </c>
      <c r="L1020">
        <f>VLOOKUP(insurance[[#This Row],[region]],Table2[],2,0)</f>
        <v>1</v>
      </c>
    </row>
    <row r="1021" spans="1:1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 s="29">
        <v>26018.950519999999</v>
      </c>
      <c r="H1021" cm="1">
        <f t="array" ref="H1021">INDEX(kelas_charges[kelas],MATCH(1,(insurance[[#This Row],[charges]]&gt;=kelas_charges[Lower])*(insurance[[#This Row],[charges]]&lt;kelas_charges[Upper]),0),1)</f>
        <v>5</v>
      </c>
      <c r="I1021" t="str" cm="1">
        <f t="array" ref="I1021">INDEX(kelas_charges[desc],MATCH(1,(insurance[[#This Row],[charges]]&gt;=kelas_charges[Lower])*(insurance[[#This Row],[charges]]&lt;kelas_charges[Upper]),0),1)</f>
        <v>23903 s.d 29598</v>
      </c>
      <c r="J1021">
        <f>IF(insurance[[#This Row],[charges]]&gt;16700,1,0)</f>
        <v>1</v>
      </c>
      <c r="K1021">
        <f>IF(insurance[[#This Row],[smoker]]="yes",1,0)</f>
        <v>0</v>
      </c>
      <c r="L1021">
        <f>VLOOKUP(insurance[[#This Row],[region]],Table2[],2,0)</f>
        <v>1</v>
      </c>
    </row>
    <row r="1022" spans="1:1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 s="29">
        <v>8798.5930000000008</v>
      </c>
      <c r="H1022" cm="1">
        <f t="array" ref="H1022">INDEX(kelas_charges[kelas],MATCH(1,(insurance[[#This Row],[charges]]&gt;=kelas_charges[Lower])*(insurance[[#This Row],[charges]]&lt;kelas_charges[Upper]),0),1)</f>
        <v>2</v>
      </c>
      <c r="I1022" t="str" cm="1">
        <f t="array" ref="I1022">INDEX(kelas_charges[desc],MATCH(1,(insurance[[#This Row],[charges]]&gt;=kelas_charges[Lower])*(insurance[[#This Row],[charges]]&lt;kelas_charges[Upper]),0),1)</f>
        <v>6817 s.d 12512</v>
      </c>
      <c r="J1022">
        <f>IF(insurance[[#This Row],[charges]]&gt;16700,1,0)</f>
        <v>0</v>
      </c>
      <c r="K1022">
        <f>IF(insurance[[#This Row],[smoker]]="yes",1,0)</f>
        <v>0</v>
      </c>
      <c r="L1022">
        <f>VLOOKUP(insurance[[#This Row],[region]],Table2[],2,0)</f>
        <v>3</v>
      </c>
    </row>
    <row r="1023" spans="1:1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 s="29">
        <v>35595.589800000002</v>
      </c>
      <c r="H1023" cm="1">
        <f t="array" ref="H1023">INDEX(kelas_charges[kelas],MATCH(1,(insurance[[#This Row],[charges]]&gt;=kelas_charges[Lower])*(insurance[[#This Row],[charges]]&lt;kelas_charges[Upper]),0),1)</f>
        <v>7</v>
      </c>
      <c r="I1023" t="str" cm="1">
        <f t="array" ref="I1023">INDEX(kelas_charges[desc],MATCH(1,(insurance[[#This Row],[charges]]&gt;=kelas_charges[Lower])*(insurance[[#This Row],[charges]]&lt;kelas_charges[Upper]),0),1)</f>
        <v>35293 s.d 40989</v>
      </c>
      <c r="J1023">
        <f>IF(insurance[[#This Row],[charges]]&gt;16700,1,0)</f>
        <v>1</v>
      </c>
      <c r="K1023">
        <f>IF(insurance[[#This Row],[smoker]]="yes",1,0)</f>
        <v>1</v>
      </c>
      <c r="L1023">
        <f>VLOOKUP(insurance[[#This Row],[region]],Table2[],2,0)</f>
        <v>4</v>
      </c>
    </row>
    <row r="1024" spans="1:1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 s="29">
        <v>42211.138200000001</v>
      </c>
      <c r="H1024" cm="1">
        <f t="array" ref="H1024">INDEX(kelas_charges[kelas],MATCH(1,(insurance[[#This Row],[charges]]&gt;=kelas_charges[Lower])*(insurance[[#This Row],[charges]]&lt;kelas_charges[Upper]),0),1)</f>
        <v>8</v>
      </c>
      <c r="I1024" t="str" cm="1">
        <f t="array" ref="I1024">INDEX(kelas_charges[desc],MATCH(1,(insurance[[#This Row],[charges]]&gt;=kelas_charges[Lower])*(insurance[[#This Row],[charges]]&lt;kelas_charges[Upper]),0),1)</f>
        <v>40989 s.d 46684</v>
      </c>
      <c r="J1024">
        <f>IF(insurance[[#This Row],[charges]]&gt;16700,1,0)</f>
        <v>1</v>
      </c>
      <c r="K1024">
        <f>IF(insurance[[#This Row],[smoker]]="yes",1,0)</f>
        <v>1</v>
      </c>
      <c r="L1024">
        <f>VLOOKUP(insurance[[#This Row],[region]],Table2[],2,0)</f>
        <v>4</v>
      </c>
    </row>
    <row r="1025" spans="1:1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 s="29">
        <v>1711.0268000000001</v>
      </c>
      <c r="H1025" cm="1">
        <f t="array" ref="H1025">INDEX(kelas_charges[kelas],MATCH(1,(insurance[[#This Row],[charges]]&gt;=kelas_charges[Lower])*(insurance[[#This Row],[charges]]&lt;kelas_charges[Upper]),0),1)</f>
        <v>1</v>
      </c>
      <c r="I1025" t="str" cm="1">
        <f t="array" ref="I1025">INDEX(kelas_charges[desc],MATCH(1,(insurance[[#This Row],[charges]]&gt;=kelas_charges[Lower])*(insurance[[#This Row],[charges]]&lt;kelas_charges[Upper]),0),1)</f>
        <v>1121 s.d 6817</v>
      </c>
      <c r="J1025">
        <f>IF(insurance[[#This Row],[charges]]&gt;16700,1,0)</f>
        <v>0</v>
      </c>
      <c r="K1025">
        <f>IF(insurance[[#This Row],[smoker]]="yes",1,0)</f>
        <v>0</v>
      </c>
      <c r="L1025">
        <f>VLOOKUP(insurance[[#This Row],[region]],Table2[],2,0)</f>
        <v>4</v>
      </c>
    </row>
    <row r="1026" spans="1:1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 s="29">
        <v>8569.8618000000006</v>
      </c>
      <c r="H1026" cm="1">
        <f t="array" ref="H1026">INDEX(kelas_charges[kelas],MATCH(1,(insurance[[#This Row],[charges]]&gt;=kelas_charges[Lower])*(insurance[[#This Row],[charges]]&lt;kelas_charges[Upper]),0),1)</f>
        <v>2</v>
      </c>
      <c r="I1026" t="str" cm="1">
        <f t="array" ref="I1026">INDEX(kelas_charges[desc],MATCH(1,(insurance[[#This Row],[charges]]&gt;=kelas_charges[Lower])*(insurance[[#This Row],[charges]]&lt;kelas_charges[Upper]),0),1)</f>
        <v>6817 s.d 12512</v>
      </c>
      <c r="J1026">
        <f>IF(insurance[[#This Row],[charges]]&gt;16700,1,0)</f>
        <v>0</v>
      </c>
      <c r="K1026">
        <f>IF(insurance[[#This Row],[smoker]]="yes",1,0)</f>
        <v>0</v>
      </c>
      <c r="L1026">
        <f>VLOOKUP(insurance[[#This Row],[region]],Table2[],2,0)</f>
        <v>4</v>
      </c>
    </row>
    <row r="1027" spans="1:1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 s="29">
        <v>2020.1769999999999</v>
      </c>
      <c r="H1027" cm="1">
        <f t="array" ref="H1027">INDEX(kelas_charges[kelas],MATCH(1,(insurance[[#This Row],[charges]]&gt;=kelas_charges[Lower])*(insurance[[#This Row],[charges]]&lt;kelas_charges[Upper]),0),1)</f>
        <v>1</v>
      </c>
      <c r="I1027" t="str" cm="1">
        <f t="array" ref="I1027">INDEX(kelas_charges[desc],MATCH(1,(insurance[[#This Row],[charges]]&gt;=kelas_charges[Lower])*(insurance[[#This Row],[charges]]&lt;kelas_charges[Upper]),0),1)</f>
        <v>1121 s.d 6817</v>
      </c>
      <c r="J1027">
        <f>IF(insurance[[#This Row],[charges]]&gt;16700,1,0)</f>
        <v>0</v>
      </c>
      <c r="K1027">
        <f>IF(insurance[[#This Row],[smoker]]="yes",1,0)</f>
        <v>0</v>
      </c>
      <c r="L1027">
        <f>VLOOKUP(insurance[[#This Row],[region]],Table2[],2,0)</f>
        <v>3</v>
      </c>
    </row>
    <row r="1028" spans="1:1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 s="29">
        <v>16450.894700000001</v>
      </c>
      <c r="H1028" cm="1">
        <f t="array" ref="H1028">INDEX(kelas_charges[kelas],MATCH(1,(insurance[[#This Row],[charges]]&gt;=kelas_charges[Lower])*(insurance[[#This Row],[charges]]&lt;kelas_charges[Upper]),0),1)</f>
        <v>3</v>
      </c>
      <c r="I1028" t="str" cm="1">
        <f t="array" ref="I1028">INDEX(kelas_charges[desc],MATCH(1,(insurance[[#This Row],[charges]]&gt;=kelas_charges[Lower])*(insurance[[#This Row],[charges]]&lt;kelas_charges[Upper]),0),1)</f>
        <v>12512 s.d 18207</v>
      </c>
      <c r="J1028">
        <f>IF(insurance[[#This Row],[charges]]&gt;16700,1,0)</f>
        <v>0</v>
      </c>
      <c r="K1028">
        <f>IF(insurance[[#This Row],[smoker]]="yes",1,0)</f>
        <v>1</v>
      </c>
      <c r="L1028">
        <f>VLOOKUP(insurance[[#This Row],[region]],Table2[],2,0)</f>
        <v>1</v>
      </c>
    </row>
    <row r="1029" spans="1:1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 s="29">
        <v>21595.382290000001</v>
      </c>
      <c r="H1029" cm="1">
        <f t="array" ref="H1029">INDEX(kelas_charges[kelas],MATCH(1,(insurance[[#This Row],[charges]]&gt;=kelas_charges[Lower])*(insurance[[#This Row],[charges]]&lt;kelas_charges[Upper]),0),1)</f>
        <v>4</v>
      </c>
      <c r="I1029" t="str" cm="1">
        <f t="array" ref="I1029">INDEX(kelas_charges[desc],MATCH(1,(insurance[[#This Row],[charges]]&gt;=kelas_charges[Lower])*(insurance[[#This Row],[charges]]&lt;kelas_charges[Upper]),0),1)</f>
        <v>18207 s.d 23903</v>
      </c>
      <c r="J1029">
        <f>IF(insurance[[#This Row],[charges]]&gt;16700,1,0)</f>
        <v>1</v>
      </c>
      <c r="K1029">
        <f>IF(insurance[[#This Row],[smoker]]="yes",1,0)</f>
        <v>0</v>
      </c>
      <c r="L1029">
        <f>VLOOKUP(insurance[[#This Row],[region]],Table2[],2,0)</f>
        <v>1</v>
      </c>
    </row>
    <row r="1030" spans="1:1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 s="29">
        <v>9850.4320000000007</v>
      </c>
      <c r="H1030" cm="1">
        <f t="array" ref="H1030">INDEX(kelas_charges[kelas],MATCH(1,(insurance[[#This Row],[charges]]&gt;=kelas_charges[Lower])*(insurance[[#This Row],[charges]]&lt;kelas_charges[Upper]),0),1)</f>
        <v>2</v>
      </c>
      <c r="I1030" t="str" cm="1">
        <f t="array" ref="I1030">INDEX(kelas_charges[desc],MATCH(1,(insurance[[#This Row],[charges]]&gt;=kelas_charges[Lower])*(insurance[[#This Row],[charges]]&lt;kelas_charges[Upper]),0),1)</f>
        <v>6817 s.d 12512</v>
      </c>
      <c r="J1030">
        <f>IF(insurance[[#This Row],[charges]]&gt;16700,1,0)</f>
        <v>0</v>
      </c>
      <c r="K1030">
        <f>IF(insurance[[#This Row],[smoker]]="yes",1,0)</f>
        <v>0</v>
      </c>
      <c r="L1030">
        <f>VLOOKUP(insurance[[#This Row],[region]],Table2[],2,0)</f>
        <v>3</v>
      </c>
    </row>
    <row r="1031" spans="1:1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 s="29">
        <v>6877.9800999999998</v>
      </c>
      <c r="H1031" cm="1">
        <f t="array" ref="H1031">INDEX(kelas_charges[kelas],MATCH(1,(insurance[[#This Row],[charges]]&gt;=kelas_charges[Lower])*(insurance[[#This Row],[charges]]&lt;kelas_charges[Upper]),0),1)</f>
        <v>2</v>
      </c>
      <c r="I1031" t="str" cm="1">
        <f t="array" ref="I1031">INDEX(kelas_charges[desc],MATCH(1,(insurance[[#This Row],[charges]]&gt;=kelas_charges[Lower])*(insurance[[#This Row],[charges]]&lt;kelas_charges[Upper]),0),1)</f>
        <v>6817 s.d 12512</v>
      </c>
      <c r="J1031">
        <f>IF(insurance[[#This Row],[charges]]&gt;16700,1,0)</f>
        <v>0</v>
      </c>
      <c r="K1031">
        <f>IF(insurance[[#This Row],[smoker]]="yes",1,0)</f>
        <v>0</v>
      </c>
      <c r="L1031">
        <f>VLOOKUP(insurance[[#This Row],[region]],Table2[],2,0)</f>
        <v>2</v>
      </c>
    </row>
    <row r="1032" spans="1:1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 s="29">
        <v>21677.283449999999</v>
      </c>
      <c r="H1032" cm="1">
        <f t="array" ref="H1032">INDEX(kelas_charges[kelas],MATCH(1,(insurance[[#This Row],[charges]]&gt;=kelas_charges[Lower])*(insurance[[#This Row],[charges]]&lt;kelas_charges[Upper]),0),1)</f>
        <v>4</v>
      </c>
      <c r="I1032" t="str" cm="1">
        <f t="array" ref="I1032">INDEX(kelas_charges[desc],MATCH(1,(insurance[[#This Row],[charges]]&gt;=kelas_charges[Lower])*(insurance[[#This Row],[charges]]&lt;kelas_charges[Upper]),0),1)</f>
        <v>18207 s.d 23903</v>
      </c>
      <c r="J1032">
        <f>IF(insurance[[#This Row],[charges]]&gt;16700,1,0)</f>
        <v>1</v>
      </c>
      <c r="K1032">
        <f>IF(insurance[[#This Row],[smoker]]="yes",1,0)</f>
        <v>1</v>
      </c>
      <c r="L1032">
        <f>VLOOKUP(insurance[[#This Row],[region]],Table2[],2,0)</f>
        <v>1</v>
      </c>
    </row>
    <row r="1033" spans="1:1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 s="29">
        <v>44423.803</v>
      </c>
      <c r="H1033" cm="1">
        <f t="array" ref="H1033">INDEX(kelas_charges[kelas],MATCH(1,(insurance[[#This Row],[charges]]&gt;=kelas_charges[Lower])*(insurance[[#This Row],[charges]]&lt;kelas_charges[Upper]),0),1)</f>
        <v>8</v>
      </c>
      <c r="I1033" t="str" cm="1">
        <f t="array" ref="I1033">INDEX(kelas_charges[desc],MATCH(1,(insurance[[#This Row],[charges]]&gt;=kelas_charges[Lower])*(insurance[[#This Row],[charges]]&lt;kelas_charges[Upper]),0),1)</f>
        <v>40989 s.d 46684</v>
      </c>
      <c r="J1033">
        <f>IF(insurance[[#This Row],[charges]]&gt;16700,1,0)</f>
        <v>1</v>
      </c>
      <c r="K1033">
        <f>IF(insurance[[#This Row],[smoker]]="yes",1,0)</f>
        <v>1</v>
      </c>
      <c r="L1033">
        <f>VLOOKUP(insurance[[#This Row],[region]],Table2[],2,0)</f>
        <v>4</v>
      </c>
    </row>
    <row r="1034" spans="1:1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 s="29">
        <v>4137.5227000000004</v>
      </c>
      <c r="H1034" cm="1">
        <f t="array" ref="H1034">INDEX(kelas_charges[kelas],MATCH(1,(insurance[[#This Row],[charges]]&gt;=kelas_charges[Lower])*(insurance[[#This Row],[charges]]&lt;kelas_charges[Upper]),0),1)</f>
        <v>1</v>
      </c>
      <c r="I1034" t="str" cm="1">
        <f t="array" ref="I1034">INDEX(kelas_charges[desc],MATCH(1,(insurance[[#This Row],[charges]]&gt;=kelas_charges[Lower])*(insurance[[#This Row],[charges]]&lt;kelas_charges[Upper]),0),1)</f>
        <v>1121 s.d 6817</v>
      </c>
      <c r="J1034">
        <f>IF(insurance[[#This Row],[charges]]&gt;16700,1,0)</f>
        <v>0</v>
      </c>
      <c r="K1034">
        <f>IF(insurance[[#This Row],[smoker]]="yes",1,0)</f>
        <v>0</v>
      </c>
      <c r="L1034">
        <f>VLOOKUP(insurance[[#This Row],[region]],Table2[],2,0)</f>
        <v>2</v>
      </c>
    </row>
    <row r="1035" spans="1:1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 s="29">
        <v>13747.87235</v>
      </c>
      <c r="H1035" cm="1">
        <f t="array" ref="H1035">INDEX(kelas_charges[kelas],MATCH(1,(insurance[[#This Row],[charges]]&gt;=kelas_charges[Lower])*(insurance[[#This Row],[charges]]&lt;kelas_charges[Upper]),0),1)</f>
        <v>3</v>
      </c>
      <c r="I1035" t="str" cm="1">
        <f t="array" ref="I1035">INDEX(kelas_charges[desc],MATCH(1,(insurance[[#This Row],[charges]]&gt;=kelas_charges[Lower])*(insurance[[#This Row],[charges]]&lt;kelas_charges[Upper]),0),1)</f>
        <v>12512 s.d 18207</v>
      </c>
      <c r="J1035">
        <f>IF(insurance[[#This Row],[charges]]&gt;16700,1,0)</f>
        <v>0</v>
      </c>
      <c r="K1035">
        <f>IF(insurance[[#This Row],[smoker]]="yes",1,0)</f>
        <v>1</v>
      </c>
      <c r="L1035">
        <f>VLOOKUP(insurance[[#This Row],[region]],Table2[],2,0)</f>
        <v>2</v>
      </c>
    </row>
    <row r="1036" spans="1:1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 s="29">
        <v>12950.0712</v>
      </c>
      <c r="H1036" cm="1">
        <f t="array" ref="H1036">INDEX(kelas_charges[kelas],MATCH(1,(insurance[[#This Row],[charges]]&gt;=kelas_charges[Lower])*(insurance[[#This Row],[charges]]&lt;kelas_charges[Upper]),0),1)</f>
        <v>3</v>
      </c>
      <c r="I1036" t="str" cm="1">
        <f t="array" ref="I1036">INDEX(kelas_charges[desc],MATCH(1,(insurance[[#This Row],[charges]]&gt;=kelas_charges[Lower])*(insurance[[#This Row],[charges]]&lt;kelas_charges[Upper]),0),1)</f>
        <v>12512 s.d 18207</v>
      </c>
      <c r="J1036">
        <f>IF(insurance[[#This Row],[charges]]&gt;16700,1,0)</f>
        <v>0</v>
      </c>
      <c r="K1036">
        <f>IF(insurance[[#This Row],[smoker]]="yes",1,0)</f>
        <v>0</v>
      </c>
      <c r="L1036">
        <f>VLOOKUP(insurance[[#This Row],[region]],Table2[],2,0)</f>
        <v>1</v>
      </c>
    </row>
    <row r="1037" spans="1:1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 s="29">
        <v>12094.477999999999</v>
      </c>
      <c r="H1037" cm="1">
        <f t="array" ref="H1037">INDEX(kelas_charges[kelas],MATCH(1,(insurance[[#This Row],[charges]]&gt;=kelas_charges[Lower])*(insurance[[#This Row],[charges]]&lt;kelas_charges[Upper]),0),1)</f>
        <v>2</v>
      </c>
      <c r="I1037" t="str" cm="1">
        <f t="array" ref="I1037">INDEX(kelas_charges[desc],MATCH(1,(insurance[[#This Row],[charges]]&gt;=kelas_charges[Lower])*(insurance[[#This Row],[charges]]&lt;kelas_charges[Upper]),0),1)</f>
        <v>6817 s.d 12512</v>
      </c>
      <c r="J1037">
        <f>IF(insurance[[#This Row],[charges]]&gt;16700,1,0)</f>
        <v>0</v>
      </c>
      <c r="K1037">
        <f>IF(insurance[[#This Row],[smoker]]="yes",1,0)</f>
        <v>0</v>
      </c>
      <c r="L1037">
        <f>VLOOKUP(insurance[[#This Row],[region]],Table2[],2,0)</f>
        <v>3</v>
      </c>
    </row>
    <row r="1038" spans="1:1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 s="29">
        <v>37484.4493</v>
      </c>
      <c r="H1038" cm="1">
        <f t="array" ref="H1038">INDEX(kelas_charges[kelas],MATCH(1,(insurance[[#This Row],[charges]]&gt;=kelas_charges[Lower])*(insurance[[#This Row],[charges]]&lt;kelas_charges[Upper]),0),1)</f>
        <v>7</v>
      </c>
      <c r="I1038" t="str" cm="1">
        <f t="array" ref="I1038">INDEX(kelas_charges[desc],MATCH(1,(insurance[[#This Row],[charges]]&gt;=kelas_charges[Lower])*(insurance[[#This Row],[charges]]&lt;kelas_charges[Upper]),0),1)</f>
        <v>35293 s.d 40989</v>
      </c>
      <c r="J1038">
        <f>IF(insurance[[#This Row],[charges]]&gt;16700,1,0)</f>
        <v>1</v>
      </c>
      <c r="K1038">
        <f>IF(insurance[[#This Row],[smoker]]="yes",1,0)</f>
        <v>1</v>
      </c>
      <c r="L1038">
        <f>VLOOKUP(insurance[[#This Row],[region]],Table2[],2,0)</f>
        <v>4</v>
      </c>
    </row>
    <row r="1039" spans="1:1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 s="29">
        <v>39725.518049999999</v>
      </c>
      <c r="H1039" cm="1">
        <f t="array" ref="H1039">INDEX(kelas_charges[kelas],MATCH(1,(insurance[[#This Row],[charges]]&gt;=kelas_charges[Lower])*(insurance[[#This Row],[charges]]&lt;kelas_charges[Upper]),0),1)</f>
        <v>7</v>
      </c>
      <c r="I1039" t="str" cm="1">
        <f t="array" ref="I1039">INDEX(kelas_charges[desc],MATCH(1,(insurance[[#This Row],[charges]]&gt;=kelas_charges[Lower])*(insurance[[#This Row],[charges]]&lt;kelas_charges[Upper]),0),1)</f>
        <v>35293 s.d 40989</v>
      </c>
      <c r="J1039">
        <f>IF(insurance[[#This Row],[charges]]&gt;16700,1,0)</f>
        <v>1</v>
      </c>
      <c r="K1039">
        <f>IF(insurance[[#This Row],[smoker]]="yes",1,0)</f>
        <v>1</v>
      </c>
      <c r="L1039">
        <f>VLOOKUP(insurance[[#This Row],[region]],Table2[],2,0)</f>
        <v>1</v>
      </c>
    </row>
    <row r="1040" spans="1:1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 s="29">
        <v>2250.8352</v>
      </c>
      <c r="H1040" cm="1">
        <f t="array" ref="H1040">INDEX(kelas_charges[kelas],MATCH(1,(insurance[[#This Row],[charges]]&gt;=kelas_charges[Lower])*(insurance[[#This Row],[charges]]&lt;kelas_charges[Upper]),0),1)</f>
        <v>1</v>
      </c>
      <c r="I1040" t="str" cm="1">
        <f t="array" ref="I1040">INDEX(kelas_charges[desc],MATCH(1,(insurance[[#This Row],[charges]]&gt;=kelas_charges[Lower])*(insurance[[#This Row],[charges]]&lt;kelas_charges[Upper]),0),1)</f>
        <v>1121 s.d 6817</v>
      </c>
      <c r="J1040">
        <f>IF(insurance[[#This Row],[charges]]&gt;16700,1,0)</f>
        <v>0</v>
      </c>
      <c r="K1040">
        <f>IF(insurance[[#This Row],[smoker]]="yes",1,0)</f>
        <v>0</v>
      </c>
      <c r="L1040">
        <f>VLOOKUP(insurance[[#This Row],[region]],Table2[],2,0)</f>
        <v>2</v>
      </c>
    </row>
    <row r="1041" spans="1:1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 s="29">
        <v>22493.659640000002</v>
      </c>
      <c r="H1041" cm="1">
        <f t="array" ref="H1041">INDEX(kelas_charges[kelas],MATCH(1,(insurance[[#This Row],[charges]]&gt;=kelas_charges[Lower])*(insurance[[#This Row],[charges]]&lt;kelas_charges[Upper]),0),1)</f>
        <v>4</v>
      </c>
      <c r="I1041" t="str" cm="1">
        <f t="array" ref="I1041">INDEX(kelas_charges[desc],MATCH(1,(insurance[[#This Row],[charges]]&gt;=kelas_charges[Lower])*(insurance[[#This Row],[charges]]&lt;kelas_charges[Upper]),0),1)</f>
        <v>18207 s.d 23903</v>
      </c>
      <c r="J1041">
        <f>IF(insurance[[#This Row],[charges]]&gt;16700,1,0)</f>
        <v>1</v>
      </c>
      <c r="K1041">
        <f>IF(insurance[[#This Row],[smoker]]="yes",1,0)</f>
        <v>0</v>
      </c>
      <c r="L1041">
        <f>VLOOKUP(insurance[[#This Row],[region]],Table2[],2,0)</f>
        <v>1</v>
      </c>
    </row>
    <row r="1042" spans="1:1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 s="29">
        <v>20234.854749999999</v>
      </c>
      <c r="H1042" cm="1">
        <f t="array" ref="H1042">INDEX(kelas_charges[kelas],MATCH(1,(insurance[[#This Row],[charges]]&gt;=kelas_charges[Lower])*(insurance[[#This Row],[charges]]&lt;kelas_charges[Upper]),0),1)</f>
        <v>4</v>
      </c>
      <c r="I1042" t="str" cm="1">
        <f t="array" ref="I1042">INDEX(kelas_charges[desc],MATCH(1,(insurance[[#This Row],[charges]]&gt;=kelas_charges[Lower])*(insurance[[#This Row],[charges]]&lt;kelas_charges[Upper]),0),1)</f>
        <v>18207 s.d 23903</v>
      </c>
      <c r="J1042">
        <f>IF(insurance[[#This Row],[charges]]&gt;16700,1,0)</f>
        <v>1</v>
      </c>
      <c r="K1042">
        <f>IF(insurance[[#This Row],[smoker]]="yes",1,0)</f>
        <v>1</v>
      </c>
      <c r="L1042">
        <f>VLOOKUP(insurance[[#This Row],[region]],Table2[],2,0)</f>
        <v>1</v>
      </c>
    </row>
    <row r="1043" spans="1:1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 s="29">
        <v>1704.7001499999999</v>
      </c>
      <c r="H1043" cm="1">
        <f t="array" ref="H1043">INDEX(kelas_charges[kelas],MATCH(1,(insurance[[#This Row],[charges]]&gt;=kelas_charges[Lower])*(insurance[[#This Row],[charges]]&lt;kelas_charges[Upper]),0),1)</f>
        <v>1</v>
      </c>
      <c r="I1043" t="str" cm="1">
        <f t="array" ref="I1043">INDEX(kelas_charges[desc],MATCH(1,(insurance[[#This Row],[charges]]&gt;=kelas_charges[Lower])*(insurance[[#This Row],[charges]]&lt;kelas_charges[Upper]),0),1)</f>
        <v>1121 s.d 6817</v>
      </c>
      <c r="J1043">
        <f>IF(insurance[[#This Row],[charges]]&gt;16700,1,0)</f>
        <v>0</v>
      </c>
      <c r="K1043">
        <f>IF(insurance[[#This Row],[smoker]]="yes",1,0)</f>
        <v>0</v>
      </c>
      <c r="L1043">
        <f>VLOOKUP(insurance[[#This Row],[region]],Table2[],2,0)</f>
        <v>2</v>
      </c>
    </row>
    <row r="1044" spans="1:1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 s="29">
        <v>33475.817150000003</v>
      </c>
      <c r="H1044" cm="1">
        <f t="array" ref="H1044">INDEX(kelas_charges[kelas],MATCH(1,(insurance[[#This Row],[charges]]&gt;=kelas_charges[Lower])*(insurance[[#This Row],[charges]]&lt;kelas_charges[Upper]),0),1)</f>
        <v>6</v>
      </c>
      <c r="I1044" t="str" cm="1">
        <f t="array" ref="I1044">INDEX(kelas_charges[desc],MATCH(1,(insurance[[#This Row],[charges]]&gt;=kelas_charges[Lower])*(insurance[[#This Row],[charges]]&lt;kelas_charges[Upper]),0),1)</f>
        <v>29598 s.d 35293</v>
      </c>
      <c r="J1044">
        <f>IF(insurance[[#This Row],[charges]]&gt;16700,1,0)</f>
        <v>1</v>
      </c>
      <c r="K1044">
        <f>IF(insurance[[#This Row],[smoker]]="yes",1,0)</f>
        <v>1</v>
      </c>
      <c r="L1044">
        <f>VLOOKUP(insurance[[#This Row],[region]],Table2[],2,0)</f>
        <v>2</v>
      </c>
    </row>
    <row r="1045" spans="1:1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 s="29">
        <v>3161.4540000000002</v>
      </c>
      <c r="H1045" cm="1">
        <f t="array" ref="H1045">INDEX(kelas_charges[kelas],MATCH(1,(insurance[[#This Row],[charges]]&gt;=kelas_charges[Lower])*(insurance[[#This Row],[charges]]&lt;kelas_charges[Upper]),0),1)</f>
        <v>1</v>
      </c>
      <c r="I1045" t="str" cm="1">
        <f t="array" ref="I1045">INDEX(kelas_charges[desc],MATCH(1,(insurance[[#This Row],[charges]]&gt;=kelas_charges[Lower])*(insurance[[#This Row],[charges]]&lt;kelas_charges[Upper]),0),1)</f>
        <v>1121 s.d 6817</v>
      </c>
      <c r="J1045">
        <f>IF(insurance[[#This Row],[charges]]&gt;16700,1,0)</f>
        <v>0</v>
      </c>
      <c r="K1045">
        <f>IF(insurance[[#This Row],[smoker]]="yes",1,0)</f>
        <v>0</v>
      </c>
      <c r="L1045">
        <f>VLOOKUP(insurance[[#This Row],[region]],Table2[],2,0)</f>
        <v>3</v>
      </c>
    </row>
    <row r="1046" spans="1:1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 s="29">
        <v>11394.065549999999</v>
      </c>
      <c r="H1046" cm="1">
        <f t="array" ref="H1046">INDEX(kelas_charges[kelas],MATCH(1,(insurance[[#This Row],[charges]]&gt;=kelas_charges[Lower])*(insurance[[#This Row],[charges]]&lt;kelas_charges[Upper]),0),1)</f>
        <v>2</v>
      </c>
      <c r="I1046" t="str" cm="1">
        <f t="array" ref="I1046">INDEX(kelas_charges[desc],MATCH(1,(insurance[[#This Row],[charges]]&gt;=kelas_charges[Lower])*(insurance[[#This Row],[charges]]&lt;kelas_charges[Upper]),0),1)</f>
        <v>6817 s.d 12512</v>
      </c>
      <c r="J1046">
        <f>IF(insurance[[#This Row],[charges]]&gt;16700,1,0)</f>
        <v>0</v>
      </c>
      <c r="K1046">
        <f>IF(insurance[[#This Row],[smoker]]="yes",1,0)</f>
        <v>0</v>
      </c>
      <c r="L1046">
        <f>VLOOKUP(insurance[[#This Row],[region]],Table2[],2,0)</f>
        <v>2</v>
      </c>
    </row>
    <row r="1047" spans="1:1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 s="29">
        <v>21880.82</v>
      </c>
      <c r="H1047" cm="1">
        <f t="array" ref="H1047">INDEX(kelas_charges[kelas],MATCH(1,(insurance[[#This Row],[charges]]&gt;=kelas_charges[Lower])*(insurance[[#This Row],[charges]]&lt;kelas_charges[Upper]),0),1)</f>
        <v>4</v>
      </c>
      <c r="I1047" t="str" cm="1">
        <f t="array" ref="I1047">INDEX(kelas_charges[desc],MATCH(1,(insurance[[#This Row],[charges]]&gt;=kelas_charges[Lower])*(insurance[[#This Row],[charges]]&lt;kelas_charges[Upper]),0),1)</f>
        <v>18207 s.d 23903</v>
      </c>
      <c r="J1047">
        <f>IF(insurance[[#This Row],[charges]]&gt;16700,1,0)</f>
        <v>1</v>
      </c>
      <c r="K1047">
        <f>IF(insurance[[#This Row],[smoker]]="yes",1,0)</f>
        <v>1</v>
      </c>
      <c r="L1047">
        <f>VLOOKUP(insurance[[#This Row],[region]],Table2[],2,0)</f>
        <v>1</v>
      </c>
    </row>
    <row r="1048" spans="1:1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 s="29">
        <v>7325.0482000000002</v>
      </c>
      <c r="H1048" cm="1">
        <f t="array" ref="H1048">INDEX(kelas_charges[kelas],MATCH(1,(insurance[[#This Row],[charges]]&gt;=kelas_charges[Lower])*(insurance[[#This Row],[charges]]&lt;kelas_charges[Upper]),0),1)</f>
        <v>2</v>
      </c>
      <c r="I1048" t="str" cm="1">
        <f t="array" ref="I1048">INDEX(kelas_charges[desc],MATCH(1,(insurance[[#This Row],[charges]]&gt;=kelas_charges[Lower])*(insurance[[#This Row],[charges]]&lt;kelas_charges[Upper]),0),1)</f>
        <v>6817 s.d 12512</v>
      </c>
      <c r="J1048">
        <f>IF(insurance[[#This Row],[charges]]&gt;16700,1,0)</f>
        <v>0</v>
      </c>
      <c r="K1048">
        <f>IF(insurance[[#This Row],[smoker]]="yes",1,0)</f>
        <v>0</v>
      </c>
      <c r="L1048">
        <f>VLOOKUP(insurance[[#This Row],[region]],Table2[],2,0)</f>
        <v>2</v>
      </c>
    </row>
    <row r="1049" spans="1:1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 s="29">
        <v>44501.398200000003</v>
      </c>
      <c r="H1049" cm="1">
        <f t="array" ref="H1049">INDEX(kelas_charges[kelas],MATCH(1,(insurance[[#This Row],[charges]]&gt;=kelas_charges[Lower])*(insurance[[#This Row],[charges]]&lt;kelas_charges[Upper]),0),1)</f>
        <v>8</v>
      </c>
      <c r="I1049" t="str" cm="1">
        <f t="array" ref="I1049">INDEX(kelas_charges[desc],MATCH(1,(insurance[[#This Row],[charges]]&gt;=kelas_charges[Lower])*(insurance[[#This Row],[charges]]&lt;kelas_charges[Upper]),0),1)</f>
        <v>40989 s.d 46684</v>
      </c>
      <c r="J1049">
        <f>IF(insurance[[#This Row],[charges]]&gt;16700,1,0)</f>
        <v>1</v>
      </c>
      <c r="K1049">
        <f>IF(insurance[[#This Row],[smoker]]="yes",1,0)</f>
        <v>1</v>
      </c>
      <c r="L1049">
        <f>VLOOKUP(insurance[[#This Row],[region]],Table2[],2,0)</f>
        <v>4</v>
      </c>
    </row>
    <row r="1050" spans="1:1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 s="29">
        <v>3594.17085</v>
      </c>
      <c r="H1050" cm="1">
        <f t="array" ref="H1050">INDEX(kelas_charges[kelas],MATCH(1,(insurance[[#This Row],[charges]]&gt;=kelas_charges[Lower])*(insurance[[#This Row],[charges]]&lt;kelas_charges[Upper]),0),1)</f>
        <v>1</v>
      </c>
      <c r="I1050" t="str" cm="1">
        <f t="array" ref="I1050">INDEX(kelas_charges[desc],MATCH(1,(insurance[[#This Row],[charges]]&gt;=kelas_charges[Lower])*(insurance[[#This Row],[charges]]&lt;kelas_charges[Upper]),0),1)</f>
        <v>1121 s.d 6817</v>
      </c>
      <c r="J1050">
        <f>IF(insurance[[#This Row],[charges]]&gt;16700,1,0)</f>
        <v>0</v>
      </c>
      <c r="K1050">
        <f>IF(insurance[[#This Row],[smoker]]="yes",1,0)</f>
        <v>0</v>
      </c>
      <c r="L1050">
        <f>VLOOKUP(insurance[[#This Row],[region]],Table2[],2,0)</f>
        <v>1</v>
      </c>
    </row>
    <row r="1051" spans="1:1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 s="29">
        <v>39727.614000000001</v>
      </c>
      <c r="H1051" cm="1">
        <f t="array" ref="H1051">INDEX(kelas_charges[kelas],MATCH(1,(insurance[[#This Row],[charges]]&gt;=kelas_charges[Lower])*(insurance[[#This Row],[charges]]&lt;kelas_charges[Upper]),0),1)</f>
        <v>7</v>
      </c>
      <c r="I1051" t="str" cm="1">
        <f t="array" ref="I1051">INDEX(kelas_charges[desc],MATCH(1,(insurance[[#This Row],[charges]]&gt;=kelas_charges[Lower])*(insurance[[#This Row],[charges]]&lt;kelas_charges[Upper]),0),1)</f>
        <v>35293 s.d 40989</v>
      </c>
      <c r="J1051">
        <f>IF(insurance[[#This Row],[charges]]&gt;16700,1,0)</f>
        <v>1</v>
      </c>
      <c r="K1051">
        <f>IF(insurance[[#This Row],[smoker]]="yes",1,0)</f>
        <v>1</v>
      </c>
      <c r="L1051">
        <f>VLOOKUP(insurance[[#This Row],[region]],Table2[],2,0)</f>
        <v>3</v>
      </c>
    </row>
    <row r="1052" spans="1:1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 s="29">
        <v>8023.1354499999998</v>
      </c>
      <c r="H1052" cm="1">
        <f t="array" ref="H1052">INDEX(kelas_charges[kelas],MATCH(1,(insurance[[#This Row],[charges]]&gt;=kelas_charges[Lower])*(insurance[[#This Row],[charges]]&lt;kelas_charges[Upper]),0),1)</f>
        <v>2</v>
      </c>
      <c r="I1052" t="str" cm="1">
        <f t="array" ref="I1052">INDEX(kelas_charges[desc],MATCH(1,(insurance[[#This Row],[charges]]&gt;=kelas_charges[Lower])*(insurance[[#This Row],[charges]]&lt;kelas_charges[Upper]),0),1)</f>
        <v>6817 s.d 12512</v>
      </c>
      <c r="J1052">
        <f>IF(insurance[[#This Row],[charges]]&gt;16700,1,0)</f>
        <v>0</v>
      </c>
      <c r="K1052">
        <f>IF(insurance[[#This Row],[smoker]]="yes",1,0)</f>
        <v>0</v>
      </c>
      <c r="L1052">
        <f>VLOOKUP(insurance[[#This Row],[region]],Table2[],2,0)</f>
        <v>1</v>
      </c>
    </row>
    <row r="1053" spans="1:1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 s="29">
        <v>14394.5579</v>
      </c>
      <c r="H1053" cm="1">
        <f t="array" ref="H1053">INDEX(kelas_charges[kelas],MATCH(1,(insurance[[#This Row],[charges]]&gt;=kelas_charges[Lower])*(insurance[[#This Row],[charges]]&lt;kelas_charges[Upper]),0),1)</f>
        <v>3</v>
      </c>
      <c r="I1053" t="str" cm="1">
        <f t="array" ref="I1053">INDEX(kelas_charges[desc],MATCH(1,(insurance[[#This Row],[charges]]&gt;=kelas_charges[Lower])*(insurance[[#This Row],[charges]]&lt;kelas_charges[Upper]),0),1)</f>
        <v>12512 s.d 18207</v>
      </c>
      <c r="J1053">
        <f>IF(insurance[[#This Row],[charges]]&gt;16700,1,0)</f>
        <v>0</v>
      </c>
      <c r="K1053">
        <f>IF(insurance[[#This Row],[smoker]]="yes",1,0)</f>
        <v>0</v>
      </c>
      <c r="L1053">
        <f>VLOOKUP(insurance[[#This Row],[region]],Table2[],2,0)</f>
        <v>2</v>
      </c>
    </row>
    <row r="1054" spans="1:1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 s="29">
        <v>9288.0267000000003</v>
      </c>
      <c r="H1054" cm="1">
        <f t="array" ref="H1054">INDEX(kelas_charges[kelas],MATCH(1,(insurance[[#This Row],[charges]]&gt;=kelas_charges[Lower])*(insurance[[#This Row],[charges]]&lt;kelas_charges[Upper]),0),1)</f>
        <v>2</v>
      </c>
      <c r="I1054" t="str" cm="1">
        <f t="array" ref="I1054">INDEX(kelas_charges[desc],MATCH(1,(insurance[[#This Row],[charges]]&gt;=kelas_charges[Lower])*(insurance[[#This Row],[charges]]&lt;kelas_charges[Upper]),0),1)</f>
        <v>6817 s.d 12512</v>
      </c>
      <c r="J1054">
        <f>IF(insurance[[#This Row],[charges]]&gt;16700,1,0)</f>
        <v>0</v>
      </c>
      <c r="K1054">
        <f>IF(insurance[[#This Row],[smoker]]="yes",1,0)</f>
        <v>0</v>
      </c>
      <c r="L1054">
        <f>VLOOKUP(insurance[[#This Row],[region]],Table2[],2,0)</f>
        <v>2</v>
      </c>
    </row>
    <row r="1055" spans="1:1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 s="29">
        <v>25309.489000000001</v>
      </c>
      <c r="H1055" cm="1">
        <f t="array" ref="H1055">INDEX(kelas_charges[kelas],MATCH(1,(insurance[[#This Row],[charges]]&gt;=kelas_charges[Lower])*(insurance[[#This Row],[charges]]&lt;kelas_charges[Upper]),0),1)</f>
        <v>5</v>
      </c>
      <c r="I1055" t="str" cm="1">
        <f t="array" ref="I1055">INDEX(kelas_charges[desc],MATCH(1,(insurance[[#This Row],[charges]]&gt;=kelas_charges[Lower])*(insurance[[#This Row],[charges]]&lt;kelas_charges[Upper]),0),1)</f>
        <v>23903 s.d 29598</v>
      </c>
      <c r="J1055">
        <f>IF(insurance[[#This Row],[charges]]&gt;16700,1,0)</f>
        <v>1</v>
      </c>
      <c r="K1055">
        <f>IF(insurance[[#This Row],[smoker]]="yes",1,0)</f>
        <v>1</v>
      </c>
      <c r="L1055">
        <f>VLOOKUP(insurance[[#This Row],[region]],Table2[],2,0)</f>
        <v>3</v>
      </c>
    </row>
    <row r="1056" spans="1:1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 s="29">
        <v>3353.4703</v>
      </c>
      <c r="H1056" cm="1">
        <f t="array" ref="H1056">INDEX(kelas_charges[kelas],MATCH(1,(insurance[[#This Row],[charges]]&gt;=kelas_charges[Lower])*(insurance[[#This Row],[charges]]&lt;kelas_charges[Upper]),0),1)</f>
        <v>1</v>
      </c>
      <c r="I1056" t="str" cm="1">
        <f t="array" ref="I1056">INDEX(kelas_charges[desc],MATCH(1,(insurance[[#This Row],[charges]]&gt;=kelas_charges[Lower])*(insurance[[#This Row],[charges]]&lt;kelas_charges[Upper]),0),1)</f>
        <v>1121 s.d 6817</v>
      </c>
      <c r="J1056">
        <f>IF(insurance[[#This Row],[charges]]&gt;16700,1,0)</f>
        <v>0</v>
      </c>
      <c r="K1056">
        <f>IF(insurance[[#This Row],[smoker]]="yes",1,0)</f>
        <v>0</v>
      </c>
      <c r="L1056">
        <f>VLOOKUP(insurance[[#This Row],[region]],Table2[],2,0)</f>
        <v>1</v>
      </c>
    </row>
    <row r="1057" spans="1:1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 s="29">
        <v>10594.501550000001</v>
      </c>
      <c r="H1057" cm="1">
        <f t="array" ref="H1057">INDEX(kelas_charges[kelas],MATCH(1,(insurance[[#This Row],[charges]]&gt;=kelas_charges[Lower])*(insurance[[#This Row],[charges]]&lt;kelas_charges[Upper]),0),1)</f>
        <v>2</v>
      </c>
      <c r="I1057" t="str" cm="1">
        <f t="array" ref="I1057">INDEX(kelas_charges[desc],MATCH(1,(insurance[[#This Row],[charges]]&gt;=kelas_charges[Lower])*(insurance[[#This Row],[charges]]&lt;kelas_charges[Upper]),0),1)</f>
        <v>6817 s.d 12512</v>
      </c>
      <c r="J1057">
        <f>IF(insurance[[#This Row],[charges]]&gt;16700,1,0)</f>
        <v>0</v>
      </c>
      <c r="K1057">
        <f>IF(insurance[[#This Row],[smoker]]="yes",1,0)</f>
        <v>0</v>
      </c>
      <c r="L1057">
        <f>VLOOKUP(insurance[[#This Row],[region]],Table2[],2,0)</f>
        <v>1</v>
      </c>
    </row>
    <row r="1058" spans="1:1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 s="29">
        <v>8277.5229999999992</v>
      </c>
      <c r="H1058" cm="1">
        <f t="array" ref="H1058">INDEX(kelas_charges[kelas],MATCH(1,(insurance[[#This Row],[charges]]&gt;=kelas_charges[Lower])*(insurance[[#This Row],[charges]]&lt;kelas_charges[Upper]),0),1)</f>
        <v>2</v>
      </c>
      <c r="I1058" t="str" cm="1">
        <f t="array" ref="I1058">INDEX(kelas_charges[desc],MATCH(1,(insurance[[#This Row],[charges]]&gt;=kelas_charges[Lower])*(insurance[[#This Row],[charges]]&lt;kelas_charges[Upper]),0),1)</f>
        <v>6817 s.d 12512</v>
      </c>
      <c r="J1058">
        <f>IF(insurance[[#This Row],[charges]]&gt;16700,1,0)</f>
        <v>0</v>
      </c>
      <c r="K1058">
        <f>IF(insurance[[#This Row],[smoker]]="yes",1,0)</f>
        <v>0</v>
      </c>
      <c r="L1058">
        <f>VLOOKUP(insurance[[#This Row],[region]],Table2[],2,0)</f>
        <v>3</v>
      </c>
    </row>
    <row r="1059" spans="1:1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 s="29">
        <v>17929.303370000001</v>
      </c>
      <c r="H1059" cm="1">
        <f t="array" ref="H1059">INDEX(kelas_charges[kelas],MATCH(1,(insurance[[#This Row],[charges]]&gt;=kelas_charges[Lower])*(insurance[[#This Row],[charges]]&lt;kelas_charges[Upper]),0),1)</f>
        <v>3</v>
      </c>
      <c r="I1059" t="str" cm="1">
        <f t="array" ref="I1059">INDEX(kelas_charges[desc],MATCH(1,(insurance[[#This Row],[charges]]&gt;=kelas_charges[Lower])*(insurance[[#This Row],[charges]]&lt;kelas_charges[Upper]),0),1)</f>
        <v>12512 s.d 18207</v>
      </c>
      <c r="J1059">
        <f>IF(insurance[[#This Row],[charges]]&gt;16700,1,0)</f>
        <v>1</v>
      </c>
      <c r="K1059">
        <f>IF(insurance[[#This Row],[smoker]]="yes",1,0)</f>
        <v>0</v>
      </c>
      <c r="L1059">
        <f>VLOOKUP(insurance[[#This Row],[region]],Table2[],2,0)</f>
        <v>4</v>
      </c>
    </row>
    <row r="1060" spans="1:1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 s="29">
        <v>2480.9791</v>
      </c>
      <c r="H1060" cm="1">
        <f t="array" ref="H1060">INDEX(kelas_charges[kelas],MATCH(1,(insurance[[#This Row],[charges]]&gt;=kelas_charges[Lower])*(insurance[[#This Row],[charges]]&lt;kelas_charges[Upper]),0),1)</f>
        <v>1</v>
      </c>
      <c r="I1060" t="str" cm="1">
        <f t="array" ref="I1060">INDEX(kelas_charges[desc],MATCH(1,(insurance[[#This Row],[charges]]&gt;=kelas_charges[Lower])*(insurance[[#This Row],[charges]]&lt;kelas_charges[Upper]),0),1)</f>
        <v>1121 s.d 6817</v>
      </c>
      <c r="J1060">
        <f>IF(insurance[[#This Row],[charges]]&gt;16700,1,0)</f>
        <v>0</v>
      </c>
      <c r="K1060">
        <f>IF(insurance[[#This Row],[smoker]]="yes",1,0)</f>
        <v>0</v>
      </c>
      <c r="L1060">
        <f>VLOOKUP(insurance[[#This Row],[region]],Table2[],2,0)</f>
        <v>4</v>
      </c>
    </row>
    <row r="1061" spans="1:1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 s="29">
        <v>4462.7218000000003</v>
      </c>
      <c r="H1061" cm="1">
        <f t="array" ref="H1061">INDEX(kelas_charges[kelas],MATCH(1,(insurance[[#This Row],[charges]]&gt;=kelas_charges[Lower])*(insurance[[#This Row],[charges]]&lt;kelas_charges[Upper]),0),1)</f>
        <v>1</v>
      </c>
      <c r="I1061" t="str" cm="1">
        <f t="array" ref="I1061">INDEX(kelas_charges[desc],MATCH(1,(insurance[[#This Row],[charges]]&gt;=kelas_charges[Lower])*(insurance[[#This Row],[charges]]&lt;kelas_charges[Upper]),0),1)</f>
        <v>1121 s.d 6817</v>
      </c>
      <c r="J1061">
        <f>IF(insurance[[#This Row],[charges]]&gt;16700,1,0)</f>
        <v>0</v>
      </c>
      <c r="K1061">
        <f>IF(insurance[[#This Row],[smoker]]="yes",1,0)</f>
        <v>0</v>
      </c>
      <c r="L1061">
        <f>VLOOKUP(insurance[[#This Row],[region]],Table2[],2,0)</f>
        <v>1</v>
      </c>
    </row>
    <row r="1062" spans="1:1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 s="29">
        <v>1981.5818999999999</v>
      </c>
      <c r="H1062" cm="1">
        <f t="array" ref="H1062">INDEX(kelas_charges[kelas],MATCH(1,(insurance[[#This Row],[charges]]&gt;=kelas_charges[Lower])*(insurance[[#This Row],[charges]]&lt;kelas_charges[Upper]),0),1)</f>
        <v>1</v>
      </c>
      <c r="I1062" t="str" cm="1">
        <f t="array" ref="I1062">INDEX(kelas_charges[desc],MATCH(1,(insurance[[#This Row],[charges]]&gt;=kelas_charges[Lower])*(insurance[[#This Row],[charges]]&lt;kelas_charges[Upper]),0),1)</f>
        <v>1121 s.d 6817</v>
      </c>
      <c r="J1062">
        <f>IF(insurance[[#This Row],[charges]]&gt;16700,1,0)</f>
        <v>0</v>
      </c>
      <c r="K1062">
        <f>IF(insurance[[#This Row],[smoker]]="yes",1,0)</f>
        <v>0</v>
      </c>
      <c r="L1062">
        <f>VLOOKUP(insurance[[#This Row],[region]],Table2[],2,0)</f>
        <v>4</v>
      </c>
    </row>
    <row r="1063" spans="1:1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 s="29">
        <v>11554.223599999999</v>
      </c>
      <c r="H1063" cm="1">
        <f t="array" ref="H1063">INDEX(kelas_charges[kelas],MATCH(1,(insurance[[#This Row],[charges]]&gt;=kelas_charges[Lower])*(insurance[[#This Row],[charges]]&lt;kelas_charges[Upper]),0),1)</f>
        <v>2</v>
      </c>
      <c r="I1063" t="str" cm="1">
        <f t="array" ref="I1063">INDEX(kelas_charges[desc],MATCH(1,(insurance[[#This Row],[charges]]&gt;=kelas_charges[Lower])*(insurance[[#This Row],[charges]]&lt;kelas_charges[Upper]),0),1)</f>
        <v>6817 s.d 12512</v>
      </c>
      <c r="J1063">
        <f>IF(insurance[[#This Row],[charges]]&gt;16700,1,0)</f>
        <v>0</v>
      </c>
      <c r="K1063">
        <f>IF(insurance[[#This Row],[smoker]]="yes",1,0)</f>
        <v>0</v>
      </c>
      <c r="L1063">
        <f>VLOOKUP(insurance[[#This Row],[region]],Table2[],2,0)</f>
        <v>4</v>
      </c>
    </row>
    <row r="1064" spans="1:1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 s="29">
        <v>48970.247600000002</v>
      </c>
      <c r="H1064" cm="1">
        <f t="array" ref="H1064">INDEX(kelas_charges[kelas],MATCH(1,(insurance[[#This Row],[charges]]&gt;=kelas_charges[Lower])*(insurance[[#This Row],[charges]]&lt;kelas_charges[Upper]),0),1)</f>
        <v>9</v>
      </c>
      <c r="I1064" t="str" cm="1">
        <f t="array" ref="I1064">INDEX(kelas_charges[desc],MATCH(1,(insurance[[#This Row],[charges]]&gt;=kelas_charges[Lower])*(insurance[[#This Row],[charges]]&lt;kelas_charges[Upper]),0),1)</f>
        <v>46684 s.d 52379</v>
      </c>
      <c r="J1064">
        <f>IF(insurance[[#This Row],[charges]]&gt;16700,1,0)</f>
        <v>1</v>
      </c>
      <c r="K1064">
        <f>IF(insurance[[#This Row],[smoker]]="yes",1,0)</f>
        <v>1</v>
      </c>
      <c r="L1064">
        <f>VLOOKUP(insurance[[#This Row],[region]],Table2[],2,0)</f>
        <v>4</v>
      </c>
    </row>
    <row r="1065" spans="1:1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 s="29">
        <v>6548.1950500000003</v>
      </c>
      <c r="H1065" cm="1">
        <f t="array" ref="H1065">INDEX(kelas_charges[kelas],MATCH(1,(insurance[[#This Row],[charges]]&gt;=kelas_charges[Lower])*(insurance[[#This Row],[charges]]&lt;kelas_charges[Upper]),0),1)</f>
        <v>1</v>
      </c>
      <c r="I1065" t="str" cm="1">
        <f t="array" ref="I1065">INDEX(kelas_charges[desc],MATCH(1,(insurance[[#This Row],[charges]]&gt;=kelas_charges[Lower])*(insurance[[#This Row],[charges]]&lt;kelas_charges[Upper]),0),1)</f>
        <v>1121 s.d 6817</v>
      </c>
      <c r="J1065">
        <f>IF(insurance[[#This Row],[charges]]&gt;16700,1,0)</f>
        <v>0</v>
      </c>
      <c r="K1065">
        <f>IF(insurance[[#This Row],[smoker]]="yes",1,0)</f>
        <v>0</v>
      </c>
      <c r="L1065">
        <f>VLOOKUP(insurance[[#This Row],[region]],Table2[],2,0)</f>
        <v>1</v>
      </c>
    </row>
    <row r="1066" spans="1:1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 s="29">
        <v>5708.8670000000002</v>
      </c>
      <c r="H1066" cm="1">
        <f t="array" ref="H1066">INDEX(kelas_charges[kelas],MATCH(1,(insurance[[#This Row],[charges]]&gt;=kelas_charges[Lower])*(insurance[[#This Row],[charges]]&lt;kelas_charges[Upper]),0),1)</f>
        <v>1</v>
      </c>
      <c r="I1066" t="str" cm="1">
        <f t="array" ref="I1066">INDEX(kelas_charges[desc],MATCH(1,(insurance[[#This Row],[charges]]&gt;=kelas_charges[Lower])*(insurance[[#This Row],[charges]]&lt;kelas_charges[Upper]),0),1)</f>
        <v>1121 s.d 6817</v>
      </c>
      <c r="J1066">
        <f>IF(insurance[[#This Row],[charges]]&gt;16700,1,0)</f>
        <v>0</v>
      </c>
      <c r="K1066">
        <f>IF(insurance[[#This Row],[smoker]]="yes",1,0)</f>
        <v>0</v>
      </c>
      <c r="L1066">
        <f>VLOOKUP(insurance[[#This Row],[region]],Table2[],2,0)</f>
        <v>3</v>
      </c>
    </row>
    <row r="1067" spans="1:1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 s="29">
        <v>7045.4989999999998</v>
      </c>
      <c r="H1067" cm="1">
        <f t="array" ref="H1067">INDEX(kelas_charges[kelas],MATCH(1,(insurance[[#This Row],[charges]]&gt;=kelas_charges[Lower])*(insurance[[#This Row],[charges]]&lt;kelas_charges[Upper]),0),1)</f>
        <v>2</v>
      </c>
      <c r="I1067" t="str" cm="1">
        <f t="array" ref="I1067">INDEX(kelas_charges[desc],MATCH(1,(insurance[[#This Row],[charges]]&gt;=kelas_charges[Lower])*(insurance[[#This Row],[charges]]&lt;kelas_charges[Upper]),0),1)</f>
        <v>6817 s.d 12512</v>
      </c>
      <c r="J1067">
        <f>IF(insurance[[#This Row],[charges]]&gt;16700,1,0)</f>
        <v>0</v>
      </c>
      <c r="K1067">
        <f>IF(insurance[[#This Row],[smoker]]="yes",1,0)</f>
        <v>0</v>
      </c>
      <c r="L1067">
        <f>VLOOKUP(insurance[[#This Row],[region]],Table2[],2,0)</f>
        <v>3</v>
      </c>
    </row>
    <row r="1068" spans="1:1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 s="29">
        <v>8978.1851000000006</v>
      </c>
      <c r="H1068" cm="1">
        <f t="array" ref="H1068">INDEX(kelas_charges[kelas],MATCH(1,(insurance[[#This Row],[charges]]&gt;=kelas_charges[Lower])*(insurance[[#This Row],[charges]]&lt;kelas_charges[Upper]),0),1)</f>
        <v>2</v>
      </c>
      <c r="I1068" t="str" cm="1">
        <f t="array" ref="I1068">INDEX(kelas_charges[desc],MATCH(1,(insurance[[#This Row],[charges]]&gt;=kelas_charges[Lower])*(insurance[[#This Row],[charges]]&lt;kelas_charges[Upper]),0),1)</f>
        <v>6817 s.d 12512</v>
      </c>
      <c r="J1068">
        <f>IF(insurance[[#This Row],[charges]]&gt;16700,1,0)</f>
        <v>0</v>
      </c>
      <c r="K1068">
        <f>IF(insurance[[#This Row],[smoker]]="yes",1,0)</f>
        <v>0</v>
      </c>
      <c r="L1068">
        <f>VLOOKUP(insurance[[#This Row],[region]],Table2[],2,0)</f>
        <v>4</v>
      </c>
    </row>
    <row r="1069" spans="1:1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 s="29">
        <v>5757.41345</v>
      </c>
      <c r="H1069" cm="1">
        <f t="array" ref="H1069">INDEX(kelas_charges[kelas],MATCH(1,(insurance[[#This Row],[charges]]&gt;=kelas_charges[Lower])*(insurance[[#This Row],[charges]]&lt;kelas_charges[Upper]),0),1)</f>
        <v>1</v>
      </c>
      <c r="I1069" t="str" cm="1">
        <f t="array" ref="I1069">INDEX(kelas_charges[desc],MATCH(1,(insurance[[#This Row],[charges]]&gt;=kelas_charges[Lower])*(insurance[[#This Row],[charges]]&lt;kelas_charges[Upper]),0),1)</f>
        <v>1121 s.d 6817</v>
      </c>
      <c r="J1069">
        <f>IF(insurance[[#This Row],[charges]]&gt;16700,1,0)</f>
        <v>0</v>
      </c>
      <c r="K1069">
        <f>IF(insurance[[#This Row],[smoker]]="yes",1,0)</f>
        <v>0</v>
      </c>
      <c r="L1069">
        <f>VLOOKUP(insurance[[#This Row],[region]],Table2[],2,0)</f>
        <v>2</v>
      </c>
    </row>
    <row r="1070" spans="1:1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 s="29">
        <v>14349.8544</v>
      </c>
      <c r="H1070" cm="1">
        <f t="array" ref="H1070">INDEX(kelas_charges[kelas],MATCH(1,(insurance[[#This Row],[charges]]&gt;=kelas_charges[Lower])*(insurance[[#This Row],[charges]]&lt;kelas_charges[Upper]),0),1)</f>
        <v>3</v>
      </c>
      <c r="I1070" t="str" cm="1">
        <f t="array" ref="I1070">INDEX(kelas_charges[desc],MATCH(1,(insurance[[#This Row],[charges]]&gt;=kelas_charges[Lower])*(insurance[[#This Row],[charges]]&lt;kelas_charges[Upper]),0),1)</f>
        <v>12512 s.d 18207</v>
      </c>
      <c r="J1070">
        <f>IF(insurance[[#This Row],[charges]]&gt;16700,1,0)</f>
        <v>0</v>
      </c>
      <c r="K1070">
        <f>IF(insurance[[#This Row],[smoker]]="yes",1,0)</f>
        <v>0</v>
      </c>
      <c r="L1070">
        <f>VLOOKUP(insurance[[#This Row],[region]],Table2[],2,0)</f>
        <v>1</v>
      </c>
    </row>
    <row r="1071" spans="1:1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 s="29">
        <v>10928.849</v>
      </c>
      <c r="H1071" cm="1">
        <f t="array" ref="H1071">INDEX(kelas_charges[kelas],MATCH(1,(insurance[[#This Row],[charges]]&gt;=kelas_charges[Lower])*(insurance[[#This Row],[charges]]&lt;kelas_charges[Upper]),0),1)</f>
        <v>2</v>
      </c>
      <c r="I1071" t="str" cm="1">
        <f t="array" ref="I1071">INDEX(kelas_charges[desc],MATCH(1,(insurance[[#This Row],[charges]]&gt;=kelas_charges[Lower])*(insurance[[#This Row],[charges]]&lt;kelas_charges[Upper]),0),1)</f>
        <v>6817 s.d 12512</v>
      </c>
      <c r="J1071">
        <f>IF(insurance[[#This Row],[charges]]&gt;16700,1,0)</f>
        <v>0</v>
      </c>
      <c r="K1071">
        <f>IF(insurance[[#This Row],[smoker]]="yes",1,0)</f>
        <v>0</v>
      </c>
      <c r="L1071">
        <f>VLOOKUP(insurance[[#This Row],[region]],Table2[],2,0)</f>
        <v>4</v>
      </c>
    </row>
    <row r="1072" spans="1:1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 s="29">
        <v>39871.704299999998</v>
      </c>
      <c r="H1072" cm="1">
        <f t="array" ref="H1072">INDEX(kelas_charges[kelas],MATCH(1,(insurance[[#This Row],[charges]]&gt;=kelas_charges[Lower])*(insurance[[#This Row],[charges]]&lt;kelas_charges[Upper]),0),1)</f>
        <v>7</v>
      </c>
      <c r="I1072" t="str" cm="1">
        <f t="array" ref="I1072">INDEX(kelas_charges[desc],MATCH(1,(insurance[[#This Row],[charges]]&gt;=kelas_charges[Lower])*(insurance[[#This Row],[charges]]&lt;kelas_charges[Upper]),0),1)</f>
        <v>35293 s.d 40989</v>
      </c>
      <c r="J1072">
        <f>IF(insurance[[#This Row],[charges]]&gt;16700,1,0)</f>
        <v>1</v>
      </c>
      <c r="K1072">
        <f>IF(insurance[[#This Row],[smoker]]="yes",1,0)</f>
        <v>1</v>
      </c>
      <c r="L1072">
        <f>VLOOKUP(insurance[[#This Row],[region]],Table2[],2,0)</f>
        <v>4</v>
      </c>
    </row>
    <row r="1073" spans="1:1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 s="29">
        <v>13974.455550000001</v>
      </c>
      <c r="H1073" cm="1">
        <f t="array" ref="H1073">INDEX(kelas_charges[kelas],MATCH(1,(insurance[[#This Row],[charges]]&gt;=kelas_charges[Lower])*(insurance[[#This Row],[charges]]&lt;kelas_charges[Upper]),0),1)</f>
        <v>3</v>
      </c>
      <c r="I1073" t="str" cm="1">
        <f t="array" ref="I1073">INDEX(kelas_charges[desc],MATCH(1,(insurance[[#This Row],[charges]]&gt;=kelas_charges[Lower])*(insurance[[#This Row],[charges]]&lt;kelas_charges[Upper]),0),1)</f>
        <v>12512 s.d 18207</v>
      </c>
      <c r="J1073">
        <f>IF(insurance[[#This Row],[charges]]&gt;16700,1,0)</f>
        <v>0</v>
      </c>
      <c r="K1073">
        <f>IF(insurance[[#This Row],[smoker]]="yes",1,0)</f>
        <v>0</v>
      </c>
      <c r="L1073">
        <f>VLOOKUP(insurance[[#This Row],[region]],Table2[],2,0)</f>
        <v>2</v>
      </c>
    </row>
    <row r="1074" spans="1:1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 s="29">
        <v>1909.52745</v>
      </c>
      <c r="H1074" cm="1">
        <f t="array" ref="H1074">INDEX(kelas_charges[kelas],MATCH(1,(insurance[[#This Row],[charges]]&gt;=kelas_charges[Lower])*(insurance[[#This Row],[charges]]&lt;kelas_charges[Upper]),0),1)</f>
        <v>1</v>
      </c>
      <c r="I1074" t="str" cm="1">
        <f t="array" ref="I1074">INDEX(kelas_charges[desc],MATCH(1,(insurance[[#This Row],[charges]]&gt;=kelas_charges[Lower])*(insurance[[#This Row],[charges]]&lt;kelas_charges[Upper]),0),1)</f>
        <v>1121 s.d 6817</v>
      </c>
      <c r="J1074">
        <f>IF(insurance[[#This Row],[charges]]&gt;16700,1,0)</f>
        <v>0</v>
      </c>
      <c r="K1074">
        <f>IF(insurance[[#This Row],[smoker]]="yes",1,0)</f>
        <v>0</v>
      </c>
      <c r="L1074">
        <f>VLOOKUP(insurance[[#This Row],[region]],Table2[],2,0)</f>
        <v>1</v>
      </c>
    </row>
    <row r="1075" spans="1:1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 s="29">
        <v>12096.6512</v>
      </c>
      <c r="H1075" cm="1">
        <f t="array" ref="H1075">INDEX(kelas_charges[kelas],MATCH(1,(insurance[[#This Row],[charges]]&gt;=kelas_charges[Lower])*(insurance[[#This Row],[charges]]&lt;kelas_charges[Upper]),0),1)</f>
        <v>2</v>
      </c>
      <c r="I1075" t="str" cm="1">
        <f t="array" ref="I1075">INDEX(kelas_charges[desc],MATCH(1,(insurance[[#This Row],[charges]]&gt;=kelas_charges[Lower])*(insurance[[#This Row],[charges]]&lt;kelas_charges[Upper]),0),1)</f>
        <v>6817 s.d 12512</v>
      </c>
      <c r="J1075">
        <f>IF(insurance[[#This Row],[charges]]&gt;16700,1,0)</f>
        <v>0</v>
      </c>
      <c r="K1075">
        <f>IF(insurance[[#This Row],[smoker]]="yes",1,0)</f>
        <v>0</v>
      </c>
      <c r="L1075">
        <f>VLOOKUP(insurance[[#This Row],[region]],Table2[],2,0)</f>
        <v>2</v>
      </c>
    </row>
    <row r="1076" spans="1:1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 s="29">
        <v>13204.28565</v>
      </c>
      <c r="H1076" cm="1">
        <f t="array" ref="H1076">INDEX(kelas_charges[kelas],MATCH(1,(insurance[[#This Row],[charges]]&gt;=kelas_charges[Lower])*(insurance[[#This Row],[charges]]&lt;kelas_charges[Upper]),0),1)</f>
        <v>3</v>
      </c>
      <c r="I1076" t="str" cm="1">
        <f t="array" ref="I1076">INDEX(kelas_charges[desc],MATCH(1,(insurance[[#This Row],[charges]]&gt;=kelas_charges[Lower])*(insurance[[#This Row],[charges]]&lt;kelas_charges[Upper]),0),1)</f>
        <v>12512 s.d 18207</v>
      </c>
      <c r="J1076">
        <f>IF(insurance[[#This Row],[charges]]&gt;16700,1,0)</f>
        <v>0</v>
      </c>
      <c r="K1076">
        <f>IF(insurance[[#This Row],[smoker]]="yes",1,0)</f>
        <v>0</v>
      </c>
      <c r="L1076">
        <f>VLOOKUP(insurance[[#This Row],[region]],Table2[],2,0)</f>
        <v>2</v>
      </c>
    </row>
    <row r="1077" spans="1:1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 s="29">
        <v>4562.8420999999998</v>
      </c>
      <c r="H1077" cm="1">
        <f t="array" ref="H1077">INDEX(kelas_charges[kelas],MATCH(1,(insurance[[#This Row],[charges]]&gt;=kelas_charges[Lower])*(insurance[[#This Row],[charges]]&lt;kelas_charges[Upper]),0),1)</f>
        <v>1</v>
      </c>
      <c r="I1077" t="str" cm="1">
        <f t="array" ref="I1077">INDEX(kelas_charges[desc],MATCH(1,(insurance[[#This Row],[charges]]&gt;=kelas_charges[Lower])*(insurance[[#This Row],[charges]]&lt;kelas_charges[Upper]),0),1)</f>
        <v>1121 s.d 6817</v>
      </c>
      <c r="J1077">
        <f>IF(insurance[[#This Row],[charges]]&gt;16700,1,0)</f>
        <v>0</v>
      </c>
      <c r="K1077">
        <f>IF(insurance[[#This Row],[smoker]]="yes",1,0)</f>
        <v>0</v>
      </c>
      <c r="L1077">
        <f>VLOOKUP(insurance[[#This Row],[region]],Table2[],2,0)</f>
        <v>4</v>
      </c>
    </row>
    <row r="1078" spans="1:1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 s="29">
        <v>8551.3469999999998</v>
      </c>
      <c r="H1078" cm="1">
        <f t="array" ref="H1078">INDEX(kelas_charges[kelas],MATCH(1,(insurance[[#This Row],[charges]]&gt;=kelas_charges[Lower])*(insurance[[#This Row],[charges]]&lt;kelas_charges[Upper]),0),1)</f>
        <v>2</v>
      </c>
      <c r="I1078" t="str" cm="1">
        <f t="array" ref="I1078">INDEX(kelas_charges[desc],MATCH(1,(insurance[[#This Row],[charges]]&gt;=kelas_charges[Lower])*(insurance[[#This Row],[charges]]&lt;kelas_charges[Upper]),0),1)</f>
        <v>6817 s.d 12512</v>
      </c>
      <c r="J1078">
        <f>IF(insurance[[#This Row],[charges]]&gt;16700,1,0)</f>
        <v>0</v>
      </c>
      <c r="K1078">
        <f>IF(insurance[[#This Row],[smoker]]="yes",1,0)</f>
        <v>0</v>
      </c>
      <c r="L1078">
        <f>VLOOKUP(insurance[[#This Row],[region]],Table2[],2,0)</f>
        <v>3</v>
      </c>
    </row>
    <row r="1079" spans="1:1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 s="29">
        <v>2102.2647000000002</v>
      </c>
      <c r="H1079" cm="1">
        <f t="array" ref="H1079">INDEX(kelas_charges[kelas],MATCH(1,(insurance[[#This Row],[charges]]&gt;=kelas_charges[Lower])*(insurance[[#This Row],[charges]]&lt;kelas_charges[Upper]),0),1)</f>
        <v>1</v>
      </c>
      <c r="I1079" t="str" cm="1">
        <f t="array" ref="I1079">INDEX(kelas_charges[desc],MATCH(1,(insurance[[#This Row],[charges]]&gt;=kelas_charges[Lower])*(insurance[[#This Row],[charges]]&lt;kelas_charges[Upper]),0),1)</f>
        <v>1121 s.d 6817</v>
      </c>
      <c r="J1079">
        <f>IF(insurance[[#This Row],[charges]]&gt;16700,1,0)</f>
        <v>0</v>
      </c>
      <c r="K1079">
        <f>IF(insurance[[#This Row],[smoker]]="yes",1,0)</f>
        <v>0</v>
      </c>
      <c r="L1079">
        <f>VLOOKUP(insurance[[#This Row],[region]],Table2[],2,0)</f>
        <v>2</v>
      </c>
    </row>
    <row r="1080" spans="1:1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 s="29">
        <v>34672.147199999999</v>
      </c>
      <c r="H1080" cm="1">
        <f t="array" ref="H1080">INDEX(kelas_charges[kelas],MATCH(1,(insurance[[#This Row],[charges]]&gt;=kelas_charges[Lower])*(insurance[[#This Row],[charges]]&lt;kelas_charges[Upper]),0),1)</f>
        <v>6</v>
      </c>
      <c r="I1080" t="str" cm="1">
        <f t="array" ref="I1080">INDEX(kelas_charges[desc],MATCH(1,(insurance[[#This Row],[charges]]&gt;=kelas_charges[Lower])*(insurance[[#This Row],[charges]]&lt;kelas_charges[Upper]),0),1)</f>
        <v>29598 s.d 35293</v>
      </c>
      <c r="J1080">
        <f>IF(insurance[[#This Row],[charges]]&gt;16700,1,0)</f>
        <v>1</v>
      </c>
      <c r="K1080">
        <f>IF(insurance[[#This Row],[smoker]]="yes",1,0)</f>
        <v>1</v>
      </c>
      <c r="L1080">
        <f>VLOOKUP(insurance[[#This Row],[region]],Table2[],2,0)</f>
        <v>4</v>
      </c>
    </row>
    <row r="1081" spans="1:1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 s="29">
        <v>15161.5344</v>
      </c>
      <c r="H1081" cm="1">
        <f t="array" ref="H1081">INDEX(kelas_charges[kelas],MATCH(1,(insurance[[#This Row],[charges]]&gt;=kelas_charges[Lower])*(insurance[[#This Row],[charges]]&lt;kelas_charges[Upper]),0),1)</f>
        <v>3</v>
      </c>
      <c r="I1081" t="str" cm="1">
        <f t="array" ref="I1081">INDEX(kelas_charges[desc],MATCH(1,(insurance[[#This Row],[charges]]&gt;=kelas_charges[Lower])*(insurance[[#This Row],[charges]]&lt;kelas_charges[Upper]),0),1)</f>
        <v>12512 s.d 18207</v>
      </c>
      <c r="J1081">
        <f>IF(insurance[[#This Row],[charges]]&gt;16700,1,0)</f>
        <v>0</v>
      </c>
      <c r="K1081">
        <f>IF(insurance[[#This Row],[smoker]]="yes",1,0)</f>
        <v>0</v>
      </c>
      <c r="L1081">
        <f>VLOOKUP(insurance[[#This Row],[region]],Table2[],2,0)</f>
        <v>4</v>
      </c>
    </row>
    <row r="1082" spans="1:1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 s="29">
        <v>11884.048580000001</v>
      </c>
      <c r="H1082" cm="1">
        <f t="array" ref="H1082">INDEX(kelas_charges[kelas],MATCH(1,(insurance[[#This Row],[charges]]&gt;=kelas_charges[Lower])*(insurance[[#This Row],[charges]]&lt;kelas_charges[Upper]),0),1)</f>
        <v>2</v>
      </c>
      <c r="I1082" t="str" cm="1">
        <f t="array" ref="I1082">INDEX(kelas_charges[desc],MATCH(1,(insurance[[#This Row],[charges]]&gt;=kelas_charges[Lower])*(insurance[[#This Row],[charges]]&lt;kelas_charges[Upper]),0),1)</f>
        <v>6817 s.d 12512</v>
      </c>
      <c r="J1082">
        <f>IF(insurance[[#This Row],[charges]]&gt;16700,1,0)</f>
        <v>0</v>
      </c>
      <c r="K1082">
        <f>IF(insurance[[#This Row],[smoker]]="yes",1,0)</f>
        <v>0</v>
      </c>
      <c r="L1082">
        <f>VLOOKUP(insurance[[#This Row],[region]],Table2[],2,0)</f>
        <v>4</v>
      </c>
    </row>
    <row r="1083" spans="1:1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 s="29">
        <v>4454.40265</v>
      </c>
      <c r="H1083" cm="1">
        <f t="array" ref="H1083">INDEX(kelas_charges[kelas],MATCH(1,(insurance[[#This Row],[charges]]&gt;=kelas_charges[Lower])*(insurance[[#This Row],[charges]]&lt;kelas_charges[Upper]),0),1)</f>
        <v>1</v>
      </c>
      <c r="I1083" t="str" cm="1">
        <f t="array" ref="I1083">INDEX(kelas_charges[desc],MATCH(1,(insurance[[#This Row],[charges]]&gt;=kelas_charges[Lower])*(insurance[[#This Row],[charges]]&lt;kelas_charges[Upper]),0),1)</f>
        <v>1121 s.d 6817</v>
      </c>
      <c r="J1083">
        <f>IF(insurance[[#This Row],[charges]]&gt;16700,1,0)</f>
        <v>0</v>
      </c>
      <c r="K1083">
        <f>IF(insurance[[#This Row],[smoker]]="yes",1,0)</f>
        <v>0</v>
      </c>
      <c r="L1083">
        <f>VLOOKUP(insurance[[#This Row],[region]],Table2[],2,0)</f>
        <v>1</v>
      </c>
    </row>
    <row r="1084" spans="1:1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 s="29">
        <v>5855.9025000000001</v>
      </c>
      <c r="H1084" cm="1">
        <f t="array" ref="H1084">INDEX(kelas_charges[kelas],MATCH(1,(insurance[[#This Row],[charges]]&gt;=kelas_charges[Lower])*(insurance[[#This Row],[charges]]&lt;kelas_charges[Upper]),0),1)</f>
        <v>1</v>
      </c>
      <c r="I1084" t="str" cm="1">
        <f t="array" ref="I1084">INDEX(kelas_charges[desc],MATCH(1,(insurance[[#This Row],[charges]]&gt;=kelas_charges[Lower])*(insurance[[#This Row],[charges]]&lt;kelas_charges[Upper]),0),1)</f>
        <v>1121 s.d 6817</v>
      </c>
      <c r="J1084">
        <f>IF(insurance[[#This Row],[charges]]&gt;16700,1,0)</f>
        <v>0</v>
      </c>
      <c r="K1084">
        <f>IF(insurance[[#This Row],[smoker]]="yes",1,0)</f>
        <v>0</v>
      </c>
      <c r="L1084">
        <f>VLOOKUP(insurance[[#This Row],[region]],Table2[],2,0)</f>
        <v>1</v>
      </c>
    </row>
    <row r="1085" spans="1:1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 s="29">
        <v>4076.4969999999998</v>
      </c>
      <c r="H1085" cm="1">
        <f t="array" ref="H1085">INDEX(kelas_charges[kelas],MATCH(1,(insurance[[#This Row],[charges]]&gt;=kelas_charges[Lower])*(insurance[[#This Row],[charges]]&lt;kelas_charges[Upper]),0),1)</f>
        <v>1</v>
      </c>
      <c r="I1085" t="str" cm="1">
        <f t="array" ref="I1085">INDEX(kelas_charges[desc],MATCH(1,(insurance[[#This Row],[charges]]&gt;=kelas_charges[Lower])*(insurance[[#This Row],[charges]]&lt;kelas_charges[Upper]),0),1)</f>
        <v>1121 s.d 6817</v>
      </c>
      <c r="J1085">
        <f>IF(insurance[[#This Row],[charges]]&gt;16700,1,0)</f>
        <v>0</v>
      </c>
      <c r="K1085">
        <f>IF(insurance[[#This Row],[smoker]]="yes",1,0)</f>
        <v>0</v>
      </c>
      <c r="L1085">
        <f>VLOOKUP(insurance[[#This Row],[region]],Table2[],2,0)</f>
        <v>3</v>
      </c>
    </row>
    <row r="1086" spans="1:1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 s="29">
        <v>15019.760050000001</v>
      </c>
      <c r="H1086" cm="1">
        <f t="array" ref="H1086">INDEX(kelas_charges[kelas],MATCH(1,(insurance[[#This Row],[charges]]&gt;=kelas_charges[Lower])*(insurance[[#This Row],[charges]]&lt;kelas_charges[Upper]),0),1)</f>
        <v>3</v>
      </c>
      <c r="I1086" t="str" cm="1">
        <f t="array" ref="I1086">INDEX(kelas_charges[desc],MATCH(1,(insurance[[#This Row],[charges]]&gt;=kelas_charges[Lower])*(insurance[[#This Row],[charges]]&lt;kelas_charges[Upper]),0),1)</f>
        <v>12512 s.d 18207</v>
      </c>
      <c r="J1086">
        <f>IF(insurance[[#This Row],[charges]]&gt;16700,1,0)</f>
        <v>0</v>
      </c>
      <c r="K1086">
        <f>IF(insurance[[#This Row],[smoker]]="yes",1,0)</f>
        <v>0</v>
      </c>
      <c r="L1086">
        <f>VLOOKUP(insurance[[#This Row],[region]],Table2[],2,0)</f>
        <v>1</v>
      </c>
    </row>
    <row r="1087" spans="1:1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 s="29">
        <v>19023.259999999998</v>
      </c>
      <c r="H1087" cm="1">
        <f t="array" ref="H1087">INDEX(kelas_charges[kelas],MATCH(1,(insurance[[#This Row],[charges]]&gt;=kelas_charges[Lower])*(insurance[[#This Row],[charges]]&lt;kelas_charges[Upper]),0),1)</f>
        <v>4</v>
      </c>
      <c r="I1087" t="str" cm="1">
        <f t="array" ref="I1087">INDEX(kelas_charges[desc],MATCH(1,(insurance[[#This Row],[charges]]&gt;=kelas_charges[Lower])*(insurance[[#This Row],[charges]]&lt;kelas_charges[Upper]),0),1)</f>
        <v>18207 s.d 23903</v>
      </c>
      <c r="J1087">
        <f>IF(insurance[[#This Row],[charges]]&gt;16700,1,0)</f>
        <v>1</v>
      </c>
      <c r="K1087">
        <f>IF(insurance[[#This Row],[smoker]]="yes",1,0)</f>
        <v>1</v>
      </c>
      <c r="L1087">
        <f>VLOOKUP(insurance[[#This Row],[region]],Table2[],2,0)</f>
        <v>3</v>
      </c>
    </row>
    <row r="1088" spans="1:1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 s="29">
        <v>10796.35025</v>
      </c>
      <c r="H1088" cm="1">
        <f t="array" ref="H1088">INDEX(kelas_charges[kelas],MATCH(1,(insurance[[#This Row],[charges]]&gt;=kelas_charges[Lower])*(insurance[[#This Row],[charges]]&lt;kelas_charges[Upper]),0),1)</f>
        <v>2</v>
      </c>
      <c r="I1088" t="str" cm="1">
        <f t="array" ref="I1088">INDEX(kelas_charges[desc],MATCH(1,(insurance[[#This Row],[charges]]&gt;=kelas_charges[Lower])*(insurance[[#This Row],[charges]]&lt;kelas_charges[Upper]),0),1)</f>
        <v>6817 s.d 12512</v>
      </c>
      <c r="J1088">
        <f>IF(insurance[[#This Row],[charges]]&gt;16700,1,0)</f>
        <v>0</v>
      </c>
      <c r="K1088">
        <f>IF(insurance[[#This Row],[smoker]]="yes",1,0)</f>
        <v>0</v>
      </c>
      <c r="L1088">
        <f>VLOOKUP(insurance[[#This Row],[region]],Table2[],2,0)</f>
        <v>2</v>
      </c>
    </row>
    <row r="1089" spans="1:1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 s="29">
        <v>11353.2276</v>
      </c>
      <c r="H1089" cm="1">
        <f t="array" ref="H1089">INDEX(kelas_charges[kelas],MATCH(1,(insurance[[#This Row],[charges]]&gt;=kelas_charges[Lower])*(insurance[[#This Row],[charges]]&lt;kelas_charges[Upper]),0),1)</f>
        <v>2</v>
      </c>
      <c r="I1089" t="str" cm="1">
        <f t="array" ref="I1089">INDEX(kelas_charges[desc],MATCH(1,(insurance[[#This Row],[charges]]&gt;=kelas_charges[Lower])*(insurance[[#This Row],[charges]]&lt;kelas_charges[Upper]),0),1)</f>
        <v>6817 s.d 12512</v>
      </c>
      <c r="J1089">
        <f>IF(insurance[[#This Row],[charges]]&gt;16700,1,0)</f>
        <v>0</v>
      </c>
      <c r="K1089">
        <f>IF(insurance[[#This Row],[smoker]]="yes",1,0)</f>
        <v>0</v>
      </c>
      <c r="L1089">
        <f>VLOOKUP(insurance[[#This Row],[region]],Table2[],2,0)</f>
        <v>1</v>
      </c>
    </row>
    <row r="1090" spans="1:1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 s="29">
        <v>9748.9105999999992</v>
      </c>
      <c r="H1090" cm="1">
        <f t="array" ref="H1090">INDEX(kelas_charges[kelas],MATCH(1,(insurance[[#This Row],[charges]]&gt;=kelas_charges[Lower])*(insurance[[#This Row],[charges]]&lt;kelas_charges[Upper]),0),1)</f>
        <v>2</v>
      </c>
      <c r="I1090" t="str" cm="1">
        <f t="array" ref="I1090">INDEX(kelas_charges[desc],MATCH(1,(insurance[[#This Row],[charges]]&gt;=kelas_charges[Lower])*(insurance[[#This Row],[charges]]&lt;kelas_charges[Upper]),0),1)</f>
        <v>6817 s.d 12512</v>
      </c>
      <c r="J1090">
        <f>IF(insurance[[#This Row],[charges]]&gt;16700,1,0)</f>
        <v>0</v>
      </c>
      <c r="K1090">
        <f>IF(insurance[[#This Row],[smoker]]="yes",1,0)</f>
        <v>0</v>
      </c>
      <c r="L1090">
        <f>VLOOKUP(insurance[[#This Row],[region]],Table2[],2,0)</f>
        <v>4</v>
      </c>
    </row>
    <row r="1091" spans="1:1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 s="29">
        <v>10577.087</v>
      </c>
      <c r="H1091" cm="1">
        <f t="array" ref="H1091">INDEX(kelas_charges[kelas],MATCH(1,(insurance[[#This Row],[charges]]&gt;=kelas_charges[Lower])*(insurance[[#This Row],[charges]]&lt;kelas_charges[Upper]),0),1)</f>
        <v>2</v>
      </c>
      <c r="I1091" t="str" cm="1">
        <f t="array" ref="I1091">INDEX(kelas_charges[desc],MATCH(1,(insurance[[#This Row],[charges]]&gt;=kelas_charges[Lower])*(insurance[[#This Row],[charges]]&lt;kelas_charges[Upper]),0),1)</f>
        <v>6817 s.d 12512</v>
      </c>
      <c r="J1091">
        <f>IF(insurance[[#This Row],[charges]]&gt;16700,1,0)</f>
        <v>0</v>
      </c>
      <c r="K1091">
        <f>IF(insurance[[#This Row],[smoker]]="yes",1,0)</f>
        <v>0</v>
      </c>
      <c r="L1091">
        <f>VLOOKUP(insurance[[#This Row],[region]],Table2[],2,0)</f>
        <v>3</v>
      </c>
    </row>
    <row r="1092" spans="1:1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 s="29">
        <v>41676.081100000003</v>
      </c>
      <c r="H1092" cm="1">
        <f t="array" ref="H1092">INDEX(kelas_charges[kelas],MATCH(1,(insurance[[#This Row],[charges]]&gt;=kelas_charges[Lower])*(insurance[[#This Row],[charges]]&lt;kelas_charges[Upper]),0),1)</f>
        <v>8</v>
      </c>
      <c r="I1092" t="str" cm="1">
        <f t="array" ref="I1092">INDEX(kelas_charges[desc],MATCH(1,(insurance[[#This Row],[charges]]&gt;=kelas_charges[Lower])*(insurance[[#This Row],[charges]]&lt;kelas_charges[Upper]),0),1)</f>
        <v>40989 s.d 46684</v>
      </c>
      <c r="J1092">
        <f>IF(insurance[[#This Row],[charges]]&gt;16700,1,0)</f>
        <v>1</v>
      </c>
      <c r="K1092">
        <f>IF(insurance[[#This Row],[smoker]]="yes",1,0)</f>
        <v>1</v>
      </c>
      <c r="L1092">
        <f>VLOOKUP(insurance[[#This Row],[region]],Table2[],2,0)</f>
        <v>4</v>
      </c>
    </row>
    <row r="1093" spans="1:1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 s="29">
        <v>11286.538699999999</v>
      </c>
      <c r="H1093" cm="1">
        <f t="array" ref="H1093">INDEX(kelas_charges[kelas],MATCH(1,(insurance[[#This Row],[charges]]&gt;=kelas_charges[Lower])*(insurance[[#This Row],[charges]]&lt;kelas_charges[Upper]),0),1)</f>
        <v>2</v>
      </c>
      <c r="I1093" t="str" cm="1">
        <f t="array" ref="I1093">INDEX(kelas_charges[desc],MATCH(1,(insurance[[#This Row],[charges]]&gt;=kelas_charges[Lower])*(insurance[[#This Row],[charges]]&lt;kelas_charges[Upper]),0),1)</f>
        <v>6817 s.d 12512</v>
      </c>
      <c r="J1093">
        <f>IF(insurance[[#This Row],[charges]]&gt;16700,1,0)</f>
        <v>0</v>
      </c>
      <c r="K1093">
        <f>IF(insurance[[#This Row],[smoker]]="yes",1,0)</f>
        <v>0</v>
      </c>
      <c r="L1093">
        <f>VLOOKUP(insurance[[#This Row],[region]],Table2[],2,0)</f>
        <v>2</v>
      </c>
    </row>
    <row r="1094" spans="1:1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 s="29">
        <v>3591.48</v>
      </c>
      <c r="H1094" cm="1">
        <f t="array" ref="H1094">INDEX(kelas_charges[kelas],MATCH(1,(insurance[[#This Row],[charges]]&gt;=kelas_charges[Lower])*(insurance[[#This Row],[charges]]&lt;kelas_charges[Upper]),0),1)</f>
        <v>1</v>
      </c>
      <c r="I1094" t="str" cm="1">
        <f t="array" ref="I1094">INDEX(kelas_charges[desc],MATCH(1,(insurance[[#This Row],[charges]]&gt;=kelas_charges[Lower])*(insurance[[#This Row],[charges]]&lt;kelas_charges[Upper]),0),1)</f>
        <v>1121 s.d 6817</v>
      </c>
      <c r="J1094">
        <f>IF(insurance[[#This Row],[charges]]&gt;16700,1,0)</f>
        <v>0</v>
      </c>
      <c r="K1094">
        <f>IF(insurance[[#This Row],[smoker]]="yes",1,0)</f>
        <v>0</v>
      </c>
      <c r="L1094">
        <f>VLOOKUP(insurance[[#This Row],[region]],Table2[],2,0)</f>
        <v>3</v>
      </c>
    </row>
    <row r="1095" spans="1:1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 s="29">
        <v>33907.548000000003</v>
      </c>
      <c r="H1095" cm="1">
        <f t="array" ref="H1095">INDEX(kelas_charges[kelas],MATCH(1,(insurance[[#This Row],[charges]]&gt;=kelas_charges[Lower])*(insurance[[#This Row],[charges]]&lt;kelas_charges[Upper]),0),1)</f>
        <v>6</v>
      </c>
      <c r="I1095" t="str" cm="1">
        <f t="array" ref="I1095">INDEX(kelas_charges[desc],MATCH(1,(insurance[[#This Row],[charges]]&gt;=kelas_charges[Lower])*(insurance[[#This Row],[charges]]&lt;kelas_charges[Upper]),0),1)</f>
        <v>29598 s.d 35293</v>
      </c>
      <c r="J1095">
        <f>IF(insurance[[#This Row],[charges]]&gt;16700,1,0)</f>
        <v>1</v>
      </c>
      <c r="K1095">
        <f>IF(insurance[[#This Row],[smoker]]="yes",1,0)</f>
        <v>1</v>
      </c>
      <c r="L1095">
        <f>VLOOKUP(insurance[[#This Row],[region]],Table2[],2,0)</f>
        <v>1</v>
      </c>
    </row>
    <row r="1096" spans="1:1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 s="29">
        <v>11299.343000000001</v>
      </c>
      <c r="H1096" cm="1">
        <f t="array" ref="H1096">INDEX(kelas_charges[kelas],MATCH(1,(insurance[[#This Row],[charges]]&gt;=kelas_charges[Lower])*(insurance[[#This Row],[charges]]&lt;kelas_charges[Upper]),0),1)</f>
        <v>2</v>
      </c>
      <c r="I1096" t="str" cm="1">
        <f t="array" ref="I1096">INDEX(kelas_charges[desc],MATCH(1,(insurance[[#This Row],[charges]]&gt;=kelas_charges[Lower])*(insurance[[#This Row],[charges]]&lt;kelas_charges[Upper]),0),1)</f>
        <v>6817 s.d 12512</v>
      </c>
      <c r="J1096">
        <f>IF(insurance[[#This Row],[charges]]&gt;16700,1,0)</f>
        <v>0</v>
      </c>
      <c r="K1096">
        <f>IF(insurance[[#This Row],[smoker]]="yes",1,0)</f>
        <v>0</v>
      </c>
      <c r="L1096">
        <f>VLOOKUP(insurance[[#This Row],[region]],Table2[],2,0)</f>
        <v>3</v>
      </c>
    </row>
    <row r="1097" spans="1:1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 s="29">
        <v>4561.1885000000002</v>
      </c>
      <c r="H1097" cm="1">
        <f t="array" ref="H1097">INDEX(kelas_charges[kelas],MATCH(1,(insurance[[#This Row],[charges]]&gt;=kelas_charges[Lower])*(insurance[[#This Row],[charges]]&lt;kelas_charges[Upper]),0),1)</f>
        <v>1</v>
      </c>
      <c r="I1097" t="str" cm="1">
        <f t="array" ref="I1097">INDEX(kelas_charges[desc],MATCH(1,(insurance[[#This Row],[charges]]&gt;=kelas_charges[Lower])*(insurance[[#This Row],[charges]]&lt;kelas_charges[Upper]),0),1)</f>
        <v>1121 s.d 6817</v>
      </c>
      <c r="J1097">
        <f>IF(insurance[[#This Row],[charges]]&gt;16700,1,0)</f>
        <v>0</v>
      </c>
      <c r="K1097">
        <f>IF(insurance[[#This Row],[smoker]]="yes",1,0)</f>
        <v>0</v>
      </c>
      <c r="L1097">
        <f>VLOOKUP(insurance[[#This Row],[region]],Table2[],2,0)</f>
        <v>2</v>
      </c>
    </row>
    <row r="1098" spans="1:1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 s="29">
        <v>44641.197399999997</v>
      </c>
      <c r="H1098" cm="1">
        <f t="array" ref="H1098">INDEX(kelas_charges[kelas],MATCH(1,(insurance[[#This Row],[charges]]&gt;=kelas_charges[Lower])*(insurance[[#This Row],[charges]]&lt;kelas_charges[Upper]),0),1)</f>
        <v>8</v>
      </c>
      <c r="I1098" t="str" cm="1">
        <f t="array" ref="I1098">INDEX(kelas_charges[desc],MATCH(1,(insurance[[#This Row],[charges]]&gt;=kelas_charges[Lower])*(insurance[[#This Row],[charges]]&lt;kelas_charges[Upper]),0),1)</f>
        <v>40989 s.d 46684</v>
      </c>
      <c r="J1098">
        <f>IF(insurance[[#This Row],[charges]]&gt;16700,1,0)</f>
        <v>1</v>
      </c>
      <c r="K1098">
        <f>IF(insurance[[#This Row],[smoker]]="yes",1,0)</f>
        <v>1</v>
      </c>
      <c r="L1098">
        <f>VLOOKUP(insurance[[#This Row],[region]],Table2[],2,0)</f>
        <v>2</v>
      </c>
    </row>
    <row r="1099" spans="1:1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 s="29">
        <v>1674.6323</v>
      </c>
      <c r="H1099" cm="1">
        <f t="array" ref="H1099">INDEX(kelas_charges[kelas],MATCH(1,(insurance[[#This Row],[charges]]&gt;=kelas_charges[Lower])*(insurance[[#This Row],[charges]]&lt;kelas_charges[Upper]),0),1)</f>
        <v>1</v>
      </c>
      <c r="I1099" t="str" cm="1">
        <f t="array" ref="I1099">INDEX(kelas_charges[desc],MATCH(1,(insurance[[#This Row],[charges]]&gt;=kelas_charges[Lower])*(insurance[[#This Row],[charges]]&lt;kelas_charges[Upper]),0),1)</f>
        <v>1121 s.d 6817</v>
      </c>
      <c r="J1099">
        <f>IF(insurance[[#This Row],[charges]]&gt;16700,1,0)</f>
        <v>0</v>
      </c>
      <c r="K1099">
        <f>IF(insurance[[#This Row],[smoker]]="yes",1,0)</f>
        <v>0</v>
      </c>
      <c r="L1099">
        <f>VLOOKUP(insurance[[#This Row],[region]],Table2[],2,0)</f>
        <v>4</v>
      </c>
    </row>
    <row r="1100" spans="1:1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 s="29">
        <v>23045.566159999998</v>
      </c>
      <c r="H1100" cm="1">
        <f t="array" ref="H1100">INDEX(kelas_charges[kelas],MATCH(1,(insurance[[#This Row],[charges]]&gt;=kelas_charges[Lower])*(insurance[[#This Row],[charges]]&lt;kelas_charges[Upper]),0),1)</f>
        <v>4</v>
      </c>
      <c r="I1100" t="str" cm="1">
        <f t="array" ref="I1100">INDEX(kelas_charges[desc],MATCH(1,(insurance[[#This Row],[charges]]&gt;=kelas_charges[Lower])*(insurance[[#This Row],[charges]]&lt;kelas_charges[Upper]),0),1)</f>
        <v>18207 s.d 23903</v>
      </c>
      <c r="J1100">
        <f>IF(insurance[[#This Row],[charges]]&gt;16700,1,0)</f>
        <v>1</v>
      </c>
      <c r="K1100">
        <f>IF(insurance[[#This Row],[smoker]]="yes",1,0)</f>
        <v>0</v>
      </c>
      <c r="L1100">
        <f>VLOOKUP(insurance[[#This Row],[region]],Table2[],2,0)</f>
        <v>2</v>
      </c>
    </row>
    <row r="1101" spans="1:1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 s="29">
        <v>3227.1210999999998</v>
      </c>
      <c r="H1101" cm="1">
        <f t="array" ref="H1101">INDEX(kelas_charges[kelas],MATCH(1,(insurance[[#This Row],[charges]]&gt;=kelas_charges[Lower])*(insurance[[#This Row],[charges]]&lt;kelas_charges[Upper]),0),1)</f>
        <v>1</v>
      </c>
      <c r="I1101" t="str" cm="1">
        <f t="array" ref="I1101">INDEX(kelas_charges[desc],MATCH(1,(insurance[[#This Row],[charges]]&gt;=kelas_charges[Lower])*(insurance[[#This Row],[charges]]&lt;kelas_charges[Upper]),0),1)</f>
        <v>1121 s.d 6817</v>
      </c>
      <c r="J1101">
        <f>IF(insurance[[#This Row],[charges]]&gt;16700,1,0)</f>
        <v>0</v>
      </c>
      <c r="K1101">
        <f>IF(insurance[[#This Row],[smoker]]="yes",1,0)</f>
        <v>0</v>
      </c>
      <c r="L1101">
        <f>VLOOKUP(insurance[[#This Row],[region]],Table2[],2,0)</f>
        <v>4</v>
      </c>
    </row>
    <row r="1102" spans="1:1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 s="29">
        <v>16776.304049999999</v>
      </c>
      <c r="H1102" cm="1">
        <f t="array" ref="H1102">INDEX(kelas_charges[kelas],MATCH(1,(insurance[[#This Row],[charges]]&gt;=kelas_charges[Lower])*(insurance[[#This Row],[charges]]&lt;kelas_charges[Upper]),0),1)</f>
        <v>3</v>
      </c>
      <c r="I1102" t="str" cm="1">
        <f t="array" ref="I1102">INDEX(kelas_charges[desc],MATCH(1,(insurance[[#This Row],[charges]]&gt;=kelas_charges[Lower])*(insurance[[#This Row],[charges]]&lt;kelas_charges[Upper]),0),1)</f>
        <v>12512 s.d 18207</v>
      </c>
      <c r="J1102">
        <f>IF(insurance[[#This Row],[charges]]&gt;16700,1,0)</f>
        <v>1</v>
      </c>
      <c r="K1102">
        <f>IF(insurance[[#This Row],[smoker]]="yes",1,0)</f>
        <v>1</v>
      </c>
      <c r="L1102">
        <f>VLOOKUP(insurance[[#This Row],[region]],Table2[],2,0)</f>
        <v>2</v>
      </c>
    </row>
    <row r="1103" spans="1:1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 s="29">
        <v>11253.421</v>
      </c>
      <c r="H1103" cm="1">
        <f t="array" ref="H1103">INDEX(kelas_charges[kelas],MATCH(1,(insurance[[#This Row],[charges]]&gt;=kelas_charges[Lower])*(insurance[[#This Row],[charges]]&lt;kelas_charges[Upper]),0),1)</f>
        <v>2</v>
      </c>
      <c r="I1103" t="str" cm="1">
        <f t="array" ref="I1103">INDEX(kelas_charges[desc],MATCH(1,(insurance[[#This Row],[charges]]&gt;=kelas_charges[Lower])*(insurance[[#This Row],[charges]]&lt;kelas_charges[Upper]),0),1)</f>
        <v>6817 s.d 12512</v>
      </c>
      <c r="J1103">
        <f>IF(insurance[[#This Row],[charges]]&gt;16700,1,0)</f>
        <v>0</v>
      </c>
      <c r="K1103">
        <f>IF(insurance[[#This Row],[smoker]]="yes",1,0)</f>
        <v>0</v>
      </c>
      <c r="L1103">
        <f>VLOOKUP(insurance[[#This Row],[region]],Table2[],2,0)</f>
        <v>3</v>
      </c>
    </row>
    <row r="1104" spans="1:1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 s="29">
        <v>3471.4096</v>
      </c>
      <c r="H1104" cm="1">
        <f t="array" ref="H1104">INDEX(kelas_charges[kelas],MATCH(1,(insurance[[#This Row],[charges]]&gt;=kelas_charges[Lower])*(insurance[[#This Row],[charges]]&lt;kelas_charges[Upper]),0),1)</f>
        <v>1</v>
      </c>
      <c r="I1104" t="str" cm="1">
        <f t="array" ref="I1104">INDEX(kelas_charges[desc],MATCH(1,(insurance[[#This Row],[charges]]&gt;=kelas_charges[Lower])*(insurance[[#This Row],[charges]]&lt;kelas_charges[Upper]),0),1)</f>
        <v>1121 s.d 6817</v>
      </c>
      <c r="J1104">
        <f>IF(insurance[[#This Row],[charges]]&gt;16700,1,0)</f>
        <v>0</v>
      </c>
      <c r="K1104">
        <f>IF(insurance[[#This Row],[smoker]]="yes",1,0)</f>
        <v>0</v>
      </c>
      <c r="L1104">
        <f>VLOOKUP(insurance[[#This Row],[region]],Table2[],2,0)</f>
        <v>4</v>
      </c>
    </row>
    <row r="1105" spans="1:1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 s="29">
        <v>11363.2832</v>
      </c>
      <c r="H1105" cm="1">
        <f t="array" ref="H1105">INDEX(kelas_charges[kelas],MATCH(1,(insurance[[#This Row],[charges]]&gt;=kelas_charges[Lower])*(insurance[[#This Row],[charges]]&lt;kelas_charges[Upper]),0),1)</f>
        <v>2</v>
      </c>
      <c r="I1105" t="str" cm="1">
        <f t="array" ref="I1105">INDEX(kelas_charges[desc],MATCH(1,(insurance[[#This Row],[charges]]&gt;=kelas_charges[Lower])*(insurance[[#This Row],[charges]]&lt;kelas_charges[Upper]),0),1)</f>
        <v>6817 s.d 12512</v>
      </c>
      <c r="J1105">
        <f>IF(insurance[[#This Row],[charges]]&gt;16700,1,0)</f>
        <v>0</v>
      </c>
      <c r="K1105">
        <f>IF(insurance[[#This Row],[smoker]]="yes",1,0)</f>
        <v>0</v>
      </c>
      <c r="L1105">
        <f>VLOOKUP(insurance[[#This Row],[region]],Table2[],2,0)</f>
        <v>4</v>
      </c>
    </row>
    <row r="1106" spans="1:1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 s="29">
        <v>20420.604650000001</v>
      </c>
      <c r="H1106" cm="1">
        <f t="array" ref="H1106">INDEX(kelas_charges[kelas],MATCH(1,(insurance[[#This Row],[charges]]&gt;=kelas_charges[Lower])*(insurance[[#This Row],[charges]]&lt;kelas_charges[Upper]),0),1)</f>
        <v>4</v>
      </c>
      <c r="I1106" t="str" cm="1">
        <f t="array" ref="I1106">INDEX(kelas_charges[desc],MATCH(1,(insurance[[#This Row],[charges]]&gt;=kelas_charges[Lower])*(insurance[[#This Row],[charges]]&lt;kelas_charges[Upper]),0),1)</f>
        <v>18207 s.d 23903</v>
      </c>
      <c r="J1106">
        <f>IF(insurance[[#This Row],[charges]]&gt;16700,1,0)</f>
        <v>1</v>
      </c>
      <c r="K1106">
        <f>IF(insurance[[#This Row],[smoker]]="yes",1,0)</f>
        <v>0</v>
      </c>
      <c r="L1106">
        <f>VLOOKUP(insurance[[#This Row],[region]],Table2[],2,0)</f>
        <v>3</v>
      </c>
    </row>
    <row r="1107" spans="1:1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 s="29">
        <v>10338.9316</v>
      </c>
      <c r="H1107" cm="1">
        <f t="array" ref="H1107">INDEX(kelas_charges[kelas],MATCH(1,(insurance[[#This Row],[charges]]&gt;=kelas_charges[Lower])*(insurance[[#This Row],[charges]]&lt;kelas_charges[Upper]),0),1)</f>
        <v>2</v>
      </c>
      <c r="I1107" t="str" cm="1">
        <f t="array" ref="I1107">INDEX(kelas_charges[desc],MATCH(1,(insurance[[#This Row],[charges]]&gt;=kelas_charges[Lower])*(insurance[[#This Row],[charges]]&lt;kelas_charges[Upper]),0),1)</f>
        <v>6817 s.d 12512</v>
      </c>
      <c r="J1107">
        <f>IF(insurance[[#This Row],[charges]]&gt;16700,1,0)</f>
        <v>0</v>
      </c>
      <c r="K1107">
        <f>IF(insurance[[#This Row],[smoker]]="yes",1,0)</f>
        <v>0</v>
      </c>
      <c r="L1107">
        <f>VLOOKUP(insurance[[#This Row],[region]],Table2[],2,0)</f>
        <v>4</v>
      </c>
    </row>
    <row r="1108" spans="1:1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 s="29">
        <v>8988.1587500000005</v>
      </c>
      <c r="H1108" cm="1">
        <f t="array" ref="H1108">INDEX(kelas_charges[kelas],MATCH(1,(insurance[[#This Row],[charges]]&gt;=kelas_charges[Lower])*(insurance[[#This Row],[charges]]&lt;kelas_charges[Upper]),0),1)</f>
        <v>2</v>
      </c>
      <c r="I1108" t="str" cm="1">
        <f t="array" ref="I1108">INDEX(kelas_charges[desc],MATCH(1,(insurance[[#This Row],[charges]]&gt;=kelas_charges[Lower])*(insurance[[#This Row],[charges]]&lt;kelas_charges[Upper]),0),1)</f>
        <v>6817 s.d 12512</v>
      </c>
      <c r="J1108">
        <f>IF(insurance[[#This Row],[charges]]&gt;16700,1,0)</f>
        <v>0</v>
      </c>
      <c r="K1108">
        <f>IF(insurance[[#This Row],[smoker]]="yes",1,0)</f>
        <v>0</v>
      </c>
      <c r="L1108">
        <f>VLOOKUP(insurance[[#This Row],[region]],Table2[],2,0)</f>
        <v>1</v>
      </c>
    </row>
    <row r="1109" spans="1:1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 s="29">
        <v>10493.9458</v>
      </c>
      <c r="H1109" cm="1">
        <f t="array" ref="H1109">INDEX(kelas_charges[kelas],MATCH(1,(insurance[[#This Row],[charges]]&gt;=kelas_charges[Lower])*(insurance[[#This Row],[charges]]&lt;kelas_charges[Upper]),0),1)</f>
        <v>2</v>
      </c>
      <c r="I1109" t="str" cm="1">
        <f t="array" ref="I1109">INDEX(kelas_charges[desc],MATCH(1,(insurance[[#This Row],[charges]]&gt;=kelas_charges[Lower])*(insurance[[#This Row],[charges]]&lt;kelas_charges[Upper]),0),1)</f>
        <v>6817 s.d 12512</v>
      </c>
      <c r="J1109">
        <f>IF(insurance[[#This Row],[charges]]&gt;16700,1,0)</f>
        <v>0</v>
      </c>
      <c r="K1109">
        <f>IF(insurance[[#This Row],[smoker]]="yes",1,0)</f>
        <v>0</v>
      </c>
      <c r="L1109">
        <f>VLOOKUP(insurance[[#This Row],[region]],Table2[],2,0)</f>
        <v>1</v>
      </c>
    </row>
    <row r="1110" spans="1:1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 s="29">
        <v>2904.0880000000002</v>
      </c>
      <c r="H1110" cm="1">
        <f t="array" ref="H1110">INDEX(kelas_charges[kelas],MATCH(1,(insurance[[#This Row],[charges]]&gt;=kelas_charges[Lower])*(insurance[[#This Row],[charges]]&lt;kelas_charges[Upper]),0),1)</f>
        <v>1</v>
      </c>
      <c r="I1110" t="str" cm="1">
        <f t="array" ref="I1110">INDEX(kelas_charges[desc],MATCH(1,(insurance[[#This Row],[charges]]&gt;=kelas_charges[Lower])*(insurance[[#This Row],[charges]]&lt;kelas_charges[Upper]),0),1)</f>
        <v>1121 s.d 6817</v>
      </c>
      <c r="J1110">
        <f>IF(insurance[[#This Row],[charges]]&gt;16700,1,0)</f>
        <v>0</v>
      </c>
      <c r="K1110">
        <f>IF(insurance[[#This Row],[smoker]]="yes",1,0)</f>
        <v>0</v>
      </c>
      <c r="L1110">
        <f>VLOOKUP(insurance[[#This Row],[region]],Table2[],2,0)</f>
        <v>3</v>
      </c>
    </row>
    <row r="1111" spans="1:1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 s="29">
        <v>8605.3615000000009</v>
      </c>
      <c r="H1111" cm="1">
        <f t="array" ref="H1111">INDEX(kelas_charges[kelas],MATCH(1,(insurance[[#This Row],[charges]]&gt;=kelas_charges[Lower])*(insurance[[#This Row],[charges]]&lt;kelas_charges[Upper]),0),1)</f>
        <v>2</v>
      </c>
      <c r="I1111" t="str" cm="1">
        <f t="array" ref="I1111">INDEX(kelas_charges[desc],MATCH(1,(insurance[[#This Row],[charges]]&gt;=kelas_charges[Lower])*(insurance[[#This Row],[charges]]&lt;kelas_charges[Upper]),0),1)</f>
        <v>6817 s.d 12512</v>
      </c>
      <c r="J1111">
        <f>IF(insurance[[#This Row],[charges]]&gt;16700,1,0)</f>
        <v>0</v>
      </c>
      <c r="K1111">
        <f>IF(insurance[[#This Row],[smoker]]="yes",1,0)</f>
        <v>0</v>
      </c>
      <c r="L1111">
        <f>VLOOKUP(insurance[[#This Row],[region]],Table2[],2,0)</f>
        <v>4</v>
      </c>
    </row>
    <row r="1112" spans="1:1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 s="29">
        <v>11512.405000000001</v>
      </c>
      <c r="H1112" cm="1">
        <f t="array" ref="H1112">INDEX(kelas_charges[kelas],MATCH(1,(insurance[[#This Row],[charges]]&gt;=kelas_charges[Lower])*(insurance[[#This Row],[charges]]&lt;kelas_charges[Upper]),0),1)</f>
        <v>2</v>
      </c>
      <c r="I1112" t="str" cm="1">
        <f t="array" ref="I1112">INDEX(kelas_charges[desc],MATCH(1,(insurance[[#This Row],[charges]]&gt;=kelas_charges[Lower])*(insurance[[#This Row],[charges]]&lt;kelas_charges[Upper]),0),1)</f>
        <v>6817 s.d 12512</v>
      </c>
      <c r="J1112">
        <f>IF(insurance[[#This Row],[charges]]&gt;16700,1,0)</f>
        <v>0</v>
      </c>
      <c r="K1112">
        <f>IF(insurance[[#This Row],[smoker]]="yes",1,0)</f>
        <v>0</v>
      </c>
      <c r="L1112">
        <f>VLOOKUP(insurance[[#This Row],[region]],Table2[],2,0)</f>
        <v>2</v>
      </c>
    </row>
    <row r="1113" spans="1:1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 s="29">
        <v>41949.244100000004</v>
      </c>
      <c r="H1113" cm="1">
        <f t="array" ref="H1113">INDEX(kelas_charges[kelas],MATCH(1,(insurance[[#This Row],[charges]]&gt;=kelas_charges[Lower])*(insurance[[#This Row],[charges]]&lt;kelas_charges[Upper]),0),1)</f>
        <v>8</v>
      </c>
      <c r="I1113" t="str" cm="1">
        <f t="array" ref="I1113">INDEX(kelas_charges[desc],MATCH(1,(insurance[[#This Row],[charges]]&gt;=kelas_charges[Lower])*(insurance[[#This Row],[charges]]&lt;kelas_charges[Upper]),0),1)</f>
        <v>40989 s.d 46684</v>
      </c>
      <c r="J1113">
        <f>IF(insurance[[#This Row],[charges]]&gt;16700,1,0)</f>
        <v>1</v>
      </c>
      <c r="K1113">
        <f>IF(insurance[[#This Row],[smoker]]="yes",1,0)</f>
        <v>1</v>
      </c>
      <c r="L1113">
        <f>VLOOKUP(insurance[[#This Row],[region]],Table2[],2,0)</f>
        <v>4</v>
      </c>
    </row>
    <row r="1114" spans="1:1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 s="29">
        <v>24180.933499999999</v>
      </c>
      <c r="H1114" cm="1">
        <f t="array" ref="H1114">INDEX(kelas_charges[kelas],MATCH(1,(insurance[[#This Row],[charges]]&gt;=kelas_charges[Lower])*(insurance[[#This Row],[charges]]&lt;kelas_charges[Upper]),0),1)</f>
        <v>5</v>
      </c>
      <c r="I1114" t="str" cm="1">
        <f t="array" ref="I1114">INDEX(kelas_charges[desc],MATCH(1,(insurance[[#This Row],[charges]]&gt;=kelas_charges[Lower])*(insurance[[#This Row],[charges]]&lt;kelas_charges[Upper]),0),1)</f>
        <v>23903 s.d 29598</v>
      </c>
      <c r="J1114">
        <f>IF(insurance[[#This Row],[charges]]&gt;16700,1,0)</f>
        <v>1</v>
      </c>
      <c r="K1114">
        <f>IF(insurance[[#This Row],[smoker]]="yes",1,0)</f>
        <v>1</v>
      </c>
      <c r="L1114">
        <f>VLOOKUP(insurance[[#This Row],[region]],Table2[],2,0)</f>
        <v>4</v>
      </c>
    </row>
    <row r="1115" spans="1:1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 s="29">
        <v>5312.1698500000002</v>
      </c>
      <c r="H1115" cm="1">
        <f t="array" ref="H1115">INDEX(kelas_charges[kelas],MATCH(1,(insurance[[#This Row],[charges]]&gt;=kelas_charges[Lower])*(insurance[[#This Row],[charges]]&lt;kelas_charges[Upper]),0),1)</f>
        <v>1</v>
      </c>
      <c r="I1115" t="str" cm="1">
        <f t="array" ref="I1115">INDEX(kelas_charges[desc],MATCH(1,(insurance[[#This Row],[charges]]&gt;=kelas_charges[Lower])*(insurance[[#This Row],[charges]]&lt;kelas_charges[Upper]),0),1)</f>
        <v>1121 s.d 6817</v>
      </c>
      <c r="J1115">
        <f>IF(insurance[[#This Row],[charges]]&gt;16700,1,0)</f>
        <v>0</v>
      </c>
      <c r="K1115">
        <f>IF(insurance[[#This Row],[smoker]]="yes",1,0)</f>
        <v>0</v>
      </c>
      <c r="L1115">
        <f>VLOOKUP(insurance[[#This Row],[region]],Table2[],2,0)</f>
        <v>1</v>
      </c>
    </row>
    <row r="1116" spans="1:1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 s="29">
        <v>2396.0958999999998</v>
      </c>
      <c r="H1116" cm="1">
        <f t="array" ref="H1116">INDEX(kelas_charges[kelas],MATCH(1,(insurance[[#This Row],[charges]]&gt;=kelas_charges[Lower])*(insurance[[#This Row],[charges]]&lt;kelas_charges[Upper]),0),1)</f>
        <v>1</v>
      </c>
      <c r="I1116" t="str" cm="1">
        <f t="array" ref="I1116">INDEX(kelas_charges[desc],MATCH(1,(insurance[[#This Row],[charges]]&gt;=kelas_charges[Lower])*(insurance[[#This Row],[charges]]&lt;kelas_charges[Upper]),0),1)</f>
        <v>1121 s.d 6817</v>
      </c>
      <c r="J1116">
        <f>IF(insurance[[#This Row],[charges]]&gt;16700,1,0)</f>
        <v>0</v>
      </c>
      <c r="K1116">
        <f>IF(insurance[[#This Row],[smoker]]="yes",1,0)</f>
        <v>0</v>
      </c>
      <c r="L1116">
        <f>VLOOKUP(insurance[[#This Row],[region]],Table2[],2,0)</f>
        <v>2</v>
      </c>
    </row>
    <row r="1117" spans="1:1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 s="29">
        <v>10807.4863</v>
      </c>
      <c r="H1117" cm="1">
        <f t="array" ref="H1117">INDEX(kelas_charges[kelas],MATCH(1,(insurance[[#This Row],[charges]]&gt;=kelas_charges[Lower])*(insurance[[#This Row],[charges]]&lt;kelas_charges[Upper]),0),1)</f>
        <v>2</v>
      </c>
      <c r="I1117" t="str" cm="1">
        <f t="array" ref="I1117">INDEX(kelas_charges[desc],MATCH(1,(insurance[[#This Row],[charges]]&gt;=kelas_charges[Lower])*(insurance[[#This Row],[charges]]&lt;kelas_charges[Upper]),0),1)</f>
        <v>6817 s.d 12512</v>
      </c>
      <c r="J1117">
        <f>IF(insurance[[#This Row],[charges]]&gt;16700,1,0)</f>
        <v>0</v>
      </c>
      <c r="K1117">
        <f>IF(insurance[[#This Row],[smoker]]="yes",1,0)</f>
        <v>0</v>
      </c>
      <c r="L1117">
        <f>VLOOKUP(insurance[[#This Row],[region]],Table2[],2,0)</f>
        <v>4</v>
      </c>
    </row>
    <row r="1118" spans="1:1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 s="29">
        <v>9222.4025999999994</v>
      </c>
      <c r="H1118" cm="1">
        <f t="array" ref="H1118">INDEX(kelas_charges[kelas],MATCH(1,(insurance[[#This Row],[charges]]&gt;=kelas_charges[Lower])*(insurance[[#This Row],[charges]]&lt;kelas_charges[Upper]),0),1)</f>
        <v>2</v>
      </c>
      <c r="I1118" t="str" cm="1">
        <f t="array" ref="I1118">INDEX(kelas_charges[desc],MATCH(1,(insurance[[#This Row],[charges]]&gt;=kelas_charges[Lower])*(insurance[[#This Row],[charges]]&lt;kelas_charges[Upper]),0),1)</f>
        <v>6817 s.d 12512</v>
      </c>
      <c r="J1118">
        <f>IF(insurance[[#This Row],[charges]]&gt;16700,1,0)</f>
        <v>0</v>
      </c>
      <c r="K1118">
        <f>IF(insurance[[#This Row],[smoker]]="yes",1,0)</f>
        <v>0</v>
      </c>
      <c r="L1118">
        <f>VLOOKUP(insurance[[#This Row],[region]],Table2[],2,0)</f>
        <v>2</v>
      </c>
    </row>
    <row r="1119" spans="1:1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 s="29">
        <v>36124.573700000001</v>
      </c>
      <c r="H1119" cm="1">
        <f t="array" ref="H1119">INDEX(kelas_charges[kelas],MATCH(1,(insurance[[#This Row],[charges]]&gt;=kelas_charges[Lower])*(insurance[[#This Row],[charges]]&lt;kelas_charges[Upper]),0),1)</f>
        <v>7</v>
      </c>
      <c r="I1119" t="str" cm="1">
        <f t="array" ref="I1119">INDEX(kelas_charges[desc],MATCH(1,(insurance[[#This Row],[charges]]&gt;=kelas_charges[Lower])*(insurance[[#This Row],[charges]]&lt;kelas_charges[Upper]),0),1)</f>
        <v>35293 s.d 40989</v>
      </c>
      <c r="J1119">
        <f>IF(insurance[[#This Row],[charges]]&gt;16700,1,0)</f>
        <v>1</v>
      </c>
      <c r="K1119">
        <f>IF(insurance[[#This Row],[smoker]]="yes",1,0)</f>
        <v>1</v>
      </c>
      <c r="L1119">
        <f>VLOOKUP(insurance[[#This Row],[region]],Table2[],2,0)</f>
        <v>4</v>
      </c>
    </row>
    <row r="1120" spans="1:1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 s="29">
        <v>38282.749499999998</v>
      </c>
      <c r="H1120" cm="1">
        <f t="array" ref="H1120">INDEX(kelas_charges[kelas],MATCH(1,(insurance[[#This Row],[charges]]&gt;=kelas_charges[Lower])*(insurance[[#This Row],[charges]]&lt;kelas_charges[Upper]),0),1)</f>
        <v>7</v>
      </c>
      <c r="I1120" t="str" cm="1">
        <f t="array" ref="I1120">INDEX(kelas_charges[desc],MATCH(1,(insurance[[#This Row],[charges]]&gt;=kelas_charges[Lower])*(insurance[[#This Row],[charges]]&lt;kelas_charges[Upper]),0),1)</f>
        <v>35293 s.d 40989</v>
      </c>
      <c r="J1120">
        <f>IF(insurance[[#This Row],[charges]]&gt;16700,1,0)</f>
        <v>1</v>
      </c>
      <c r="K1120">
        <f>IF(insurance[[#This Row],[smoker]]="yes",1,0)</f>
        <v>1</v>
      </c>
      <c r="L1120">
        <f>VLOOKUP(insurance[[#This Row],[region]],Table2[],2,0)</f>
        <v>4</v>
      </c>
    </row>
    <row r="1121" spans="1:1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 s="29">
        <v>5693.4305000000004</v>
      </c>
      <c r="H1121" cm="1">
        <f t="array" ref="H1121">INDEX(kelas_charges[kelas],MATCH(1,(insurance[[#This Row],[charges]]&gt;=kelas_charges[Lower])*(insurance[[#This Row],[charges]]&lt;kelas_charges[Upper]),0),1)</f>
        <v>1</v>
      </c>
      <c r="I1121" t="str" cm="1">
        <f t="array" ref="I1121">INDEX(kelas_charges[desc],MATCH(1,(insurance[[#This Row],[charges]]&gt;=kelas_charges[Lower])*(insurance[[#This Row],[charges]]&lt;kelas_charges[Upper]),0),1)</f>
        <v>1121 s.d 6817</v>
      </c>
      <c r="J1121">
        <f>IF(insurance[[#This Row],[charges]]&gt;16700,1,0)</f>
        <v>0</v>
      </c>
      <c r="K1121">
        <f>IF(insurance[[#This Row],[smoker]]="yes",1,0)</f>
        <v>0</v>
      </c>
      <c r="L1121">
        <f>VLOOKUP(insurance[[#This Row],[region]],Table2[],2,0)</f>
        <v>1</v>
      </c>
    </row>
    <row r="1122" spans="1:1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 s="29">
        <v>34166.273000000001</v>
      </c>
      <c r="H1122" cm="1">
        <f t="array" ref="H1122">INDEX(kelas_charges[kelas],MATCH(1,(insurance[[#This Row],[charges]]&gt;=kelas_charges[Lower])*(insurance[[#This Row],[charges]]&lt;kelas_charges[Upper]),0),1)</f>
        <v>6</v>
      </c>
      <c r="I1122" t="str" cm="1">
        <f t="array" ref="I1122">INDEX(kelas_charges[desc],MATCH(1,(insurance[[#This Row],[charges]]&gt;=kelas_charges[Lower])*(insurance[[#This Row],[charges]]&lt;kelas_charges[Upper]),0),1)</f>
        <v>29598 s.d 35293</v>
      </c>
      <c r="J1122">
        <f>IF(insurance[[#This Row],[charges]]&gt;16700,1,0)</f>
        <v>1</v>
      </c>
      <c r="K1122">
        <f>IF(insurance[[#This Row],[smoker]]="yes",1,0)</f>
        <v>1</v>
      </c>
      <c r="L1122">
        <f>VLOOKUP(insurance[[#This Row],[region]],Table2[],2,0)</f>
        <v>3</v>
      </c>
    </row>
    <row r="1123" spans="1:1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 s="29">
        <v>8347.1643000000004</v>
      </c>
      <c r="H1123" cm="1">
        <f t="array" ref="H1123">INDEX(kelas_charges[kelas],MATCH(1,(insurance[[#This Row],[charges]]&gt;=kelas_charges[Lower])*(insurance[[#This Row],[charges]]&lt;kelas_charges[Upper]),0),1)</f>
        <v>2</v>
      </c>
      <c r="I1123" t="str" cm="1">
        <f t="array" ref="I1123">INDEX(kelas_charges[desc],MATCH(1,(insurance[[#This Row],[charges]]&gt;=kelas_charges[Lower])*(insurance[[#This Row],[charges]]&lt;kelas_charges[Upper]),0),1)</f>
        <v>6817 s.d 12512</v>
      </c>
      <c r="J1123">
        <f>IF(insurance[[#This Row],[charges]]&gt;16700,1,0)</f>
        <v>0</v>
      </c>
      <c r="K1123">
        <f>IF(insurance[[#This Row],[smoker]]="yes",1,0)</f>
        <v>0</v>
      </c>
      <c r="L1123">
        <f>VLOOKUP(insurance[[#This Row],[region]],Table2[],2,0)</f>
        <v>4</v>
      </c>
    </row>
    <row r="1124" spans="1:1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 s="29">
        <v>46661.4424</v>
      </c>
      <c r="H1124" cm="1">
        <f t="array" ref="H1124">INDEX(kelas_charges[kelas],MATCH(1,(insurance[[#This Row],[charges]]&gt;=kelas_charges[Lower])*(insurance[[#This Row],[charges]]&lt;kelas_charges[Upper]),0),1)</f>
        <v>8</v>
      </c>
      <c r="I1124" t="str" cm="1">
        <f t="array" ref="I1124">INDEX(kelas_charges[desc],MATCH(1,(insurance[[#This Row],[charges]]&gt;=kelas_charges[Lower])*(insurance[[#This Row],[charges]]&lt;kelas_charges[Upper]),0),1)</f>
        <v>40989 s.d 46684</v>
      </c>
      <c r="J1124">
        <f>IF(insurance[[#This Row],[charges]]&gt;16700,1,0)</f>
        <v>1</v>
      </c>
      <c r="K1124">
        <f>IF(insurance[[#This Row],[smoker]]="yes",1,0)</f>
        <v>1</v>
      </c>
      <c r="L1124">
        <f>VLOOKUP(insurance[[#This Row],[region]],Table2[],2,0)</f>
        <v>1</v>
      </c>
    </row>
    <row r="1125" spans="1:1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 s="29">
        <v>18903.491409999999</v>
      </c>
      <c r="H1125" cm="1">
        <f t="array" ref="H1125">INDEX(kelas_charges[kelas],MATCH(1,(insurance[[#This Row],[charges]]&gt;=kelas_charges[Lower])*(insurance[[#This Row],[charges]]&lt;kelas_charges[Upper]),0),1)</f>
        <v>4</v>
      </c>
      <c r="I1125" t="str" cm="1">
        <f t="array" ref="I1125">INDEX(kelas_charges[desc],MATCH(1,(insurance[[#This Row],[charges]]&gt;=kelas_charges[Lower])*(insurance[[#This Row],[charges]]&lt;kelas_charges[Upper]),0),1)</f>
        <v>18207 s.d 23903</v>
      </c>
      <c r="J1125">
        <f>IF(insurance[[#This Row],[charges]]&gt;16700,1,0)</f>
        <v>1</v>
      </c>
      <c r="K1125">
        <f>IF(insurance[[#This Row],[smoker]]="yes",1,0)</f>
        <v>0</v>
      </c>
      <c r="L1125">
        <f>VLOOKUP(insurance[[#This Row],[region]],Table2[],2,0)</f>
        <v>2</v>
      </c>
    </row>
    <row r="1126" spans="1:1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 s="29">
        <v>40904.199500000002</v>
      </c>
      <c r="H1126" cm="1">
        <f t="array" ref="H1126">INDEX(kelas_charges[kelas],MATCH(1,(insurance[[#This Row],[charges]]&gt;=kelas_charges[Lower])*(insurance[[#This Row],[charges]]&lt;kelas_charges[Upper]),0),1)</f>
        <v>7</v>
      </c>
      <c r="I1126" t="str" cm="1">
        <f t="array" ref="I1126">INDEX(kelas_charges[desc],MATCH(1,(insurance[[#This Row],[charges]]&gt;=kelas_charges[Lower])*(insurance[[#This Row],[charges]]&lt;kelas_charges[Upper]),0),1)</f>
        <v>35293 s.d 40989</v>
      </c>
      <c r="J1126">
        <f>IF(insurance[[#This Row],[charges]]&gt;16700,1,0)</f>
        <v>1</v>
      </c>
      <c r="K1126">
        <f>IF(insurance[[#This Row],[smoker]]="yes",1,0)</f>
        <v>1</v>
      </c>
      <c r="L1126">
        <f>VLOOKUP(insurance[[#This Row],[region]],Table2[],2,0)</f>
        <v>2</v>
      </c>
    </row>
    <row r="1127" spans="1:1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 s="29">
        <v>14254.608200000001</v>
      </c>
      <c r="H1127" cm="1">
        <f t="array" ref="H1127">INDEX(kelas_charges[kelas],MATCH(1,(insurance[[#This Row],[charges]]&gt;=kelas_charges[Lower])*(insurance[[#This Row],[charges]]&lt;kelas_charges[Upper]),0),1)</f>
        <v>3</v>
      </c>
      <c r="I1127" t="str" cm="1">
        <f t="array" ref="I1127">INDEX(kelas_charges[desc],MATCH(1,(insurance[[#This Row],[charges]]&gt;=kelas_charges[Lower])*(insurance[[#This Row],[charges]]&lt;kelas_charges[Upper]),0),1)</f>
        <v>12512 s.d 18207</v>
      </c>
      <c r="J1127">
        <f>IF(insurance[[#This Row],[charges]]&gt;16700,1,0)</f>
        <v>0</v>
      </c>
      <c r="K1127">
        <f>IF(insurance[[#This Row],[smoker]]="yes",1,0)</f>
        <v>0</v>
      </c>
      <c r="L1127">
        <f>VLOOKUP(insurance[[#This Row],[region]],Table2[],2,0)</f>
        <v>1</v>
      </c>
    </row>
    <row r="1128" spans="1:1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 s="29">
        <v>10214.636</v>
      </c>
      <c r="H1128" cm="1">
        <f t="array" ref="H1128">INDEX(kelas_charges[kelas],MATCH(1,(insurance[[#This Row],[charges]]&gt;=kelas_charges[Lower])*(insurance[[#This Row],[charges]]&lt;kelas_charges[Upper]),0),1)</f>
        <v>2</v>
      </c>
      <c r="I1128" t="str" cm="1">
        <f t="array" ref="I1128">INDEX(kelas_charges[desc],MATCH(1,(insurance[[#This Row],[charges]]&gt;=kelas_charges[Lower])*(insurance[[#This Row],[charges]]&lt;kelas_charges[Upper]),0),1)</f>
        <v>6817 s.d 12512</v>
      </c>
      <c r="J1128">
        <f>IF(insurance[[#This Row],[charges]]&gt;16700,1,0)</f>
        <v>0</v>
      </c>
      <c r="K1128">
        <f>IF(insurance[[#This Row],[smoker]]="yes",1,0)</f>
        <v>0</v>
      </c>
      <c r="L1128">
        <f>VLOOKUP(insurance[[#This Row],[region]],Table2[],2,0)</f>
        <v>3</v>
      </c>
    </row>
    <row r="1129" spans="1:1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 s="29">
        <v>5836.5204000000003</v>
      </c>
      <c r="H1129" cm="1">
        <f t="array" ref="H1129">INDEX(kelas_charges[kelas],MATCH(1,(insurance[[#This Row],[charges]]&gt;=kelas_charges[Lower])*(insurance[[#This Row],[charges]]&lt;kelas_charges[Upper]),0),1)</f>
        <v>1</v>
      </c>
      <c r="I1129" t="str" cm="1">
        <f t="array" ref="I1129">INDEX(kelas_charges[desc],MATCH(1,(insurance[[#This Row],[charges]]&gt;=kelas_charges[Lower])*(insurance[[#This Row],[charges]]&lt;kelas_charges[Upper]),0),1)</f>
        <v>1121 s.d 6817</v>
      </c>
      <c r="J1129">
        <f>IF(insurance[[#This Row],[charges]]&gt;16700,1,0)</f>
        <v>0</v>
      </c>
      <c r="K1129">
        <f>IF(insurance[[#This Row],[smoker]]="yes",1,0)</f>
        <v>0</v>
      </c>
      <c r="L1129">
        <f>VLOOKUP(insurance[[#This Row],[region]],Table2[],2,0)</f>
        <v>4</v>
      </c>
    </row>
    <row r="1130" spans="1:1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 s="29">
        <v>14358.364369999999</v>
      </c>
      <c r="H1130" cm="1">
        <f t="array" ref="H1130">INDEX(kelas_charges[kelas],MATCH(1,(insurance[[#This Row],[charges]]&gt;=kelas_charges[Lower])*(insurance[[#This Row],[charges]]&lt;kelas_charges[Upper]),0),1)</f>
        <v>3</v>
      </c>
      <c r="I1130" t="str" cm="1">
        <f t="array" ref="I1130">INDEX(kelas_charges[desc],MATCH(1,(insurance[[#This Row],[charges]]&gt;=kelas_charges[Lower])*(insurance[[#This Row],[charges]]&lt;kelas_charges[Upper]),0),1)</f>
        <v>12512 s.d 18207</v>
      </c>
      <c r="J1130">
        <f>IF(insurance[[#This Row],[charges]]&gt;16700,1,0)</f>
        <v>0</v>
      </c>
      <c r="K1130">
        <f>IF(insurance[[#This Row],[smoker]]="yes",1,0)</f>
        <v>0</v>
      </c>
      <c r="L1130">
        <f>VLOOKUP(insurance[[#This Row],[region]],Table2[],2,0)</f>
        <v>3</v>
      </c>
    </row>
    <row r="1131" spans="1:1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 s="29">
        <v>1728.8969999999999</v>
      </c>
      <c r="H1131" cm="1">
        <f t="array" ref="H1131">INDEX(kelas_charges[kelas],MATCH(1,(insurance[[#This Row],[charges]]&gt;=kelas_charges[Lower])*(insurance[[#This Row],[charges]]&lt;kelas_charges[Upper]),0),1)</f>
        <v>1</v>
      </c>
      <c r="I1131" t="str" cm="1">
        <f t="array" ref="I1131">INDEX(kelas_charges[desc],MATCH(1,(insurance[[#This Row],[charges]]&gt;=kelas_charges[Lower])*(insurance[[#This Row],[charges]]&lt;kelas_charges[Upper]),0),1)</f>
        <v>1121 s.d 6817</v>
      </c>
      <c r="J1131">
        <f>IF(insurance[[#This Row],[charges]]&gt;16700,1,0)</f>
        <v>0</v>
      </c>
      <c r="K1131">
        <f>IF(insurance[[#This Row],[smoker]]="yes",1,0)</f>
        <v>0</v>
      </c>
      <c r="L1131">
        <f>VLOOKUP(insurance[[#This Row],[region]],Table2[],2,0)</f>
        <v>3</v>
      </c>
    </row>
    <row r="1132" spans="1:1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 s="29">
        <v>8582.3022999999994</v>
      </c>
      <c r="H1132" cm="1">
        <f t="array" ref="H1132">INDEX(kelas_charges[kelas],MATCH(1,(insurance[[#This Row],[charges]]&gt;=kelas_charges[Lower])*(insurance[[#This Row],[charges]]&lt;kelas_charges[Upper]),0),1)</f>
        <v>2</v>
      </c>
      <c r="I1132" t="str" cm="1">
        <f t="array" ref="I1132">INDEX(kelas_charges[desc],MATCH(1,(insurance[[#This Row],[charges]]&gt;=kelas_charges[Lower])*(insurance[[#This Row],[charges]]&lt;kelas_charges[Upper]),0),1)</f>
        <v>6817 s.d 12512</v>
      </c>
      <c r="J1132">
        <f>IF(insurance[[#This Row],[charges]]&gt;16700,1,0)</f>
        <v>0</v>
      </c>
      <c r="K1132">
        <f>IF(insurance[[#This Row],[smoker]]="yes",1,0)</f>
        <v>0</v>
      </c>
      <c r="L1132">
        <f>VLOOKUP(insurance[[#This Row],[region]],Table2[],2,0)</f>
        <v>4</v>
      </c>
    </row>
    <row r="1133" spans="1:1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 s="29">
        <v>3693.4279999999999</v>
      </c>
      <c r="H1133" cm="1">
        <f t="array" ref="H1133">INDEX(kelas_charges[kelas],MATCH(1,(insurance[[#This Row],[charges]]&gt;=kelas_charges[Lower])*(insurance[[#This Row],[charges]]&lt;kelas_charges[Upper]),0),1)</f>
        <v>1</v>
      </c>
      <c r="I1133" t="str" cm="1">
        <f t="array" ref="I1133">INDEX(kelas_charges[desc],MATCH(1,(insurance[[#This Row],[charges]]&gt;=kelas_charges[Lower])*(insurance[[#This Row],[charges]]&lt;kelas_charges[Upper]),0),1)</f>
        <v>1121 s.d 6817</v>
      </c>
      <c r="J1133">
        <f>IF(insurance[[#This Row],[charges]]&gt;16700,1,0)</f>
        <v>0</v>
      </c>
      <c r="K1133">
        <f>IF(insurance[[#This Row],[smoker]]="yes",1,0)</f>
        <v>0</v>
      </c>
      <c r="L1133">
        <f>VLOOKUP(insurance[[#This Row],[region]],Table2[],2,0)</f>
        <v>3</v>
      </c>
    </row>
    <row r="1134" spans="1:1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 s="29">
        <v>20709.020339999999</v>
      </c>
      <c r="H1134" cm="1">
        <f t="array" ref="H1134">INDEX(kelas_charges[kelas],MATCH(1,(insurance[[#This Row],[charges]]&gt;=kelas_charges[Lower])*(insurance[[#This Row],[charges]]&lt;kelas_charges[Upper]),0),1)</f>
        <v>4</v>
      </c>
      <c r="I1134" t="str" cm="1">
        <f t="array" ref="I1134">INDEX(kelas_charges[desc],MATCH(1,(insurance[[#This Row],[charges]]&gt;=kelas_charges[Lower])*(insurance[[#This Row],[charges]]&lt;kelas_charges[Upper]),0),1)</f>
        <v>18207 s.d 23903</v>
      </c>
      <c r="J1134">
        <f>IF(insurance[[#This Row],[charges]]&gt;16700,1,0)</f>
        <v>1</v>
      </c>
      <c r="K1134">
        <f>IF(insurance[[#This Row],[smoker]]="yes",1,0)</f>
        <v>0</v>
      </c>
      <c r="L1134">
        <f>VLOOKUP(insurance[[#This Row],[region]],Table2[],2,0)</f>
        <v>2</v>
      </c>
    </row>
    <row r="1135" spans="1:1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 s="29">
        <v>9991.0376500000002</v>
      </c>
      <c r="H1135" cm="1">
        <f t="array" ref="H1135">INDEX(kelas_charges[kelas],MATCH(1,(insurance[[#This Row],[charges]]&gt;=kelas_charges[Lower])*(insurance[[#This Row],[charges]]&lt;kelas_charges[Upper]),0),1)</f>
        <v>2</v>
      </c>
      <c r="I1135" t="str" cm="1">
        <f t="array" ref="I1135">INDEX(kelas_charges[desc],MATCH(1,(insurance[[#This Row],[charges]]&gt;=kelas_charges[Lower])*(insurance[[#This Row],[charges]]&lt;kelas_charges[Upper]),0),1)</f>
        <v>6817 s.d 12512</v>
      </c>
      <c r="J1135">
        <f>IF(insurance[[#This Row],[charges]]&gt;16700,1,0)</f>
        <v>0</v>
      </c>
      <c r="K1135">
        <f>IF(insurance[[#This Row],[smoker]]="yes",1,0)</f>
        <v>0</v>
      </c>
      <c r="L1135">
        <f>VLOOKUP(insurance[[#This Row],[region]],Table2[],2,0)</f>
        <v>1</v>
      </c>
    </row>
    <row r="1136" spans="1:1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 s="29">
        <v>19673.335729999999</v>
      </c>
      <c r="H1136" cm="1">
        <f t="array" ref="H1136">INDEX(kelas_charges[kelas],MATCH(1,(insurance[[#This Row],[charges]]&gt;=kelas_charges[Lower])*(insurance[[#This Row],[charges]]&lt;kelas_charges[Upper]),0),1)</f>
        <v>4</v>
      </c>
      <c r="I1136" t="str" cm="1">
        <f t="array" ref="I1136">INDEX(kelas_charges[desc],MATCH(1,(insurance[[#This Row],[charges]]&gt;=kelas_charges[Lower])*(insurance[[#This Row],[charges]]&lt;kelas_charges[Upper]),0),1)</f>
        <v>18207 s.d 23903</v>
      </c>
      <c r="J1136">
        <f>IF(insurance[[#This Row],[charges]]&gt;16700,1,0)</f>
        <v>1</v>
      </c>
      <c r="K1136">
        <f>IF(insurance[[#This Row],[smoker]]="yes",1,0)</f>
        <v>0</v>
      </c>
      <c r="L1136">
        <f>VLOOKUP(insurance[[#This Row],[region]],Table2[],2,0)</f>
        <v>1</v>
      </c>
    </row>
    <row r="1137" spans="1:1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 s="29">
        <v>11085.586799999999</v>
      </c>
      <c r="H1137" cm="1">
        <f t="array" ref="H1137">INDEX(kelas_charges[kelas],MATCH(1,(insurance[[#This Row],[charges]]&gt;=kelas_charges[Lower])*(insurance[[#This Row],[charges]]&lt;kelas_charges[Upper]),0),1)</f>
        <v>2</v>
      </c>
      <c r="I1137" t="str" cm="1">
        <f t="array" ref="I1137">INDEX(kelas_charges[desc],MATCH(1,(insurance[[#This Row],[charges]]&gt;=kelas_charges[Lower])*(insurance[[#This Row],[charges]]&lt;kelas_charges[Upper]),0),1)</f>
        <v>6817 s.d 12512</v>
      </c>
      <c r="J1137">
        <f>IF(insurance[[#This Row],[charges]]&gt;16700,1,0)</f>
        <v>0</v>
      </c>
      <c r="K1137">
        <f>IF(insurance[[#This Row],[smoker]]="yes",1,0)</f>
        <v>0</v>
      </c>
      <c r="L1137">
        <f>VLOOKUP(insurance[[#This Row],[region]],Table2[],2,0)</f>
        <v>1</v>
      </c>
    </row>
    <row r="1138" spans="1:1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 s="29">
        <v>7623.518</v>
      </c>
      <c r="H1138" cm="1">
        <f t="array" ref="H1138">INDEX(kelas_charges[kelas],MATCH(1,(insurance[[#This Row],[charges]]&gt;=kelas_charges[Lower])*(insurance[[#This Row],[charges]]&lt;kelas_charges[Upper]),0),1)</f>
        <v>2</v>
      </c>
      <c r="I1138" t="str" cm="1">
        <f t="array" ref="I1138">INDEX(kelas_charges[desc],MATCH(1,(insurance[[#This Row],[charges]]&gt;=kelas_charges[Lower])*(insurance[[#This Row],[charges]]&lt;kelas_charges[Upper]),0),1)</f>
        <v>6817 s.d 12512</v>
      </c>
      <c r="J1138">
        <f>IF(insurance[[#This Row],[charges]]&gt;16700,1,0)</f>
        <v>0</v>
      </c>
      <c r="K1138">
        <f>IF(insurance[[#This Row],[smoker]]="yes",1,0)</f>
        <v>0</v>
      </c>
      <c r="L1138">
        <f>VLOOKUP(insurance[[#This Row],[region]],Table2[],2,0)</f>
        <v>3</v>
      </c>
    </row>
    <row r="1139" spans="1:1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 s="29">
        <v>3176.2876999999999</v>
      </c>
      <c r="H1139" cm="1">
        <f t="array" ref="H1139">INDEX(kelas_charges[kelas],MATCH(1,(insurance[[#This Row],[charges]]&gt;=kelas_charges[Lower])*(insurance[[#This Row],[charges]]&lt;kelas_charges[Upper]),0),1)</f>
        <v>1</v>
      </c>
      <c r="I1139" t="str" cm="1">
        <f t="array" ref="I1139">INDEX(kelas_charges[desc],MATCH(1,(insurance[[#This Row],[charges]]&gt;=kelas_charges[Lower])*(insurance[[#This Row],[charges]]&lt;kelas_charges[Upper]),0),1)</f>
        <v>1121 s.d 6817</v>
      </c>
      <c r="J1139">
        <f>IF(insurance[[#This Row],[charges]]&gt;16700,1,0)</f>
        <v>0</v>
      </c>
      <c r="K1139">
        <f>IF(insurance[[#This Row],[smoker]]="yes",1,0)</f>
        <v>0</v>
      </c>
      <c r="L1139">
        <f>VLOOKUP(insurance[[#This Row],[region]],Table2[],2,0)</f>
        <v>1</v>
      </c>
    </row>
    <row r="1140" spans="1:1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 s="29">
        <v>3704.3544999999999</v>
      </c>
      <c r="H1140" cm="1">
        <f t="array" ref="H1140">INDEX(kelas_charges[kelas],MATCH(1,(insurance[[#This Row],[charges]]&gt;=kelas_charges[Lower])*(insurance[[#This Row],[charges]]&lt;kelas_charges[Upper]),0),1)</f>
        <v>1</v>
      </c>
      <c r="I1140" t="str" cm="1">
        <f t="array" ref="I1140">INDEX(kelas_charges[desc],MATCH(1,(insurance[[#This Row],[charges]]&gt;=kelas_charges[Lower])*(insurance[[#This Row],[charges]]&lt;kelas_charges[Upper]),0),1)</f>
        <v>1121 s.d 6817</v>
      </c>
      <c r="J1140">
        <f>IF(insurance[[#This Row],[charges]]&gt;16700,1,0)</f>
        <v>0</v>
      </c>
      <c r="K1140">
        <f>IF(insurance[[#This Row],[smoker]]="yes",1,0)</f>
        <v>0</v>
      </c>
      <c r="L1140">
        <f>VLOOKUP(insurance[[#This Row],[region]],Table2[],2,0)</f>
        <v>4</v>
      </c>
    </row>
    <row r="1141" spans="1:1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 s="29">
        <v>36898.733079999998</v>
      </c>
      <c r="H1141" cm="1">
        <f t="array" ref="H1141">INDEX(kelas_charges[kelas],MATCH(1,(insurance[[#This Row],[charges]]&gt;=kelas_charges[Lower])*(insurance[[#This Row],[charges]]&lt;kelas_charges[Upper]),0),1)</f>
        <v>7</v>
      </c>
      <c r="I1141" t="str" cm="1">
        <f t="array" ref="I1141">INDEX(kelas_charges[desc],MATCH(1,(insurance[[#This Row],[charges]]&gt;=kelas_charges[Lower])*(insurance[[#This Row],[charges]]&lt;kelas_charges[Upper]),0),1)</f>
        <v>35293 s.d 40989</v>
      </c>
      <c r="J1141">
        <f>IF(insurance[[#This Row],[charges]]&gt;16700,1,0)</f>
        <v>1</v>
      </c>
      <c r="K1141">
        <f>IF(insurance[[#This Row],[smoker]]="yes",1,0)</f>
        <v>1</v>
      </c>
      <c r="L1141">
        <f>VLOOKUP(insurance[[#This Row],[region]],Table2[],2,0)</f>
        <v>1</v>
      </c>
    </row>
    <row r="1142" spans="1:1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 s="29">
        <v>9048.0272999999997</v>
      </c>
      <c r="H1142" cm="1">
        <f t="array" ref="H1142">INDEX(kelas_charges[kelas],MATCH(1,(insurance[[#This Row],[charges]]&gt;=kelas_charges[Lower])*(insurance[[#This Row],[charges]]&lt;kelas_charges[Upper]),0),1)</f>
        <v>2</v>
      </c>
      <c r="I1142" t="str" cm="1">
        <f t="array" ref="I1142">INDEX(kelas_charges[desc],MATCH(1,(insurance[[#This Row],[charges]]&gt;=kelas_charges[Lower])*(insurance[[#This Row],[charges]]&lt;kelas_charges[Upper]),0),1)</f>
        <v>6817 s.d 12512</v>
      </c>
      <c r="J1142">
        <f>IF(insurance[[#This Row],[charges]]&gt;16700,1,0)</f>
        <v>0</v>
      </c>
      <c r="K1142">
        <f>IF(insurance[[#This Row],[smoker]]="yes",1,0)</f>
        <v>0</v>
      </c>
      <c r="L1142">
        <f>VLOOKUP(insurance[[#This Row],[region]],Table2[],2,0)</f>
        <v>4</v>
      </c>
    </row>
    <row r="1143" spans="1:1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 s="29">
        <v>7954.5169999999998</v>
      </c>
      <c r="H1143" cm="1">
        <f t="array" ref="H1143">INDEX(kelas_charges[kelas],MATCH(1,(insurance[[#This Row],[charges]]&gt;=kelas_charges[Lower])*(insurance[[#This Row],[charges]]&lt;kelas_charges[Upper]),0),1)</f>
        <v>2</v>
      </c>
      <c r="I1143" t="str" cm="1">
        <f t="array" ref="I1143">INDEX(kelas_charges[desc],MATCH(1,(insurance[[#This Row],[charges]]&gt;=kelas_charges[Lower])*(insurance[[#This Row],[charges]]&lt;kelas_charges[Upper]),0),1)</f>
        <v>6817 s.d 12512</v>
      </c>
      <c r="J1143">
        <f>IF(insurance[[#This Row],[charges]]&gt;16700,1,0)</f>
        <v>0</v>
      </c>
      <c r="K1143">
        <f>IF(insurance[[#This Row],[smoker]]="yes",1,0)</f>
        <v>0</v>
      </c>
      <c r="L1143">
        <f>VLOOKUP(insurance[[#This Row],[region]],Table2[],2,0)</f>
        <v>3</v>
      </c>
    </row>
    <row r="1144" spans="1:1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 s="29">
        <v>27117.993780000001</v>
      </c>
      <c r="H1144" cm="1">
        <f t="array" ref="H1144">INDEX(kelas_charges[kelas],MATCH(1,(insurance[[#This Row],[charges]]&gt;=kelas_charges[Lower])*(insurance[[#This Row],[charges]]&lt;kelas_charges[Upper]),0),1)</f>
        <v>5</v>
      </c>
      <c r="I1144" t="str" cm="1">
        <f t="array" ref="I1144">INDEX(kelas_charges[desc],MATCH(1,(insurance[[#This Row],[charges]]&gt;=kelas_charges[Lower])*(insurance[[#This Row],[charges]]&lt;kelas_charges[Upper]),0),1)</f>
        <v>23903 s.d 29598</v>
      </c>
      <c r="J1144">
        <f>IF(insurance[[#This Row],[charges]]&gt;16700,1,0)</f>
        <v>1</v>
      </c>
      <c r="K1144">
        <f>IF(insurance[[#This Row],[smoker]]="yes",1,0)</f>
        <v>0</v>
      </c>
      <c r="L1144">
        <f>VLOOKUP(insurance[[#This Row],[region]],Table2[],2,0)</f>
        <v>4</v>
      </c>
    </row>
    <row r="1145" spans="1:1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 s="29">
        <v>6338.0756000000001</v>
      </c>
      <c r="H1145" cm="1">
        <f t="array" ref="H1145">INDEX(kelas_charges[kelas],MATCH(1,(insurance[[#This Row],[charges]]&gt;=kelas_charges[Lower])*(insurance[[#This Row],[charges]]&lt;kelas_charges[Upper]),0),1)</f>
        <v>1</v>
      </c>
      <c r="I1145" t="str" cm="1">
        <f t="array" ref="I1145">INDEX(kelas_charges[desc],MATCH(1,(insurance[[#This Row],[charges]]&gt;=kelas_charges[Lower])*(insurance[[#This Row],[charges]]&lt;kelas_charges[Upper]),0),1)</f>
        <v>1121 s.d 6817</v>
      </c>
      <c r="J1145">
        <f>IF(insurance[[#This Row],[charges]]&gt;16700,1,0)</f>
        <v>0</v>
      </c>
      <c r="K1145">
        <f>IF(insurance[[#This Row],[smoker]]="yes",1,0)</f>
        <v>0</v>
      </c>
      <c r="L1145">
        <f>VLOOKUP(insurance[[#This Row],[region]],Table2[],2,0)</f>
        <v>4</v>
      </c>
    </row>
    <row r="1146" spans="1:1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 s="29">
        <v>9630.3970000000008</v>
      </c>
      <c r="H1146" cm="1">
        <f t="array" ref="H1146">INDEX(kelas_charges[kelas],MATCH(1,(insurance[[#This Row],[charges]]&gt;=kelas_charges[Lower])*(insurance[[#This Row],[charges]]&lt;kelas_charges[Upper]),0),1)</f>
        <v>2</v>
      </c>
      <c r="I1146" t="str" cm="1">
        <f t="array" ref="I1146">INDEX(kelas_charges[desc],MATCH(1,(insurance[[#This Row],[charges]]&gt;=kelas_charges[Lower])*(insurance[[#This Row],[charges]]&lt;kelas_charges[Upper]),0),1)</f>
        <v>6817 s.d 12512</v>
      </c>
      <c r="J1146">
        <f>IF(insurance[[#This Row],[charges]]&gt;16700,1,0)</f>
        <v>0</v>
      </c>
      <c r="K1146">
        <f>IF(insurance[[#This Row],[smoker]]="yes",1,0)</f>
        <v>0</v>
      </c>
      <c r="L1146">
        <f>VLOOKUP(insurance[[#This Row],[region]],Table2[],2,0)</f>
        <v>3</v>
      </c>
    </row>
    <row r="1147" spans="1:1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 s="29">
        <v>11289.10925</v>
      </c>
      <c r="H1147" cm="1">
        <f t="array" ref="H1147">INDEX(kelas_charges[kelas],MATCH(1,(insurance[[#This Row],[charges]]&gt;=kelas_charges[Lower])*(insurance[[#This Row],[charges]]&lt;kelas_charges[Upper]),0),1)</f>
        <v>2</v>
      </c>
      <c r="I1147" t="str" cm="1">
        <f t="array" ref="I1147">INDEX(kelas_charges[desc],MATCH(1,(insurance[[#This Row],[charges]]&gt;=kelas_charges[Lower])*(insurance[[#This Row],[charges]]&lt;kelas_charges[Upper]),0),1)</f>
        <v>6817 s.d 12512</v>
      </c>
      <c r="J1147">
        <f>IF(insurance[[#This Row],[charges]]&gt;16700,1,0)</f>
        <v>0</v>
      </c>
      <c r="K1147">
        <f>IF(insurance[[#This Row],[smoker]]="yes",1,0)</f>
        <v>0</v>
      </c>
      <c r="L1147">
        <f>VLOOKUP(insurance[[#This Row],[region]],Table2[],2,0)</f>
        <v>1</v>
      </c>
    </row>
    <row r="1148" spans="1:1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 s="29">
        <v>52590.829389999999</v>
      </c>
      <c r="H1148" cm="1">
        <f t="array" ref="H1148">INDEX(kelas_charges[kelas],MATCH(1,(insurance[[#This Row],[charges]]&gt;=kelas_charges[Lower])*(insurance[[#This Row],[charges]]&lt;kelas_charges[Upper]),0),1)</f>
        <v>10</v>
      </c>
      <c r="I1148" t="str" cm="1">
        <f t="array" ref="I1148">INDEX(kelas_charges[desc],MATCH(1,(insurance[[#This Row],[charges]]&gt;=kelas_charges[Lower])*(insurance[[#This Row],[charges]]&lt;kelas_charges[Upper]),0),1)</f>
        <v>52379 s.d 58075</v>
      </c>
      <c r="J1148">
        <f>IF(insurance[[#This Row],[charges]]&gt;16700,1,0)</f>
        <v>1</v>
      </c>
      <c r="K1148">
        <f>IF(insurance[[#This Row],[smoker]]="yes",1,0)</f>
        <v>1</v>
      </c>
      <c r="L1148">
        <f>VLOOKUP(insurance[[#This Row],[region]],Table2[],2,0)</f>
        <v>3</v>
      </c>
    </row>
    <row r="1149" spans="1:1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 s="29">
        <v>2261.5688</v>
      </c>
      <c r="H1149" cm="1">
        <f t="array" ref="H1149">INDEX(kelas_charges[kelas],MATCH(1,(insurance[[#This Row],[charges]]&gt;=kelas_charges[Lower])*(insurance[[#This Row],[charges]]&lt;kelas_charges[Upper]),0),1)</f>
        <v>1</v>
      </c>
      <c r="I1149" t="str" cm="1">
        <f t="array" ref="I1149">INDEX(kelas_charges[desc],MATCH(1,(insurance[[#This Row],[charges]]&gt;=kelas_charges[Lower])*(insurance[[#This Row],[charges]]&lt;kelas_charges[Upper]),0),1)</f>
        <v>1121 s.d 6817</v>
      </c>
      <c r="J1149">
        <f>IF(insurance[[#This Row],[charges]]&gt;16700,1,0)</f>
        <v>0</v>
      </c>
      <c r="K1149">
        <f>IF(insurance[[#This Row],[smoker]]="yes",1,0)</f>
        <v>0</v>
      </c>
      <c r="L1149">
        <f>VLOOKUP(insurance[[#This Row],[region]],Table2[],2,0)</f>
        <v>1</v>
      </c>
    </row>
    <row r="1150" spans="1:1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 s="29">
        <v>10791.96</v>
      </c>
      <c r="H1150" cm="1">
        <f t="array" ref="H1150">INDEX(kelas_charges[kelas],MATCH(1,(insurance[[#This Row],[charges]]&gt;=kelas_charges[Lower])*(insurance[[#This Row],[charges]]&lt;kelas_charges[Upper]),0),1)</f>
        <v>2</v>
      </c>
      <c r="I1150" t="str" cm="1">
        <f t="array" ref="I1150">INDEX(kelas_charges[desc],MATCH(1,(insurance[[#This Row],[charges]]&gt;=kelas_charges[Lower])*(insurance[[#This Row],[charges]]&lt;kelas_charges[Upper]),0),1)</f>
        <v>6817 s.d 12512</v>
      </c>
      <c r="J1150">
        <f>IF(insurance[[#This Row],[charges]]&gt;16700,1,0)</f>
        <v>0</v>
      </c>
      <c r="K1150">
        <f>IF(insurance[[#This Row],[smoker]]="yes",1,0)</f>
        <v>0</v>
      </c>
      <c r="L1150">
        <f>VLOOKUP(insurance[[#This Row],[region]],Table2[],2,0)</f>
        <v>3</v>
      </c>
    </row>
    <row r="1151" spans="1:1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 s="29">
        <v>5979.7309999999998</v>
      </c>
      <c r="H1151" cm="1">
        <f t="array" ref="H1151">INDEX(kelas_charges[kelas],MATCH(1,(insurance[[#This Row],[charges]]&gt;=kelas_charges[Lower])*(insurance[[#This Row],[charges]]&lt;kelas_charges[Upper]),0),1)</f>
        <v>1</v>
      </c>
      <c r="I1151" t="str" cm="1">
        <f t="array" ref="I1151">INDEX(kelas_charges[desc],MATCH(1,(insurance[[#This Row],[charges]]&gt;=kelas_charges[Lower])*(insurance[[#This Row],[charges]]&lt;kelas_charges[Upper]),0),1)</f>
        <v>1121 s.d 6817</v>
      </c>
      <c r="J1151">
        <f>IF(insurance[[#This Row],[charges]]&gt;16700,1,0)</f>
        <v>0</v>
      </c>
      <c r="K1151">
        <f>IF(insurance[[#This Row],[smoker]]="yes",1,0)</f>
        <v>0</v>
      </c>
      <c r="L1151">
        <f>VLOOKUP(insurance[[#This Row],[region]],Table2[],2,0)</f>
        <v>3</v>
      </c>
    </row>
    <row r="1152" spans="1:1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 s="29">
        <v>2203.7359499999998</v>
      </c>
      <c r="H1152" cm="1">
        <f t="array" ref="H1152">INDEX(kelas_charges[kelas],MATCH(1,(insurance[[#This Row],[charges]]&gt;=kelas_charges[Lower])*(insurance[[#This Row],[charges]]&lt;kelas_charges[Upper]),0),1)</f>
        <v>1</v>
      </c>
      <c r="I1152" t="str" cm="1">
        <f t="array" ref="I1152">INDEX(kelas_charges[desc],MATCH(1,(insurance[[#This Row],[charges]]&gt;=kelas_charges[Lower])*(insurance[[#This Row],[charges]]&lt;kelas_charges[Upper]),0),1)</f>
        <v>1121 s.d 6817</v>
      </c>
      <c r="J1152">
        <f>IF(insurance[[#This Row],[charges]]&gt;16700,1,0)</f>
        <v>0</v>
      </c>
      <c r="K1152">
        <f>IF(insurance[[#This Row],[smoker]]="yes",1,0)</f>
        <v>0</v>
      </c>
      <c r="L1152">
        <f>VLOOKUP(insurance[[#This Row],[region]],Table2[],2,0)</f>
        <v>2</v>
      </c>
    </row>
    <row r="1153" spans="1:1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 s="29">
        <v>12235.8392</v>
      </c>
      <c r="H1153" cm="1">
        <f t="array" ref="H1153">INDEX(kelas_charges[kelas],MATCH(1,(insurance[[#This Row],[charges]]&gt;=kelas_charges[Lower])*(insurance[[#This Row],[charges]]&lt;kelas_charges[Upper]),0),1)</f>
        <v>2</v>
      </c>
      <c r="I1153" t="str" cm="1">
        <f t="array" ref="I1153">INDEX(kelas_charges[desc],MATCH(1,(insurance[[#This Row],[charges]]&gt;=kelas_charges[Lower])*(insurance[[#This Row],[charges]]&lt;kelas_charges[Upper]),0),1)</f>
        <v>6817 s.d 12512</v>
      </c>
      <c r="J1153">
        <f>IF(insurance[[#This Row],[charges]]&gt;16700,1,0)</f>
        <v>0</v>
      </c>
      <c r="K1153">
        <f>IF(insurance[[#This Row],[smoker]]="yes",1,0)</f>
        <v>0</v>
      </c>
      <c r="L1153">
        <f>VLOOKUP(insurance[[#This Row],[region]],Table2[],2,0)</f>
        <v>1</v>
      </c>
    </row>
    <row r="1154" spans="1:1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 s="29">
        <v>40941.285400000001</v>
      </c>
      <c r="H1154" cm="1">
        <f t="array" ref="H1154">INDEX(kelas_charges[kelas],MATCH(1,(insurance[[#This Row],[charges]]&gt;=kelas_charges[Lower])*(insurance[[#This Row],[charges]]&lt;kelas_charges[Upper]),0),1)</f>
        <v>7</v>
      </c>
      <c r="I1154" t="str" cm="1">
        <f t="array" ref="I1154">INDEX(kelas_charges[desc],MATCH(1,(insurance[[#This Row],[charges]]&gt;=kelas_charges[Lower])*(insurance[[#This Row],[charges]]&lt;kelas_charges[Upper]),0),1)</f>
        <v>35293 s.d 40989</v>
      </c>
      <c r="J1154">
        <f>IF(insurance[[#This Row],[charges]]&gt;16700,1,0)</f>
        <v>1</v>
      </c>
      <c r="K1154">
        <f>IF(insurance[[#This Row],[smoker]]="yes",1,0)</f>
        <v>1</v>
      </c>
      <c r="L1154">
        <f>VLOOKUP(insurance[[#This Row],[region]],Table2[],2,0)</f>
        <v>4</v>
      </c>
    </row>
    <row r="1155" spans="1:1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 s="29">
        <v>5630.4578499999998</v>
      </c>
      <c r="H1155" cm="1">
        <f t="array" ref="H1155">INDEX(kelas_charges[kelas],MATCH(1,(insurance[[#This Row],[charges]]&gt;=kelas_charges[Lower])*(insurance[[#This Row],[charges]]&lt;kelas_charges[Upper]),0),1)</f>
        <v>1</v>
      </c>
      <c r="I1155" t="str" cm="1">
        <f t="array" ref="I1155">INDEX(kelas_charges[desc],MATCH(1,(insurance[[#This Row],[charges]]&gt;=kelas_charges[Lower])*(insurance[[#This Row],[charges]]&lt;kelas_charges[Upper]),0),1)</f>
        <v>1121 s.d 6817</v>
      </c>
      <c r="J1155">
        <f>IF(insurance[[#This Row],[charges]]&gt;16700,1,0)</f>
        <v>0</v>
      </c>
      <c r="K1155">
        <f>IF(insurance[[#This Row],[smoker]]="yes",1,0)</f>
        <v>0</v>
      </c>
      <c r="L1155">
        <f>VLOOKUP(insurance[[#This Row],[region]],Table2[],2,0)</f>
        <v>1</v>
      </c>
    </row>
    <row r="1156" spans="1:1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 s="29">
        <v>11015.1747</v>
      </c>
      <c r="H1156" cm="1">
        <f t="array" ref="H1156">INDEX(kelas_charges[kelas],MATCH(1,(insurance[[#This Row],[charges]]&gt;=kelas_charges[Lower])*(insurance[[#This Row],[charges]]&lt;kelas_charges[Upper]),0),1)</f>
        <v>2</v>
      </c>
      <c r="I1156" t="str" cm="1">
        <f t="array" ref="I1156">INDEX(kelas_charges[desc],MATCH(1,(insurance[[#This Row],[charges]]&gt;=kelas_charges[Lower])*(insurance[[#This Row],[charges]]&lt;kelas_charges[Upper]),0),1)</f>
        <v>6817 s.d 12512</v>
      </c>
      <c r="J1156">
        <f>IF(insurance[[#This Row],[charges]]&gt;16700,1,0)</f>
        <v>0</v>
      </c>
      <c r="K1156">
        <f>IF(insurance[[#This Row],[smoker]]="yes",1,0)</f>
        <v>0</v>
      </c>
      <c r="L1156">
        <f>VLOOKUP(insurance[[#This Row],[region]],Table2[],2,0)</f>
        <v>1</v>
      </c>
    </row>
    <row r="1157" spans="1:1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 s="29">
        <v>7228.2156500000001</v>
      </c>
      <c r="H1157" cm="1">
        <f t="array" ref="H1157">INDEX(kelas_charges[kelas],MATCH(1,(insurance[[#This Row],[charges]]&gt;=kelas_charges[Lower])*(insurance[[#This Row],[charges]]&lt;kelas_charges[Upper]),0),1)</f>
        <v>2</v>
      </c>
      <c r="I1157" t="str" cm="1">
        <f t="array" ref="I1157">INDEX(kelas_charges[desc],MATCH(1,(insurance[[#This Row],[charges]]&gt;=kelas_charges[Lower])*(insurance[[#This Row],[charges]]&lt;kelas_charges[Upper]),0),1)</f>
        <v>6817 s.d 12512</v>
      </c>
      <c r="J1157">
        <f>IF(insurance[[#This Row],[charges]]&gt;16700,1,0)</f>
        <v>0</v>
      </c>
      <c r="K1157">
        <f>IF(insurance[[#This Row],[smoker]]="yes",1,0)</f>
        <v>0</v>
      </c>
      <c r="L1157">
        <f>VLOOKUP(insurance[[#This Row],[region]],Table2[],2,0)</f>
        <v>2</v>
      </c>
    </row>
    <row r="1158" spans="1:1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 s="29">
        <v>39722.746200000001</v>
      </c>
      <c r="H1158" cm="1">
        <f t="array" ref="H1158">INDEX(kelas_charges[kelas],MATCH(1,(insurance[[#This Row],[charges]]&gt;=kelas_charges[Lower])*(insurance[[#This Row],[charges]]&lt;kelas_charges[Upper]),0),1)</f>
        <v>7</v>
      </c>
      <c r="I1158" t="str" cm="1">
        <f t="array" ref="I1158">INDEX(kelas_charges[desc],MATCH(1,(insurance[[#This Row],[charges]]&gt;=kelas_charges[Lower])*(insurance[[#This Row],[charges]]&lt;kelas_charges[Upper]),0),1)</f>
        <v>35293 s.d 40989</v>
      </c>
      <c r="J1158">
        <f>IF(insurance[[#This Row],[charges]]&gt;16700,1,0)</f>
        <v>1</v>
      </c>
      <c r="K1158">
        <f>IF(insurance[[#This Row],[smoker]]="yes",1,0)</f>
        <v>1</v>
      </c>
      <c r="L1158">
        <f>VLOOKUP(insurance[[#This Row],[region]],Table2[],2,0)</f>
        <v>4</v>
      </c>
    </row>
    <row r="1159" spans="1:1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 s="29">
        <v>14426.073850000001</v>
      </c>
      <c r="H1159" cm="1">
        <f t="array" ref="H1159">INDEX(kelas_charges[kelas],MATCH(1,(insurance[[#This Row],[charges]]&gt;=kelas_charges[Lower])*(insurance[[#This Row],[charges]]&lt;kelas_charges[Upper]),0),1)</f>
        <v>3</v>
      </c>
      <c r="I1159" t="str" cm="1">
        <f t="array" ref="I1159">INDEX(kelas_charges[desc],MATCH(1,(insurance[[#This Row],[charges]]&gt;=kelas_charges[Lower])*(insurance[[#This Row],[charges]]&lt;kelas_charges[Upper]),0),1)</f>
        <v>12512 s.d 18207</v>
      </c>
      <c r="J1159">
        <f>IF(insurance[[#This Row],[charges]]&gt;16700,1,0)</f>
        <v>0</v>
      </c>
      <c r="K1159">
        <f>IF(insurance[[#This Row],[smoker]]="yes",1,0)</f>
        <v>0</v>
      </c>
      <c r="L1159">
        <f>VLOOKUP(insurance[[#This Row],[region]],Table2[],2,0)</f>
        <v>1</v>
      </c>
    </row>
    <row r="1160" spans="1:1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 s="29">
        <v>2459.7201</v>
      </c>
      <c r="H1160" cm="1">
        <f t="array" ref="H1160">INDEX(kelas_charges[kelas],MATCH(1,(insurance[[#This Row],[charges]]&gt;=kelas_charges[Lower])*(insurance[[#This Row],[charges]]&lt;kelas_charges[Upper]),0),1)</f>
        <v>1</v>
      </c>
      <c r="I1160" t="str" cm="1">
        <f t="array" ref="I1160">INDEX(kelas_charges[desc],MATCH(1,(insurance[[#This Row],[charges]]&gt;=kelas_charges[Lower])*(insurance[[#This Row],[charges]]&lt;kelas_charges[Upper]),0),1)</f>
        <v>1121 s.d 6817</v>
      </c>
      <c r="J1160">
        <f>IF(insurance[[#This Row],[charges]]&gt;16700,1,0)</f>
        <v>0</v>
      </c>
      <c r="K1160">
        <f>IF(insurance[[#This Row],[smoker]]="yes",1,0)</f>
        <v>0</v>
      </c>
      <c r="L1160">
        <f>VLOOKUP(insurance[[#This Row],[region]],Table2[],2,0)</f>
        <v>2</v>
      </c>
    </row>
    <row r="1161" spans="1:1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 s="29">
        <v>3989.8409999999999</v>
      </c>
      <c r="H1161" cm="1">
        <f t="array" ref="H1161">INDEX(kelas_charges[kelas],MATCH(1,(insurance[[#This Row],[charges]]&gt;=kelas_charges[Lower])*(insurance[[#This Row],[charges]]&lt;kelas_charges[Upper]),0),1)</f>
        <v>1</v>
      </c>
      <c r="I1161" t="str" cm="1">
        <f t="array" ref="I1161">INDEX(kelas_charges[desc],MATCH(1,(insurance[[#This Row],[charges]]&gt;=kelas_charges[Lower])*(insurance[[#This Row],[charges]]&lt;kelas_charges[Upper]),0),1)</f>
        <v>1121 s.d 6817</v>
      </c>
      <c r="J1161">
        <f>IF(insurance[[#This Row],[charges]]&gt;16700,1,0)</f>
        <v>0</v>
      </c>
      <c r="K1161">
        <f>IF(insurance[[#This Row],[smoker]]="yes",1,0)</f>
        <v>0</v>
      </c>
      <c r="L1161">
        <f>VLOOKUP(insurance[[#This Row],[region]],Table2[],2,0)</f>
        <v>3</v>
      </c>
    </row>
    <row r="1162" spans="1:1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 s="29">
        <v>7727.2532000000001</v>
      </c>
      <c r="H1162" cm="1">
        <f t="array" ref="H1162">INDEX(kelas_charges[kelas],MATCH(1,(insurance[[#This Row],[charges]]&gt;=kelas_charges[Lower])*(insurance[[#This Row],[charges]]&lt;kelas_charges[Upper]),0),1)</f>
        <v>2</v>
      </c>
      <c r="I1162" t="str" cm="1">
        <f t="array" ref="I1162">INDEX(kelas_charges[desc],MATCH(1,(insurance[[#This Row],[charges]]&gt;=kelas_charges[Lower])*(insurance[[#This Row],[charges]]&lt;kelas_charges[Upper]),0),1)</f>
        <v>6817 s.d 12512</v>
      </c>
      <c r="J1162">
        <f>IF(insurance[[#This Row],[charges]]&gt;16700,1,0)</f>
        <v>0</v>
      </c>
      <c r="K1162">
        <f>IF(insurance[[#This Row],[smoker]]="yes",1,0)</f>
        <v>0</v>
      </c>
      <c r="L1162">
        <f>VLOOKUP(insurance[[#This Row],[region]],Table2[],2,0)</f>
        <v>1</v>
      </c>
    </row>
    <row r="1163" spans="1:1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 s="29">
        <v>5124.1886999999997</v>
      </c>
      <c r="H1163" cm="1">
        <f t="array" ref="H1163">INDEX(kelas_charges[kelas],MATCH(1,(insurance[[#This Row],[charges]]&gt;=kelas_charges[Lower])*(insurance[[#This Row],[charges]]&lt;kelas_charges[Upper]),0),1)</f>
        <v>1</v>
      </c>
      <c r="I1163" t="str" cm="1">
        <f t="array" ref="I1163">INDEX(kelas_charges[desc],MATCH(1,(insurance[[#This Row],[charges]]&gt;=kelas_charges[Lower])*(insurance[[#This Row],[charges]]&lt;kelas_charges[Upper]),0),1)</f>
        <v>1121 s.d 6817</v>
      </c>
      <c r="J1163">
        <f>IF(insurance[[#This Row],[charges]]&gt;16700,1,0)</f>
        <v>0</v>
      </c>
      <c r="K1163">
        <f>IF(insurance[[#This Row],[smoker]]="yes",1,0)</f>
        <v>0</v>
      </c>
      <c r="L1163">
        <f>VLOOKUP(insurance[[#This Row],[region]],Table2[],2,0)</f>
        <v>4</v>
      </c>
    </row>
    <row r="1164" spans="1:1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 s="29">
        <v>18963.171920000001</v>
      </c>
      <c r="H1164" cm="1">
        <f t="array" ref="H1164">INDEX(kelas_charges[kelas],MATCH(1,(insurance[[#This Row],[charges]]&gt;=kelas_charges[Lower])*(insurance[[#This Row],[charges]]&lt;kelas_charges[Upper]),0),1)</f>
        <v>4</v>
      </c>
      <c r="I1164" t="str" cm="1">
        <f t="array" ref="I1164">INDEX(kelas_charges[desc],MATCH(1,(insurance[[#This Row],[charges]]&gt;=kelas_charges[Lower])*(insurance[[#This Row],[charges]]&lt;kelas_charges[Upper]),0),1)</f>
        <v>18207 s.d 23903</v>
      </c>
      <c r="J1164">
        <f>IF(insurance[[#This Row],[charges]]&gt;16700,1,0)</f>
        <v>1</v>
      </c>
      <c r="K1164">
        <f>IF(insurance[[#This Row],[smoker]]="yes",1,0)</f>
        <v>0</v>
      </c>
      <c r="L1164">
        <f>VLOOKUP(insurance[[#This Row],[region]],Table2[],2,0)</f>
        <v>4</v>
      </c>
    </row>
    <row r="1165" spans="1:1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 s="29">
        <v>2200.8308499999998</v>
      </c>
      <c r="H1165" cm="1">
        <f t="array" ref="H1165">INDEX(kelas_charges[kelas],MATCH(1,(insurance[[#This Row],[charges]]&gt;=kelas_charges[Lower])*(insurance[[#This Row],[charges]]&lt;kelas_charges[Upper]),0),1)</f>
        <v>1</v>
      </c>
      <c r="I1165" t="str" cm="1">
        <f t="array" ref="I1165">INDEX(kelas_charges[desc],MATCH(1,(insurance[[#This Row],[charges]]&gt;=kelas_charges[Lower])*(insurance[[#This Row],[charges]]&lt;kelas_charges[Upper]),0),1)</f>
        <v>1121 s.d 6817</v>
      </c>
      <c r="J1165">
        <f>IF(insurance[[#This Row],[charges]]&gt;16700,1,0)</f>
        <v>0</v>
      </c>
      <c r="K1165">
        <f>IF(insurance[[#This Row],[smoker]]="yes",1,0)</f>
        <v>0</v>
      </c>
      <c r="L1165">
        <f>VLOOKUP(insurance[[#This Row],[region]],Table2[],2,0)</f>
        <v>2</v>
      </c>
    </row>
    <row r="1166" spans="1:1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 s="29">
        <v>7153.5538999999999</v>
      </c>
      <c r="H1166" cm="1">
        <f t="array" ref="H1166">INDEX(kelas_charges[kelas],MATCH(1,(insurance[[#This Row],[charges]]&gt;=kelas_charges[Lower])*(insurance[[#This Row],[charges]]&lt;kelas_charges[Upper]),0),1)</f>
        <v>2</v>
      </c>
      <c r="I1166" t="str" cm="1">
        <f t="array" ref="I1166">INDEX(kelas_charges[desc],MATCH(1,(insurance[[#This Row],[charges]]&gt;=kelas_charges[Lower])*(insurance[[#This Row],[charges]]&lt;kelas_charges[Upper]),0),1)</f>
        <v>6817 s.d 12512</v>
      </c>
      <c r="J1166">
        <f>IF(insurance[[#This Row],[charges]]&gt;16700,1,0)</f>
        <v>0</v>
      </c>
      <c r="K1166">
        <f>IF(insurance[[#This Row],[smoker]]="yes",1,0)</f>
        <v>0</v>
      </c>
      <c r="L1166">
        <f>VLOOKUP(insurance[[#This Row],[region]],Table2[],2,0)</f>
        <v>1</v>
      </c>
    </row>
    <row r="1167" spans="1:1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 s="29">
        <v>5227.9887500000004</v>
      </c>
      <c r="H1167" cm="1">
        <f t="array" ref="H1167">INDEX(kelas_charges[kelas],MATCH(1,(insurance[[#This Row],[charges]]&gt;=kelas_charges[Lower])*(insurance[[#This Row],[charges]]&lt;kelas_charges[Upper]),0),1)</f>
        <v>1</v>
      </c>
      <c r="I1167" t="str" cm="1">
        <f t="array" ref="I1167">INDEX(kelas_charges[desc],MATCH(1,(insurance[[#This Row],[charges]]&gt;=kelas_charges[Lower])*(insurance[[#This Row],[charges]]&lt;kelas_charges[Upper]),0),1)</f>
        <v>1121 s.d 6817</v>
      </c>
      <c r="J1167">
        <f>IF(insurance[[#This Row],[charges]]&gt;16700,1,0)</f>
        <v>0</v>
      </c>
      <c r="K1167">
        <f>IF(insurance[[#This Row],[smoker]]="yes",1,0)</f>
        <v>0</v>
      </c>
      <c r="L1167">
        <f>VLOOKUP(insurance[[#This Row],[region]],Table2[],2,0)</f>
        <v>2</v>
      </c>
    </row>
    <row r="1168" spans="1:1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 s="29">
        <v>10982.5013</v>
      </c>
      <c r="H1168" cm="1">
        <f t="array" ref="H1168">INDEX(kelas_charges[kelas],MATCH(1,(insurance[[#This Row],[charges]]&gt;=kelas_charges[Lower])*(insurance[[#This Row],[charges]]&lt;kelas_charges[Upper]),0),1)</f>
        <v>2</v>
      </c>
      <c r="I1168" t="str" cm="1">
        <f t="array" ref="I1168">INDEX(kelas_charges[desc],MATCH(1,(insurance[[#This Row],[charges]]&gt;=kelas_charges[Lower])*(insurance[[#This Row],[charges]]&lt;kelas_charges[Upper]),0),1)</f>
        <v>6817 s.d 12512</v>
      </c>
      <c r="J1168">
        <f>IF(insurance[[#This Row],[charges]]&gt;16700,1,0)</f>
        <v>0</v>
      </c>
      <c r="K1168">
        <f>IF(insurance[[#This Row],[smoker]]="yes",1,0)</f>
        <v>0</v>
      </c>
      <c r="L1168">
        <f>VLOOKUP(insurance[[#This Row],[region]],Table2[],2,0)</f>
        <v>4</v>
      </c>
    </row>
    <row r="1169" spans="1:1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 s="29">
        <v>4529.4769999999999</v>
      </c>
      <c r="H1169" cm="1">
        <f t="array" ref="H1169">INDEX(kelas_charges[kelas],MATCH(1,(insurance[[#This Row],[charges]]&gt;=kelas_charges[Lower])*(insurance[[#This Row],[charges]]&lt;kelas_charges[Upper]),0),1)</f>
        <v>1</v>
      </c>
      <c r="I1169" t="str" cm="1">
        <f t="array" ref="I1169">INDEX(kelas_charges[desc],MATCH(1,(insurance[[#This Row],[charges]]&gt;=kelas_charges[Lower])*(insurance[[#This Row],[charges]]&lt;kelas_charges[Upper]),0),1)</f>
        <v>1121 s.d 6817</v>
      </c>
      <c r="J1169">
        <f>IF(insurance[[#This Row],[charges]]&gt;16700,1,0)</f>
        <v>0</v>
      </c>
      <c r="K1169">
        <f>IF(insurance[[#This Row],[smoker]]="yes",1,0)</f>
        <v>0</v>
      </c>
      <c r="L1169">
        <f>VLOOKUP(insurance[[#This Row],[region]],Table2[],2,0)</f>
        <v>3</v>
      </c>
    </row>
    <row r="1170" spans="1:1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 s="29">
        <v>4670.6400000000003</v>
      </c>
      <c r="H1170" cm="1">
        <f t="array" ref="H1170">INDEX(kelas_charges[kelas],MATCH(1,(insurance[[#This Row],[charges]]&gt;=kelas_charges[Lower])*(insurance[[#This Row],[charges]]&lt;kelas_charges[Upper]),0),1)</f>
        <v>1</v>
      </c>
      <c r="I1170" t="str" cm="1">
        <f t="array" ref="I1170">INDEX(kelas_charges[desc],MATCH(1,(insurance[[#This Row],[charges]]&gt;=kelas_charges[Lower])*(insurance[[#This Row],[charges]]&lt;kelas_charges[Upper]),0),1)</f>
        <v>1121 s.d 6817</v>
      </c>
      <c r="J1170">
        <f>IF(insurance[[#This Row],[charges]]&gt;16700,1,0)</f>
        <v>0</v>
      </c>
      <c r="K1170">
        <f>IF(insurance[[#This Row],[smoker]]="yes",1,0)</f>
        <v>0</v>
      </c>
      <c r="L1170">
        <f>VLOOKUP(insurance[[#This Row],[region]],Table2[],2,0)</f>
        <v>3</v>
      </c>
    </row>
    <row r="1171" spans="1:1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 s="29">
        <v>6112.3529500000004</v>
      </c>
      <c r="H1171" cm="1">
        <f t="array" ref="H1171">INDEX(kelas_charges[kelas],MATCH(1,(insurance[[#This Row],[charges]]&gt;=kelas_charges[Lower])*(insurance[[#This Row],[charges]]&lt;kelas_charges[Upper]),0),1)</f>
        <v>1</v>
      </c>
      <c r="I1171" t="str" cm="1">
        <f t="array" ref="I1171">INDEX(kelas_charges[desc],MATCH(1,(insurance[[#This Row],[charges]]&gt;=kelas_charges[Lower])*(insurance[[#This Row],[charges]]&lt;kelas_charges[Upper]),0),1)</f>
        <v>1121 s.d 6817</v>
      </c>
      <c r="J1171">
        <f>IF(insurance[[#This Row],[charges]]&gt;16700,1,0)</f>
        <v>0</v>
      </c>
      <c r="K1171">
        <f>IF(insurance[[#This Row],[smoker]]="yes",1,0)</f>
        <v>0</v>
      </c>
      <c r="L1171">
        <f>VLOOKUP(insurance[[#This Row],[region]],Table2[],2,0)</f>
        <v>1</v>
      </c>
    </row>
    <row r="1172" spans="1:1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 s="29">
        <v>17178.682400000002</v>
      </c>
      <c r="H1172" cm="1">
        <f t="array" ref="H1172">INDEX(kelas_charges[kelas],MATCH(1,(insurance[[#This Row],[charges]]&gt;=kelas_charges[Lower])*(insurance[[#This Row],[charges]]&lt;kelas_charges[Upper]),0),1)</f>
        <v>3</v>
      </c>
      <c r="I1172" t="str" cm="1">
        <f t="array" ref="I1172">INDEX(kelas_charges[desc],MATCH(1,(insurance[[#This Row],[charges]]&gt;=kelas_charges[Lower])*(insurance[[#This Row],[charges]]&lt;kelas_charges[Upper]),0),1)</f>
        <v>12512 s.d 18207</v>
      </c>
      <c r="J1172">
        <f>IF(insurance[[#This Row],[charges]]&gt;16700,1,0)</f>
        <v>1</v>
      </c>
      <c r="K1172">
        <f>IF(insurance[[#This Row],[smoker]]="yes",1,0)</f>
        <v>1</v>
      </c>
      <c r="L1172">
        <f>VLOOKUP(insurance[[#This Row],[region]],Table2[],2,0)</f>
        <v>2</v>
      </c>
    </row>
    <row r="1173" spans="1:1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 s="29">
        <v>22478.6</v>
      </c>
      <c r="H1173" cm="1">
        <f t="array" ref="H1173">INDEX(kelas_charges[kelas],MATCH(1,(insurance[[#This Row],[charges]]&gt;=kelas_charges[Lower])*(insurance[[#This Row],[charges]]&lt;kelas_charges[Upper]),0),1)</f>
        <v>4</v>
      </c>
      <c r="I1173" t="str" cm="1">
        <f t="array" ref="I1173">INDEX(kelas_charges[desc],MATCH(1,(insurance[[#This Row],[charges]]&gt;=kelas_charges[Lower])*(insurance[[#This Row],[charges]]&lt;kelas_charges[Upper]),0),1)</f>
        <v>18207 s.d 23903</v>
      </c>
      <c r="J1173">
        <f>IF(insurance[[#This Row],[charges]]&gt;16700,1,0)</f>
        <v>1</v>
      </c>
      <c r="K1173">
        <f>IF(insurance[[#This Row],[smoker]]="yes",1,0)</f>
        <v>1</v>
      </c>
      <c r="L1173">
        <f>VLOOKUP(insurance[[#This Row],[region]],Table2[],2,0)</f>
        <v>3</v>
      </c>
    </row>
    <row r="1174" spans="1:1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 s="29">
        <v>11093.6229</v>
      </c>
      <c r="H1174" cm="1">
        <f t="array" ref="H1174">INDEX(kelas_charges[kelas],MATCH(1,(insurance[[#This Row],[charges]]&gt;=kelas_charges[Lower])*(insurance[[#This Row],[charges]]&lt;kelas_charges[Upper]),0),1)</f>
        <v>2</v>
      </c>
      <c r="I1174" t="str" cm="1">
        <f t="array" ref="I1174">INDEX(kelas_charges[desc],MATCH(1,(insurance[[#This Row],[charges]]&gt;=kelas_charges[Lower])*(insurance[[#This Row],[charges]]&lt;kelas_charges[Upper]),0),1)</f>
        <v>6817 s.d 12512</v>
      </c>
      <c r="J1174">
        <f>IF(insurance[[#This Row],[charges]]&gt;16700,1,0)</f>
        <v>0</v>
      </c>
      <c r="K1174">
        <f>IF(insurance[[#This Row],[smoker]]="yes",1,0)</f>
        <v>0</v>
      </c>
      <c r="L1174">
        <f>VLOOKUP(insurance[[#This Row],[region]],Table2[],2,0)</f>
        <v>4</v>
      </c>
    </row>
    <row r="1175" spans="1:1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 s="29">
        <v>6457.8433999999997</v>
      </c>
      <c r="H1175" cm="1">
        <f t="array" ref="H1175">INDEX(kelas_charges[kelas],MATCH(1,(insurance[[#This Row],[charges]]&gt;=kelas_charges[Lower])*(insurance[[#This Row],[charges]]&lt;kelas_charges[Upper]),0),1)</f>
        <v>1</v>
      </c>
      <c r="I1175" t="str" cm="1">
        <f t="array" ref="I1175">INDEX(kelas_charges[desc],MATCH(1,(insurance[[#This Row],[charges]]&gt;=kelas_charges[Lower])*(insurance[[#This Row],[charges]]&lt;kelas_charges[Upper]),0),1)</f>
        <v>1121 s.d 6817</v>
      </c>
      <c r="J1175">
        <f>IF(insurance[[#This Row],[charges]]&gt;16700,1,0)</f>
        <v>0</v>
      </c>
      <c r="K1175">
        <f>IF(insurance[[#This Row],[smoker]]="yes",1,0)</f>
        <v>0</v>
      </c>
      <c r="L1175">
        <f>VLOOKUP(insurance[[#This Row],[region]],Table2[],2,0)</f>
        <v>1</v>
      </c>
    </row>
    <row r="1176" spans="1:1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 s="29">
        <v>4433.9159</v>
      </c>
      <c r="H1176" cm="1">
        <f t="array" ref="H1176">INDEX(kelas_charges[kelas],MATCH(1,(insurance[[#This Row],[charges]]&gt;=kelas_charges[Lower])*(insurance[[#This Row],[charges]]&lt;kelas_charges[Upper]),0),1)</f>
        <v>1</v>
      </c>
      <c r="I1176" t="str" cm="1">
        <f t="array" ref="I1176">INDEX(kelas_charges[desc],MATCH(1,(insurance[[#This Row],[charges]]&gt;=kelas_charges[Lower])*(insurance[[#This Row],[charges]]&lt;kelas_charges[Upper]),0),1)</f>
        <v>1121 s.d 6817</v>
      </c>
      <c r="J1176">
        <f>IF(insurance[[#This Row],[charges]]&gt;16700,1,0)</f>
        <v>0</v>
      </c>
      <c r="K1176">
        <f>IF(insurance[[#This Row],[smoker]]="yes",1,0)</f>
        <v>0</v>
      </c>
      <c r="L1176">
        <f>VLOOKUP(insurance[[#This Row],[region]],Table2[],2,0)</f>
        <v>1</v>
      </c>
    </row>
    <row r="1177" spans="1:1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 s="29">
        <v>2154.3609999999999</v>
      </c>
      <c r="H1177" cm="1">
        <f t="array" ref="H1177">INDEX(kelas_charges[kelas],MATCH(1,(insurance[[#This Row],[charges]]&gt;=kelas_charges[Lower])*(insurance[[#This Row],[charges]]&lt;kelas_charges[Upper]),0),1)</f>
        <v>1</v>
      </c>
      <c r="I1177" t="str" cm="1">
        <f t="array" ref="I1177">INDEX(kelas_charges[desc],MATCH(1,(insurance[[#This Row],[charges]]&gt;=kelas_charges[Lower])*(insurance[[#This Row],[charges]]&lt;kelas_charges[Upper]),0),1)</f>
        <v>1121 s.d 6817</v>
      </c>
      <c r="J1177">
        <f>IF(insurance[[#This Row],[charges]]&gt;16700,1,0)</f>
        <v>0</v>
      </c>
      <c r="K1177">
        <f>IF(insurance[[#This Row],[smoker]]="yes",1,0)</f>
        <v>0</v>
      </c>
      <c r="L1177">
        <f>VLOOKUP(insurance[[#This Row],[region]],Table2[],2,0)</f>
        <v>3</v>
      </c>
    </row>
    <row r="1178" spans="1:1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 s="29">
        <v>23887.662700000001</v>
      </c>
      <c r="H1178" cm="1">
        <f t="array" ref="H1178">INDEX(kelas_charges[kelas],MATCH(1,(insurance[[#This Row],[charges]]&gt;=kelas_charges[Lower])*(insurance[[#This Row],[charges]]&lt;kelas_charges[Upper]),0),1)</f>
        <v>4</v>
      </c>
      <c r="I1178" t="str" cm="1">
        <f t="array" ref="I1178">INDEX(kelas_charges[desc],MATCH(1,(insurance[[#This Row],[charges]]&gt;=kelas_charges[Lower])*(insurance[[#This Row],[charges]]&lt;kelas_charges[Upper]),0),1)</f>
        <v>18207 s.d 23903</v>
      </c>
      <c r="J1178">
        <f>IF(insurance[[#This Row],[charges]]&gt;16700,1,0)</f>
        <v>1</v>
      </c>
      <c r="K1178">
        <f>IF(insurance[[#This Row],[smoker]]="yes",1,0)</f>
        <v>1</v>
      </c>
      <c r="L1178">
        <f>VLOOKUP(insurance[[#This Row],[region]],Table2[],2,0)</f>
        <v>1</v>
      </c>
    </row>
    <row r="1179" spans="1:1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 s="29">
        <v>6496.8860000000004</v>
      </c>
      <c r="H1179" cm="1">
        <f t="array" ref="H1179">INDEX(kelas_charges[kelas],MATCH(1,(insurance[[#This Row],[charges]]&gt;=kelas_charges[Lower])*(insurance[[#This Row],[charges]]&lt;kelas_charges[Upper]),0),1)</f>
        <v>1</v>
      </c>
      <c r="I1179" t="str" cm="1">
        <f t="array" ref="I1179">INDEX(kelas_charges[desc],MATCH(1,(insurance[[#This Row],[charges]]&gt;=kelas_charges[Lower])*(insurance[[#This Row],[charges]]&lt;kelas_charges[Upper]),0),1)</f>
        <v>1121 s.d 6817</v>
      </c>
      <c r="J1179">
        <f>IF(insurance[[#This Row],[charges]]&gt;16700,1,0)</f>
        <v>0</v>
      </c>
      <c r="K1179">
        <f>IF(insurance[[#This Row],[smoker]]="yes",1,0)</f>
        <v>0</v>
      </c>
      <c r="L1179">
        <f>VLOOKUP(insurance[[#This Row],[region]],Table2[],2,0)</f>
        <v>3</v>
      </c>
    </row>
    <row r="1180" spans="1:1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 s="29">
        <v>2899.4893499999998</v>
      </c>
      <c r="H1180" cm="1">
        <f t="array" ref="H1180">INDEX(kelas_charges[kelas],MATCH(1,(insurance[[#This Row],[charges]]&gt;=kelas_charges[Lower])*(insurance[[#This Row],[charges]]&lt;kelas_charges[Upper]),0),1)</f>
        <v>1</v>
      </c>
      <c r="I1180" t="str" cm="1">
        <f t="array" ref="I1180">INDEX(kelas_charges[desc],MATCH(1,(insurance[[#This Row],[charges]]&gt;=kelas_charges[Lower])*(insurance[[#This Row],[charges]]&lt;kelas_charges[Upper]),0),1)</f>
        <v>1121 s.d 6817</v>
      </c>
      <c r="J1180">
        <f>IF(insurance[[#This Row],[charges]]&gt;16700,1,0)</f>
        <v>0</v>
      </c>
      <c r="K1180">
        <f>IF(insurance[[#This Row],[smoker]]="yes",1,0)</f>
        <v>0</v>
      </c>
      <c r="L1180">
        <f>VLOOKUP(insurance[[#This Row],[region]],Table2[],2,0)</f>
        <v>2</v>
      </c>
    </row>
    <row r="1181" spans="1:1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 s="29">
        <v>19350.368900000001</v>
      </c>
      <c r="H1181" cm="1">
        <f t="array" ref="H1181">INDEX(kelas_charges[kelas],MATCH(1,(insurance[[#This Row],[charges]]&gt;=kelas_charges[Lower])*(insurance[[#This Row],[charges]]&lt;kelas_charges[Upper]),0),1)</f>
        <v>4</v>
      </c>
      <c r="I1181" t="str" cm="1">
        <f t="array" ref="I1181">INDEX(kelas_charges[desc],MATCH(1,(insurance[[#This Row],[charges]]&gt;=kelas_charges[Lower])*(insurance[[#This Row],[charges]]&lt;kelas_charges[Upper]),0),1)</f>
        <v>18207 s.d 23903</v>
      </c>
      <c r="J1181">
        <f>IF(insurance[[#This Row],[charges]]&gt;16700,1,0)</f>
        <v>1</v>
      </c>
      <c r="K1181">
        <f>IF(insurance[[#This Row],[smoker]]="yes",1,0)</f>
        <v>1</v>
      </c>
      <c r="L1181">
        <f>VLOOKUP(insurance[[#This Row],[region]],Table2[],2,0)</f>
        <v>4</v>
      </c>
    </row>
    <row r="1182" spans="1:1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 s="29">
        <v>7650.7737500000003</v>
      </c>
      <c r="H1182" cm="1">
        <f t="array" ref="H1182">INDEX(kelas_charges[kelas],MATCH(1,(insurance[[#This Row],[charges]]&gt;=kelas_charges[Lower])*(insurance[[#This Row],[charges]]&lt;kelas_charges[Upper]),0),1)</f>
        <v>2</v>
      </c>
      <c r="I1182" t="str" cm="1">
        <f t="array" ref="I1182">INDEX(kelas_charges[desc],MATCH(1,(insurance[[#This Row],[charges]]&gt;=kelas_charges[Lower])*(insurance[[#This Row],[charges]]&lt;kelas_charges[Upper]),0),1)</f>
        <v>6817 s.d 12512</v>
      </c>
      <c r="J1182">
        <f>IF(insurance[[#This Row],[charges]]&gt;16700,1,0)</f>
        <v>0</v>
      </c>
      <c r="K1182">
        <f>IF(insurance[[#This Row],[smoker]]="yes",1,0)</f>
        <v>0</v>
      </c>
      <c r="L1182">
        <f>VLOOKUP(insurance[[#This Row],[region]],Table2[],2,0)</f>
        <v>2</v>
      </c>
    </row>
    <row r="1183" spans="1:1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 s="29">
        <v>2850.6837500000001</v>
      </c>
      <c r="H1183" cm="1">
        <f t="array" ref="H1183">INDEX(kelas_charges[kelas],MATCH(1,(insurance[[#This Row],[charges]]&gt;=kelas_charges[Lower])*(insurance[[#This Row],[charges]]&lt;kelas_charges[Upper]),0),1)</f>
        <v>1</v>
      </c>
      <c r="I1183" t="str" cm="1">
        <f t="array" ref="I1183">INDEX(kelas_charges[desc],MATCH(1,(insurance[[#This Row],[charges]]&gt;=kelas_charges[Lower])*(insurance[[#This Row],[charges]]&lt;kelas_charges[Upper]),0),1)</f>
        <v>1121 s.d 6817</v>
      </c>
      <c r="J1183">
        <f>IF(insurance[[#This Row],[charges]]&gt;16700,1,0)</f>
        <v>0</v>
      </c>
      <c r="K1183">
        <f>IF(insurance[[#This Row],[smoker]]="yes",1,0)</f>
        <v>0</v>
      </c>
      <c r="L1183">
        <f>VLOOKUP(insurance[[#This Row],[region]],Table2[],2,0)</f>
        <v>1</v>
      </c>
    </row>
    <row r="1184" spans="1:1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 s="29">
        <v>2632.9920000000002</v>
      </c>
      <c r="H1184" cm="1">
        <f t="array" ref="H1184">INDEX(kelas_charges[kelas],MATCH(1,(insurance[[#This Row],[charges]]&gt;=kelas_charges[Lower])*(insurance[[#This Row],[charges]]&lt;kelas_charges[Upper]),0),1)</f>
        <v>1</v>
      </c>
      <c r="I1184" t="str" cm="1">
        <f t="array" ref="I1184">INDEX(kelas_charges[desc],MATCH(1,(insurance[[#This Row],[charges]]&gt;=kelas_charges[Lower])*(insurance[[#This Row],[charges]]&lt;kelas_charges[Upper]),0),1)</f>
        <v>1121 s.d 6817</v>
      </c>
      <c r="J1184">
        <f>IF(insurance[[#This Row],[charges]]&gt;16700,1,0)</f>
        <v>0</v>
      </c>
      <c r="K1184">
        <f>IF(insurance[[#This Row],[smoker]]="yes",1,0)</f>
        <v>0</v>
      </c>
      <c r="L1184">
        <f>VLOOKUP(insurance[[#This Row],[region]],Table2[],2,0)</f>
        <v>3</v>
      </c>
    </row>
    <row r="1185" spans="1:1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 s="29">
        <v>9447.3824000000004</v>
      </c>
      <c r="H1185" cm="1">
        <f t="array" ref="H1185">INDEX(kelas_charges[kelas],MATCH(1,(insurance[[#This Row],[charges]]&gt;=kelas_charges[Lower])*(insurance[[#This Row],[charges]]&lt;kelas_charges[Upper]),0),1)</f>
        <v>2</v>
      </c>
      <c r="I1185" t="str" cm="1">
        <f t="array" ref="I1185">INDEX(kelas_charges[desc],MATCH(1,(insurance[[#This Row],[charges]]&gt;=kelas_charges[Lower])*(insurance[[#This Row],[charges]]&lt;kelas_charges[Upper]),0),1)</f>
        <v>6817 s.d 12512</v>
      </c>
      <c r="J1185">
        <f>IF(insurance[[#This Row],[charges]]&gt;16700,1,0)</f>
        <v>0</v>
      </c>
      <c r="K1185">
        <f>IF(insurance[[#This Row],[smoker]]="yes",1,0)</f>
        <v>0</v>
      </c>
      <c r="L1185">
        <f>VLOOKUP(insurance[[#This Row],[region]],Table2[],2,0)</f>
        <v>2</v>
      </c>
    </row>
    <row r="1186" spans="1:1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 s="29">
        <v>18328.238099999999</v>
      </c>
      <c r="H1186" cm="1">
        <f t="array" ref="H1186">INDEX(kelas_charges[kelas],MATCH(1,(insurance[[#This Row],[charges]]&gt;=kelas_charges[Lower])*(insurance[[#This Row],[charges]]&lt;kelas_charges[Upper]),0),1)</f>
        <v>4</v>
      </c>
      <c r="I1186" t="str" cm="1">
        <f t="array" ref="I1186">INDEX(kelas_charges[desc],MATCH(1,(insurance[[#This Row],[charges]]&gt;=kelas_charges[Lower])*(insurance[[#This Row],[charges]]&lt;kelas_charges[Upper]),0),1)</f>
        <v>18207 s.d 23903</v>
      </c>
      <c r="J1186">
        <f>IF(insurance[[#This Row],[charges]]&gt;16700,1,0)</f>
        <v>1</v>
      </c>
      <c r="K1186">
        <f>IF(insurance[[#This Row],[smoker]]="yes",1,0)</f>
        <v>1</v>
      </c>
      <c r="L1186">
        <f>VLOOKUP(insurance[[#This Row],[region]],Table2[],2,0)</f>
        <v>4</v>
      </c>
    </row>
    <row r="1187" spans="1:1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 s="29">
        <v>8603.8233999999993</v>
      </c>
      <c r="H1187" cm="1">
        <f t="array" ref="H1187">INDEX(kelas_charges[kelas],MATCH(1,(insurance[[#This Row],[charges]]&gt;=kelas_charges[Lower])*(insurance[[#This Row],[charges]]&lt;kelas_charges[Upper]),0),1)</f>
        <v>2</v>
      </c>
      <c r="I1187" t="str" cm="1">
        <f t="array" ref="I1187">INDEX(kelas_charges[desc],MATCH(1,(insurance[[#This Row],[charges]]&gt;=kelas_charges[Lower])*(insurance[[#This Row],[charges]]&lt;kelas_charges[Upper]),0),1)</f>
        <v>6817 s.d 12512</v>
      </c>
      <c r="J1187">
        <f>IF(insurance[[#This Row],[charges]]&gt;16700,1,0)</f>
        <v>0</v>
      </c>
      <c r="K1187">
        <f>IF(insurance[[#This Row],[smoker]]="yes",1,0)</f>
        <v>0</v>
      </c>
      <c r="L1187">
        <f>VLOOKUP(insurance[[#This Row],[region]],Table2[],2,0)</f>
        <v>2</v>
      </c>
    </row>
    <row r="1188" spans="1:1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 s="29">
        <v>37465.34375</v>
      </c>
      <c r="H1188" cm="1">
        <f t="array" ref="H1188">INDEX(kelas_charges[kelas],MATCH(1,(insurance[[#This Row],[charges]]&gt;=kelas_charges[Lower])*(insurance[[#This Row],[charges]]&lt;kelas_charges[Upper]),0),1)</f>
        <v>7</v>
      </c>
      <c r="I1188" t="str" cm="1">
        <f t="array" ref="I1188">INDEX(kelas_charges[desc],MATCH(1,(insurance[[#This Row],[charges]]&gt;=kelas_charges[Lower])*(insurance[[#This Row],[charges]]&lt;kelas_charges[Upper]),0),1)</f>
        <v>35293 s.d 40989</v>
      </c>
      <c r="J1188">
        <f>IF(insurance[[#This Row],[charges]]&gt;16700,1,0)</f>
        <v>1</v>
      </c>
      <c r="K1188">
        <f>IF(insurance[[#This Row],[smoker]]="yes",1,0)</f>
        <v>1</v>
      </c>
      <c r="L1188">
        <f>VLOOKUP(insurance[[#This Row],[region]],Table2[],2,0)</f>
        <v>1</v>
      </c>
    </row>
    <row r="1189" spans="1:1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 s="29">
        <v>13844.797200000001</v>
      </c>
      <c r="H1189" cm="1">
        <f t="array" ref="H1189">INDEX(kelas_charges[kelas],MATCH(1,(insurance[[#This Row],[charges]]&gt;=kelas_charges[Lower])*(insurance[[#This Row],[charges]]&lt;kelas_charges[Upper]),0),1)</f>
        <v>3</v>
      </c>
      <c r="I1189" t="str" cm="1">
        <f t="array" ref="I1189">INDEX(kelas_charges[desc],MATCH(1,(insurance[[#This Row],[charges]]&gt;=kelas_charges[Lower])*(insurance[[#This Row],[charges]]&lt;kelas_charges[Upper]),0),1)</f>
        <v>12512 s.d 18207</v>
      </c>
      <c r="J1189">
        <f>IF(insurance[[#This Row],[charges]]&gt;16700,1,0)</f>
        <v>0</v>
      </c>
      <c r="K1189">
        <f>IF(insurance[[#This Row],[smoker]]="yes",1,0)</f>
        <v>0</v>
      </c>
      <c r="L1189">
        <f>VLOOKUP(insurance[[#This Row],[region]],Table2[],2,0)</f>
        <v>1</v>
      </c>
    </row>
    <row r="1190" spans="1:1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 s="29">
        <v>21771.3423</v>
      </c>
      <c r="H1190" cm="1">
        <f t="array" ref="H1190">INDEX(kelas_charges[kelas],MATCH(1,(insurance[[#This Row],[charges]]&gt;=kelas_charges[Lower])*(insurance[[#This Row],[charges]]&lt;kelas_charges[Upper]),0),1)</f>
        <v>4</v>
      </c>
      <c r="I1190" t="str" cm="1">
        <f t="array" ref="I1190">INDEX(kelas_charges[desc],MATCH(1,(insurance[[#This Row],[charges]]&gt;=kelas_charges[Lower])*(insurance[[#This Row],[charges]]&lt;kelas_charges[Upper]),0),1)</f>
        <v>18207 s.d 23903</v>
      </c>
      <c r="J1190">
        <f>IF(insurance[[#This Row],[charges]]&gt;16700,1,0)</f>
        <v>1</v>
      </c>
      <c r="K1190">
        <f>IF(insurance[[#This Row],[smoker]]="yes",1,0)</f>
        <v>1</v>
      </c>
      <c r="L1190">
        <f>VLOOKUP(insurance[[#This Row],[region]],Table2[],2,0)</f>
        <v>2</v>
      </c>
    </row>
    <row r="1191" spans="1:1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 s="29">
        <v>13126.677449999999</v>
      </c>
      <c r="H1191" cm="1">
        <f t="array" ref="H1191">INDEX(kelas_charges[kelas],MATCH(1,(insurance[[#This Row],[charges]]&gt;=kelas_charges[Lower])*(insurance[[#This Row],[charges]]&lt;kelas_charges[Upper]),0),1)</f>
        <v>3</v>
      </c>
      <c r="I1191" t="str" cm="1">
        <f t="array" ref="I1191">INDEX(kelas_charges[desc],MATCH(1,(insurance[[#This Row],[charges]]&gt;=kelas_charges[Lower])*(insurance[[#This Row],[charges]]&lt;kelas_charges[Upper]),0),1)</f>
        <v>12512 s.d 18207</v>
      </c>
      <c r="J1191">
        <f>IF(insurance[[#This Row],[charges]]&gt;16700,1,0)</f>
        <v>0</v>
      </c>
      <c r="K1191">
        <f>IF(insurance[[#This Row],[smoker]]="yes",1,0)</f>
        <v>0</v>
      </c>
      <c r="L1191">
        <f>VLOOKUP(insurance[[#This Row],[region]],Table2[],2,0)</f>
        <v>3</v>
      </c>
    </row>
    <row r="1192" spans="1:1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 s="29">
        <v>5327.4002499999997</v>
      </c>
      <c r="H1192" cm="1">
        <f t="array" ref="H1192">INDEX(kelas_charges[kelas],MATCH(1,(insurance[[#This Row],[charges]]&gt;=kelas_charges[Lower])*(insurance[[#This Row],[charges]]&lt;kelas_charges[Upper]),0),1)</f>
        <v>1</v>
      </c>
      <c r="I1192" t="str" cm="1">
        <f t="array" ref="I1192">INDEX(kelas_charges[desc],MATCH(1,(insurance[[#This Row],[charges]]&gt;=kelas_charges[Lower])*(insurance[[#This Row],[charges]]&lt;kelas_charges[Upper]),0),1)</f>
        <v>1121 s.d 6817</v>
      </c>
      <c r="J1192">
        <f>IF(insurance[[#This Row],[charges]]&gt;16700,1,0)</f>
        <v>0</v>
      </c>
      <c r="K1192">
        <f>IF(insurance[[#This Row],[smoker]]="yes",1,0)</f>
        <v>0</v>
      </c>
      <c r="L1192">
        <f>VLOOKUP(insurance[[#This Row],[region]],Table2[],2,0)</f>
        <v>1</v>
      </c>
    </row>
    <row r="1193" spans="1:1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 s="29">
        <v>13725.47184</v>
      </c>
      <c r="H1193" cm="1">
        <f t="array" ref="H1193">INDEX(kelas_charges[kelas],MATCH(1,(insurance[[#This Row],[charges]]&gt;=kelas_charges[Lower])*(insurance[[#This Row],[charges]]&lt;kelas_charges[Upper]),0),1)</f>
        <v>3</v>
      </c>
      <c r="I1193" t="str" cm="1">
        <f t="array" ref="I1193">INDEX(kelas_charges[desc],MATCH(1,(insurance[[#This Row],[charges]]&gt;=kelas_charges[Lower])*(insurance[[#This Row],[charges]]&lt;kelas_charges[Upper]),0),1)</f>
        <v>12512 s.d 18207</v>
      </c>
      <c r="J1193">
        <f>IF(insurance[[#This Row],[charges]]&gt;16700,1,0)</f>
        <v>0</v>
      </c>
      <c r="K1193">
        <f>IF(insurance[[#This Row],[smoker]]="yes",1,0)</f>
        <v>0</v>
      </c>
      <c r="L1193">
        <f>VLOOKUP(insurance[[#This Row],[region]],Table2[],2,0)</f>
        <v>2</v>
      </c>
    </row>
    <row r="1194" spans="1:1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 s="29">
        <v>13019.161050000001</v>
      </c>
      <c r="H1194" cm="1">
        <f t="array" ref="H1194">INDEX(kelas_charges[kelas],MATCH(1,(insurance[[#This Row],[charges]]&gt;=kelas_charges[Lower])*(insurance[[#This Row],[charges]]&lt;kelas_charges[Upper]),0),1)</f>
        <v>3</v>
      </c>
      <c r="I1194" t="str" cm="1">
        <f t="array" ref="I1194">INDEX(kelas_charges[desc],MATCH(1,(insurance[[#This Row],[charges]]&gt;=kelas_charges[Lower])*(insurance[[#This Row],[charges]]&lt;kelas_charges[Upper]),0),1)</f>
        <v>12512 s.d 18207</v>
      </c>
      <c r="J1194">
        <f>IF(insurance[[#This Row],[charges]]&gt;16700,1,0)</f>
        <v>0</v>
      </c>
      <c r="K1194">
        <f>IF(insurance[[#This Row],[smoker]]="yes",1,0)</f>
        <v>0</v>
      </c>
      <c r="L1194">
        <f>VLOOKUP(insurance[[#This Row],[region]],Table2[],2,0)</f>
        <v>2</v>
      </c>
    </row>
    <row r="1195" spans="1:1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 s="29">
        <v>8671.1912499999999</v>
      </c>
      <c r="H1195" cm="1">
        <f t="array" ref="H1195">INDEX(kelas_charges[kelas],MATCH(1,(insurance[[#This Row],[charges]]&gt;=kelas_charges[Lower])*(insurance[[#This Row],[charges]]&lt;kelas_charges[Upper]),0),1)</f>
        <v>2</v>
      </c>
      <c r="I1195" t="str" cm="1">
        <f t="array" ref="I1195">INDEX(kelas_charges[desc],MATCH(1,(insurance[[#This Row],[charges]]&gt;=kelas_charges[Lower])*(insurance[[#This Row],[charges]]&lt;kelas_charges[Upper]),0),1)</f>
        <v>6817 s.d 12512</v>
      </c>
      <c r="J1195">
        <f>IF(insurance[[#This Row],[charges]]&gt;16700,1,0)</f>
        <v>0</v>
      </c>
      <c r="K1195">
        <f>IF(insurance[[#This Row],[smoker]]="yes",1,0)</f>
        <v>0</v>
      </c>
      <c r="L1195">
        <f>VLOOKUP(insurance[[#This Row],[region]],Table2[],2,0)</f>
        <v>1</v>
      </c>
    </row>
    <row r="1196" spans="1:1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 s="29">
        <v>4134.0824499999999</v>
      </c>
      <c r="H1196" cm="1">
        <f t="array" ref="H1196">INDEX(kelas_charges[kelas],MATCH(1,(insurance[[#This Row],[charges]]&gt;=kelas_charges[Lower])*(insurance[[#This Row],[charges]]&lt;kelas_charges[Upper]),0),1)</f>
        <v>1</v>
      </c>
      <c r="I1196" t="str" cm="1">
        <f t="array" ref="I1196">INDEX(kelas_charges[desc],MATCH(1,(insurance[[#This Row],[charges]]&gt;=kelas_charges[Lower])*(insurance[[#This Row],[charges]]&lt;kelas_charges[Upper]),0),1)</f>
        <v>1121 s.d 6817</v>
      </c>
      <c r="J1196">
        <f>IF(insurance[[#This Row],[charges]]&gt;16700,1,0)</f>
        <v>0</v>
      </c>
      <c r="K1196">
        <f>IF(insurance[[#This Row],[smoker]]="yes",1,0)</f>
        <v>0</v>
      </c>
      <c r="L1196">
        <f>VLOOKUP(insurance[[#This Row],[region]],Table2[],2,0)</f>
        <v>1</v>
      </c>
    </row>
    <row r="1197" spans="1:1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 s="29">
        <v>18838.703659999999</v>
      </c>
      <c r="H1197" cm="1">
        <f t="array" ref="H1197">INDEX(kelas_charges[kelas],MATCH(1,(insurance[[#This Row],[charges]]&gt;=kelas_charges[Lower])*(insurance[[#This Row],[charges]]&lt;kelas_charges[Upper]),0),1)</f>
        <v>4</v>
      </c>
      <c r="I1197" t="str" cm="1">
        <f t="array" ref="I1197">INDEX(kelas_charges[desc],MATCH(1,(insurance[[#This Row],[charges]]&gt;=kelas_charges[Lower])*(insurance[[#This Row],[charges]]&lt;kelas_charges[Upper]),0),1)</f>
        <v>18207 s.d 23903</v>
      </c>
      <c r="J1197">
        <f>IF(insurance[[#This Row],[charges]]&gt;16700,1,0)</f>
        <v>1</v>
      </c>
      <c r="K1197">
        <f>IF(insurance[[#This Row],[smoker]]="yes",1,0)</f>
        <v>0</v>
      </c>
      <c r="L1197">
        <f>VLOOKUP(insurance[[#This Row],[region]],Table2[],2,0)</f>
        <v>1</v>
      </c>
    </row>
    <row r="1198" spans="1:1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 s="29">
        <v>33307.550799999997</v>
      </c>
      <c r="H1198" cm="1">
        <f t="array" ref="H1198">INDEX(kelas_charges[kelas],MATCH(1,(insurance[[#This Row],[charges]]&gt;=kelas_charges[Lower])*(insurance[[#This Row],[charges]]&lt;kelas_charges[Upper]),0),1)</f>
        <v>6</v>
      </c>
      <c r="I1198" t="str" cm="1">
        <f t="array" ref="I1198">INDEX(kelas_charges[desc],MATCH(1,(insurance[[#This Row],[charges]]&gt;=kelas_charges[Lower])*(insurance[[#This Row],[charges]]&lt;kelas_charges[Upper]),0),1)</f>
        <v>29598 s.d 35293</v>
      </c>
      <c r="J1198">
        <f>IF(insurance[[#This Row],[charges]]&gt;16700,1,0)</f>
        <v>1</v>
      </c>
      <c r="K1198">
        <f>IF(insurance[[#This Row],[smoker]]="yes",1,0)</f>
        <v>1</v>
      </c>
      <c r="L1198">
        <f>VLOOKUP(insurance[[#This Row],[region]],Table2[],2,0)</f>
        <v>1</v>
      </c>
    </row>
    <row r="1199" spans="1:1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 s="29">
        <v>5699.8374999999996</v>
      </c>
      <c r="H1199" cm="1">
        <f t="array" ref="H1199">INDEX(kelas_charges[kelas],MATCH(1,(insurance[[#This Row],[charges]]&gt;=kelas_charges[Lower])*(insurance[[#This Row],[charges]]&lt;kelas_charges[Upper]),0),1)</f>
        <v>1</v>
      </c>
      <c r="I1199" t="str" cm="1">
        <f t="array" ref="I1199">INDEX(kelas_charges[desc],MATCH(1,(insurance[[#This Row],[charges]]&gt;=kelas_charges[Lower])*(insurance[[#This Row],[charges]]&lt;kelas_charges[Upper]),0),1)</f>
        <v>1121 s.d 6817</v>
      </c>
      <c r="J1199">
        <f>IF(insurance[[#This Row],[charges]]&gt;16700,1,0)</f>
        <v>0</v>
      </c>
      <c r="K1199">
        <f>IF(insurance[[#This Row],[smoker]]="yes",1,0)</f>
        <v>0</v>
      </c>
      <c r="L1199">
        <f>VLOOKUP(insurance[[#This Row],[region]],Table2[],2,0)</f>
        <v>4</v>
      </c>
    </row>
    <row r="1200" spans="1:1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 s="29">
        <v>6393.6034499999996</v>
      </c>
      <c r="H1200" cm="1">
        <f t="array" ref="H1200">INDEX(kelas_charges[kelas],MATCH(1,(insurance[[#This Row],[charges]]&gt;=kelas_charges[Lower])*(insurance[[#This Row],[charges]]&lt;kelas_charges[Upper]),0),1)</f>
        <v>1</v>
      </c>
      <c r="I1200" t="str" cm="1">
        <f t="array" ref="I1200">INDEX(kelas_charges[desc],MATCH(1,(insurance[[#This Row],[charges]]&gt;=kelas_charges[Lower])*(insurance[[#This Row],[charges]]&lt;kelas_charges[Upper]),0),1)</f>
        <v>1121 s.d 6817</v>
      </c>
      <c r="J1200">
        <f>IF(insurance[[#This Row],[charges]]&gt;16700,1,0)</f>
        <v>0</v>
      </c>
      <c r="K1200">
        <f>IF(insurance[[#This Row],[smoker]]="yes",1,0)</f>
        <v>0</v>
      </c>
      <c r="L1200">
        <f>VLOOKUP(insurance[[#This Row],[region]],Table2[],2,0)</f>
        <v>1</v>
      </c>
    </row>
    <row r="1201" spans="1:1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 s="29">
        <v>4934.7049999999999</v>
      </c>
      <c r="H1201" cm="1">
        <f t="array" ref="H1201">INDEX(kelas_charges[kelas],MATCH(1,(insurance[[#This Row],[charges]]&gt;=kelas_charges[Lower])*(insurance[[#This Row],[charges]]&lt;kelas_charges[Upper]),0),1)</f>
        <v>1</v>
      </c>
      <c r="I1201" t="str" cm="1">
        <f t="array" ref="I1201">INDEX(kelas_charges[desc],MATCH(1,(insurance[[#This Row],[charges]]&gt;=kelas_charges[Lower])*(insurance[[#This Row],[charges]]&lt;kelas_charges[Upper]),0),1)</f>
        <v>1121 s.d 6817</v>
      </c>
      <c r="J1201">
        <f>IF(insurance[[#This Row],[charges]]&gt;16700,1,0)</f>
        <v>0</v>
      </c>
      <c r="K1201">
        <f>IF(insurance[[#This Row],[smoker]]="yes",1,0)</f>
        <v>0</v>
      </c>
      <c r="L1201">
        <f>VLOOKUP(insurance[[#This Row],[region]],Table2[],2,0)</f>
        <v>3</v>
      </c>
    </row>
    <row r="1202" spans="1:1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 s="29">
        <v>6198.7518</v>
      </c>
      <c r="H1202" cm="1">
        <f t="array" ref="H1202">INDEX(kelas_charges[kelas],MATCH(1,(insurance[[#This Row],[charges]]&gt;=kelas_charges[Lower])*(insurance[[#This Row],[charges]]&lt;kelas_charges[Upper]),0),1)</f>
        <v>1</v>
      </c>
      <c r="I1202" t="str" cm="1">
        <f t="array" ref="I1202">INDEX(kelas_charges[desc],MATCH(1,(insurance[[#This Row],[charges]]&gt;=kelas_charges[Lower])*(insurance[[#This Row],[charges]]&lt;kelas_charges[Upper]),0),1)</f>
        <v>1121 s.d 6817</v>
      </c>
      <c r="J1202">
        <f>IF(insurance[[#This Row],[charges]]&gt;16700,1,0)</f>
        <v>0</v>
      </c>
      <c r="K1202">
        <f>IF(insurance[[#This Row],[smoker]]="yes",1,0)</f>
        <v>0</v>
      </c>
      <c r="L1202">
        <f>VLOOKUP(insurance[[#This Row],[region]],Table2[],2,0)</f>
        <v>1</v>
      </c>
    </row>
    <row r="1203" spans="1:1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 s="29">
        <v>8733.2292500000003</v>
      </c>
      <c r="H1203" cm="1">
        <f t="array" ref="H1203">INDEX(kelas_charges[kelas],MATCH(1,(insurance[[#This Row],[charges]]&gt;=kelas_charges[Lower])*(insurance[[#This Row],[charges]]&lt;kelas_charges[Upper]),0),1)</f>
        <v>2</v>
      </c>
      <c r="I1203" t="str" cm="1">
        <f t="array" ref="I1203">INDEX(kelas_charges[desc],MATCH(1,(insurance[[#This Row],[charges]]&gt;=kelas_charges[Lower])*(insurance[[#This Row],[charges]]&lt;kelas_charges[Upper]),0),1)</f>
        <v>6817 s.d 12512</v>
      </c>
      <c r="J1203">
        <f>IF(insurance[[#This Row],[charges]]&gt;16700,1,0)</f>
        <v>0</v>
      </c>
      <c r="K1203">
        <f>IF(insurance[[#This Row],[smoker]]="yes",1,0)</f>
        <v>0</v>
      </c>
      <c r="L1203">
        <f>VLOOKUP(insurance[[#This Row],[region]],Table2[],2,0)</f>
        <v>1</v>
      </c>
    </row>
    <row r="1204" spans="1:1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 s="29">
        <v>2055.3249000000001</v>
      </c>
      <c r="H1204" cm="1">
        <f t="array" ref="H1204">INDEX(kelas_charges[kelas],MATCH(1,(insurance[[#This Row],[charges]]&gt;=kelas_charges[Lower])*(insurance[[#This Row],[charges]]&lt;kelas_charges[Upper]),0),1)</f>
        <v>1</v>
      </c>
      <c r="I1204" t="str" cm="1">
        <f t="array" ref="I1204">INDEX(kelas_charges[desc],MATCH(1,(insurance[[#This Row],[charges]]&gt;=kelas_charges[Lower])*(insurance[[#This Row],[charges]]&lt;kelas_charges[Upper]),0),1)</f>
        <v>1121 s.d 6817</v>
      </c>
      <c r="J1204">
        <f>IF(insurance[[#This Row],[charges]]&gt;16700,1,0)</f>
        <v>0</v>
      </c>
      <c r="K1204">
        <f>IF(insurance[[#This Row],[smoker]]="yes",1,0)</f>
        <v>0</v>
      </c>
      <c r="L1204">
        <f>VLOOKUP(insurance[[#This Row],[region]],Table2[],2,0)</f>
        <v>1</v>
      </c>
    </row>
    <row r="1205" spans="1:1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 s="29">
        <v>9964.06</v>
      </c>
      <c r="H1205" cm="1">
        <f t="array" ref="H1205">INDEX(kelas_charges[kelas],MATCH(1,(insurance[[#This Row],[charges]]&gt;=kelas_charges[Lower])*(insurance[[#This Row],[charges]]&lt;kelas_charges[Upper]),0),1)</f>
        <v>2</v>
      </c>
      <c r="I1205" t="str" cm="1">
        <f t="array" ref="I1205">INDEX(kelas_charges[desc],MATCH(1,(insurance[[#This Row],[charges]]&gt;=kelas_charges[Lower])*(insurance[[#This Row],[charges]]&lt;kelas_charges[Upper]),0),1)</f>
        <v>6817 s.d 12512</v>
      </c>
      <c r="J1205">
        <f>IF(insurance[[#This Row],[charges]]&gt;16700,1,0)</f>
        <v>0</v>
      </c>
      <c r="K1205">
        <f>IF(insurance[[#This Row],[smoker]]="yes",1,0)</f>
        <v>0</v>
      </c>
      <c r="L1205">
        <f>VLOOKUP(insurance[[#This Row],[region]],Table2[],2,0)</f>
        <v>2</v>
      </c>
    </row>
    <row r="1206" spans="1:1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 s="29">
        <v>18223.4512</v>
      </c>
      <c r="H1206" cm="1">
        <f t="array" ref="H1206">INDEX(kelas_charges[kelas],MATCH(1,(insurance[[#This Row],[charges]]&gt;=kelas_charges[Lower])*(insurance[[#This Row],[charges]]&lt;kelas_charges[Upper]),0),1)</f>
        <v>4</v>
      </c>
      <c r="I1206" t="str" cm="1">
        <f t="array" ref="I1206">INDEX(kelas_charges[desc],MATCH(1,(insurance[[#This Row],[charges]]&gt;=kelas_charges[Lower])*(insurance[[#This Row],[charges]]&lt;kelas_charges[Upper]),0),1)</f>
        <v>18207 s.d 23903</v>
      </c>
      <c r="J1206">
        <f>IF(insurance[[#This Row],[charges]]&gt;16700,1,0)</f>
        <v>1</v>
      </c>
      <c r="K1206">
        <f>IF(insurance[[#This Row],[smoker]]="yes",1,0)</f>
        <v>1</v>
      </c>
      <c r="L1206">
        <f>VLOOKUP(insurance[[#This Row],[region]],Table2[],2,0)</f>
        <v>4</v>
      </c>
    </row>
    <row r="1207" spans="1:1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 s="29">
        <v>5116.5003999999999</v>
      </c>
      <c r="H1207" cm="1">
        <f t="array" ref="H1207">INDEX(kelas_charges[kelas],MATCH(1,(insurance[[#This Row],[charges]]&gt;=kelas_charges[Lower])*(insurance[[#This Row],[charges]]&lt;kelas_charges[Upper]),0),1)</f>
        <v>1</v>
      </c>
      <c r="I1207" t="str" cm="1">
        <f t="array" ref="I1207">INDEX(kelas_charges[desc],MATCH(1,(insurance[[#This Row],[charges]]&gt;=kelas_charges[Lower])*(insurance[[#This Row],[charges]]&lt;kelas_charges[Upper]),0),1)</f>
        <v>1121 s.d 6817</v>
      </c>
      <c r="J1207">
        <f>IF(insurance[[#This Row],[charges]]&gt;16700,1,0)</f>
        <v>0</v>
      </c>
      <c r="K1207">
        <f>IF(insurance[[#This Row],[smoker]]="yes",1,0)</f>
        <v>0</v>
      </c>
      <c r="L1207">
        <f>VLOOKUP(insurance[[#This Row],[region]],Table2[],2,0)</f>
        <v>1</v>
      </c>
    </row>
    <row r="1208" spans="1:1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 s="29">
        <v>36910.608030000003</v>
      </c>
      <c r="H1208" cm="1">
        <f t="array" ref="H1208">INDEX(kelas_charges[kelas],MATCH(1,(insurance[[#This Row],[charges]]&gt;=kelas_charges[Lower])*(insurance[[#This Row],[charges]]&lt;kelas_charges[Upper]),0),1)</f>
        <v>7</v>
      </c>
      <c r="I1208" t="str" cm="1">
        <f t="array" ref="I1208">INDEX(kelas_charges[desc],MATCH(1,(insurance[[#This Row],[charges]]&gt;=kelas_charges[Lower])*(insurance[[#This Row],[charges]]&lt;kelas_charges[Upper]),0),1)</f>
        <v>35293 s.d 40989</v>
      </c>
      <c r="J1208">
        <f>IF(insurance[[#This Row],[charges]]&gt;16700,1,0)</f>
        <v>1</v>
      </c>
      <c r="K1208">
        <f>IF(insurance[[#This Row],[smoker]]="yes",1,0)</f>
        <v>0</v>
      </c>
      <c r="L1208">
        <f>VLOOKUP(insurance[[#This Row],[region]],Table2[],2,0)</f>
        <v>3</v>
      </c>
    </row>
    <row r="1209" spans="1:1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 s="29">
        <v>38415.474000000002</v>
      </c>
      <c r="H1209" cm="1">
        <f t="array" ref="H1209">INDEX(kelas_charges[kelas],MATCH(1,(insurance[[#This Row],[charges]]&gt;=kelas_charges[Lower])*(insurance[[#This Row],[charges]]&lt;kelas_charges[Upper]),0),1)</f>
        <v>7</v>
      </c>
      <c r="I1209" t="str" cm="1">
        <f t="array" ref="I1209">INDEX(kelas_charges[desc],MATCH(1,(insurance[[#This Row],[charges]]&gt;=kelas_charges[Lower])*(insurance[[#This Row],[charges]]&lt;kelas_charges[Upper]),0),1)</f>
        <v>35293 s.d 40989</v>
      </c>
      <c r="J1209">
        <f>IF(insurance[[#This Row],[charges]]&gt;16700,1,0)</f>
        <v>1</v>
      </c>
      <c r="K1209">
        <f>IF(insurance[[#This Row],[smoker]]="yes",1,0)</f>
        <v>1</v>
      </c>
      <c r="L1209">
        <f>VLOOKUP(insurance[[#This Row],[region]],Table2[],2,0)</f>
        <v>3</v>
      </c>
    </row>
    <row r="1210" spans="1:1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 s="29">
        <v>20296.863450000001</v>
      </c>
      <c r="H1210" cm="1">
        <f t="array" ref="H1210">INDEX(kelas_charges[kelas],MATCH(1,(insurance[[#This Row],[charges]]&gt;=kelas_charges[Lower])*(insurance[[#This Row],[charges]]&lt;kelas_charges[Upper]),0),1)</f>
        <v>4</v>
      </c>
      <c r="I1210" t="str" cm="1">
        <f t="array" ref="I1210">INDEX(kelas_charges[desc],MATCH(1,(insurance[[#This Row],[charges]]&gt;=kelas_charges[Lower])*(insurance[[#This Row],[charges]]&lt;kelas_charges[Upper]),0),1)</f>
        <v>18207 s.d 23903</v>
      </c>
      <c r="J1210">
        <f>IF(insurance[[#This Row],[charges]]&gt;16700,1,0)</f>
        <v>1</v>
      </c>
      <c r="K1210">
        <f>IF(insurance[[#This Row],[smoker]]="yes",1,0)</f>
        <v>1</v>
      </c>
      <c r="L1210">
        <f>VLOOKUP(insurance[[#This Row],[region]],Table2[],2,0)</f>
        <v>2</v>
      </c>
    </row>
    <row r="1211" spans="1:1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 s="29">
        <v>12347.172</v>
      </c>
      <c r="H1211" cm="1">
        <f t="array" ref="H1211">INDEX(kelas_charges[kelas],MATCH(1,(insurance[[#This Row],[charges]]&gt;=kelas_charges[Lower])*(insurance[[#This Row],[charges]]&lt;kelas_charges[Upper]),0),1)</f>
        <v>2</v>
      </c>
      <c r="I1211" t="str" cm="1">
        <f t="array" ref="I1211">INDEX(kelas_charges[desc],MATCH(1,(insurance[[#This Row],[charges]]&gt;=kelas_charges[Lower])*(insurance[[#This Row],[charges]]&lt;kelas_charges[Upper]),0),1)</f>
        <v>6817 s.d 12512</v>
      </c>
      <c r="J1211">
        <f>IF(insurance[[#This Row],[charges]]&gt;16700,1,0)</f>
        <v>0</v>
      </c>
      <c r="K1211">
        <f>IF(insurance[[#This Row],[smoker]]="yes",1,0)</f>
        <v>0</v>
      </c>
      <c r="L1211">
        <f>VLOOKUP(insurance[[#This Row],[region]],Table2[],2,0)</f>
        <v>3</v>
      </c>
    </row>
    <row r="1212" spans="1:1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 s="29">
        <v>5373.3642499999996</v>
      </c>
      <c r="H1212" cm="1">
        <f t="array" ref="H1212">INDEX(kelas_charges[kelas],MATCH(1,(insurance[[#This Row],[charges]]&gt;=kelas_charges[Lower])*(insurance[[#This Row],[charges]]&lt;kelas_charges[Upper]),0),1)</f>
        <v>1</v>
      </c>
      <c r="I1212" t="str" cm="1">
        <f t="array" ref="I1212">INDEX(kelas_charges[desc],MATCH(1,(insurance[[#This Row],[charges]]&gt;=kelas_charges[Lower])*(insurance[[#This Row],[charges]]&lt;kelas_charges[Upper]),0),1)</f>
        <v>1121 s.d 6817</v>
      </c>
      <c r="J1212">
        <f>IF(insurance[[#This Row],[charges]]&gt;16700,1,0)</f>
        <v>0</v>
      </c>
      <c r="K1212">
        <f>IF(insurance[[#This Row],[smoker]]="yes",1,0)</f>
        <v>0</v>
      </c>
      <c r="L1212">
        <f>VLOOKUP(insurance[[#This Row],[region]],Table2[],2,0)</f>
        <v>1</v>
      </c>
    </row>
    <row r="1213" spans="1:1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 s="29">
        <v>23563.016179999999</v>
      </c>
      <c r="H1213" cm="1">
        <f t="array" ref="H1213">INDEX(kelas_charges[kelas],MATCH(1,(insurance[[#This Row],[charges]]&gt;=kelas_charges[Lower])*(insurance[[#This Row],[charges]]&lt;kelas_charges[Upper]),0),1)</f>
        <v>4</v>
      </c>
      <c r="I1213" t="str" cm="1">
        <f t="array" ref="I1213">INDEX(kelas_charges[desc],MATCH(1,(insurance[[#This Row],[charges]]&gt;=kelas_charges[Lower])*(insurance[[#This Row],[charges]]&lt;kelas_charges[Upper]),0),1)</f>
        <v>18207 s.d 23903</v>
      </c>
      <c r="J1213">
        <f>IF(insurance[[#This Row],[charges]]&gt;16700,1,0)</f>
        <v>1</v>
      </c>
      <c r="K1213">
        <f>IF(insurance[[#This Row],[smoker]]="yes",1,0)</f>
        <v>0</v>
      </c>
      <c r="L1213">
        <f>VLOOKUP(insurance[[#This Row],[region]],Table2[],2,0)</f>
        <v>4</v>
      </c>
    </row>
    <row r="1214" spans="1:1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 s="29">
        <v>1702.4553000000001</v>
      </c>
      <c r="H1214" cm="1">
        <f t="array" ref="H1214">INDEX(kelas_charges[kelas],MATCH(1,(insurance[[#This Row],[charges]]&gt;=kelas_charges[Lower])*(insurance[[#This Row],[charges]]&lt;kelas_charges[Upper]),0),1)</f>
        <v>1</v>
      </c>
      <c r="I1214" t="str" cm="1">
        <f t="array" ref="I1214">INDEX(kelas_charges[desc],MATCH(1,(insurance[[#This Row],[charges]]&gt;=kelas_charges[Lower])*(insurance[[#This Row],[charges]]&lt;kelas_charges[Upper]),0),1)</f>
        <v>1121 s.d 6817</v>
      </c>
      <c r="J1214">
        <f>IF(insurance[[#This Row],[charges]]&gt;16700,1,0)</f>
        <v>0</v>
      </c>
      <c r="K1214">
        <f>IF(insurance[[#This Row],[smoker]]="yes",1,0)</f>
        <v>0</v>
      </c>
      <c r="L1214">
        <f>VLOOKUP(insurance[[#This Row],[region]],Table2[],2,0)</f>
        <v>2</v>
      </c>
    </row>
    <row r="1215" spans="1:1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 s="29">
        <v>10806.839</v>
      </c>
      <c r="H1215" cm="1">
        <f t="array" ref="H1215">INDEX(kelas_charges[kelas],MATCH(1,(insurance[[#This Row],[charges]]&gt;=kelas_charges[Lower])*(insurance[[#This Row],[charges]]&lt;kelas_charges[Upper]),0),1)</f>
        <v>2</v>
      </c>
      <c r="I1215" t="str" cm="1">
        <f t="array" ref="I1215">INDEX(kelas_charges[desc],MATCH(1,(insurance[[#This Row],[charges]]&gt;=kelas_charges[Lower])*(insurance[[#This Row],[charges]]&lt;kelas_charges[Upper]),0),1)</f>
        <v>6817 s.d 12512</v>
      </c>
      <c r="J1215">
        <f>IF(insurance[[#This Row],[charges]]&gt;16700,1,0)</f>
        <v>0</v>
      </c>
      <c r="K1215">
        <f>IF(insurance[[#This Row],[smoker]]="yes",1,0)</f>
        <v>0</v>
      </c>
      <c r="L1215">
        <f>VLOOKUP(insurance[[#This Row],[region]],Table2[],2,0)</f>
        <v>3</v>
      </c>
    </row>
    <row r="1216" spans="1:1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 s="29">
        <v>3956.0714499999999</v>
      </c>
      <c r="H1216" cm="1">
        <f t="array" ref="H1216">INDEX(kelas_charges[kelas],MATCH(1,(insurance[[#This Row],[charges]]&gt;=kelas_charges[Lower])*(insurance[[#This Row],[charges]]&lt;kelas_charges[Upper]),0),1)</f>
        <v>1</v>
      </c>
      <c r="I1216" t="str" cm="1">
        <f t="array" ref="I1216">INDEX(kelas_charges[desc],MATCH(1,(insurance[[#This Row],[charges]]&gt;=kelas_charges[Lower])*(insurance[[#This Row],[charges]]&lt;kelas_charges[Upper]),0),1)</f>
        <v>1121 s.d 6817</v>
      </c>
      <c r="J1216">
        <f>IF(insurance[[#This Row],[charges]]&gt;16700,1,0)</f>
        <v>0</v>
      </c>
      <c r="K1216">
        <f>IF(insurance[[#This Row],[smoker]]="yes",1,0)</f>
        <v>0</v>
      </c>
      <c r="L1216">
        <f>VLOOKUP(insurance[[#This Row],[region]],Table2[],2,0)</f>
        <v>1</v>
      </c>
    </row>
    <row r="1217" spans="1:1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 s="29">
        <v>12890.057650000001</v>
      </c>
      <c r="H1217" cm="1">
        <f t="array" ref="H1217">INDEX(kelas_charges[kelas],MATCH(1,(insurance[[#This Row],[charges]]&gt;=kelas_charges[Lower])*(insurance[[#This Row],[charges]]&lt;kelas_charges[Upper]),0),1)</f>
        <v>3</v>
      </c>
      <c r="I1217" t="str" cm="1">
        <f t="array" ref="I1217">INDEX(kelas_charges[desc],MATCH(1,(insurance[[#This Row],[charges]]&gt;=kelas_charges[Lower])*(insurance[[#This Row],[charges]]&lt;kelas_charges[Upper]),0),1)</f>
        <v>12512 s.d 18207</v>
      </c>
      <c r="J1217">
        <f>IF(insurance[[#This Row],[charges]]&gt;16700,1,0)</f>
        <v>0</v>
      </c>
      <c r="K1217">
        <f>IF(insurance[[#This Row],[smoker]]="yes",1,0)</f>
        <v>0</v>
      </c>
      <c r="L1217">
        <f>VLOOKUP(insurance[[#This Row],[region]],Table2[],2,0)</f>
        <v>2</v>
      </c>
    </row>
    <row r="1218" spans="1:1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 s="29">
        <v>5415.6611999999996</v>
      </c>
      <c r="H1218" cm="1">
        <f t="array" ref="H1218">INDEX(kelas_charges[kelas],MATCH(1,(insurance[[#This Row],[charges]]&gt;=kelas_charges[Lower])*(insurance[[#This Row],[charges]]&lt;kelas_charges[Upper]),0),1)</f>
        <v>1</v>
      </c>
      <c r="I1218" t="str" cm="1">
        <f t="array" ref="I1218">INDEX(kelas_charges[desc],MATCH(1,(insurance[[#This Row],[charges]]&gt;=kelas_charges[Lower])*(insurance[[#This Row],[charges]]&lt;kelas_charges[Upper]),0),1)</f>
        <v>1121 s.d 6817</v>
      </c>
      <c r="J1218">
        <f>IF(insurance[[#This Row],[charges]]&gt;16700,1,0)</f>
        <v>0</v>
      </c>
      <c r="K1218">
        <f>IF(insurance[[#This Row],[smoker]]="yes",1,0)</f>
        <v>0</v>
      </c>
      <c r="L1218">
        <f>VLOOKUP(insurance[[#This Row],[region]],Table2[],2,0)</f>
        <v>4</v>
      </c>
    </row>
    <row r="1219" spans="1:1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 s="29">
        <v>4058.1161000000002</v>
      </c>
      <c r="H1219" cm="1">
        <f t="array" ref="H1219">INDEX(kelas_charges[kelas],MATCH(1,(insurance[[#This Row],[charges]]&gt;=kelas_charges[Lower])*(insurance[[#This Row],[charges]]&lt;kelas_charges[Upper]),0),1)</f>
        <v>1</v>
      </c>
      <c r="I1219" t="str" cm="1">
        <f t="array" ref="I1219">INDEX(kelas_charges[desc],MATCH(1,(insurance[[#This Row],[charges]]&gt;=kelas_charges[Lower])*(insurance[[#This Row],[charges]]&lt;kelas_charges[Upper]),0),1)</f>
        <v>1121 s.d 6817</v>
      </c>
      <c r="J1219">
        <f>IF(insurance[[#This Row],[charges]]&gt;16700,1,0)</f>
        <v>0</v>
      </c>
      <c r="K1219">
        <f>IF(insurance[[#This Row],[smoker]]="yes",1,0)</f>
        <v>0</v>
      </c>
      <c r="L1219">
        <f>VLOOKUP(insurance[[#This Row],[region]],Table2[],2,0)</f>
        <v>4</v>
      </c>
    </row>
    <row r="1220" spans="1:1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 s="29">
        <v>41661.601999999999</v>
      </c>
      <c r="H1220" cm="1">
        <f t="array" ref="H1220">INDEX(kelas_charges[kelas],MATCH(1,(insurance[[#This Row],[charges]]&gt;=kelas_charges[Lower])*(insurance[[#This Row],[charges]]&lt;kelas_charges[Upper]),0),1)</f>
        <v>8</v>
      </c>
      <c r="I1220" t="str" cm="1">
        <f t="array" ref="I1220">INDEX(kelas_charges[desc],MATCH(1,(insurance[[#This Row],[charges]]&gt;=kelas_charges[Lower])*(insurance[[#This Row],[charges]]&lt;kelas_charges[Upper]),0),1)</f>
        <v>40989 s.d 46684</v>
      </c>
      <c r="J1220">
        <f>IF(insurance[[#This Row],[charges]]&gt;16700,1,0)</f>
        <v>1</v>
      </c>
      <c r="K1220">
        <f>IF(insurance[[#This Row],[smoker]]="yes",1,0)</f>
        <v>1</v>
      </c>
      <c r="L1220">
        <f>VLOOKUP(insurance[[#This Row],[region]],Table2[],2,0)</f>
        <v>3</v>
      </c>
    </row>
    <row r="1221" spans="1:1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 s="29">
        <v>7537.1638999999996</v>
      </c>
      <c r="H1221" cm="1">
        <f t="array" ref="H1221">INDEX(kelas_charges[kelas],MATCH(1,(insurance[[#This Row],[charges]]&gt;=kelas_charges[Lower])*(insurance[[#This Row],[charges]]&lt;kelas_charges[Upper]),0),1)</f>
        <v>2</v>
      </c>
      <c r="I1221" t="str" cm="1">
        <f t="array" ref="I1221">INDEX(kelas_charges[desc],MATCH(1,(insurance[[#This Row],[charges]]&gt;=kelas_charges[Lower])*(insurance[[#This Row],[charges]]&lt;kelas_charges[Upper]),0),1)</f>
        <v>6817 s.d 12512</v>
      </c>
      <c r="J1221">
        <f>IF(insurance[[#This Row],[charges]]&gt;16700,1,0)</f>
        <v>0</v>
      </c>
      <c r="K1221">
        <f>IF(insurance[[#This Row],[smoker]]="yes",1,0)</f>
        <v>0</v>
      </c>
      <c r="L1221">
        <f>VLOOKUP(insurance[[#This Row],[region]],Table2[],2,0)</f>
        <v>1</v>
      </c>
    </row>
    <row r="1222" spans="1:1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 s="29">
        <v>4718.2035500000002</v>
      </c>
      <c r="H1222" cm="1">
        <f t="array" ref="H1222">INDEX(kelas_charges[kelas],MATCH(1,(insurance[[#This Row],[charges]]&gt;=kelas_charges[Lower])*(insurance[[#This Row],[charges]]&lt;kelas_charges[Upper]),0),1)</f>
        <v>1</v>
      </c>
      <c r="I1222" t="str" cm="1">
        <f t="array" ref="I1222">INDEX(kelas_charges[desc],MATCH(1,(insurance[[#This Row],[charges]]&gt;=kelas_charges[Lower])*(insurance[[#This Row],[charges]]&lt;kelas_charges[Upper]),0),1)</f>
        <v>1121 s.d 6817</v>
      </c>
      <c r="J1222">
        <f>IF(insurance[[#This Row],[charges]]&gt;16700,1,0)</f>
        <v>0</v>
      </c>
      <c r="K1222">
        <f>IF(insurance[[#This Row],[smoker]]="yes",1,0)</f>
        <v>0</v>
      </c>
      <c r="L1222">
        <f>VLOOKUP(insurance[[#This Row],[region]],Table2[],2,0)</f>
        <v>2</v>
      </c>
    </row>
    <row r="1223" spans="1:1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 s="29">
        <v>6593.5083000000004</v>
      </c>
      <c r="H1223" cm="1">
        <f t="array" ref="H1223">INDEX(kelas_charges[kelas],MATCH(1,(insurance[[#This Row],[charges]]&gt;=kelas_charges[Lower])*(insurance[[#This Row],[charges]]&lt;kelas_charges[Upper]),0),1)</f>
        <v>1</v>
      </c>
      <c r="I1223" t="str" cm="1">
        <f t="array" ref="I1223">INDEX(kelas_charges[desc],MATCH(1,(insurance[[#This Row],[charges]]&gt;=kelas_charges[Lower])*(insurance[[#This Row],[charges]]&lt;kelas_charges[Upper]),0),1)</f>
        <v>1121 s.d 6817</v>
      </c>
      <c r="J1223">
        <f>IF(insurance[[#This Row],[charges]]&gt;16700,1,0)</f>
        <v>0</v>
      </c>
      <c r="K1223">
        <f>IF(insurance[[#This Row],[smoker]]="yes",1,0)</f>
        <v>0</v>
      </c>
      <c r="L1223">
        <f>VLOOKUP(insurance[[#This Row],[region]],Table2[],2,0)</f>
        <v>4</v>
      </c>
    </row>
    <row r="1224" spans="1:1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 s="29">
        <v>8442.6669999999995</v>
      </c>
      <c r="H1224" cm="1">
        <f t="array" ref="H1224">INDEX(kelas_charges[kelas],MATCH(1,(insurance[[#This Row],[charges]]&gt;=kelas_charges[Lower])*(insurance[[#This Row],[charges]]&lt;kelas_charges[Upper]),0),1)</f>
        <v>2</v>
      </c>
      <c r="I1224" t="str" cm="1">
        <f t="array" ref="I1224">INDEX(kelas_charges[desc],MATCH(1,(insurance[[#This Row],[charges]]&gt;=kelas_charges[Lower])*(insurance[[#This Row],[charges]]&lt;kelas_charges[Upper]),0),1)</f>
        <v>6817 s.d 12512</v>
      </c>
      <c r="J1224">
        <f>IF(insurance[[#This Row],[charges]]&gt;16700,1,0)</f>
        <v>0</v>
      </c>
      <c r="K1224">
        <f>IF(insurance[[#This Row],[smoker]]="yes",1,0)</f>
        <v>0</v>
      </c>
      <c r="L1224">
        <f>VLOOKUP(insurance[[#This Row],[region]],Table2[],2,0)</f>
        <v>4</v>
      </c>
    </row>
    <row r="1225" spans="1:1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 s="29">
        <v>26125.674770000001</v>
      </c>
      <c r="H1225" cm="1">
        <f t="array" ref="H1225">INDEX(kelas_charges[kelas],MATCH(1,(insurance[[#This Row],[charges]]&gt;=kelas_charges[Lower])*(insurance[[#This Row],[charges]]&lt;kelas_charges[Upper]),0),1)</f>
        <v>5</v>
      </c>
      <c r="I1225" t="str" cm="1">
        <f t="array" ref="I1225">INDEX(kelas_charges[desc],MATCH(1,(insurance[[#This Row],[charges]]&gt;=kelas_charges[Lower])*(insurance[[#This Row],[charges]]&lt;kelas_charges[Upper]),0),1)</f>
        <v>23903 s.d 29598</v>
      </c>
      <c r="J1225">
        <f>IF(insurance[[#This Row],[charges]]&gt;16700,1,0)</f>
        <v>1</v>
      </c>
      <c r="K1225">
        <f>IF(insurance[[#This Row],[smoker]]="yes",1,0)</f>
        <v>1</v>
      </c>
      <c r="L1225">
        <f>VLOOKUP(insurance[[#This Row],[region]],Table2[],2,0)</f>
        <v>4</v>
      </c>
    </row>
    <row r="1226" spans="1:1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 s="29">
        <v>6858.4795999999997</v>
      </c>
      <c r="H1226" cm="1">
        <f t="array" ref="H1226">INDEX(kelas_charges[kelas],MATCH(1,(insurance[[#This Row],[charges]]&gt;=kelas_charges[Lower])*(insurance[[#This Row],[charges]]&lt;kelas_charges[Upper]),0),1)</f>
        <v>2</v>
      </c>
      <c r="I1226" t="str" cm="1">
        <f t="array" ref="I1226">INDEX(kelas_charges[desc],MATCH(1,(insurance[[#This Row],[charges]]&gt;=kelas_charges[Lower])*(insurance[[#This Row],[charges]]&lt;kelas_charges[Upper]),0),1)</f>
        <v>6817 s.d 12512</v>
      </c>
      <c r="J1226">
        <f>IF(insurance[[#This Row],[charges]]&gt;16700,1,0)</f>
        <v>0</v>
      </c>
      <c r="K1226">
        <f>IF(insurance[[#This Row],[smoker]]="yes",1,0)</f>
        <v>0</v>
      </c>
      <c r="L1226">
        <f>VLOOKUP(insurance[[#This Row],[region]],Table2[],2,0)</f>
        <v>2</v>
      </c>
    </row>
    <row r="1227" spans="1:1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 s="29">
        <v>4795.6567999999997</v>
      </c>
      <c r="H1227" cm="1">
        <f t="array" ref="H1227">INDEX(kelas_charges[kelas],MATCH(1,(insurance[[#This Row],[charges]]&gt;=kelas_charges[Lower])*(insurance[[#This Row],[charges]]&lt;kelas_charges[Upper]),0),1)</f>
        <v>1</v>
      </c>
      <c r="I1227" t="str" cm="1">
        <f t="array" ref="I1227">INDEX(kelas_charges[desc],MATCH(1,(insurance[[#This Row],[charges]]&gt;=kelas_charges[Lower])*(insurance[[#This Row],[charges]]&lt;kelas_charges[Upper]),0),1)</f>
        <v>1121 s.d 6817</v>
      </c>
      <c r="J1227">
        <f>IF(insurance[[#This Row],[charges]]&gt;16700,1,0)</f>
        <v>0</v>
      </c>
      <c r="K1227">
        <f>IF(insurance[[#This Row],[smoker]]="yes",1,0)</f>
        <v>0</v>
      </c>
      <c r="L1227">
        <f>VLOOKUP(insurance[[#This Row],[region]],Table2[],2,0)</f>
        <v>4</v>
      </c>
    </row>
    <row r="1228" spans="1:1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 s="29">
        <v>6640.5448500000002</v>
      </c>
      <c r="H1228" cm="1">
        <f t="array" ref="H1228">INDEX(kelas_charges[kelas],MATCH(1,(insurance[[#This Row],[charges]]&gt;=kelas_charges[Lower])*(insurance[[#This Row],[charges]]&lt;kelas_charges[Upper]),0),1)</f>
        <v>1</v>
      </c>
      <c r="I1228" t="str" cm="1">
        <f t="array" ref="I1228">INDEX(kelas_charges[desc],MATCH(1,(insurance[[#This Row],[charges]]&gt;=kelas_charges[Lower])*(insurance[[#This Row],[charges]]&lt;kelas_charges[Upper]),0),1)</f>
        <v>1121 s.d 6817</v>
      </c>
      <c r="J1228">
        <f>IF(insurance[[#This Row],[charges]]&gt;16700,1,0)</f>
        <v>0</v>
      </c>
      <c r="K1228">
        <f>IF(insurance[[#This Row],[smoker]]="yes",1,0)</f>
        <v>0</v>
      </c>
      <c r="L1228">
        <f>VLOOKUP(insurance[[#This Row],[region]],Table2[],2,0)</f>
        <v>2</v>
      </c>
    </row>
    <row r="1229" spans="1:1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 s="29">
        <v>7162.0122000000001</v>
      </c>
      <c r="H1229" cm="1">
        <f t="array" ref="H1229">INDEX(kelas_charges[kelas],MATCH(1,(insurance[[#This Row],[charges]]&gt;=kelas_charges[Lower])*(insurance[[#This Row],[charges]]&lt;kelas_charges[Upper]),0),1)</f>
        <v>2</v>
      </c>
      <c r="I1229" t="str" cm="1">
        <f t="array" ref="I1229">INDEX(kelas_charges[desc],MATCH(1,(insurance[[#This Row],[charges]]&gt;=kelas_charges[Lower])*(insurance[[#This Row],[charges]]&lt;kelas_charges[Upper]),0),1)</f>
        <v>6817 s.d 12512</v>
      </c>
      <c r="J1229">
        <f>IF(insurance[[#This Row],[charges]]&gt;16700,1,0)</f>
        <v>0</v>
      </c>
      <c r="K1229">
        <f>IF(insurance[[#This Row],[smoker]]="yes",1,0)</f>
        <v>0</v>
      </c>
      <c r="L1229">
        <f>VLOOKUP(insurance[[#This Row],[region]],Table2[],2,0)</f>
        <v>4</v>
      </c>
    </row>
    <row r="1230" spans="1:1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 s="29">
        <v>10594.225700000001</v>
      </c>
      <c r="H1230" cm="1">
        <f t="array" ref="H1230">INDEX(kelas_charges[kelas],MATCH(1,(insurance[[#This Row],[charges]]&gt;=kelas_charges[Lower])*(insurance[[#This Row],[charges]]&lt;kelas_charges[Upper]),0),1)</f>
        <v>2</v>
      </c>
      <c r="I1230" t="str" cm="1">
        <f t="array" ref="I1230">INDEX(kelas_charges[desc],MATCH(1,(insurance[[#This Row],[charges]]&gt;=kelas_charges[Lower])*(insurance[[#This Row],[charges]]&lt;kelas_charges[Upper]),0),1)</f>
        <v>6817 s.d 12512</v>
      </c>
      <c r="J1230">
        <f>IF(insurance[[#This Row],[charges]]&gt;16700,1,0)</f>
        <v>0</v>
      </c>
      <c r="K1230">
        <f>IF(insurance[[#This Row],[smoker]]="yes",1,0)</f>
        <v>0</v>
      </c>
      <c r="L1230">
        <f>VLOOKUP(insurance[[#This Row],[region]],Table2[],2,0)</f>
        <v>4</v>
      </c>
    </row>
    <row r="1231" spans="1:1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 s="29">
        <v>11938.255950000001</v>
      </c>
      <c r="H1231" cm="1">
        <f t="array" ref="H1231">INDEX(kelas_charges[kelas],MATCH(1,(insurance[[#This Row],[charges]]&gt;=kelas_charges[Lower])*(insurance[[#This Row],[charges]]&lt;kelas_charges[Upper]),0),1)</f>
        <v>2</v>
      </c>
      <c r="I1231" t="str" cm="1">
        <f t="array" ref="I1231">INDEX(kelas_charges[desc],MATCH(1,(insurance[[#This Row],[charges]]&gt;=kelas_charges[Lower])*(insurance[[#This Row],[charges]]&lt;kelas_charges[Upper]),0),1)</f>
        <v>6817 s.d 12512</v>
      </c>
      <c r="J1231">
        <f>IF(insurance[[#This Row],[charges]]&gt;16700,1,0)</f>
        <v>0</v>
      </c>
      <c r="K1231">
        <f>IF(insurance[[#This Row],[smoker]]="yes",1,0)</f>
        <v>0</v>
      </c>
      <c r="L1231">
        <f>VLOOKUP(insurance[[#This Row],[region]],Table2[],2,0)</f>
        <v>2</v>
      </c>
    </row>
    <row r="1232" spans="1:1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 s="29">
        <v>60021.398970000002</v>
      </c>
      <c r="H1232" cm="1">
        <f t="array" ref="H1232">INDEX(kelas_charges[kelas],MATCH(1,(insurance[[#This Row],[charges]]&gt;=kelas_charges[Lower])*(insurance[[#This Row],[charges]]&lt;kelas_charges[Upper]),0),1)</f>
        <v>11</v>
      </c>
      <c r="I1232" t="str" cm="1">
        <f t="array" ref="I1232">INDEX(kelas_charges[desc],MATCH(1,(insurance[[#This Row],[charges]]&gt;=kelas_charges[Lower])*(insurance[[#This Row],[charges]]&lt;kelas_charges[Upper]),0),1)</f>
        <v>58075 s.d 63771</v>
      </c>
      <c r="J1232">
        <f>IF(insurance[[#This Row],[charges]]&gt;16700,1,0)</f>
        <v>1</v>
      </c>
      <c r="K1232">
        <f>IF(insurance[[#This Row],[smoker]]="yes",1,0)</f>
        <v>1</v>
      </c>
      <c r="L1232">
        <f>VLOOKUP(insurance[[#This Row],[region]],Table2[],2,0)</f>
        <v>1</v>
      </c>
    </row>
    <row r="1233" spans="1:1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 s="29">
        <v>20167.336029999999</v>
      </c>
      <c r="H1233" cm="1">
        <f t="array" ref="H1233">INDEX(kelas_charges[kelas],MATCH(1,(insurance[[#This Row],[charges]]&gt;=kelas_charges[Lower])*(insurance[[#This Row],[charges]]&lt;kelas_charges[Upper]),0),1)</f>
        <v>4</v>
      </c>
      <c r="I1233" t="str" cm="1">
        <f t="array" ref="I1233">INDEX(kelas_charges[desc],MATCH(1,(insurance[[#This Row],[charges]]&gt;=kelas_charges[Lower])*(insurance[[#This Row],[charges]]&lt;kelas_charges[Upper]),0),1)</f>
        <v>18207 s.d 23903</v>
      </c>
      <c r="J1233">
        <f>IF(insurance[[#This Row],[charges]]&gt;16700,1,0)</f>
        <v>1</v>
      </c>
      <c r="K1233">
        <f>IF(insurance[[#This Row],[smoker]]="yes",1,0)</f>
        <v>1</v>
      </c>
      <c r="L1233">
        <f>VLOOKUP(insurance[[#This Row],[region]],Table2[],2,0)</f>
        <v>3</v>
      </c>
    </row>
    <row r="1234" spans="1:1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 s="29">
        <v>12479.70895</v>
      </c>
      <c r="H1234" cm="1">
        <f t="array" ref="H1234">INDEX(kelas_charges[kelas],MATCH(1,(insurance[[#This Row],[charges]]&gt;=kelas_charges[Lower])*(insurance[[#This Row],[charges]]&lt;kelas_charges[Upper]),0),1)</f>
        <v>2</v>
      </c>
      <c r="I1234" t="str" cm="1">
        <f t="array" ref="I1234">INDEX(kelas_charges[desc],MATCH(1,(insurance[[#This Row],[charges]]&gt;=kelas_charges[Lower])*(insurance[[#This Row],[charges]]&lt;kelas_charges[Upper]),0),1)</f>
        <v>6817 s.d 12512</v>
      </c>
      <c r="J1234">
        <f>IF(insurance[[#This Row],[charges]]&gt;16700,1,0)</f>
        <v>0</v>
      </c>
      <c r="K1234">
        <f>IF(insurance[[#This Row],[smoker]]="yes",1,0)</f>
        <v>0</v>
      </c>
      <c r="L1234">
        <f>VLOOKUP(insurance[[#This Row],[region]],Table2[],2,0)</f>
        <v>1</v>
      </c>
    </row>
    <row r="1235" spans="1:1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 s="29">
        <v>11345.519</v>
      </c>
      <c r="H1235" cm="1">
        <f t="array" ref="H1235">INDEX(kelas_charges[kelas],MATCH(1,(insurance[[#This Row],[charges]]&gt;=kelas_charges[Lower])*(insurance[[#This Row],[charges]]&lt;kelas_charges[Upper]),0),1)</f>
        <v>2</v>
      </c>
      <c r="I1235" t="str" cm="1">
        <f t="array" ref="I1235">INDEX(kelas_charges[desc],MATCH(1,(insurance[[#This Row],[charges]]&gt;=kelas_charges[Lower])*(insurance[[#This Row],[charges]]&lt;kelas_charges[Upper]),0),1)</f>
        <v>6817 s.d 12512</v>
      </c>
      <c r="J1235">
        <f>IF(insurance[[#This Row],[charges]]&gt;16700,1,0)</f>
        <v>0</v>
      </c>
      <c r="K1235">
        <f>IF(insurance[[#This Row],[smoker]]="yes",1,0)</f>
        <v>0</v>
      </c>
      <c r="L1235">
        <f>VLOOKUP(insurance[[#This Row],[region]],Table2[],2,0)</f>
        <v>3</v>
      </c>
    </row>
    <row r="1236" spans="1:1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 s="29">
        <v>8515.7587000000003</v>
      </c>
      <c r="H1236" cm="1">
        <f t="array" ref="H1236">INDEX(kelas_charges[kelas],MATCH(1,(insurance[[#This Row],[charges]]&gt;=kelas_charges[Lower])*(insurance[[#This Row],[charges]]&lt;kelas_charges[Upper]),0),1)</f>
        <v>2</v>
      </c>
      <c r="I1236" t="str" cm="1">
        <f t="array" ref="I1236">INDEX(kelas_charges[desc],MATCH(1,(insurance[[#This Row],[charges]]&gt;=kelas_charges[Lower])*(insurance[[#This Row],[charges]]&lt;kelas_charges[Upper]),0),1)</f>
        <v>6817 s.d 12512</v>
      </c>
      <c r="J1236">
        <f>IF(insurance[[#This Row],[charges]]&gt;16700,1,0)</f>
        <v>0</v>
      </c>
      <c r="K1236">
        <f>IF(insurance[[#This Row],[smoker]]="yes",1,0)</f>
        <v>0</v>
      </c>
      <c r="L1236">
        <f>VLOOKUP(insurance[[#This Row],[region]],Table2[],2,0)</f>
        <v>4</v>
      </c>
    </row>
    <row r="1237" spans="1:1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 s="29">
        <v>2699.56835</v>
      </c>
      <c r="H1237" cm="1">
        <f t="array" ref="H1237">INDEX(kelas_charges[kelas],MATCH(1,(insurance[[#This Row],[charges]]&gt;=kelas_charges[Lower])*(insurance[[#This Row],[charges]]&lt;kelas_charges[Upper]),0),1)</f>
        <v>1</v>
      </c>
      <c r="I1237" t="str" cm="1">
        <f t="array" ref="I1237">INDEX(kelas_charges[desc],MATCH(1,(insurance[[#This Row],[charges]]&gt;=kelas_charges[Lower])*(insurance[[#This Row],[charges]]&lt;kelas_charges[Upper]),0),1)</f>
        <v>1121 s.d 6817</v>
      </c>
      <c r="J1237">
        <f>IF(insurance[[#This Row],[charges]]&gt;16700,1,0)</f>
        <v>0</v>
      </c>
      <c r="K1237">
        <f>IF(insurance[[#This Row],[smoker]]="yes",1,0)</f>
        <v>0</v>
      </c>
      <c r="L1237">
        <f>VLOOKUP(insurance[[#This Row],[region]],Table2[],2,0)</f>
        <v>1</v>
      </c>
    </row>
    <row r="1238" spans="1:1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 s="29">
        <v>14449.8544</v>
      </c>
      <c r="H1238" cm="1">
        <f t="array" ref="H1238">INDEX(kelas_charges[kelas],MATCH(1,(insurance[[#This Row],[charges]]&gt;=kelas_charges[Lower])*(insurance[[#This Row],[charges]]&lt;kelas_charges[Upper]),0),1)</f>
        <v>3</v>
      </c>
      <c r="I1238" t="str" cm="1">
        <f t="array" ref="I1238">INDEX(kelas_charges[desc],MATCH(1,(insurance[[#This Row],[charges]]&gt;=kelas_charges[Lower])*(insurance[[#This Row],[charges]]&lt;kelas_charges[Upper]),0),1)</f>
        <v>12512 s.d 18207</v>
      </c>
      <c r="J1238">
        <f>IF(insurance[[#This Row],[charges]]&gt;16700,1,0)</f>
        <v>0</v>
      </c>
      <c r="K1238">
        <f>IF(insurance[[#This Row],[smoker]]="yes",1,0)</f>
        <v>0</v>
      </c>
      <c r="L1238">
        <f>VLOOKUP(insurance[[#This Row],[region]],Table2[],2,0)</f>
        <v>2</v>
      </c>
    </row>
    <row r="1239" spans="1:1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 s="29">
        <v>12224.350850000001</v>
      </c>
      <c r="H1239" cm="1">
        <f t="array" ref="H1239">INDEX(kelas_charges[kelas],MATCH(1,(insurance[[#This Row],[charges]]&gt;=kelas_charges[Lower])*(insurance[[#This Row],[charges]]&lt;kelas_charges[Upper]),0),1)</f>
        <v>2</v>
      </c>
      <c r="I1239" t="str" cm="1">
        <f t="array" ref="I1239">INDEX(kelas_charges[desc],MATCH(1,(insurance[[#This Row],[charges]]&gt;=kelas_charges[Lower])*(insurance[[#This Row],[charges]]&lt;kelas_charges[Upper]),0),1)</f>
        <v>6817 s.d 12512</v>
      </c>
      <c r="J1239">
        <f>IF(insurance[[#This Row],[charges]]&gt;16700,1,0)</f>
        <v>0</v>
      </c>
      <c r="K1239">
        <f>IF(insurance[[#This Row],[smoker]]="yes",1,0)</f>
        <v>0</v>
      </c>
      <c r="L1239">
        <f>VLOOKUP(insurance[[#This Row],[region]],Table2[],2,0)</f>
        <v>1</v>
      </c>
    </row>
    <row r="1240" spans="1:1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 s="29">
        <v>6985.50695</v>
      </c>
      <c r="H1240" cm="1">
        <f t="array" ref="H1240">INDEX(kelas_charges[kelas],MATCH(1,(insurance[[#This Row],[charges]]&gt;=kelas_charges[Lower])*(insurance[[#This Row],[charges]]&lt;kelas_charges[Upper]),0),1)</f>
        <v>2</v>
      </c>
      <c r="I1240" t="str" cm="1">
        <f t="array" ref="I1240">INDEX(kelas_charges[desc],MATCH(1,(insurance[[#This Row],[charges]]&gt;=kelas_charges[Lower])*(insurance[[#This Row],[charges]]&lt;kelas_charges[Upper]),0),1)</f>
        <v>6817 s.d 12512</v>
      </c>
      <c r="J1240">
        <f>IF(insurance[[#This Row],[charges]]&gt;16700,1,0)</f>
        <v>0</v>
      </c>
      <c r="K1240">
        <f>IF(insurance[[#This Row],[smoker]]="yes",1,0)</f>
        <v>0</v>
      </c>
      <c r="L1240">
        <f>VLOOKUP(insurance[[#This Row],[region]],Table2[],2,0)</f>
        <v>2</v>
      </c>
    </row>
    <row r="1241" spans="1:1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 s="29">
        <v>3238.4357</v>
      </c>
      <c r="H1241" cm="1">
        <f t="array" ref="H1241">INDEX(kelas_charges[kelas],MATCH(1,(insurance[[#This Row],[charges]]&gt;=kelas_charges[Lower])*(insurance[[#This Row],[charges]]&lt;kelas_charges[Upper]),0),1)</f>
        <v>1</v>
      </c>
      <c r="I1241" t="str" cm="1">
        <f t="array" ref="I1241">INDEX(kelas_charges[desc],MATCH(1,(insurance[[#This Row],[charges]]&gt;=kelas_charges[Lower])*(insurance[[#This Row],[charges]]&lt;kelas_charges[Upper]),0),1)</f>
        <v>1121 s.d 6817</v>
      </c>
      <c r="J1241">
        <f>IF(insurance[[#This Row],[charges]]&gt;16700,1,0)</f>
        <v>0</v>
      </c>
      <c r="K1241">
        <f>IF(insurance[[#This Row],[smoker]]="yes",1,0)</f>
        <v>0</v>
      </c>
      <c r="L1241">
        <f>VLOOKUP(insurance[[#This Row],[region]],Table2[],2,0)</f>
        <v>4</v>
      </c>
    </row>
    <row r="1242" spans="1:1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 s="29">
        <v>47269.853999999999</v>
      </c>
      <c r="H1242" cm="1">
        <f t="array" ref="H1242">INDEX(kelas_charges[kelas],MATCH(1,(insurance[[#This Row],[charges]]&gt;=kelas_charges[Lower])*(insurance[[#This Row],[charges]]&lt;kelas_charges[Upper]),0),1)</f>
        <v>9</v>
      </c>
      <c r="I1242" t="str" cm="1">
        <f t="array" ref="I1242">INDEX(kelas_charges[desc],MATCH(1,(insurance[[#This Row],[charges]]&gt;=kelas_charges[Lower])*(insurance[[#This Row],[charges]]&lt;kelas_charges[Upper]),0),1)</f>
        <v>46684 s.d 52379</v>
      </c>
      <c r="J1242">
        <f>IF(insurance[[#This Row],[charges]]&gt;16700,1,0)</f>
        <v>1</v>
      </c>
      <c r="K1242">
        <f>IF(insurance[[#This Row],[smoker]]="yes",1,0)</f>
        <v>1</v>
      </c>
      <c r="L1242">
        <f>VLOOKUP(insurance[[#This Row],[region]],Table2[],2,0)</f>
        <v>4</v>
      </c>
    </row>
    <row r="1243" spans="1:1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 s="29">
        <v>49577.662400000001</v>
      </c>
      <c r="H1243" cm="1">
        <f t="array" ref="H1243">INDEX(kelas_charges[kelas],MATCH(1,(insurance[[#This Row],[charges]]&gt;=kelas_charges[Lower])*(insurance[[#This Row],[charges]]&lt;kelas_charges[Upper]),0),1)</f>
        <v>9</v>
      </c>
      <c r="I1243" t="str" cm="1">
        <f t="array" ref="I1243">INDEX(kelas_charges[desc],MATCH(1,(insurance[[#This Row],[charges]]&gt;=kelas_charges[Lower])*(insurance[[#This Row],[charges]]&lt;kelas_charges[Upper]),0),1)</f>
        <v>46684 s.d 52379</v>
      </c>
      <c r="J1243">
        <f>IF(insurance[[#This Row],[charges]]&gt;16700,1,0)</f>
        <v>1</v>
      </c>
      <c r="K1243">
        <f>IF(insurance[[#This Row],[smoker]]="yes",1,0)</f>
        <v>1</v>
      </c>
      <c r="L1243">
        <f>VLOOKUP(insurance[[#This Row],[region]],Table2[],2,0)</f>
        <v>4</v>
      </c>
    </row>
    <row r="1244" spans="1:1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 s="29">
        <v>4296.2712000000001</v>
      </c>
      <c r="H1244" cm="1">
        <f t="array" ref="H1244">INDEX(kelas_charges[kelas],MATCH(1,(insurance[[#This Row],[charges]]&gt;=kelas_charges[Lower])*(insurance[[#This Row],[charges]]&lt;kelas_charges[Upper]),0),1)</f>
        <v>1</v>
      </c>
      <c r="I1244" t="str" cm="1">
        <f t="array" ref="I1244">INDEX(kelas_charges[desc],MATCH(1,(insurance[[#This Row],[charges]]&gt;=kelas_charges[Lower])*(insurance[[#This Row],[charges]]&lt;kelas_charges[Upper]),0),1)</f>
        <v>1121 s.d 6817</v>
      </c>
      <c r="J1244">
        <f>IF(insurance[[#This Row],[charges]]&gt;16700,1,0)</f>
        <v>0</v>
      </c>
      <c r="K1244">
        <f>IF(insurance[[#This Row],[smoker]]="yes",1,0)</f>
        <v>0</v>
      </c>
      <c r="L1244">
        <f>VLOOKUP(insurance[[#This Row],[region]],Table2[],2,0)</f>
        <v>1</v>
      </c>
    </row>
    <row r="1245" spans="1:1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 s="29">
        <v>3171.6149</v>
      </c>
      <c r="H1245" cm="1">
        <f t="array" ref="H1245">INDEX(kelas_charges[kelas],MATCH(1,(insurance[[#This Row],[charges]]&gt;=kelas_charges[Lower])*(insurance[[#This Row],[charges]]&lt;kelas_charges[Upper]),0),1)</f>
        <v>1</v>
      </c>
      <c r="I1245" t="str" cm="1">
        <f t="array" ref="I1245">INDEX(kelas_charges[desc],MATCH(1,(insurance[[#This Row],[charges]]&gt;=kelas_charges[Lower])*(insurance[[#This Row],[charges]]&lt;kelas_charges[Upper]),0),1)</f>
        <v>1121 s.d 6817</v>
      </c>
      <c r="J1245">
        <f>IF(insurance[[#This Row],[charges]]&gt;16700,1,0)</f>
        <v>0</v>
      </c>
      <c r="K1245">
        <f>IF(insurance[[#This Row],[smoker]]="yes",1,0)</f>
        <v>0</v>
      </c>
      <c r="L1245">
        <f>VLOOKUP(insurance[[#This Row],[region]],Table2[],2,0)</f>
        <v>4</v>
      </c>
    </row>
    <row r="1246" spans="1:1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 s="29">
        <v>1135.9407000000001</v>
      </c>
      <c r="H1246" cm="1">
        <f t="array" ref="H1246">INDEX(kelas_charges[kelas],MATCH(1,(insurance[[#This Row],[charges]]&gt;=kelas_charges[Lower])*(insurance[[#This Row],[charges]]&lt;kelas_charges[Upper]),0),1)</f>
        <v>1</v>
      </c>
      <c r="I1246" t="str" cm="1">
        <f t="array" ref="I1246">INDEX(kelas_charges[desc],MATCH(1,(insurance[[#This Row],[charges]]&gt;=kelas_charges[Lower])*(insurance[[#This Row],[charges]]&lt;kelas_charges[Upper]),0),1)</f>
        <v>1121 s.d 6817</v>
      </c>
      <c r="J1246">
        <f>IF(insurance[[#This Row],[charges]]&gt;16700,1,0)</f>
        <v>0</v>
      </c>
      <c r="K1246">
        <f>IF(insurance[[#This Row],[smoker]]="yes",1,0)</f>
        <v>0</v>
      </c>
      <c r="L1246">
        <f>VLOOKUP(insurance[[#This Row],[region]],Table2[],2,0)</f>
        <v>4</v>
      </c>
    </row>
    <row r="1247" spans="1:1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 s="29">
        <v>5615.3689999999997</v>
      </c>
      <c r="H1247" cm="1">
        <f t="array" ref="H1247">INDEX(kelas_charges[kelas],MATCH(1,(insurance[[#This Row],[charges]]&gt;=kelas_charges[Lower])*(insurance[[#This Row],[charges]]&lt;kelas_charges[Upper]),0),1)</f>
        <v>1</v>
      </c>
      <c r="I1247" t="str" cm="1">
        <f t="array" ref="I1247">INDEX(kelas_charges[desc],MATCH(1,(insurance[[#This Row],[charges]]&gt;=kelas_charges[Lower])*(insurance[[#This Row],[charges]]&lt;kelas_charges[Upper]),0),1)</f>
        <v>1121 s.d 6817</v>
      </c>
      <c r="J1247">
        <f>IF(insurance[[#This Row],[charges]]&gt;16700,1,0)</f>
        <v>0</v>
      </c>
      <c r="K1247">
        <f>IF(insurance[[#This Row],[smoker]]="yes",1,0)</f>
        <v>0</v>
      </c>
      <c r="L1247">
        <f>VLOOKUP(insurance[[#This Row],[region]],Table2[],2,0)</f>
        <v>3</v>
      </c>
    </row>
    <row r="1248" spans="1:1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 s="29">
        <v>9101.7980000000007</v>
      </c>
      <c r="H1248" cm="1">
        <f t="array" ref="H1248">INDEX(kelas_charges[kelas],MATCH(1,(insurance[[#This Row],[charges]]&gt;=kelas_charges[Lower])*(insurance[[#This Row],[charges]]&lt;kelas_charges[Upper]),0),1)</f>
        <v>2</v>
      </c>
      <c r="I1248" t="str" cm="1">
        <f t="array" ref="I1248">INDEX(kelas_charges[desc],MATCH(1,(insurance[[#This Row],[charges]]&gt;=kelas_charges[Lower])*(insurance[[#This Row],[charges]]&lt;kelas_charges[Upper]),0),1)</f>
        <v>6817 s.d 12512</v>
      </c>
      <c r="J1248">
        <f>IF(insurance[[#This Row],[charges]]&gt;16700,1,0)</f>
        <v>0</v>
      </c>
      <c r="K1248">
        <f>IF(insurance[[#This Row],[smoker]]="yes",1,0)</f>
        <v>0</v>
      </c>
      <c r="L1248">
        <f>VLOOKUP(insurance[[#This Row],[region]],Table2[],2,0)</f>
        <v>3</v>
      </c>
    </row>
    <row r="1249" spans="1:1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 s="29">
        <v>6059.1729999999998</v>
      </c>
      <c r="H1249" cm="1">
        <f t="array" ref="H1249">INDEX(kelas_charges[kelas],MATCH(1,(insurance[[#This Row],[charges]]&gt;=kelas_charges[Lower])*(insurance[[#This Row],[charges]]&lt;kelas_charges[Upper]),0),1)</f>
        <v>1</v>
      </c>
      <c r="I1249" t="str" cm="1">
        <f t="array" ref="I1249">INDEX(kelas_charges[desc],MATCH(1,(insurance[[#This Row],[charges]]&gt;=kelas_charges[Lower])*(insurance[[#This Row],[charges]]&lt;kelas_charges[Upper]),0),1)</f>
        <v>1121 s.d 6817</v>
      </c>
      <c r="J1249">
        <f>IF(insurance[[#This Row],[charges]]&gt;16700,1,0)</f>
        <v>0</v>
      </c>
      <c r="K1249">
        <f>IF(insurance[[#This Row],[smoker]]="yes",1,0)</f>
        <v>0</v>
      </c>
      <c r="L1249">
        <f>VLOOKUP(insurance[[#This Row],[region]],Table2[],2,0)</f>
        <v>3</v>
      </c>
    </row>
    <row r="1250" spans="1:1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 s="29">
        <v>1633.9618</v>
      </c>
      <c r="H1250" cm="1">
        <f t="array" ref="H1250">INDEX(kelas_charges[kelas],MATCH(1,(insurance[[#This Row],[charges]]&gt;=kelas_charges[Lower])*(insurance[[#This Row],[charges]]&lt;kelas_charges[Upper]),0),1)</f>
        <v>1</v>
      </c>
      <c r="I1250" t="str" cm="1">
        <f t="array" ref="I1250">INDEX(kelas_charges[desc],MATCH(1,(insurance[[#This Row],[charges]]&gt;=kelas_charges[Lower])*(insurance[[#This Row],[charges]]&lt;kelas_charges[Upper]),0),1)</f>
        <v>1121 s.d 6817</v>
      </c>
      <c r="J1250">
        <f>IF(insurance[[#This Row],[charges]]&gt;16700,1,0)</f>
        <v>0</v>
      </c>
      <c r="K1250">
        <f>IF(insurance[[#This Row],[smoker]]="yes",1,0)</f>
        <v>0</v>
      </c>
      <c r="L1250">
        <f>VLOOKUP(insurance[[#This Row],[region]],Table2[],2,0)</f>
        <v>4</v>
      </c>
    </row>
    <row r="1251" spans="1:1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 s="29">
        <v>37607.527699999999</v>
      </c>
      <c r="H1251" cm="1">
        <f t="array" ref="H1251">INDEX(kelas_charges[kelas],MATCH(1,(insurance[[#This Row],[charges]]&gt;=kelas_charges[Lower])*(insurance[[#This Row],[charges]]&lt;kelas_charges[Upper]),0),1)</f>
        <v>7</v>
      </c>
      <c r="I1251" t="str" cm="1">
        <f t="array" ref="I1251">INDEX(kelas_charges[desc],MATCH(1,(insurance[[#This Row],[charges]]&gt;=kelas_charges[Lower])*(insurance[[#This Row],[charges]]&lt;kelas_charges[Upper]),0),1)</f>
        <v>35293 s.d 40989</v>
      </c>
      <c r="J1251">
        <f>IF(insurance[[#This Row],[charges]]&gt;16700,1,0)</f>
        <v>1</v>
      </c>
      <c r="K1251">
        <f>IF(insurance[[#This Row],[smoker]]="yes",1,0)</f>
        <v>1</v>
      </c>
      <c r="L1251">
        <f>VLOOKUP(insurance[[#This Row],[region]],Table2[],2,0)</f>
        <v>2</v>
      </c>
    </row>
    <row r="1252" spans="1:1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 s="29">
        <v>18648.421699999999</v>
      </c>
      <c r="H1252" cm="1">
        <f t="array" ref="H1252">INDEX(kelas_charges[kelas],MATCH(1,(insurance[[#This Row],[charges]]&gt;=kelas_charges[Lower])*(insurance[[#This Row],[charges]]&lt;kelas_charges[Upper]),0),1)</f>
        <v>4</v>
      </c>
      <c r="I1252" t="str" cm="1">
        <f t="array" ref="I1252">INDEX(kelas_charges[desc],MATCH(1,(insurance[[#This Row],[charges]]&gt;=kelas_charges[Lower])*(insurance[[#This Row],[charges]]&lt;kelas_charges[Upper]),0),1)</f>
        <v>18207 s.d 23903</v>
      </c>
      <c r="J1252">
        <f>IF(insurance[[#This Row],[charges]]&gt;16700,1,0)</f>
        <v>1</v>
      </c>
      <c r="K1252">
        <f>IF(insurance[[#This Row],[smoker]]="yes",1,0)</f>
        <v>1</v>
      </c>
      <c r="L1252">
        <f>VLOOKUP(insurance[[#This Row],[region]],Table2[],2,0)</f>
        <v>2</v>
      </c>
    </row>
    <row r="1253" spans="1:1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 s="29">
        <v>1241.5650000000001</v>
      </c>
      <c r="H1253" cm="1">
        <f t="array" ref="H1253">INDEX(kelas_charges[kelas],MATCH(1,(insurance[[#This Row],[charges]]&gt;=kelas_charges[Lower])*(insurance[[#This Row],[charges]]&lt;kelas_charges[Upper]),0),1)</f>
        <v>1</v>
      </c>
      <c r="I1253" t="str" cm="1">
        <f t="array" ref="I1253">INDEX(kelas_charges[desc],MATCH(1,(insurance[[#This Row],[charges]]&gt;=kelas_charges[Lower])*(insurance[[#This Row],[charges]]&lt;kelas_charges[Upper]),0),1)</f>
        <v>1121 s.d 6817</v>
      </c>
      <c r="J1253">
        <f>IF(insurance[[#This Row],[charges]]&gt;16700,1,0)</f>
        <v>0</v>
      </c>
      <c r="K1253">
        <f>IF(insurance[[#This Row],[smoker]]="yes",1,0)</f>
        <v>0</v>
      </c>
      <c r="L1253">
        <f>VLOOKUP(insurance[[#This Row],[region]],Table2[],2,0)</f>
        <v>3</v>
      </c>
    </row>
    <row r="1254" spans="1:1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 s="29">
        <v>16232.847</v>
      </c>
      <c r="H1254" cm="1">
        <f t="array" ref="H1254">INDEX(kelas_charges[kelas],MATCH(1,(insurance[[#This Row],[charges]]&gt;=kelas_charges[Lower])*(insurance[[#This Row],[charges]]&lt;kelas_charges[Upper]),0),1)</f>
        <v>3</v>
      </c>
      <c r="I1254" t="str" cm="1">
        <f t="array" ref="I1254">INDEX(kelas_charges[desc],MATCH(1,(insurance[[#This Row],[charges]]&gt;=kelas_charges[Lower])*(insurance[[#This Row],[charges]]&lt;kelas_charges[Upper]),0),1)</f>
        <v>12512 s.d 18207</v>
      </c>
      <c r="J1254">
        <f>IF(insurance[[#This Row],[charges]]&gt;16700,1,0)</f>
        <v>0</v>
      </c>
      <c r="K1254">
        <f>IF(insurance[[#This Row],[smoker]]="yes",1,0)</f>
        <v>1</v>
      </c>
      <c r="L1254">
        <f>VLOOKUP(insurance[[#This Row],[region]],Table2[],2,0)</f>
        <v>3</v>
      </c>
    </row>
    <row r="1255" spans="1:1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 s="29">
        <v>15828.82173</v>
      </c>
      <c r="H1255" cm="1">
        <f t="array" ref="H1255">INDEX(kelas_charges[kelas],MATCH(1,(insurance[[#This Row],[charges]]&gt;=kelas_charges[Lower])*(insurance[[#This Row],[charges]]&lt;kelas_charges[Upper]),0),1)</f>
        <v>3</v>
      </c>
      <c r="I1255" t="str" cm="1">
        <f t="array" ref="I1255">INDEX(kelas_charges[desc],MATCH(1,(insurance[[#This Row],[charges]]&gt;=kelas_charges[Lower])*(insurance[[#This Row],[charges]]&lt;kelas_charges[Upper]),0),1)</f>
        <v>12512 s.d 18207</v>
      </c>
      <c r="J1255">
        <f>IF(insurance[[#This Row],[charges]]&gt;16700,1,0)</f>
        <v>0</v>
      </c>
      <c r="K1255">
        <f>IF(insurance[[#This Row],[smoker]]="yes",1,0)</f>
        <v>0</v>
      </c>
      <c r="L1255">
        <f>VLOOKUP(insurance[[#This Row],[region]],Table2[],2,0)</f>
        <v>3</v>
      </c>
    </row>
    <row r="1256" spans="1:1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 s="29">
        <v>4415.1588000000002</v>
      </c>
      <c r="H1256" cm="1">
        <f t="array" ref="H1256">INDEX(kelas_charges[kelas],MATCH(1,(insurance[[#This Row],[charges]]&gt;=kelas_charges[Lower])*(insurance[[#This Row],[charges]]&lt;kelas_charges[Upper]),0),1)</f>
        <v>1</v>
      </c>
      <c r="I1256" t="str" cm="1">
        <f t="array" ref="I1256">INDEX(kelas_charges[desc],MATCH(1,(insurance[[#This Row],[charges]]&gt;=kelas_charges[Lower])*(insurance[[#This Row],[charges]]&lt;kelas_charges[Upper]),0),1)</f>
        <v>1121 s.d 6817</v>
      </c>
      <c r="J1256">
        <f>IF(insurance[[#This Row],[charges]]&gt;16700,1,0)</f>
        <v>0</v>
      </c>
      <c r="K1256">
        <f>IF(insurance[[#This Row],[smoker]]="yes",1,0)</f>
        <v>0</v>
      </c>
      <c r="L1256">
        <f>VLOOKUP(insurance[[#This Row],[region]],Table2[],2,0)</f>
        <v>4</v>
      </c>
    </row>
    <row r="1257" spans="1:1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 s="29">
        <v>6474.0129999999999</v>
      </c>
      <c r="H1257" cm="1">
        <f t="array" ref="H1257">INDEX(kelas_charges[kelas],MATCH(1,(insurance[[#This Row],[charges]]&gt;=kelas_charges[Lower])*(insurance[[#This Row],[charges]]&lt;kelas_charges[Upper]),0),1)</f>
        <v>1</v>
      </c>
      <c r="I1257" t="str" cm="1">
        <f t="array" ref="I1257">INDEX(kelas_charges[desc],MATCH(1,(insurance[[#This Row],[charges]]&gt;=kelas_charges[Lower])*(insurance[[#This Row],[charges]]&lt;kelas_charges[Upper]),0),1)</f>
        <v>1121 s.d 6817</v>
      </c>
      <c r="J1257">
        <f>IF(insurance[[#This Row],[charges]]&gt;16700,1,0)</f>
        <v>0</v>
      </c>
      <c r="K1257">
        <f>IF(insurance[[#This Row],[smoker]]="yes",1,0)</f>
        <v>0</v>
      </c>
      <c r="L1257">
        <f>VLOOKUP(insurance[[#This Row],[region]],Table2[],2,0)</f>
        <v>3</v>
      </c>
    </row>
    <row r="1258" spans="1:1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 s="29">
        <v>11436.738149999999</v>
      </c>
      <c r="H1258" cm="1">
        <f t="array" ref="H1258">INDEX(kelas_charges[kelas],MATCH(1,(insurance[[#This Row],[charges]]&gt;=kelas_charges[Lower])*(insurance[[#This Row],[charges]]&lt;kelas_charges[Upper]),0),1)</f>
        <v>2</v>
      </c>
      <c r="I1258" t="str" cm="1">
        <f t="array" ref="I1258">INDEX(kelas_charges[desc],MATCH(1,(insurance[[#This Row],[charges]]&gt;=kelas_charges[Lower])*(insurance[[#This Row],[charges]]&lt;kelas_charges[Upper]),0),1)</f>
        <v>6817 s.d 12512</v>
      </c>
      <c r="J1258">
        <f>IF(insurance[[#This Row],[charges]]&gt;16700,1,0)</f>
        <v>0</v>
      </c>
      <c r="K1258">
        <f>IF(insurance[[#This Row],[smoker]]="yes",1,0)</f>
        <v>0</v>
      </c>
      <c r="L1258">
        <f>VLOOKUP(insurance[[#This Row],[region]],Table2[],2,0)</f>
        <v>1</v>
      </c>
    </row>
    <row r="1259" spans="1:1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 s="29">
        <v>11305.93455</v>
      </c>
      <c r="H1259" cm="1">
        <f t="array" ref="H1259">INDEX(kelas_charges[kelas],MATCH(1,(insurance[[#This Row],[charges]]&gt;=kelas_charges[Lower])*(insurance[[#This Row],[charges]]&lt;kelas_charges[Upper]),0),1)</f>
        <v>2</v>
      </c>
      <c r="I1259" t="str" cm="1">
        <f t="array" ref="I1259">INDEX(kelas_charges[desc],MATCH(1,(insurance[[#This Row],[charges]]&gt;=kelas_charges[Lower])*(insurance[[#This Row],[charges]]&lt;kelas_charges[Upper]),0),1)</f>
        <v>6817 s.d 12512</v>
      </c>
      <c r="J1259">
        <f>IF(insurance[[#This Row],[charges]]&gt;16700,1,0)</f>
        <v>0</v>
      </c>
      <c r="K1259">
        <f>IF(insurance[[#This Row],[smoker]]="yes",1,0)</f>
        <v>0</v>
      </c>
      <c r="L1259">
        <f>VLOOKUP(insurance[[#This Row],[region]],Table2[],2,0)</f>
        <v>1</v>
      </c>
    </row>
    <row r="1260" spans="1:1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 s="29">
        <v>30063.580549999999</v>
      </c>
      <c r="H1260" cm="1">
        <f t="array" ref="H1260">INDEX(kelas_charges[kelas],MATCH(1,(insurance[[#This Row],[charges]]&gt;=kelas_charges[Lower])*(insurance[[#This Row],[charges]]&lt;kelas_charges[Upper]),0),1)</f>
        <v>6</v>
      </c>
      <c r="I1260" t="str" cm="1">
        <f t="array" ref="I1260">INDEX(kelas_charges[desc],MATCH(1,(insurance[[#This Row],[charges]]&gt;=kelas_charges[Lower])*(insurance[[#This Row],[charges]]&lt;kelas_charges[Upper]),0),1)</f>
        <v>29598 s.d 35293</v>
      </c>
      <c r="J1260">
        <f>IF(insurance[[#This Row],[charges]]&gt;16700,1,0)</f>
        <v>1</v>
      </c>
      <c r="K1260">
        <f>IF(insurance[[#This Row],[smoker]]="yes",1,0)</f>
        <v>0</v>
      </c>
      <c r="L1260">
        <f>VLOOKUP(insurance[[#This Row],[region]],Table2[],2,0)</f>
        <v>1</v>
      </c>
    </row>
    <row r="1261" spans="1:1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 s="29">
        <v>10197.772199999999</v>
      </c>
      <c r="H1261" cm="1">
        <f t="array" ref="H1261">INDEX(kelas_charges[kelas],MATCH(1,(insurance[[#This Row],[charges]]&gt;=kelas_charges[Lower])*(insurance[[#This Row],[charges]]&lt;kelas_charges[Upper]),0),1)</f>
        <v>2</v>
      </c>
      <c r="I1261" t="str" cm="1">
        <f t="array" ref="I1261">INDEX(kelas_charges[desc],MATCH(1,(insurance[[#This Row],[charges]]&gt;=kelas_charges[Lower])*(insurance[[#This Row],[charges]]&lt;kelas_charges[Upper]),0),1)</f>
        <v>6817 s.d 12512</v>
      </c>
      <c r="J1261">
        <f>IF(insurance[[#This Row],[charges]]&gt;16700,1,0)</f>
        <v>0</v>
      </c>
      <c r="K1261">
        <f>IF(insurance[[#This Row],[smoker]]="yes",1,0)</f>
        <v>0</v>
      </c>
      <c r="L1261">
        <f>VLOOKUP(insurance[[#This Row],[region]],Table2[],2,0)</f>
        <v>2</v>
      </c>
    </row>
    <row r="1262" spans="1:1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 s="29">
        <v>4544.2348000000002</v>
      </c>
      <c r="H1262" cm="1">
        <f t="array" ref="H1262">INDEX(kelas_charges[kelas],MATCH(1,(insurance[[#This Row],[charges]]&gt;=kelas_charges[Lower])*(insurance[[#This Row],[charges]]&lt;kelas_charges[Upper]),0),1)</f>
        <v>1</v>
      </c>
      <c r="I1262" t="str" cm="1">
        <f t="array" ref="I1262">INDEX(kelas_charges[desc],MATCH(1,(insurance[[#This Row],[charges]]&gt;=kelas_charges[Lower])*(insurance[[#This Row],[charges]]&lt;kelas_charges[Upper]),0),1)</f>
        <v>1121 s.d 6817</v>
      </c>
      <c r="J1262">
        <f>IF(insurance[[#This Row],[charges]]&gt;16700,1,0)</f>
        <v>0</v>
      </c>
      <c r="K1262">
        <f>IF(insurance[[#This Row],[smoker]]="yes",1,0)</f>
        <v>0</v>
      </c>
      <c r="L1262">
        <f>VLOOKUP(insurance[[#This Row],[region]],Table2[],2,0)</f>
        <v>2</v>
      </c>
    </row>
    <row r="1263" spans="1:1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 s="29">
        <v>3277.1610000000001</v>
      </c>
      <c r="H1263" cm="1">
        <f t="array" ref="H1263">INDEX(kelas_charges[kelas],MATCH(1,(insurance[[#This Row],[charges]]&gt;=kelas_charges[Lower])*(insurance[[#This Row],[charges]]&lt;kelas_charges[Upper]),0),1)</f>
        <v>1</v>
      </c>
      <c r="I1263" t="str" cm="1">
        <f t="array" ref="I1263">INDEX(kelas_charges[desc],MATCH(1,(insurance[[#This Row],[charges]]&gt;=kelas_charges[Lower])*(insurance[[#This Row],[charges]]&lt;kelas_charges[Upper]),0),1)</f>
        <v>1121 s.d 6817</v>
      </c>
      <c r="J1263">
        <f>IF(insurance[[#This Row],[charges]]&gt;16700,1,0)</f>
        <v>0</v>
      </c>
      <c r="K1263">
        <f>IF(insurance[[#This Row],[smoker]]="yes",1,0)</f>
        <v>0</v>
      </c>
      <c r="L1263">
        <f>VLOOKUP(insurance[[#This Row],[region]],Table2[],2,0)</f>
        <v>3</v>
      </c>
    </row>
    <row r="1264" spans="1:1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 s="29">
        <v>6770.1925000000001</v>
      </c>
      <c r="H1264" cm="1">
        <f t="array" ref="H1264">INDEX(kelas_charges[kelas],MATCH(1,(insurance[[#This Row],[charges]]&gt;=kelas_charges[Lower])*(insurance[[#This Row],[charges]]&lt;kelas_charges[Upper]),0),1)</f>
        <v>1</v>
      </c>
      <c r="I1264" t="str" cm="1">
        <f t="array" ref="I1264">INDEX(kelas_charges[desc],MATCH(1,(insurance[[#This Row],[charges]]&gt;=kelas_charges[Lower])*(insurance[[#This Row],[charges]]&lt;kelas_charges[Upper]),0),1)</f>
        <v>1121 s.d 6817</v>
      </c>
      <c r="J1264">
        <f>IF(insurance[[#This Row],[charges]]&gt;16700,1,0)</f>
        <v>0</v>
      </c>
      <c r="K1264">
        <f>IF(insurance[[#This Row],[smoker]]="yes",1,0)</f>
        <v>0</v>
      </c>
      <c r="L1264">
        <f>VLOOKUP(insurance[[#This Row],[region]],Table2[],2,0)</f>
        <v>4</v>
      </c>
    </row>
    <row r="1265" spans="1:1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 s="29">
        <v>7337.7479999999996</v>
      </c>
      <c r="H1265" cm="1">
        <f t="array" ref="H1265">INDEX(kelas_charges[kelas],MATCH(1,(insurance[[#This Row],[charges]]&gt;=kelas_charges[Lower])*(insurance[[#This Row],[charges]]&lt;kelas_charges[Upper]),0),1)</f>
        <v>2</v>
      </c>
      <c r="I1265" t="str" cm="1">
        <f t="array" ref="I1265">INDEX(kelas_charges[desc],MATCH(1,(insurance[[#This Row],[charges]]&gt;=kelas_charges[Lower])*(insurance[[#This Row],[charges]]&lt;kelas_charges[Upper]),0),1)</f>
        <v>6817 s.d 12512</v>
      </c>
      <c r="J1265">
        <f>IF(insurance[[#This Row],[charges]]&gt;16700,1,0)</f>
        <v>0</v>
      </c>
      <c r="K1265">
        <f>IF(insurance[[#This Row],[smoker]]="yes",1,0)</f>
        <v>0</v>
      </c>
      <c r="L1265">
        <f>VLOOKUP(insurance[[#This Row],[region]],Table2[],2,0)</f>
        <v>3</v>
      </c>
    </row>
    <row r="1266" spans="1:1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 s="29">
        <v>10370.912549999999</v>
      </c>
      <c r="H1266" cm="1">
        <f t="array" ref="H1266">INDEX(kelas_charges[kelas],MATCH(1,(insurance[[#This Row],[charges]]&gt;=kelas_charges[Lower])*(insurance[[#This Row],[charges]]&lt;kelas_charges[Upper]),0),1)</f>
        <v>2</v>
      </c>
      <c r="I1266" t="str" cm="1">
        <f t="array" ref="I1266">INDEX(kelas_charges[desc],MATCH(1,(insurance[[#This Row],[charges]]&gt;=kelas_charges[Lower])*(insurance[[#This Row],[charges]]&lt;kelas_charges[Upper]),0),1)</f>
        <v>6817 s.d 12512</v>
      </c>
      <c r="J1266">
        <f>IF(insurance[[#This Row],[charges]]&gt;16700,1,0)</f>
        <v>0</v>
      </c>
      <c r="K1266">
        <f>IF(insurance[[#This Row],[smoker]]="yes",1,0)</f>
        <v>0</v>
      </c>
      <c r="L1266">
        <f>VLOOKUP(insurance[[#This Row],[region]],Table2[],2,0)</f>
        <v>2</v>
      </c>
    </row>
    <row r="1267" spans="1:1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 s="29">
        <v>26926.5144</v>
      </c>
      <c r="H1267" cm="1">
        <f t="array" ref="H1267">INDEX(kelas_charges[kelas],MATCH(1,(insurance[[#This Row],[charges]]&gt;=kelas_charges[Lower])*(insurance[[#This Row],[charges]]&lt;kelas_charges[Upper]),0),1)</f>
        <v>5</v>
      </c>
      <c r="I1267" t="str" cm="1">
        <f t="array" ref="I1267">INDEX(kelas_charges[desc],MATCH(1,(insurance[[#This Row],[charges]]&gt;=kelas_charges[Lower])*(insurance[[#This Row],[charges]]&lt;kelas_charges[Upper]),0),1)</f>
        <v>23903 s.d 29598</v>
      </c>
      <c r="J1267">
        <f>IF(insurance[[#This Row],[charges]]&gt;16700,1,0)</f>
        <v>1</v>
      </c>
      <c r="K1267">
        <f>IF(insurance[[#This Row],[smoker]]="yes",1,0)</f>
        <v>1</v>
      </c>
      <c r="L1267">
        <f>VLOOKUP(insurance[[#This Row],[region]],Table2[],2,0)</f>
        <v>4</v>
      </c>
    </row>
    <row r="1268" spans="1:1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 s="29">
        <v>10704.47</v>
      </c>
      <c r="H1268" cm="1">
        <f t="array" ref="H1268">INDEX(kelas_charges[kelas],MATCH(1,(insurance[[#This Row],[charges]]&gt;=kelas_charges[Lower])*(insurance[[#This Row],[charges]]&lt;kelas_charges[Upper]),0),1)</f>
        <v>2</v>
      </c>
      <c r="I1268" t="str" cm="1">
        <f t="array" ref="I1268">INDEX(kelas_charges[desc],MATCH(1,(insurance[[#This Row],[charges]]&gt;=kelas_charges[Lower])*(insurance[[#This Row],[charges]]&lt;kelas_charges[Upper]),0),1)</f>
        <v>6817 s.d 12512</v>
      </c>
      <c r="J1268">
        <f>IF(insurance[[#This Row],[charges]]&gt;16700,1,0)</f>
        <v>0</v>
      </c>
      <c r="K1268">
        <f>IF(insurance[[#This Row],[smoker]]="yes",1,0)</f>
        <v>0</v>
      </c>
      <c r="L1268">
        <f>VLOOKUP(insurance[[#This Row],[region]],Table2[],2,0)</f>
        <v>3</v>
      </c>
    </row>
    <row r="1269" spans="1:1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 s="29">
        <v>34254.053350000002</v>
      </c>
      <c r="H1269" cm="1">
        <f t="array" ref="H1269">INDEX(kelas_charges[kelas],MATCH(1,(insurance[[#This Row],[charges]]&gt;=kelas_charges[Lower])*(insurance[[#This Row],[charges]]&lt;kelas_charges[Upper]),0),1)</f>
        <v>6</v>
      </c>
      <c r="I1269" t="str" cm="1">
        <f t="array" ref="I1269">INDEX(kelas_charges[desc],MATCH(1,(insurance[[#This Row],[charges]]&gt;=kelas_charges[Lower])*(insurance[[#This Row],[charges]]&lt;kelas_charges[Upper]),0),1)</f>
        <v>29598 s.d 35293</v>
      </c>
      <c r="J1269">
        <f>IF(insurance[[#This Row],[charges]]&gt;16700,1,0)</f>
        <v>1</v>
      </c>
      <c r="K1269">
        <f>IF(insurance[[#This Row],[smoker]]="yes",1,0)</f>
        <v>1</v>
      </c>
      <c r="L1269">
        <f>VLOOKUP(insurance[[#This Row],[region]],Table2[],2,0)</f>
        <v>2</v>
      </c>
    </row>
    <row r="1270" spans="1:1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 s="29">
        <v>1880.4870000000001</v>
      </c>
      <c r="H1270" cm="1">
        <f t="array" ref="H1270">INDEX(kelas_charges[kelas],MATCH(1,(insurance[[#This Row],[charges]]&gt;=kelas_charges[Lower])*(insurance[[#This Row],[charges]]&lt;kelas_charges[Upper]),0),1)</f>
        <v>1</v>
      </c>
      <c r="I1270" t="str" cm="1">
        <f t="array" ref="I1270">INDEX(kelas_charges[desc],MATCH(1,(insurance[[#This Row],[charges]]&gt;=kelas_charges[Lower])*(insurance[[#This Row],[charges]]&lt;kelas_charges[Upper]),0),1)</f>
        <v>1121 s.d 6817</v>
      </c>
      <c r="J1270">
        <f>IF(insurance[[#This Row],[charges]]&gt;16700,1,0)</f>
        <v>0</v>
      </c>
      <c r="K1270">
        <f>IF(insurance[[#This Row],[smoker]]="yes",1,0)</f>
        <v>0</v>
      </c>
      <c r="L1270">
        <f>VLOOKUP(insurance[[#This Row],[region]],Table2[],2,0)</f>
        <v>3</v>
      </c>
    </row>
    <row r="1271" spans="1:1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 s="29">
        <v>8615.2999999999993</v>
      </c>
      <c r="H1271" cm="1">
        <f t="array" ref="H1271">INDEX(kelas_charges[kelas],MATCH(1,(insurance[[#This Row],[charges]]&gt;=kelas_charges[Lower])*(insurance[[#This Row],[charges]]&lt;kelas_charges[Upper]),0),1)</f>
        <v>2</v>
      </c>
      <c r="I1271" t="str" cm="1">
        <f t="array" ref="I1271">INDEX(kelas_charges[desc],MATCH(1,(insurance[[#This Row],[charges]]&gt;=kelas_charges[Lower])*(insurance[[#This Row],[charges]]&lt;kelas_charges[Upper]),0),1)</f>
        <v>6817 s.d 12512</v>
      </c>
      <c r="J1271">
        <f>IF(insurance[[#This Row],[charges]]&gt;16700,1,0)</f>
        <v>0</v>
      </c>
      <c r="K1271">
        <f>IF(insurance[[#This Row],[smoker]]="yes",1,0)</f>
        <v>0</v>
      </c>
      <c r="L1271">
        <f>VLOOKUP(insurance[[#This Row],[region]],Table2[],2,0)</f>
        <v>3</v>
      </c>
    </row>
    <row r="1272" spans="1:1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 s="29">
        <v>3292.5298499999999</v>
      </c>
      <c r="H1272" cm="1">
        <f t="array" ref="H1272">INDEX(kelas_charges[kelas],MATCH(1,(insurance[[#This Row],[charges]]&gt;=kelas_charges[Lower])*(insurance[[#This Row],[charges]]&lt;kelas_charges[Upper]),0),1)</f>
        <v>1</v>
      </c>
      <c r="I1272" t="str" cm="1">
        <f t="array" ref="I1272">INDEX(kelas_charges[desc],MATCH(1,(insurance[[#This Row],[charges]]&gt;=kelas_charges[Lower])*(insurance[[#This Row],[charges]]&lt;kelas_charges[Upper]),0),1)</f>
        <v>1121 s.d 6817</v>
      </c>
      <c r="J1272">
        <f>IF(insurance[[#This Row],[charges]]&gt;16700,1,0)</f>
        <v>0</v>
      </c>
      <c r="K1272">
        <f>IF(insurance[[#This Row],[smoker]]="yes",1,0)</f>
        <v>0</v>
      </c>
      <c r="L1272">
        <f>VLOOKUP(insurance[[#This Row],[region]],Table2[],2,0)</f>
        <v>1</v>
      </c>
    </row>
    <row r="1273" spans="1:1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 s="29">
        <v>3021.80915</v>
      </c>
      <c r="H1273" cm="1">
        <f t="array" ref="H1273">INDEX(kelas_charges[kelas],MATCH(1,(insurance[[#This Row],[charges]]&gt;=kelas_charges[Lower])*(insurance[[#This Row],[charges]]&lt;kelas_charges[Upper]),0),1)</f>
        <v>1</v>
      </c>
      <c r="I1273" t="str" cm="1">
        <f t="array" ref="I1273">INDEX(kelas_charges[desc],MATCH(1,(insurance[[#This Row],[charges]]&gt;=kelas_charges[Lower])*(insurance[[#This Row],[charges]]&lt;kelas_charges[Upper]),0),1)</f>
        <v>1121 s.d 6817</v>
      </c>
      <c r="J1273">
        <f>IF(insurance[[#This Row],[charges]]&gt;16700,1,0)</f>
        <v>0</v>
      </c>
      <c r="K1273">
        <f>IF(insurance[[#This Row],[smoker]]="yes",1,0)</f>
        <v>0</v>
      </c>
      <c r="L1273">
        <f>VLOOKUP(insurance[[#This Row],[region]],Table2[],2,0)</f>
        <v>1</v>
      </c>
    </row>
    <row r="1274" spans="1:1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 s="29">
        <v>14478.33015</v>
      </c>
      <c r="H1274" cm="1">
        <f t="array" ref="H1274">INDEX(kelas_charges[kelas],MATCH(1,(insurance[[#This Row],[charges]]&gt;=kelas_charges[Lower])*(insurance[[#This Row],[charges]]&lt;kelas_charges[Upper]),0),1)</f>
        <v>3</v>
      </c>
      <c r="I1274" t="str" cm="1">
        <f t="array" ref="I1274">INDEX(kelas_charges[desc],MATCH(1,(insurance[[#This Row],[charges]]&gt;=kelas_charges[Lower])*(insurance[[#This Row],[charges]]&lt;kelas_charges[Upper]),0),1)</f>
        <v>12512 s.d 18207</v>
      </c>
      <c r="J1274">
        <f>IF(insurance[[#This Row],[charges]]&gt;16700,1,0)</f>
        <v>0</v>
      </c>
      <c r="K1274">
        <f>IF(insurance[[#This Row],[smoker]]="yes",1,0)</f>
        <v>0</v>
      </c>
      <c r="L1274">
        <f>VLOOKUP(insurance[[#This Row],[region]],Table2[],2,0)</f>
        <v>4</v>
      </c>
    </row>
    <row r="1275" spans="1:1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 s="29">
        <v>4747.0528999999997</v>
      </c>
      <c r="H1275" cm="1">
        <f t="array" ref="H1275">INDEX(kelas_charges[kelas],MATCH(1,(insurance[[#This Row],[charges]]&gt;=kelas_charges[Lower])*(insurance[[#This Row],[charges]]&lt;kelas_charges[Upper]),0),1)</f>
        <v>1</v>
      </c>
      <c r="I1275" t="str" cm="1">
        <f t="array" ref="I1275">INDEX(kelas_charges[desc],MATCH(1,(insurance[[#This Row],[charges]]&gt;=kelas_charges[Lower])*(insurance[[#This Row],[charges]]&lt;kelas_charges[Upper]),0),1)</f>
        <v>1121 s.d 6817</v>
      </c>
      <c r="J1275">
        <f>IF(insurance[[#This Row],[charges]]&gt;16700,1,0)</f>
        <v>0</v>
      </c>
      <c r="K1275">
        <f>IF(insurance[[#This Row],[smoker]]="yes",1,0)</f>
        <v>0</v>
      </c>
      <c r="L1275">
        <f>VLOOKUP(insurance[[#This Row],[region]],Table2[],2,0)</f>
        <v>4</v>
      </c>
    </row>
    <row r="1276" spans="1:1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 s="29">
        <v>17043.341400000001</v>
      </c>
      <c r="H1276" cm="1">
        <f t="array" ref="H1276">INDEX(kelas_charges[kelas],MATCH(1,(insurance[[#This Row],[charges]]&gt;=kelas_charges[Lower])*(insurance[[#This Row],[charges]]&lt;kelas_charges[Upper]),0),1)</f>
        <v>3</v>
      </c>
      <c r="I1276" t="str" cm="1">
        <f t="array" ref="I1276">INDEX(kelas_charges[desc],MATCH(1,(insurance[[#This Row],[charges]]&gt;=kelas_charges[Lower])*(insurance[[#This Row],[charges]]&lt;kelas_charges[Upper]),0),1)</f>
        <v>12512 s.d 18207</v>
      </c>
      <c r="J1276">
        <f>IF(insurance[[#This Row],[charges]]&gt;16700,1,0)</f>
        <v>1</v>
      </c>
      <c r="K1276">
        <f>IF(insurance[[#This Row],[smoker]]="yes",1,0)</f>
        <v>1</v>
      </c>
      <c r="L1276">
        <f>VLOOKUP(insurance[[#This Row],[region]],Table2[],2,0)</f>
        <v>4</v>
      </c>
    </row>
    <row r="1277" spans="1:1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 s="29">
        <v>10959.33</v>
      </c>
      <c r="H1277" cm="1">
        <f t="array" ref="H1277">INDEX(kelas_charges[kelas],MATCH(1,(insurance[[#This Row],[charges]]&gt;=kelas_charges[Lower])*(insurance[[#This Row],[charges]]&lt;kelas_charges[Upper]),0),1)</f>
        <v>2</v>
      </c>
      <c r="I1277" t="str" cm="1">
        <f t="array" ref="I1277">INDEX(kelas_charges[desc],MATCH(1,(insurance[[#This Row],[charges]]&gt;=kelas_charges[Lower])*(insurance[[#This Row],[charges]]&lt;kelas_charges[Upper]),0),1)</f>
        <v>6817 s.d 12512</v>
      </c>
      <c r="J1277">
        <f>IF(insurance[[#This Row],[charges]]&gt;16700,1,0)</f>
        <v>0</v>
      </c>
      <c r="K1277">
        <f>IF(insurance[[#This Row],[smoker]]="yes",1,0)</f>
        <v>0</v>
      </c>
      <c r="L1277">
        <f>VLOOKUP(insurance[[#This Row],[region]],Table2[],2,0)</f>
        <v>3</v>
      </c>
    </row>
    <row r="1278" spans="1:1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 s="29">
        <v>2741.9479999999999</v>
      </c>
      <c r="H1278" cm="1">
        <f t="array" ref="H1278">INDEX(kelas_charges[kelas],MATCH(1,(insurance[[#This Row],[charges]]&gt;=kelas_charges[Lower])*(insurance[[#This Row],[charges]]&lt;kelas_charges[Upper]),0),1)</f>
        <v>1</v>
      </c>
      <c r="I1278" t="str" cm="1">
        <f t="array" ref="I1278">INDEX(kelas_charges[desc],MATCH(1,(insurance[[#This Row],[charges]]&gt;=kelas_charges[Lower])*(insurance[[#This Row],[charges]]&lt;kelas_charges[Upper]),0),1)</f>
        <v>1121 s.d 6817</v>
      </c>
      <c r="J1278">
        <f>IF(insurance[[#This Row],[charges]]&gt;16700,1,0)</f>
        <v>0</v>
      </c>
      <c r="K1278">
        <f>IF(insurance[[#This Row],[smoker]]="yes",1,0)</f>
        <v>0</v>
      </c>
      <c r="L1278">
        <f>VLOOKUP(insurance[[#This Row],[region]],Table2[],2,0)</f>
        <v>2</v>
      </c>
    </row>
    <row r="1279" spans="1:1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 s="29">
        <v>4357.0436499999996</v>
      </c>
      <c r="H1279" cm="1">
        <f t="array" ref="H1279">INDEX(kelas_charges[kelas],MATCH(1,(insurance[[#This Row],[charges]]&gt;=kelas_charges[Lower])*(insurance[[#This Row],[charges]]&lt;kelas_charges[Upper]),0),1)</f>
        <v>1</v>
      </c>
      <c r="I1279" t="str" cm="1">
        <f t="array" ref="I1279">INDEX(kelas_charges[desc],MATCH(1,(insurance[[#This Row],[charges]]&gt;=kelas_charges[Lower])*(insurance[[#This Row],[charges]]&lt;kelas_charges[Upper]),0),1)</f>
        <v>1121 s.d 6817</v>
      </c>
      <c r="J1279">
        <f>IF(insurance[[#This Row],[charges]]&gt;16700,1,0)</f>
        <v>0</v>
      </c>
      <c r="K1279">
        <f>IF(insurance[[#This Row],[smoker]]="yes",1,0)</f>
        <v>0</v>
      </c>
      <c r="L1279">
        <f>VLOOKUP(insurance[[#This Row],[region]],Table2[],2,0)</f>
        <v>1</v>
      </c>
    </row>
    <row r="1280" spans="1:1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 s="29">
        <v>22462.043750000001</v>
      </c>
      <c r="H1280" cm="1">
        <f t="array" ref="H1280">INDEX(kelas_charges[kelas],MATCH(1,(insurance[[#This Row],[charges]]&gt;=kelas_charges[Lower])*(insurance[[#This Row],[charges]]&lt;kelas_charges[Upper]),0),1)</f>
        <v>4</v>
      </c>
      <c r="I1280" t="str" cm="1">
        <f t="array" ref="I1280">INDEX(kelas_charges[desc],MATCH(1,(insurance[[#This Row],[charges]]&gt;=kelas_charges[Lower])*(insurance[[#This Row],[charges]]&lt;kelas_charges[Upper]),0),1)</f>
        <v>18207 s.d 23903</v>
      </c>
      <c r="J1280">
        <f>IF(insurance[[#This Row],[charges]]&gt;16700,1,0)</f>
        <v>1</v>
      </c>
      <c r="K1280">
        <f>IF(insurance[[#This Row],[smoker]]="yes",1,0)</f>
        <v>1</v>
      </c>
      <c r="L1280">
        <f>VLOOKUP(insurance[[#This Row],[region]],Table2[],2,0)</f>
        <v>2</v>
      </c>
    </row>
    <row r="1281" spans="1:1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 s="29">
        <v>4189.1130999999996</v>
      </c>
      <c r="H1281" cm="1">
        <f t="array" ref="H1281">INDEX(kelas_charges[kelas],MATCH(1,(insurance[[#This Row],[charges]]&gt;=kelas_charges[Lower])*(insurance[[#This Row],[charges]]&lt;kelas_charges[Upper]),0),1)</f>
        <v>1</v>
      </c>
      <c r="I1281" t="str" cm="1">
        <f t="array" ref="I1281">INDEX(kelas_charges[desc],MATCH(1,(insurance[[#This Row],[charges]]&gt;=kelas_charges[Lower])*(insurance[[#This Row],[charges]]&lt;kelas_charges[Upper]),0),1)</f>
        <v>1121 s.d 6817</v>
      </c>
      <c r="J1281">
        <f>IF(insurance[[#This Row],[charges]]&gt;16700,1,0)</f>
        <v>0</v>
      </c>
      <c r="K1281">
        <f>IF(insurance[[#This Row],[smoker]]="yes",1,0)</f>
        <v>0</v>
      </c>
      <c r="L1281">
        <f>VLOOKUP(insurance[[#This Row],[region]],Table2[],2,0)</f>
        <v>1</v>
      </c>
    </row>
    <row r="1282" spans="1:1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 s="29">
        <v>8283.6807000000008</v>
      </c>
      <c r="H1282" cm="1">
        <f t="array" ref="H1282">INDEX(kelas_charges[kelas],MATCH(1,(insurance[[#This Row],[charges]]&gt;=kelas_charges[Lower])*(insurance[[#This Row],[charges]]&lt;kelas_charges[Upper]),0),1)</f>
        <v>2</v>
      </c>
      <c r="I1282" t="str" cm="1">
        <f t="array" ref="I1282">INDEX(kelas_charges[desc],MATCH(1,(insurance[[#This Row],[charges]]&gt;=kelas_charges[Lower])*(insurance[[#This Row],[charges]]&lt;kelas_charges[Upper]),0),1)</f>
        <v>6817 s.d 12512</v>
      </c>
      <c r="J1282">
        <f>IF(insurance[[#This Row],[charges]]&gt;16700,1,0)</f>
        <v>0</v>
      </c>
      <c r="K1282">
        <f>IF(insurance[[#This Row],[smoker]]="yes",1,0)</f>
        <v>0</v>
      </c>
      <c r="L1282">
        <f>VLOOKUP(insurance[[#This Row],[region]],Table2[],2,0)</f>
        <v>4</v>
      </c>
    </row>
    <row r="1283" spans="1:1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 s="29">
        <v>24535.698550000001</v>
      </c>
      <c r="H1283" cm="1">
        <f t="array" ref="H1283">INDEX(kelas_charges[kelas],MATCH(1,(insurance[[#This Row],[charges]]&gt;=kelas_charges[Lower])*(insurance[[#This Row],[charges]]&lt;kelas_charges[Upper]),0),1)</f>
        <v>5</v>
      </c>
      <c r="I1283" t="str" cm="1">
        <f t="array" ref="I1283">INDEX(kelas_charges[desc],MATCH(1,(insurance[[#This Row],[charges]]&gt;=kelas_charges[Lower])*(insurance[[#This Row],[charges]]&lt;kelas_charges[Upper]),0),1)</f>
        <v>23903 s.d 29598</v>
      </c>
      <c r="J1283">
        <f>IF(insurance[[#This Row],[charges]]&gt;16700,1,0)</f>
        <v>1</v>
      </c>
      <c r="K1283">
        <f>IF(insurance[[#This Row],[smoker]]="yes",1,0)</f>
        <v>1</v>
      </c>
      <c r="L1283">
        <f>VLOOKUP(insurance[[#This Row],[region]],Table2[],2,0)</f>
        <v>1</v>
      </c>
    </row>
    <row r="1284" spans="1:1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 s="29">
        <v>14283.4594</v>
      </c>
      <c r="H1284" cm="1">
        <f t="array" ref="H1284">INDEX(kelas_charges[kelas],MATCH(1,(insurance[[#This Row],[charges]]&gt;=kelas_charges[Lower])*(insurance[[#This Row],[charges]]&lt;kelas_charges[Upper]),0),1)</f>
        <v>3</v>
      </c>
      <c r="I1284" t="str" cm="1">
        <f t="array" ref="I1284">INDEX(kelas_charges[desc],MATCH(1,(insurance[[#This Row],[charges]]&gt;=kelas_charges[Lower])*(insurance[[#This Row],[charges]]&lt;kelas_charges[Upper]),0),1)</f>
        <v>12512 s.d 18207</v>
      </c>
      <c r="J1284">
        <f>IF(insurance[[#This Row],[charges]]&gt;16700,1,0)</f>
        <v>0</v>
      </c>
      <c r="K1284">
        <f>IF(insurance[[#This Row],[smoker]]="yes",1,0)</f>
        <v>1</v>
      </c>
      <c r="L1284">
        <f>VLOOKUP(insurance[[#This Row],[region]],Table2[],2,0)</f>
        <v>2</v>
      </c>
    </row>
    <row r="1285" spans="1:1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 s="29">
        <v>1720.3536999999999</v>
      </c>
      <c r="H1285" cm="1">
        <f t="array" ref="H1285">INDEX(kelas_charges[kelas],MATCH(1,(insurance[[#This Row],[charges]]&gt;=kelas_charges[Lower])*(insurance[[#This Row],[charges]]&lt;kelas_charges[Upper]),0),1)</f>
        <v>1</v>
      </c>
      <c r="I1285" t="str" cm="1">
        <f t="array" ref="I1285">INDEX(kelas_charges[desc],MATCH(1,(insurance[[#This Row],[charges]]&gt;=kelas_charges[Lower])*(insurance[[#This Row],[charges]]&lt;kelas_charges[Upper]),0),1)</f>
        <v>1121 s.d 6817</v>
      </c>
      <c r="J1285">
        <f>IF(insurance[[#This Row],[charges]]&gt;16700,1,0)</f>
        <v>0</v>
      </c>
      <c r="K1285">
        <f>IF(insurance[[#This Row],[smoker]]="yes",1,0)</f>
        <v>0</v>
      </c>
      <c r="L1285">
        <f>VLOOKUP(insurance[[#This Row],[region]],Table2[],2,0)</f>
        <v>4</v>
      </c>
    </row>
    <row r="1286" spans="1:1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 s="29">
        <v>47403.88</v>
      </c>
      <c r="H1286" cm="1">
        <f t="array" ref="H1286">INDEX(kelas_charges[kelas],MATCH(1,(insurance[[#This Row],[charges]]&gt;=kelas_charges[Lower])*(insurance[[#This Row],[charges]]&lt;kelas_charges[Upper]),0),1)</f>
        <v>9</v>
      </c>
      <c r="I1286" t="str" cm="1">
        <f t="array" ref="I1286">INDEX(kelas_charges[desc],MATCH(1,(insurance[[#This Row],[charges]]&gt;=kelas_charges[Lower])*(insurance[[#This Row],[charges]]&lt;kelas_charges[Upper]),0),1)</f>
        <v>46684 s.d 52379</v>
      </c>
      <c r="J1286">
        <f>IF(insurance[[#This Row],[charges]]&gt;16700,1,0)</f>
        <v>1</v>
      </c>
      <c r="K1286">
        <f>IF(insurance[[#This Row],[smoker]]="yes",1,0)</f>
        <v>1</v>
      </c>
      <c r="L1286">
        <f>VLOOKUP(insurance[[#This Row],[region]],Table2[],2,0)</f>
        <v>3</v>
      </c>
    </row>
    <row r="1287" spans="1:1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 s="29">
        <v>8534.6718000000001</v>
      </c>
      <c r="H1287" cm="1">
        <f t="array" ref="H1287">INDEX(kelas_charges[kelas],MATCH(1,(insurance[[#This Row],[charges]]&gt;=kelas_charges[Lower])*(insurance[[#This Row],[charges]]&lt;kelas_charges[Upper]),0),1)</f>
        <v>2</v>
      </c>
      <c r="I1287" t="str" cm="1">
        <f t="array" ref="I1287">INDEX(kelas_charges[desc],MATCH(1,(insurance[[#This Row],[charges]]&gt;=kelas_charges[Lower])*(insurance[[#This Row],[charges]]&lt;kelas_charges[Upper]),0),1)</f>
        <v>6817 s.d 12512</v>
      </c>
      <c r="J1287">
        <f>IF(insurance[[#This Row],[charges]]&gt;16700,1,0)</f>
        <v>0</v>
      </c>
      <c r="K1287">
        <f>IF(insurance[[#This Row],[smoker]]="yes",1,0)</f>
        <v>0</v>
      </c>
      <c r="L1287">
        <f>VLOOKUP(insurance[[#This Row],[region]],Table2[],2,0)</f>
        <v>2</v>
      </c>
    </row>
    <row r="1288" spans="1:1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 s="29">
        <v>3732.6251000000002</v>
      </c>
      <c r="H1288" cm="1">
        <f t="array" ref="H1288">INDEX(kelas_charges[kelas],MATCH(1,(insurance[[#This Row],[charges]]&gt;=kelas_charges[Lower])*(insurance[[#This Row],[charges]]&lt;kelas_charges[Upper]),0),1)</f>
        <v>1</v>
      </c>
      <c r="I1288" t="str" cm="1">
        <f t="array" ref="I1288">INDEX(kelas_charges[desc],MATCH(1,(insurance[[#This Row],[charges]]&gt;=kelas_charges[Lower])*(insurance[[#This Row],[charges]]&lt;kelas_charges[Upper]),0),1)</f>
        <v>1121 s.d 6817</v>
      </c>
      <c r="J1288">
        <f>IF(insurance[[#This Row],[charges]]&gt;16700,1,0)</f>
        <v>0</v>
      </c>
      <c r="K1288">
        <f>IF(insurance[[#This Row],[smoker]]="yes",1,0)</f>
        <v>0</v>
      </c>
      <c r="L1288">
        <f>VLOOKUP(insurance[[#This Row],[region]],Table2[],2,0)</f>
        <v>2</v>
      </c>
    </row>
    <row r="1289" spans="1:1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 s="29">
        <v>5472.4489999999996</v>
      </c>
      <c r="H1289" cm="1">
        <f t="array" ref="H1289">INDEX(kelas_charges[kelas],MATCH(1,(insurance[[#This Row],[charges]]&gt;=kelas_charges[Lower])*(insurance[[#This Row],[charges]]&lt;kelas_charges[Upper]),0),1)</f>
        <v>1</v>
      </c>
      <c r="I1289" t="str" cm="1">
        <f t="array" ref="I1289">INDEX(kelas_charges[desc],MATCH(1,(insurance[[#This Row],[charges]]&gt;=kelas_charges[Lower])*(insurance[[#This Row],[charges]]&lt;kelas_charges[Upper]),0),1)</f>
        <v>1121 s.d 6817</v>
      </c>
      <c r="J1289">
        <f>IF(insurance[[#This Row],[charges]]&gt;16700,1,0)</f>
        <v>0</v>
      </c>
      <c r="K1289">
        <f>IF(insurance[[#This Row],[smoker]]="yes",1,0)</f>
        <v>0</v>
      </c>
      <c r="L1289">
        <f>VLOOKUP(insurance[[#This Row],[region]],Table2[],2,0)</f>
        <v>3</v>
      </c>
    </row>
    <row r="1290" spans="1:1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 s="29">
        <v>38344.565999999999</v>
      </c>
      <c r="H1290" cm="1">
        <f t="array" ref="H1290">INDEX(kelas_charges[kelas],MATCH(1,(insurance[[#This Row],[charges]]&gt;=kelas_charges[Lower])*(insurance[[#This Row],[charges]]&lt;kelas_charges[Upper]),0),1)</f>
        <v>7</v>
      </c>
      <c r="I1290" t="str" cm="1">
        <f t="array" ref="I1290">INDEX(kelas_charges[desc],MATCH(1,(insurance[[#This Row],[charges]]&gt;=kelas_charges[Lower])*(insurance[[#This Row],[charges]]&lt;kelas_charges[Upper]),0),1)</f>
        <v>35293 s.d 40989</v>
      </c>
      <c r="J1290">
        <f>IF(insurance[[#This Row],[charges]]&gt;16700,1,0)</f>
        <v>1</v>
      </c>
      <c r="K1290">
        <f>IF(insurance[[#This Row],[smoker]]="yes",1,0)</f>
        <v>1</v>
      </c>
      <c r="L1290">
        <f>VLOOKUP(insurance[[#This Row],[region]],Table2[],2,0)</f>
        <v>3</v>
      </c>
    </row>
    <row r="1291" spans="1:1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 s="29">
        <v>7147.4727999999996</v>
      </c>
      <c r="H1291" cm="1">
        <f t="array" ref="H1291">INDEX(kelas_charges[kelas],MATCH(1,(insurance[[#This Row],[charges]]&gt;=kelas_charges[Lower])*(insurance[[#This Row],[charges]]&lt;kelas_charges[Upper]),0),1)</f>
        <v>2</v>
      </c>
      <c r="I1291" t="str" cm="1">
        <f t="array" ref="I1291">INDEX(kelas_charges[desc],MATCH(1,(insurance[[#This Row],[charges]]&gt;=kelas_charges[Lower])*(insurance[[#This Row],[charges]]&lt;kelas_charges[Upper]),0),1)</f>
        <v>6817 s.d 12512</v>
      </c>
      <c r="J1291">
        <f>IF(insurance[[#This Row],[charges]]&gt;16700,1,0)</f>
        <v>0</v>
      </c>
      <c r="K1291">
        <f>IF(insurance[[#This Row],[smoker]]="yes",1,0)</f>
        <v>0</v>
      </c>
      <c r="L1291">
        <f>VLOOKUP(insurance[[#This Row],[region]],Table2[],2,0)</f>
        <v>4</v>
      </c>
    </row>
    <row r="1292" spans="1:1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 s="29">
        <v>7133.9025000000001</v>
      </c>
      <c r="H1292" cm="1">
        <f t="array" ref="H1292">INDEX(kelas_charges[kelas],MATCH(1,(insurance[[#This Row],[charges]]&gt;=kelas_charges[Lower])*(insurance[[#This Row],[charges]]&lt;kelas_charges[Upper]),0),1)</f>
        <v>2</v>
      </c>
      <c r="I1292" t="str" cm="1">
        <f t="array" ref="I1292">INDEX(kelas_charges[desc],MATCH(1,(insurance[[#This Row],[charges]]&gt;=kelas_charges[Lower])*(insurance[[#This Row],[charges]]&lt;kelas_charges[Upper]),0),1)</f>
        <v>6817 s.d 12512</v>
      </c>
      <c r="J1292">
        <f>IF(insurance[[#This Row],[charges]]&gt;16700,1,0)</f>
        <v>0</v>
      </c>
      <c r="K1292">
        <f>IF(insurance[[#This Row],[smoker]]="yes",1,0)</f>
        <v>0</v>
      </c>
      <c r="L1292">
        <f>VLOOKUP(insurance[[#This Row],[region]],Table2[],2,0)</f>
        <v>2</v>
      </c>
    </row>
    <row r="1293" spans="1:1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 s="29">
        <v>34828.654000000002</v>
      </c>
      <c r="H1293" cm="1">
        <f t="array" ref="H1293">INDEX(kelas_charges[kelas],MATCH(1,(insurance[[#This Row],[charges]]&gt;=kelas_charges[Lower])*(insurance[[#This Row],[charges]]&lt;kelas_charges[Upper]),0),1)</f>
        <v>6</v>
      </c>
      <c r="I1293" t="str" cm="1">
        <f t="array" ref="I1293">INDEX(kelas_charges[desc],MATCH(1,(insurance[[#This Row],[charges]]&gt;=kelas_charges[Lower])*(insurance[[#This Row],[charges]]&lt;kelas_charges[Upper]),0),1)</f>
        <v>29598 s.d 35293</v>
      </c>
      <c r="J1293">
        <f>IF(insurance[[#This Row],[charges]]&gt;16700,1,0)</f>
        <v>1</v>
      </c>
      <c r="K1293">
        <f>IF(insurance[[#This Row],[smoker]]="yes",1,0)</f>
        <v>1</v>
      </c>
      <c r="L1293">
        <f>VLOOKUP(insurance[[#This Row],[region]],Table2[],2,0)</f>
        <v>3</v>
      </c>
    </row>
    <row r="1294" spans="1:1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 s="29">
        <v>1515.3449000000001</v>
      </c>
      <c r="H1294" cm="1">
        <f t="array" ref="H1294">INDEX(kelas_charges[kelas],MATCH(1,(insurance[[#This Row],[charges]]&gt;=kelas_charges[Lower])*(insurance[[#This Row],[charges]]&lt;kelas_charges[Upper]),0),1)</f>
        <v>1</v>
      </c>
      <c r="I1294" t="str" cm="1">
        <f t="array" ref="I1294">INDEX(kelas_charges[desc],MATCH(1,(insurance[[#This Row],[charges]]&gt;=kelas_charges[Lower])*(insurance[[#This Row],[charges]]&lt;kelas_charges[Upper]),0),1)</f>
        <v>1121 s.d 6817</v>
      </c>
      <c r="J1294">
        <f>IF(insurance[[#This Row],[charges]]&gt;16700,1,0)</f>
        <v>0</v>
      </c>
      <c r="K1294">
        <f>IF(insurance[[#This Row],[smoker]]="yes",1,0)</f>
        <v>0</v>
      </c>
      <c r="L1294">
        <f>VLOOKUP(insurance[[#This Row],[region]],Table2[],2,0)</f>
        <v>4</v>
      </c>
    </row>
    <row r="1295" spans="1:1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 s="29">
        <v>9301.8935500000007</v>
      </c>
      <c r="H1295" cm="1">
        <f t="array" ref="H1295">INDEX(kelas_charges[kelas],MATCH(1,(insurance[[#This Row],[charges]]&gt;=kelas_charges[Lower])*(insurance[[#This Row],[charges]]&lt;kelas_charges[Upper]),0),1)</f>
        <v>2</v>
      </c>
      <c r="I1295" t="str" cm="1">
        <f t="array" ref="I1295">INDEX(kelas_charges[desc],MATCH(1,(insurance[[#This Row],[charges]]&gt;=kelas_charges[Lower])*(insurance[[#This Row],[charges]]&lt;kelas_charges[Upper]),0),1)</f>
        <v>6817 s.d 12512</v>
      </c>
      <c r="J1295">
        <f>IF(insurance[[#This Row],[charges]]&gt;16700,1,0)</f>
        <v>0</v>
      </c>
      <c r="K1295">
        <f>IF(insurance[[#This Row],[smoker]]="yes",1,0)</f>
        <v>0</v>
      </c>
      <c r="L1295">
        <f>VLOOKUP(insurance[[#This Row],[region]],Table2[],2,0)</f>
        <v>1</v>
      </c>
    </row>
    <row r="1296" spans="1:1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 s="29">
        <v>11931.125249999999</v>
      </c>
      <c r="H1296" cm="1">
        <f t="array" ref="H1296">INDEX(kelas_charges[kelas],MATCH(1,(insurance[[#This Row],[charges]]&gt;=kelas_charges[Lower])*(insurance[[#This Row],[charges]]&lt;kelas_charges[Upper]),0),1)</f>
        <v>2</v>
      </c>
      <c r="I1296" t="str" cm="1">
        <f t="array" ref="I1296">INDEX(kelas_charges[desc],MATCH(1,(insurance[[#This Row],[charges]]&gt;=kelas_charges[Lower])*(insurance[[#This Row],[charges]]&lt;kelas_charges[Upper]),0),1)</f>
        <v>6817 s.d 12512</v>
      </c>
      <c r="J1296">
        <f>IF(insurance[[#This Row],[charges]]&gt;16700,1,0)</f>
        <v>0</v>
      </c>
      <c r="K1296">
        <f>IF(insurance[[#This Row],[smoker]]="yes",1,0)</f>
        <v>0</v>
      </c>
      <c r="L1296">
        <f>VLOOKUP(insurance[[#This Row],[region]],Table2[],2,0)</f>
        <v>2</v>
      </c>
    </row>
    <row r="1297" spans="1:1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 s="29">
        <v>1964.78</v>
      </c>
      <c r="H1297" cm="1">
        <f t="array" ref="H1297">INDEX(kelas_charges[kelas],MATCH(1,(insurance[[#This Row],[charges]]&gt;=kelas_charges[Lower])*(insurance[[#This Row],[charges]]&lt;kelas_charges[Upper]),0),1)</f>
        <v>1</v>
      </c>
      <c r="I1297" t="str" cm="1">
        <f t="array" ref="I1297">INDEX(kelas_charges[desc],MATCH(1,(insurance[[#This Row],[charges]]&gt;=kelas_charges[Lower])*(insurance[[#This Row],[charges]]&lt;kelas_charges[Upper]),0),1)</f>
        <v>1121 s.d 6817</v>
      </c>
      <c r="J1297">
        <f>IF(insurance[[#This Row],[charges]]&gt;16700,1,0)</f>
        <v>0</v>
      </c>
      <c r="K1297">
        <f>IF(insurance[[#This Row],[smoker]]="yes",1,0)</f>
        <v>0</v>
      </c>
      <c r="L1297">
        <f>VLOOKUP(insurance[[#This Row],[region]],Table2[],2,0)</f>
        <v>3</v>
      </c>
    </row>
    <row r="1298" spans="1:1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 s="29">
        <v>1708.9257500000001</v>
      </c>
      <c r="H1298" cm="1">
        <f t="array" ref="H1298">INDEX(kelas_charges[kelas],MATCH(1,(insurance[[#This Row],[charges]]&gt;=kelas_charges[Lower])*(insurance[[#This Row],[charges]]&lt;kelas_charges[Upper]),0),1)</f>
        <v>1</v>
      </c>
      <c r="I1298" t="str" cm="1">
        <f t="array" ref="I1298">INDEX(kelas_charges[desc],MATCH(1,(insurance[[#This Row],[charges]]&gt;=kelas_charges[Lower])*(insurance[[#This Row],[charges]]&lt;kelas_charges[Upper]),0),1)</f>
        <v>1121 s.d 6817</v>
      </c>
      <c r="J1298">
        <f>IF(insurance[[#This Row],[charges]]&gt;16700,1,0)</f>
        <v>0</v>
      </c>
      <c r="K1298">
        <f>IF(insurance[[#This Row],[smoker]]="yes",1,0)</f>
        <v>0</v>
      </c>
      <c r="L1298">
        <f>VLOOKUP(insurance[[#This Row],[region]],Table2[],2,0)</f>
        <v>2</v>
      </c>
    </row>
    <row r="1299" spans="1:1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 s="29">
        <v>4340.4408999999996</v>
      </c>
      <c r="H1299" cm="1">
        <f t="array" ref="H1299">INDEX(kelas_charges[kelas],MATCH(1,(insurance[[#This Row],[charges]]&gt;=kelas_charges[Lower])*(insurance[[#This Row],[charges]]&lt;kelas_charges[Upper]),0),1)</f>
        <v>1</v>
      </c>
      <c r="I1299" t="str" cm="1">
        <f t="array" ref="I1299">INDEX(kelas_charges[desc],MATCH(1,(insurance[[#This Row],[charges]]&gt;=kelas_charges[Lower])*(insurance[[#This Row],[charges]]&lt;kelas_charges[Upper]),0),1)</f>
        <v>1121 s.d 6817</v>
      </c>
      <c r="J1299">
        <f>IF(insurance[[#This Row],[charges]]&gt;16700,1,0)</f>
        <v>0</v>
      </c>
      <c r="K1299">
        <f>IF(insurance[[#This Row],[smoker]]="yes",1,0)</f>
        <v>0</v>
      </c>
      <c r="L1299">
        <f>VLOOKUP(insurance[[#This Row],[region]],Table2[],2,0)</f>
        <v>4</v>
      </c>
    </row>
    <row r="1300" spans="1:1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 s="29">
        <v>5261.4694499999996</v>
      </c>
      <c r="H1300" cm="1">
        <f t="array" ref="H1300">INDEX(kelas_charges[kelas],MATCH(1,(insurance[[#This Row],[charges]]&gt;=kelas_charges[Lower])*(insurance[[#This Row],[charges]]&lt;kelas_charges[Upper]),0),1)</f>
        <v>1</v>
      </c>
      <c r="I1300" t="str" cm="1">
        <f t="array" ref="I1300">INDEX(kelas_charges[desc],MATCH(1,(insurance[[#This Row],[charges]]&gt;=kelas_charges[Lower])*(insurance[[#This Row],[charges]]&lt;kelas_charges[Upper]),0),1)</f>
        <v>1121 s.d 6817</v>
      </c>
      <c r="J1300">
        <f>IF(insurance[[#This Row],[charges]]&gt;16700,1,0)</f>
        <v>0</v>
      </c>
      <c r="K1300">
        <f>IF(insurance[[#This Row],[smoker]]="yes",1,0)</f>
        <v>0</v>
      </c>
      <c r="L1300">
        <f>VLOOKUP(insurance[[#This Row],[region]],Table2[],2,0)</f>
        <v>1</v>
      </c>
    </row>
    <row r="1301" spans="1:1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 s="29">
        <v>2710.8285500000002</v>
      </c>
      <c r="H1301" cm="1">
        <f t="array" ref="H1301">INDEX(kelas_charges[kelas],MATCH(1,(insurance[[#This Row],[charges]]&gt;=kelas_charges[Lower])*(insurance[[#This Row],[charges]]&lt;kelas_charges[Upper]),0),1)</f>
        <v>1</v>
      </c>
      <c r="I1301" t="str" cm="1">
        <f t="array" ref="I1301">INDEX(kelas_charges[desc],MATCH(1,(insurance[[#This Row],[charges]]&gt;=kelas_charges[Lower])*(insurance[[#This Row],[charges]]&lt;kelas_charges[Upper]),0),1)</f>
        <v>1121 s.d 6817</v>
      </c>
      <c r="J1301">
        <f>IF(insurance[[#This Row],[charges]]&gt;16700,1,0)</f>
        <v>0</v>
      </c>
      <c r="K1301">
        <f>IF(insurance[[#This Row],[smoker]]="yes",1,0)</f>
        <v>0</v>
      </c>
      <c r="L1301">
        <f>VLOOKUP(insurance[[#This Row],[region]],Table2[],2,0)</f>
        <v>1</v>
      </c>
    </row>
    <row r="1302" spans="1:1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 s="29">
        <v>62592.873090000001</v>
      </c>
      <c r="H1302" cm="1">
        <f t="array" ref="H1302">INDEX(kelas_charges[kelas],MATCH(1,(insurance[[#This Row],[charges]]&gt;=kelas_charges[Lower])*(insurance[[#This Row],[charges]]&lt;kelas_charges[Upper]),0),1)</f>
        <v>11</v>
      </c>
      <c r="I1302" t="str" cm="1">
        <f t="array" ref="I1302">INDEX(kelas_charges[desc],MATCH(1,(insurance[[#This Row],[charges]]&gt;=kelas_charges[Lower])*(insurance[[#This Row],[charges]]&lt;kelas_charges[Upper]),0),1)</f>
        <v>58075 s.d 63771</v>
      </c>
      <c r="J1302">
        <f>IF(insurance[[#This Row],[charges]]&gt;16700,1,0)</f>
        <v>1</v>
      </c>
      <c r="K1302">
        <f>IF(insurance[[#This Row],[smoker]]="yes",1,0)</f>
        <v>1</v>
      </c>
      <c r="L1302">
        <f>VLOOKUP(insurance[[#This Row],[region]],Table2[],2,0)</f>
        <v>4</v>
      </c>
    </row>
    <row r="1303" spans="1:1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 s="29">
        <v>46718.163249999998</v>
      </c>
      <c r="H1303" cm="1">
        <f t="array" ref="H1303">INDEX(kelas_charges[kelas],MATCH(1,(insurance[[#This Row],[charges]]&gt;=kelas_charges[Lower])*(insurance[[#This Row],[charges]]&lt;kelas_charges[Upper]),0),1)</f>
        <v>9</v>
      </c>
      <c r="I1303" t="str" cm="1">
        <f t="array" ref="I1303">INDEX(kelas_charges[desc],MATCH(1,(insurance[[#This Row],[charges]]&gt;=kelas_charges[Lower])*(insurance[[#This Row],[charges]]&lt;kelas_charges[Upper]),0),1)</f>
        <v>46684 s.d 52379</v>
      </c>
      <c r="J1303">
        <f>IF(insurance[[#This Row],[charges]]&gt;16700,1,0)</f>
        <v>1</v>
      </c>
      <c r="K1303">
        <f>IF(insurance[[#This Row],[smoker]]="yes",1,0)</f>
        <v>1</v>
      </c>
      <c r="L1303">
        <f>VLOOKUP(insurance[[#This Row],[region]],Table2[],2,0)</f>
        <v>1</v>
      </c>
    </row>
    <row r="1304" spans="1:1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 s="29">
        <v>3208.7869999999998</v>
      </c>
      <c r="H1304" cm="1">
        <f t="array" ref="H1304">INDEX(kelas_charges[kelas],MATCH(1,(insurance[[#This Row],[charges]]&gt;=kelas_charges[Lower])*(insurance[[#This Row],[charges]]&lt;kelas_charges[Upper]),0),1)</f>
        <v>1</v>
      </c>
      <c r="I1304" t="str" cm="1">
        <f t="array" ref="I1304">INDEX(kelas_charges[desc],MATCH(1,(insurance[[#This Row],[charges]]&gt;=kelas_charges[Lower])*(insurance[[#This Row],[charges]]&lt;kelas_charges[Upper]),0),1)</f>
        <v>1121 s.d 6817</v>
      </c>
      <c r="J1304">
        <f>IF(insurance[[#This Row],[charges]]&gt;16700,1,0)</f>
        <v>0</v>
      </c>
      <c r="K1304">
        <f>IF(insurance[[#This Row],[smoker]]="yes",1,0)</f>
        <v>0</v>
      </c>
      <c r="L1304">
        <f>VLOOKUP(insurance[[#This Row],[region]],Table2[],2,0)</f>
        <v>3</v>
      </c>
    </row>
    <row r="1305" spans="1:1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 s="29">
        <v>37829.724199999997</v>
      </c>
      <c r="H1305" cm="1">
        <f t="array" ref="H1305">INDEX(kelas_charges[kelas],MATCH(1,(insurance[[#This Row],[charges]]&gt;=kelas_charges[Lower])*(insurance[[#This Row],[charges]]&lt;kelas_charges[Upper]),0),1)</f>
        <v>7</v>
      </c>
      <c r="I1305" t="str" cm="1">
        <f t="array" ref="I1305">INDEX(kelas_charges[desc],MATCH(1,(insurance[[#This Row],[charges]]&gt;=kelas_charges[Lower])*(insurance[[#This Row],[charges]]&lt;kelas_charges[Upper]),0),1)</f>
        <v>35293 s.d 40989</v>
      </c>
      <c r="J1305">
        <f>IF(insurance[[#This Row],[charges]]&gt;16700,1,0)</f>
        <v>1</v>
      </c>
      <c r="K1305">
        <f>IF(insurance[[#This Row],[smoker]]="yes",1,0)</f>
        <v>1</v>
      </c>
      <c r="L1305">
        <f>VLOOKUP(insurance[[#This Row],[region]],Table2[],2,0)</f>
        <v>3</v>
      </c>
    </row>
    <row r="1306" spans="1:1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 s="29">
        <v>21259.377949999998</v>
      </c>
      <c r="H1306" cm="1">
        <f t="array" ref="H1306">INDEX(kelas_charges[kelas],MATCH(1,(insurance[[#This Row],[charges]]&gt;=kelas_charges[Lower])*(insurance[[#This Row],[charges]]&lt;kelas_charges[Upper]),0),1)</f>
        <v>4</v>
      </c>
      <c r="I1306" t="str" cm="1">
        <f t="array" ref="I1306">INDEX(kelas_charges[desc],MATCH(1,(insurance[[#This Row],[charges]]&gt;=kelas_charges[Lower])*(insurance[[#This Row],[charges]]&lt;kelas_charges[Upper]),0),1)</f>
        <v>18207 s.d 23903</v>
      </c>
      <c r="J1306">
        <f>IF(insurance[[#This Row],[charges]]&gt;16700,1,0)</f>
        <v>1</v>
      </c>
      <c r="K1306">
        <f>IF(insurance[[#This Row],[smoker]]="yes",1,0)</f>
        <v>1</v>
      </c>
      <c r="L1306">
        <f>VLOOKUP(insurance[[#This Row],[region]],Table2[],2,0)</f>
        <v>2</v>
      </c>
    </row>
    <row r="1307" spans="1:1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 s="29">
        <v>2464.6188000000002</v>
      </c>
      <c r="H1307" cm="1">
        <f t="array" ref="H1307">INDEX(kelas_charges[kelas],MATCH(1,(insurance[[#This Row],[charges]]&gt;=kelas_charges[Lower])*(insurance[[#This Row],[charges]]&lt;kelas_charges[Upper]),0),1)</f>
        <v>1</v>
      </c>
      <c r="I1307" t="str" cm="1">
        <f t="array" ref="I1307">INDEX(kelas_charges[desc],MATCH(1,(insurance[[#This Row],[charges]]&gt;=kelas_charges[Lower])*(insurance[[#This Row],[charges]]&lt;kelas_charges[Upper]),0),1)</f>
        <v>1121 s.d 6817</v>
      </c>
      <c r="J1307">
        <f>IF(insurance[[#This Row],[charges]]&gt;16700,1,0)</f>
        <v>0</v>
      </c>
      <c r="K1307">
        <f>IF(insurance[[#This Row],[smoker]]="yes",1,0)</f>
        <v>0</v>
      </c>
      <c r="L1307">
        <f>VLOOKUP(insurance[[#This Row],[region]],Table2[],2,0)</f>
        <v>4</v>
      </c>
    </row>
    <row r="1308" spans="1:1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 s="29">
        <v>16115.3045</v>
      </c>
      <c r="H1308" cm="1">
        <f t="array" ref="H1308">INDEX(kelas_charges[kelas],MATCH(1,(insurance[[#This Row],[charges]]&gt;=kelas_charges[Lower])*(insurance[[#This Row],[charges]]&lt;kelas_charges[Upper]),0),1)</f>
        <v>3</v>
      </c>
      <c r="I1308" t="str" cm="1">
        <f t="array" ref="I1308">INDEX(kelas_charges[desc],MATCH(1,(insurance[[#This Row],[charges]]&gt;=kelas_charges[Lower])*(insurance[[#This Row],[charges]]&lt;kelas_charges[Upper]),0),1)</f>
        <v>12512 s.d 18207</v>
      </c>
      <c r="J1308">
        <f>IF(insurance[[#This Row],[charges]]&gt;16700,1,0)</f>
        <v>0</v>
      </c>
      <c r="K1308">
        <f>IF(insurance[[#This Row],[smoker]]="yes",1,0)</f>
        <v>1</v>
      </c>
      <c r="L1308">
        <f>VLOOKUP(insurance[[#This Row],[region]],Table2[],2,0)</f>
        <v>2</v>
      </c>
    </row>
    <row r="1309" spans="1:1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 s="29">
        <v>21472.478800000001</v>
      </c>
      <c r="H1309" cm="1">
        <f t="array" ref="H1309">INDEX(kelas_charges[kelas],MATCH(1,(insurance[[#This Row],[charges]]&gt;=kelas_charges[Lower])*(insurance[[#This Row],[charges]]&lt;kelas_charges[Upper]),0),1)</f>
        <v>4</v>
      </c>
      <c r="I1309" t="str" cm="1">
        <f t="array" ref="I1309">INDEX(kelas_charges[desc],MATCH(1,(insurance[[#This Row],[charges]]&gt;=kelas_charges[Lower])*(insurance[[#This Row],[charges]]&lt;kelas_charges[Upper]),0),1)</f>
        <v>18207 s.d 23903</v>
      </c>
      <c r="J1309">
        <f>IF(insurance[[#This Row],[charges]]&gt;16700,1,0)</f>
        <v>1</v>
      </c>
      <c r="K1309">
        <f>IF(insurance[[#This Row],[smoker]]="yes",1,0)</f>
        <v>1</v>
      </c>
      <c r="L1309">
        <f>VLOOKUP(insurance[[#This Row],[region]],Table2[],2,0)</f>
        <v>1</v>
      </c>
    </row>
    <row r="1310" spans="1:1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 s="29">
        <v>33900.652999999998</v>
      </c>
      <c r="H1310" cm="1">
        <f t="array" ref="H1310">INDEX(kelas_charges[kelas],MATCH(1,(insurance[[#This Row],[charges]]&gt;=kelas_charges[Lower])*(insurance[[#This Row],[charges]]&lt;kelas_charges[Upper]),0),1)</f>
        <v>6</v>
      </c>
      <c r="I1310" t="str" cm="1">
        <f t="array" ref="I1310">INDEX(kelas_charges[desc],MATCH(1,(insurance[[#This Row],[charges]]&gt;=kelas_charges[Lower])*(insurance[[#This Row],[charges]]&lt;kelas_charges[Upper]),0),1)</f>
        <v>29598 s.d 35293</v>
      </c>
      <c r="J1310">
        <f>IF(insurance[[#This Row],[charges]]&gt;16700,1,0)</f>
        <v>1</v>
      </c>
      <c r="K1310">
        <f>IF(insurance[[#This Row],[smoker]]="yes",1,0)</f>
        <v>1</v>
      </c>
      <c r="L1310">
        <f>VLOOKUP(insurance[[#This Row],[region]],Table2[],2,0)</f>
        <v>3</v>
      </c>
    </row>
    <row r="1311" spans="1:1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 s="29">
        <v>6875.9610000000002</v>
      </c>
      <c r="H1311" cm="1">
        <f t="array" ref="H1311">INDEX(kelas_charges[kelas],MATCH(1,(insurance[[#This Row],[charges]]&gt;=kelas_charges[Lower])*(insurance[[#This Row],[charges]]&lt;kelas_charges[Upper]),0),1)</f>
        <v>2</v>
      </c>
      <c r="I1311" t="str" cm="1">
        <f t="array" ref="I1311">INDEX(kelas_charges[desc],MATCH(1,(insurance[[#This Row],[charges]]&gt;=kelas_charges[Lower])*(insurance[[#This Row],[charges]]&lt;kelas_charges[Upper]),0),1)</f>
        <v>6817 s.d 12512</v>
      </c>
      <c r="J1311">
        <f>IF(insurance[[#This Row],[charges]]&gt;16700,1,0)</f>
        <v>0</v>
      </c>
      <c r="K1311">
        <f>IF(insurance[[#This Row],[smoker]]="yes",1,0)</f>
        <v>0</v>
      </c>
      <c r="L1311">
        <f>VLOOKUP(insurance[[#This Row],[region]],Table2[],2,0)</f>
        <v>3</v>
      </c>
    </row>
    <row r="1312" spans="1:1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 s="29">
        <v>6940.90985</v>
      </c>
      <c r="H1312" cm="1">
        <f t="array" ref="H1312">INDEX(kelas_charges[kelas],MATCH(1,(insurance[[#This Row],[charges]]&gt;=kelas_charges[Lower])*(insurance[[#This Row],[charges]]&lt;kelas_charges[Upper]),0),1)</f>
        <v>2</v>
      </c>
      <c r="I1312" t="str" cm="1">
        <f t="array" ref="I1312">INDEX(kelas_charges[desc],MATCH(1,(insurance[[#This Row],[charges]]&gt;=kelas_charges[Lower])*(insurance[[#This Row],[charges]]&lt;kelas_charges[Upper]),0),1)</f>
        <v>6817 s.d 12512</v>
      </c>
      <c r="J1312">
        <f>IF(insurance[[#This Row],[charges]]&gt;16700,1,0)</f>
        <v>0</v>
      </c>
      <c r="K1312">
        <f>IF(insurance[[#This Row],[smoker]]="yes",1,0)</f>
        <v>0</v>
      </c>
      <c r="L1312">
        <f>VLOOKUP(insurance[[#This Row],[region]],Table2[],2,0)</f>
        <v>1</v>
      </c>
    </row>
    <row r="1313" spans="1:1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 s="29">
        <v>4571.4130500000001</v>
      </c>
      <c r="H1313" cm="1">
        <f t="array" ref="H1313">INDEX(kelas_charges[kelas],MATCH(1,(insurance[[#This Row],[charges]]&gt;=kelas_charges[Lower])*(insurance[[#This Row],[charges]]&lt;kelas_charges[Upper]),0),1)</f>
        <v>1</v>
      </c>
      <c r="I1313" t="str" cm="1">
        <f t="array" ref="I1313">INDEX(kelas_charges[desc],MATCH(1,(insurance[[#This Row],[charges]]&gt;=kelas_charges[Lower])*(insurance[[#This Row],[charges]]&lt;kelas_charges[Upper]),0),1)</f>
        <v>1121 s.d 6817</v>
      </c>
      <c r="J1313">
        <f>IF(insurance[[#This Row],[charges]]&gt;16700,1,0)</f>
        <v>0</v>
      </c>
      <c r="K1313">
        <f>IF(insurance[[#This Row],[smoker]]="yes",1,0)</f>
        <v>0</v>
      </c>
      <c r="L1313">
        <f>VLOOKUP(insurance[[#This Row],[region]],Table2[],2,0)</f>
        <v>1</v>
      </c>
    </row>
    <row r="1314" spans="1:1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 s="29">
        <v>4536.259</v>
      </c>
      <c r="H1314" cm="1">
        <f t="array" ref="H1314">INDEX(kelas_charges[kelas],MATCH(1,(insurance[[#This Row],[charges]]&gt;=kelas_charges[Lower])*(insurance[[#This Row],[charges]]&lt;kelas_charges[Upper]),0),1)</f>
        <v>1</v>
      </c>
      <c r="I1314" t="str" cm="1">
        <f t="array" ref="I1314">INDEX(kelas_charges[desc],MATCH(1,(insurance[[#This Row],[charges]]&gt;=kelas_charges[Lower])*(insurance[[#This Row],[charges]]&lt;kelas_charges[Upper]),0),1)</f>
        <v>1121 s.d 6817</v>
      </c>
      <c r="J1314">
        <f>IF(insurance[[#This Row],[charges]]&gt;16700,1,0)</f>
        <v>0</v>
      </c>
      <c r="K1314">
        <f>IF(insurance[[#This Row],[smoker]]="yes",1,0)</f>
        <v>0</v>
      </c>
      <c r="L1314">
        <f>VLOOKUP(insurance[[#This Row],[region]],Table2[],2,0)</f>
        <v>3</v>
      </c>
    </row>
    <row r="1315" spans="1:1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 s="29">
        <v>36397.576000000001</v>
      </c>
      <c r="H1315" cm="1">
        <f t="array" ref="H1315">INDEX(kelas_charges[kelas],MATCH(1,(insurance[[#This Row],[charges]]&gt;=kelas_charges[Lower])*(insurance[[#This Row],[charges]]&lt;kelas_charges[Upper]),0),1)</f>
        <v>7</v>
      </c>
      <c r="I1315" t="str" cm="1">
        <f t="array" ref="I1315">INDEX(kelas_charges[desc],MATCH(1,(insurance[[#This Row],[charges]]&gt;=kelas_charges[Lower])*(insurance[[#This Row],[charges]]&lt;kelas_charges[Upper]),0),1)</f>
        <v>35293 s.d 40989</v>
      </c>
      <c r="J1315">
        <f>IF(insurance[[#This Row],[charges]]&gt;16700,1,0)</f>
        <v>1</v>
      </c>
      <c r="K1315">
        <f>IF(insurance[[#This Row],[smoker]]="yes",1,0)</f>
        <v>1</v>
      </c>
      <c r="L1315">
        <f>VLOOKUP(insurance[[#This Row],[region]],Table2[],2,0)</f>
        <v>3</v>
      </c>
    </row>
    <row r="1316" spans="1:1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 s="29">
        <v>18765.87545</v>
      </c>
      <c r="H1316" cm="1">
        <f t="array" ref="H1316">INDEX(kelas_charges[kelas],MATCH(1,(insurance[[#This Row],[charges]]&gt;=kelas_charges[Lower])*(insurance[[#This Row],[charges]]&lt;kelas_charges[Upper]),0),1)</f>
        <v>4</v>
      </c>
      <c r="I1316" t="str" cm="1">
        <f t="array" ref="I1316">INDEX(kelas_charges[desc],MATCH(1,(insurance[[#This Row],[charges]]&gt;=kelas_charges[Lower])*(insurance[[#This Row],[charges]]&lt;kelas_charges[Upper]),0),1)</f>
        <v>18207 s.d 23903</v>
      </c>
      <c r="J1316">
        <f>IF(insurance[[#This Row],[charges]]&gt;16700,1,0)</f>
        <v>1</v>
      </c>
      <c r="K1316">
        <f>IF(insurance[[#This Row],[smoker]]="yes",1,0)</f>
        <v>1</v>
      </c>
      <c r="L1316">
        <f>VLOOKUP(insurance[[#This Row],[region]],Table2[],2,0)</f>
        <v>1</v>
      </c>
    </row>
    <row r="1317" spans="1:1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 s="29">
        <v>11272.331389999999</v>
      </c>
      <c r="H1317" cm="1">
        <f t="array" ref="H1317">INDEX(kelas_charges[kelas],MATCH(1,(insurance[[#This Row],[charges]]&gt;=kelas_charges[Lower])*(insurance[[#This Row],[charges]]&lt;kelas_charges[Upper]),0),1)</f>
        <v>2</v>
      </c>
      <c r="I1317" t="str" cm="1">
        <f t="array" ref="I1317">INDEX(kelas_charges[desc],MATCH(1,(insurance[[#This Row],[charges]]&gt;=kelas_charges[Lower])*(insurance[[#This Row],[charges]]&lt;kelas_charges[Upper]),0),1)</f>
        <v>6817 s.d 12512</v>
      </c>
      <c r="J1317">
        <f>IF(insurance[[#This Row],[charges]]&gt;16700,1,0)</f>
        <v>0</v>
      </c>
      <c r="K1317">
        <f>IF(insurance[[#This Row],[smoker]]="yes",1,0)</f>
        <v>0</v>
      </c>
      <c r="L1317">
        <f>VLOOKUP(insurance[[#This Row],[region]],Table2[],2,0)</f>
        <v>2</v>
      </c>
    </row>
    <row r="1318" spans="1:1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 s="29">
        <v>1731.6769999999999</v>
      </c>
      <c r="H1318" cm="1">
        <f t="array" ref="H1318">INDEX(kelas_charges[kelas],MATCH(1,(insurance[[#This Row],[charges]]&gt;=kelas_charges[Lower])*(insurance[[#This Row],[charges]]&lt;kelas_charges[Upper]),0),1)</f>
        <v>1</v>
      </c>
      <c r="I1318" t="str" cm="1">
        <f t="array" ref="I1318">INDEX(kelas_charges[desc],MATCH(1,(insurance[[#This Row],[charges]]&gt;=kelas_charges[Lower])*(insurance[[#This Row],[charges]]&lt;kelas_charges[Upper]),0),1)</f>
        <v>1121 s.d 6817</v>
      </c>
      <c r="J1318">
        <f>IF(insurance[[#This Row],[charges]]&gt;16700,1,0)</f>
        <v>0</v>
      </c>
      <c r="K1318">
        <f>IF(insurance[[#This Row],[smoker]]="yes",1,0)</f>
        <v>0</v>
      </c>
      <c r="L1318">
        <f>VLOOKUP(insurance[[#This Row],[region]],Table2[],2,0)</f>
        <v>3</v>
      </c>
    </row>
    <row r="1319" spans="1:1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 s="29">
        <v>1163.4627</v>
      </c>
      <c r="H1319" cm="1">
        <f t="array" ref="H1319">INDEX(kelas_charges[kelas],MATCH(1,(insurance[[#This Row],[charges]]&gt;=kelas_charges[Lower])*(insurance[[#This Row],[charges]]&lt;kelas_charges[Upper]),0),1)</f>
        <v>1</v>
      </c>
      <c r="I1319" t="str" cm="1">
        <f t="array" ref="I1319">INDEX(kelas_charges[desc],MATCH(1,(insurance[[#This Row],[charges]]&gt;=kelas_charges[Lower])*(insurance[[#This Row],[charges]]&lt;kelas_charges[Upper]),0),1)</f>
        <v>1121 s.d 6817</v>
      </c>
      <c r="J1319">
        <f>IF(insurance[[#This Row],[charges]]&gt;16700,1,0)</f>
        <v>0</v>
      </c>
      <c r="K1319">
        <f>IF(insurance[[#This Row],[smoker]]="yes",1,0)</f>
        <v>0</v>
      </c>
      <c r="L1319">
        <f>VLOOKUP(insurance[[#This Row],[region]],Table2[],2,0)</f>
        <v>4</v>
      </c>
    </row>
    <row r="1320" spans="1:1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 s="29">
        <v>19496.71917</v>
      </c>
      <c r="H1320" cm="1">
        <f t="array" ref="H1320">INDEX(kelas_charges[kelas],MATCH(1,(insurance[[#This Row],[charges]]&gt;=kelas_charges[Lower])*(insurance[[#This Row],[charges]]&lt;kelas_charges[Upper]),0),1)</f>
        <v>4</v>
      </c>
      <c r="I1320" t="str" cm="1">
        <f t="array" ref="I1320">INDEX(kelas_charges[desc],MATCH(1,(insurance[[#This Row],[charges]]&gt;=kelas_charges[Lower])*(insurance[[#This Row],[charges]]&lt;kelas_charges[Upper]),0),1)</f>
        <v>18207 s.d 23903</v>
      </c>
      <c r="J1320">
        <f>IF(insurance[[#This Row],[charges]]&gt;16700,1,0)</f>
        <v>1</v>
      </c>
      <c r="K1320">
        <f>IF(insurance[[#This Row],[smoker]]="yes",1,0)</f>
        <v>0</v>
      </c>
      <c r="L1320">
        <f>VLOOKUP(insurance[[#This Row],[region]],Table2[],2,0)</f>
        <v>2</v>
      </c>
    </row>
    <row r="1321" spans="1:1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 s="29">
        <v>7201.7008500000002</v>
      </c>
      <c r="H1321" cm="1">
        <f t="array" ref="H1321">INDEX(kelas_charges[kelas],MATCH(1,(insurance[[#This Row],[charges]]&gt;=kelas_charges[Lower])*(insurance[[#This Row],[charges]]&lt;kelas_charges[Upper]),0),1)</f>
        <v>2</v>
      </c>
      <c r="I1321" t="str" cm="1">
        <f t="array" ref="I1321">INDEX(kelas_charges[desc],MATCH(1,(insurance[[#This Row],[charges]]&gt;=kelas_charges[Lower])*(insurance[[#This Row],[charges]]&lt;kelas_charges[Upper]),0),1)</f>
        <v>6817 s.d 12512</v>
      </c>
      <c r="J1321">
        <f>IF(insurance[[#This Row],[charges]]&gt;16700,1,0)</f>
        <v>0</v>
      </c>
      <c r="K1321">
        <f>IF(insurance[[#This Row],[smoker]]="yes",1,0)</f>
        <v>0</v>
      </c>
      <c r="L1321">
        <f>VLOOKUP(insurance[[#This Row],[region]],Table2[],2,0)</f>
        <v>1</v>
      </c>
    </row>
    <row r="1322" spans="1:1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 s="29">
        <v>5425.0233500000004</v>
      </c>
      <c r="H1322" cm="1">
        <f t="array" ref="H1322">INDEX(kelas_charges[kelas],MATCH(1,(insurance[[#This Row],[charges]]&gt;=kelas_charges[Lower])*(insurance[[#This Row],[charges]]&lt;kelas_charges[Upper]),0),1)</f>
        <v>1</v>
      </c>
      <c r="I1322" t="str" cm="1">
        <f t="array" ref="I1322">INDEX(kelas_charges[desc],MATCH(1,(insurance[[#This Row],[charges]]&gt;=kelas_charges[Lower])*(insurance[[#This Row],[charges]]&lt;kelas_charges[Upper]),0),1)</f>
        <v>1121 s.d 6817</v>
      </c>
      <c r="J1322">
        <f>IF(insurance[[#This Row],[charges]]&gt;16700,1,0)</f>
        <v>0</v>
      </c>
      <c r="K1322">
        <f>IF(insurance[[#This Row],[smoker]]="yes",1,0)</f>
        <v>0</v>
      </c>
      <c r="L1322">
        <f>VLOOKUP(insurance[[#This Row],[region]],Table2[],2,0)</f>
        <v>1</v>
      </c>
    </row>
    <row r="1323" spans="1:1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 s="29">
        <v>28101.333050000001</v>
      </c>
      <c r="H1323" cm="1">
        <f t="array" ref="H1323">INDEX(kelas_charges[kelas],MATCH(1,(insurance[[#This Row],[charges]]&gt;=kelas_charges[Lower])*(insurance[[#This Row],[charges]]&lt;kelas_charges[Upper]),0),1)</f>
        <v>5</v>
      </c>
      <c r="I1323" t="str" cm="1">
        <f t="array" ref="I1323">INDEX(kelas_charges[desc],MATCH(1,(insurance[[#This Row],[charges]]&gt;=kelas_charges[Lower])*(insurance[[#This Row],[charges]]&lt;kelas_charges[Upper]),0),1)</f>
        <v>23903 s.d 29598</v>
      </c>
      <c r="J1323">
        <f>IF(insurance[[#This Row],[charges]]&gt;16700,1,0)</f>
        <v>1</v>
      </c>
      <c r="K1323">
        <f>IF(insurance[[#This Row],[smoker]]="yes",1,0)</f>
        <v>1</v>
      </c>
      <c r="L1323">
        <f>VLOOKUP(insurance[[#This Row],[region]],Table2[],2,0)</f>
        <v>2</v>
      </c>
    </row>
    <row r="1324" spans="1:1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 s="29">
        <v>12981.3457</v>
      </c>
      <c r="H1324" cm="1">
        <f t="array" ref="H1324">INDEX(kelas_charges[kelas],MATCH(1,(insurance[[#This Row],[charges]]&gt;=kelas_charges[Lower])*(insurance[[#This Row],[charges]]&lt;kelas_charges[Upper]),0),1)</f>
        <v>3</v>
      </c>
      <c r="I1324" t="str" cm="1">
        <f t="array" ref="I1324">INDEX(kelas_charges[desc],MATCH(1,(insurance[[#This Row],[charges]]&gt;=kelas_charges[Lower])*(insurance[[#This Row],[charges]]&lt;kelas_charges[Upper]),0),1)</f>
        <v>12512 s.d 18207</v>
      </c>
      <c r="J1324">
        <f>IF(insurance[[#This Row],[charges]]&gt;16700,1,0)</f>
        <v>0</v>
      </c>
      <c r="K1324">
        <f>IF(insurance[[#This Row],[smoker]]="yes",1,0)</f>
        <v>0</v>
      </c>
      <c r="L1324">
        <f>VLOOKUP(insurance[[#This Row],[region]],Table2[],2,0)</f>
        <v>4</v>
      </c>
    </row>
    <row r="1325" spans="1:1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 s="29">
        <v>43896.376300000004</v>
      </c>
      <c r="H1325" cm="1">
        <f t="array" ref="H1325">INDEX(kelas_charges[kelas],MATCH(1,(insurance[[#This Row],[charges]]&gt;=kelas_charges[Lower])*(insurance[[#This Row],[charges]]&lt;kelas_charges[Upper]),0),1)</f>
        <v>8</v>
      </c>
      <c r="I1325" t="str" cm="1">
        <f t="array" ref="I1325">INDEX(kelas_charges[desc],MATCH(1,(insurance[[#This Row],[charges]]&gt;=kelas_charges[Lower])*(insurance[[#This Row],[charges]]&lt;kelas_charges[Upper]),0),1)</f>
        <v>40989 s.d 46684</v>
      </c>
      <c r="J1325">
        <f>IF(insurance[[#This Row],[charges]]&gt;16700,1,0)</f>
        <v>1</v>
      </c>
      <c r="K1325">
        <f>IF(insurance[[#This Row],[smoker]]="yes",1,0)</f>
        <v>1</v>
      </c>
      <c r="L1325">
        <f>VLOOKUP(insurance[[#This Row],[region]],Table2[],2,0)</f>
        <v>4</v>
      </c>
    </row>
    <row r="1326" spans="1:1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 s="29">
        <v>4239.8926499999998</v>
      </c>
      <c r="H1326" cm="1">
        <f t="array" ref="H1326">INDEX(kelas_charges[kelas],MATCH(1,(insurance[[#This Row],[charges]]&gt;=kelas_charges[Lower])*(insurance[[#This Row],[charges]]&lt;kelas_charges[Upper]),0),1)</f>
        <v>1</v>
      </c>
      <c r="I1326" t="str" cm="1">
        <f t="array" ref="I1326">INDEX(kelas_charges[desc],MATCH(1,(insurance[[#This Row],[charges]]&gt;=kelas_charges[Lower])*(insurance[[#This Row],[charges]]&lt;kelas_charges[Upper]),0),1)</f>
        <v>1121 s.d 6817</v>
      </c>
      <c r="J1326">
        <f>IF(insurance[[#This Row],[charges]]&gt;16700,1,0)</f>
        <v>0</v>
      </c>
      <c r="K1326">
        <f>IF(insurance[[#This Row],[smoker]]="yes",1,0)</f>
        <v>0</v>
      </c>
      <c r="L1326">
        <f>VLOOKUP(insurance[[#This Row],[region]],Table2[],2,0)</f>
        <v>1</v>
      </c>
    </row>
    <row r="1327" spans="1:1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 s="29">
        <v>13143.336649999999</v>
      </c>
      <c r="H1327" cm="1">
        <f t="array" ref="H1327">INDEX(kelas_charges[kelas],MATCH(1,(insurance[[#This Row],[charges]]&gt;=kelas_charges[Lower])*(insurance[[#This Row],[charges]]&lt;kelas_charges[Upper]),0),1)</f>
        <v>3</v>
      </c>
      <c r="I1327" t="str" cm="1">
        <f t="array" ref="I1327">INDEX(kelas_charges[desc],MATCH(1,(insurance[[#This Row],[charges]]&gt;=kelas_charges[Lower])*(insurance[[#This Row],[charges]]&lt;kelas_charges[Upper]),0),1)</f>
        <v>12512 s.d 18207</v>
      </c>
      <c r="J1327">
        <f>IF(insurance[[#This Row],[charges]]&gt;16700,1,0)</f>
        <v>0</v>
      </c>
      <c r="K1327">
        <f>IF(insurance[[#This Row],[smoker]]="yes",1,0)</f>
        <v>0</v>
      </c>
      <c r="L1327">
        <f>VLOOKUP(insurance[[#This Row],[region]],Table2[],2,0)</f>
        <v>2</v>
      </c>
    </row>
    <row r="1328" spans="1:1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 s="29">
        <v>7050.0213000000003</v>
      </c>
      <c r="H1328" cm="1">
        <f t="array" ref="H1328">INDEX(kelas_charges[kelas],MATCH(1,(insurance[[#This Row],[charges]]&gt;=kelas_charges[Lower])*(insurance[[#This Row],[charges]]&lt;kelas_charges[Upper]),0),1)</f>
        <v>2</v>
      </c>
      <c r="I1328" t="str" cm="1">
        <f t="array" ref="I1328">INDEX(kelas_charges[desc],MATCH(1,(insurance[[#This Row],[charges]]&gt;=kelas_charges[Lower])*(insurance[[#This Row],[charges]]&lt;kelas_charges[Upper]),0),1)</f>
        <v>6817 s.d 12512</v>
      </c>
      <c r="J1328">
        <f>IF(insurance[[#This Row],[charges]]&gt;16700,1,0)</f>
        <v>0</v>
      </c>
      <c r="K1328">
        <f>IF(insurance[[#This Row],[smoker]]="yes",1,0)</f>
        <v>0</v>
      </c>
      <c r="L1328">
        <f>VLOOKUP(insurance[[#This Row],[region]],Table2[],2,0)</f>
        <v>2</v>
      </c>
    </row>
    <row r="1329" spans="1:1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 s="29">
        <v>9377.9046999999991</v>
      </c>
      <c r="H1329" cm="1">
        <f t="array" ref="H1329">INDEX(kelas_charges[kelas],MATCH(1,(insurance[[#This Row],[charges]]&gt;=kelas_charges[Lower])*(insurance[[#This Row],[charges]]&lt;kelas_charges[Upper]),0),1)</f>
        <v>2</v>
      </c>
      <c r="I1329" t="str" cm="1">
        <f t="array" ref="I1329">INDEX(kelas_charges[desc],MATCH(1,(insurance[[#This Row],[charges]]&gt;=kelas_charges[Lower])*(insurance[[#This Row],[charges]]&lt;kelas_charges[Upper]),0),1)</f>
        <v>6817 s.d 12512</v>
      </c>
      <c r="J1329">
        <f>IF(insurance[[#This Row],[charges]]&gt;16700,1,0)</f>
        <v>0</v>
      </c>
      <c r="K1329">
        <f>IF(insurance[[#This Row],[smoker]]="yes",1,0)</f>
        <v>0</v>
      </c>
      <c r="L1329">
        <f>VLOOKUP(insurance[[#This Row],[region]],Table2[],2,0)</f>
        <v>4</v>
      </c>
    </row>
    <row r="1330" spans="1:1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 s="29">
        <v>22395.74424</v>
      </c>
      <c r="H1330" cm="1">
        <f t="array" ref="H1330">INDEX(kelas_charges[kelas],MATCH(1,(insurance[[#This Row],[charges]]&gt;=kelas_charges[Lower])*(insurance[[#This Row],[charges]]&lt;kelas_charges[Upper]),0),1)</f>
        <v>4</v>
      </c>
      <c r="I1330" t="str" cm="1">
        <f t="array" ref="I1330">INDEX(kelas_charges[desc],MATCH(1,(insurance[[#This Row],[charges]]&gt;=kelas_charges[Lower])*(insurance[[#This Row],[charges]]&lt;kelas_charges[Upper]),0),1)</f>
        <v>18207 s.d 23903</v>
      </c>
      <c r="J1330">
        <f>IF(insurance[[#This Row],[charges]]&gt;16700,1,0)</f>
        <v>1</v>
      </c>
      <c r="K1330">
        <f>IF(insurance[[#This Row],[smoker]]="yes",1,0)</f>
        <v>0</v>
      </c>
      <c r="L1330">
        <f>VLOOKUP(insurance[[#This Row],[region]],Table2[],2,0)</f>
        <v>2</v>
      </c>
    </row>
    <row r="1331" spans="1:1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 s="29">
        <v>10325.206</v>
      </c>
      <c r="H1331" cm="1">
        <f t="array" ref="H1331">INDEX(kelas_charges[kelas],MATCH(1,(insurance[[#This Row],[charges]]&gt;=kelas_charges[Lower])*(insurance[[#This Row],[charges]]&lt;kelas_charges[Upper]),0),1)</f>
        <v>2</v>
      </c>
      <c r="I1331" t="str" cm="1">
        <f t="array" ref="I1331">INDEX(kelas_charges[desc],MATCH(1,(insurance[[#This Row],[charges]]&gt;=kelas_charges[Lower])*(insurance[[#This Row],[charges]]&lt;kelas_charges[Upper]),0),1)</f>
        <v>6817 s.d 12512</v>
      </c>
      <c r="J1331">
        <f>IF(insurance[[#This Row],[charges]]&gt;16700,1,0)</f>
        <v>0</v>
      </c>
      <c r="K1331">
        <f>IF(insurance[[#This Row],[smoker]]="yes",1,0)</f>
        <v>0</v>
      </c>
      <c r="L1331">
        <f>VLOOKUP(insurance[[#This Row],[region]],Table2[],2,0)</f>
        <v>3</v>
      </c>
    </row>
    <row r="1332" spans="1:1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 s="29">
        <v>12629.1656</v>
      </c>
      <c r="H1332" cm="1">
        <f t="array" ref="H1332">INDEX(kelas_charges[kelas],MATCH(1,(insurance[[#This Row],[charges]]&gt;=kelas_charges[Lower])*(insurance[[#This Row],[charges]]&lt;kelas_charges[Upper]),0),1)</f>
        <v>3</v>
      </c>
      <c r="I1332" t="str" cm="1">
        <f t="array" ref="I1332">INDEX(kelas_charges[desc],MATCH(1,(insurance[[#This Row],[charges]]&gt;=kelas_charges[Lower])*(insurance[[#This Row],[charges]]&lt;kelas_charges[Upper]),0),1)</f>
        <v>12512 s.d 18207</v>
      </c>
      <c r="J1332">
        <f>IF(insurance[[#This Row],[charges]]&gt;16700,1,0)</f>
        <v>0</v>
      </c>
      <c r="K1332">
        <f>IF(insurance[[#This Row],[smoker]]="yes",1,0)</f>
        <v>0</v>
      </c>
      <c r="L1332">
        <f>VLOOKUP(insurance[[#This Row],[region]],Table2[],2,0)</f>
        <v>4</v>
      </c>
    </row>
    <row r="1333" spans="1:1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 s="29">
        <v>10795.937330000001</v>
      </c>
      <c r="H1333" cm="1">
        <f t="array" ref="H1333">INDEX(kelas_charges[kelas],MATCH(1,(insurance[[#This Row],[charges]]&gt;=kelas_charges[Lower])*(insurance[[#This Row],[charges]]&lt;kelas_charges[Upper]),0),1)</f>
        <v>2</v>
      </c>
      <c r="I1333" t="str" cm="1">
        <f t="array" ref="I1333">INDEX(kelas_charges[desc],MATCH(1,(insurance[[#This Row],[charges]]&gt;=kelas_charges[Lower])*(insurance[[#This Row],[charges]]&lt;kelas_charges[Upper]),0),1)</f>
        <v>6817 s.d 12512</v>
      </c>
      <c r="J1333">
        <f>IF(insurance[[#This Row],[charges]]&gt;16700,1,0)</f>
        <v>0</v>
      </c>
      <c r="K1333">
        <f>IF(insurance[[#This Row],[smoker]]="yes",1,0)</f>
        <v>0</v>
      </c>
      <c r="L1333">
        <f>VLOOKUP(insurance[[#This Row],[region]],Table2[],2,0)</f>
        <v>3</v>
      </c>
    </row>
    <row r="1334" spans="1:1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 s="29">
        <v>11411.684999999999</v>
      </c>
      <c r="H1334" cm="1">
        <f t="array" ref="H1334">INDEX(kelas_charges[kelas],MATCH(1,(insurance[[#This Row],[charges]]&gt;=kelas_charges[Lower])*(insurance[[#This Row],[charges]]&lt;kelas_charges[Upper]),0),1)</f>
        <v>2</v>
      </c>
      <c r="I1334" t="str" cm="1">
        <f t="array" ref="I1334">INDEX(kelas_charges[desc],MATCH(1,(insurance[[#This Row],[charges]]&gt;=kelas_charges[Lower])*(insurance[[#This Row],[charges]]&lt;kelas_charges[Upper]),0),1)</f>
        <v>6817 s.d 12512</v>
      </c>
      <c r="J1334">
        <f>IF(insurance[[#This Row],[charges]]&gt;16700,1,0)</f>
        <v>0</v>
      </c>
      <c r="K1334">
        <f>IF(insurance[[#This Row],[smoker]]="yes",1,0)</f>
        <v>0</v>
      </c>
      <c r="L1334">
        <f>VLOOKUP(insurance[[#This Row],[region]],Table2[],2,0)</f>
        <v>3</v>
      </c>
    </row>
    <row r="1335" spans="1:1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 s="29">
        <v>10600.5483</v>
      </c>
      <c r="H1335" cm="1">
        <f t="array" ref="H1335">INDEX(kelas_charges[kelas],MATCH(1,(insurance[[#This Row],[charges]]&gt;=kelas_charges[Lower])*(insurance[[#This Row],[charges]]&lt;kelas_charges[Upper]),0),1)</f>
        <v>2</v>
      </c>
      <c r="I1335" t="str" cm="1">
        <f t="array" ref="I1335">INDEX(kelas_charges[desc],MATCH(1,(insurance[[#This Row],[charges]]&gt;=kelas_charges[Lower])*(insurance[[#This Row],[charges]]&lt;kelas_charges[Upper]),0),1)</f>
        <v>6817 s.d 12512</v>
      </c>
      <c r="J1335">
        <f>IF(insurance[[#This Row],[charges]]&gt;16700,1,0)</f>
        <v>0</v>
      </c>
      <c r="K1335">
        <f>IF(insurance[[#This Row],[smoker]]="yes",1,0)</f>
        <v>0</v>
      </c>
      <c r="L1335">
        <f>VLOOKUP(insurance[[#This Row],[region]],Table2[],2,0)</f>
        <v>1</v>
      </c>
    </row>
    <row r="1336" spans="1:1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 s="29">
        <v>2205.9807999999998</v>
      </c>
      <c r="H1336" cm="1">
        <f t="array" ref="H1336">INDEX(kelas_charges[kelas],MATCH(1,(insurance[[#This Row],[charges]]&gt;=kelas_charges[Lower])*(insurance[[#This Row],[charges]]&lt;kelas_charges[Upper]),0),1)</f>
        <v>1</v>
      </c>
      <c r="I1336" t="str" cm="1">
        <f t="array" ref="I1336">INDEX(kelas_charges[desc],MATCH(1,(insurance[[#This Row],[charges]]&gt;=kelas_charges[Lower])*(insurance[[#This Row],[charges]]&lt;kelas_charges[Upper]),0),1)</f>
        <v>1121 s.d 6817</v>
      </c>
      <c r="J1336">
        <f>IF(insurance[[#This Row],[charges]]&gt;16700,1,0)</f>
        <v>0</v>
      </c>
      <c r="K1336">
        <f>IF(insurance[[#This Row],[smoker]]="yes",1,0)</f>
        <v>0</v>
      </c>
      <c r="L1336">
        <f>VLOOKUP(insurance[[#This Row],[region]],Table2[],2,0)</f>
        <v>2</v>
      </c>
    </row>
    <row r="1337" spans="1:1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 s="29">
        <v>1629.8335</v>
      </c>
      <c r="H1337" cm="1">
        <f t="array" ref="H1337">INDEX(kelas_charges[kelas],MATCH(1,(insurance[[#This Row],[charges]]&gt;=kelas_charges[Lower])*(insurance[[#This Row],[charges]]&lt;kelas_charges[Upper]),0),1)</f>
        <v>1</v>
      </c>
      <c r="I1337" t="str" cm="1">
        <f t="array" ref="I1337">INDEX(kelas_charges[desc],MATCH(1,(insurance[[#This Row],[charges]]&gt;=kelas_charges[Lower])*(insurance[[#This Row],[charges]]&lt;kelas_charges[Upper]),0),1)</f>
        <v>1121 s.d 6817</v>
      </c>
      <c r="J1337">
        <f>IF(insurance[[#This Row],[charges]]&gt;16700,1,0)</f>
        <v>0</v>
      </c>
      <c r="K1337">
        <f>IF(insurance[[#This Row],[smoker]]="yes",1,0)</f>
        <v>0</v>
      </c>
      <c r="L1337">
        <f>VLOOKUP(insurance[[#This Row],[region]],Table2[],2,0)</f>
        <v>4</v>
      </c>
    </row>
    <row r="1338" spans="1:1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 s="29">
        <v>2007.9449999999999</v>
      </c>
      <c r="H1338" cm="1">
        <f t="array" ref="H1338">INDEX(kelas_charges[kelas],MATCH(1,(insurance[[#This Row],[charges]]&gt;=kelas_charges[Lower])*(insurance[[#This Row],[charges]]&lt;kelas_charges[Upper]),0),1)</f>
        <v>1</v>
      </c>
      <c r="I1338" t="str" cm="1">
        <f t="array" ref="I1338">INDEX(kelas_charges[desc],MATCH(1,(insurance[[#This Row],[charges]]&gt;=kelas_charges[Lower])*(insurance[[#This Row],[charges]]&lt;kelas_charges[Upper]),0),1)</f>
        <v>1121 s.d 6817</v>
      </c>
      <c r="J1338">
        <f>IF(insurance[[#This Row],[charges]]&gt;16700,1,0)</f>
        <v>0</v>
      </c>
      <c r="K1338">
        <f>IF(insurance[[#This Row],[smoker]]="yes",1,0)</f>
        <v>0</v>
      </c>
      <c r="L1338">
        <f>VLOOKUP(insurance[[#This Row],[region]],Table2[],2,0)</f>
        <v>3</v>
      </c>
    </row>
    <row r="1339" spans="1:1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 s="29">
        <v>29141.3603</v>
      </c>
      <c r="H1339" cm="1">
        <f t="array" ref="H1339">INDEX(kelas_charges[kelas],MATCH(1,(insurance[[#This Row],[charges]]&gt;=kelas_charges[Lower])*(insurance[[#This Row],[charges]]&lt;kelas_charges[Upper]),0),1)</f>
        <v>5</v>
      </c>
      <c r="I1339" t="str" cm="1">
        <f t="array" ref="I1339">INDEX(kelas_charges[desc],MATCH(1,(insurance[[#This Row],[charges]]&gt;=kelas_charges[Lower])*(insurance[[#This Row],[charges]]&lt;kelas_charges[Upper]),0),1)</f>
        <v>23903 s.d 29598</v>
      </c>
      <c r="J1339">
        <f>IF(insurance[[#This Row],[charges]]&gt;16700,1,0)</f>
        <v>1</v>
      </c>
      <c r="K1339">
        <f>IF(insurance[[#This Row],[smoker]]="yes",1,0)</f>
        <v>1</v>
      </c>
      <c r="L1339">
        <f>VLOOKUP(insurance[[#This Row],[region]],Table2[],2,0)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CE7F-A314-447B-AEFA-D6D1C16B0686}">
  <dimension ref="A1:S19"/>
  <sheetViews>
    <sheetView showGridLines="0" topLeftCell="B1" zoomScale="115" zoomScaleNormal="115" workbookViewId="0">
      <pane ySplit="2" topLeftCell="A3" activePane="bottomLeft" state="frozen"/>
      <selection pane="bottomLeft" activeCell="N7" sqref="N7"/>
    </sheetView>
  </sheetViews>
  <sheetFormatPr defaultRowHeight="12"/>
  <cols>
    <col min="1" max="1" width="4" style="5" customWidth="1"/>
    <col min="2" max="2" width="51.08984375" style="1" customWidth="1"/>
    <col min="3" max="3" width="14.453125" style="5" bestFit="1" customWidth="1"/>
    <col min="4" max="4" width="22.26953125" style="1" customWidth="1"/>
    <col min="5" max="5" width="15.6328125" style="1" hidden="1" customWidth="1"/>
    <col min="6" max="7" width="8.54296875" style="1" hidden="1" customWidth="1"/>
    <col min="8" max="9" width="8.7265625" style="1" hidden="1" customWidth="1"/>
    <col min="10" max="10" width="8.7265625" style="1"/>
    <col min="11" max="11" width="3.81640625" style="1" bestFit="1" customWidth="1"/>
    <col min="12" max="12" width="12.08984375" style="1" customWidth="1"/>
    <col min="13" max="16384" width="8.7265625" style="1"/>
  </cols>
  <sheetData>
    <row r="1" spans="1:19" ht="13">
      <c r="A1" s="6" t="s">
        <v>34</v>
      </c>
      <c r="B1" s="7"/>
      <c r="C1" s="13"/>
      <c r="D1" s="7"/>
    </row>
    <row r="2" spans="1:19">
      <c r="A2" s="3" t="s">
        <v>15</v>
      </c>
      <c r="B2" s="2" t="s">
        <v>16</v>
      </c>
      <c r="C2" s="14" t="s">
        <v>17</v>
      </c>
      <c r="D2" s="8" t="s">
        <v>28</v>
      </c>
    </row>
    <row r="3" spans="1:19">
      <c r="A3" s="4">
        <v>1</v>
      </c>
      <c r="B3" s="110" t="s">
        <v>18</v>
      </c>
      <c r="C3" s="109">
        <f>AVERAGE(insurance[age])</f>
        <v>39.207025411061288</v>
      </c>
      <c r="D3" s="11"/>
      <c r="E3" s="18"/>
      <c r="F3" s="18"/>
      <c r="G3" s="18"/>
      <c r="K3" s="98">
        <v>6</v>
      </c>
      <c r="L3" s="7" t="s">
        <v>126</v>
      </c>
      <c r="M3" s="7"/>
      <c r="N3" s="7"/>
      <c r="O3" s="7"/>
    </row>
    <row r="4" spans="1:19">
      <c r="A4" s="4">
        <v>2</v>
      </c>
      <c r="B4" s="110" t="s">
        <v>19</v>
      </c>
      <c r="C4" s="15">
        <f>AVERAGEIFS(insurance[bmi],insurance[smoker],"yes")</f>
        <v>30.708448905109503</v>
      </c>
      <c r="D4" s="11"/>
      <c r="E4" s="18"/>
      <c r="F4" s="18"/>
      <c r="G4" s="18"/>
      <c r="L4" s="96" t="s">
        <v>7</v>
      </c>
      <c r="M4" s="97">
        <f>AVERAGEIFS(insurance[age],insurance[sex],'Langkah #1'!L4,insurance[smoker],"yes")</f>
        <v>38.608695652173914</v>
      </c>
    </row>
    <row r="5" spans="1:19">
      <c r="A5" s="4">
        <v>3</v>
      </c>
      <c r="B5" s="110" t="s">
        <v>20</v>
      </c>
      <c r="C5" s="15">
        <f>AVERAGEIFS(insurance[age],insurance[smoker],"yes")</f>
        <v>38.514598540145982</v>
      </c>
      <c r="D5" s="11"/>
      <c r="E5" s="18"/>
      <c r="F5" s="18"/>
      <c r="G5" s="18"/>
      <c r="L5" s="96" t="s">
        <v>10</v>
      </c>
      <c r="M5" s="97">
        <f>AVERAGEIFS(insurance[age],insurance[sex],'Langkah #1'!L5,insurance[smoker],"yes")</f>
        <v>38.446540880503143</v>
      </c>
    </row>
    <row r="6" spans="1:19">
      <c r="A6" s="4">
        <v>4</v>
      </c>
      <c r="B6" s="110" t="s">
        <v>21</v>
      </c>
      <c r="C6" s="15">
        <f>C4</f>
        <v>30.708448905109503</v>
      </c>
      <c r="D6" s="11"/>
      <c r="E6" s="18" t="s">
        <v>29</v>
      </c>
      <c r="F6" s="19">
        <f>SUMIFS(insurance[bmi],insurance[smoker],"yes")/COUNTIF(insurance[smoker],"yes")</f>
        <v>30.708448905109503</v>
      </c>
      <c r="G6" s="19">
        <f>SUMIFS(insurance[bmi],insurance[smoker],"no")/COUNTIF(insurance[smoker],"no")</f>
        <v>30.651795112781922</v>
      </c>
      <c r="K6" s="98">
        <v>7</v>
      </c>
      <c r="L6" s="7" t="s">
        <v>127</v>
      </c>
      <c r="M6" s="7"/>
      <c r="N6" s="7"/>
      <c r="O6" s="7"/>
    </row>
    <row r="7" spans="1:19">
      <c r="A7" s="4">
        <v>5</v>
      </c>
      <c r="B7" s="110" t="s">
        <v>22</v>
      </c>
      <c r="C7" s="17"/>
      <c r="D7" s="9"/>
      <c r="E7" s="18"/>
      <c r="F7" s="18"/>
      <c r="G7" s="18"/>
      <c r="L7" s="1" t="s">
        <v>77</v>
      </c>
      <c r="M7" s="97">
        <f>AVERAGEIFS(insurance[charges],insurance[smoker],"yes")</f>
        <v>32050.231831532848</v>
      </c>
      <c r="N7" s="97">
        <f>M7/M8</f>
        <v>3.8000014582983206</v>
      </c>
    </row>
    <row r="8" spans="1:19">
      <c r="A8" s="4">
        <v>6</v>
      </c>
      <c r="B8" s="110" t="s">
        <v>23</v>
      </c>
      <c r="C8" s="12" t="b">
        <f>M4=M5</f>
        <v>0</v>
      </c>
      <c r="D8" s="10"/>
      <c r="E8" s="18" t="s">
        <v>30</v>
      </c>
      <c r="F8" s="19">
        <f>SUMIFS(insurance[age],insurance[sex],"female",insurance[smoker],"yes")/COUNTIFS(insurance[sex],"female",insurance[smoker],"yes")</f>
        <v>38.608695652173914</v>
      </c>
      <c r="G8" s="19">
        <f>SUMIFS(insurance[age],insurance[sex],"male",insurance[smoker],"yes")/COUNTIFS(insurance[sex],"male",insurance[smoker],"yes")</f>
        <v>38.446540880503143</v>
      </c>
      <c r="L8" s="1" t="s">
        <v>78</v>
      </c>
      <c r="M8" s="97">
        <f>AVERAGEIFS(insurance[charges],insurance[smoker],"no")</f>
        <v>8434.2682978561988</v>
      </c>
    </row>
    <row r="9" spans="1:19" ht="24">
      <c r="A9" s="4">
        <v>7</v>
      </c>
      <c r="B9" s="110" t="s">
        <v>24</v>
      </c>
      <c r="C9" s="12" t="s">
        <v>128</v>
      </c>
      <c r="D9" s="10"/>
      <c r="E9" s="20" t="s">
        <v>29</v>
      </c>
      <c r="F9" s="48">
        <f>SUMIFS(insurance[charges],insurance[smoker],"yes")/COUNTIF(insurance[smoker],"yes")</f>
        <v>32050.231831532848</v>
      </c>
      <c r="G9" s="48">
        <f>SUMIFS(insurance[charges],insurance[smoker],"no")/COUNTIF(insurance[smoker],"no")</f>
        <v>8434.2682978561988</v>
      </c>
      <c r="K9" s="98">
        <v>8</v>
      </c>
      <c r="L9" s="7" t="s">
        <v>129</v>
      </c>
      <c r="M9" s="7"/>
      <c r="N9" s="7"/>
      <c r="O9" s="7"/>
      <c r="P9" s="7"/>
      <c r="Q9" s="7"/>
      <c r="R9" s="7"/>
      <c r="S9" s="7"/>
    </row>
    <row r="10" spans="1:19" ht="25" customHeight="1">
      <c r="A10" s="4">
        <v>8</v>
      </c>
      <c r="B10" s="110" t="s">
        <v>27</v>
      </c>
      <c r="C10" s="16" t="s">
        <v>130</v>
      </c>
      <c r="D10" s="10"/>
      <c r="E10" s="20" t="s">
        <v>31</v>
      </c>
      <c r="F10" s="48">
        <f>SUMIFS(insurance[charges],insurance[smoker],"yes",insurance[bmi],"&gt;"&amp;25)/COUNTIFS(insurance[smoker],"yes",insurance[bmi],"&gt;"&amp;25)</f>
        <v>35116.909656940647</v>
      </c>
      <c r="G10" s="48">
        <f>SUMIFS(insurance[charges],insurance[smoker],"no",insurance[bmi],"&gt;"&amp;25)/COUNTIFS(insurance[smoker],"no",insurance[bmi],"&gt;"&amp;25)</f>
        <v>8629.5896097121476</v>
      </c>
      <c r="H10" s="1" t="s">
        <v>96</v>
      </c>
      <c r="I10" s="50">
        <f>SUMIFS(insurance[charges],insurance[bmi],"&gt;"&amp;25)/COUNTIFS(insurance[bmi],"&gt;"&amp;25)</f>
        <v>13946.476035324469</v>
      </c>
      <c r="L10" s="1" t="s">
        <v>77</v>
      </c>
      <c r="M10" s="97">
        <f>AVERAGEIFS(insurance[charges],insurance[smoker],"yes",insurance[bmi],"&gt;"&amp;25)</f>
        <v>35116.909656940647</v>
      </c>
      <c r="N10" s="50" t="s">
        <v>139</v>
      </c>
      <c r="O10" s="97">
        <f>AVERAGE(insurance[charges])</f>
        <v>13270.422265141257</v>
      </c>
      <c r="P10" s="97" t="s">
        <v>140</v>
      </c>
      <c r="Q10" s="97">
        <f>AVERAGEIFS(insurance[charges],insurance[bmi],"&gt;"&amp;25)</f>
        <v>13946.476035324469</v>
      </c>
    </row>
    <row r="11" spans="1:19">
      <c r="A11" s="4">
        <v>9</v>
      </c>
      <c r="B11" s="110" t="s">
        <v>25</v>
      </c>
      <c r="C11" s="12" t="s">
        <v>33</v>
      </c>
      <c r="D11" s="10"/>
      <c r="E11" s="20" t="s">
        <v>32</v>
      </c>
      <c r="F11" s="48">
        <f>SUMIFS(insurance[bmi],insurance[sex],"male")/COUNTIF(insurance[sex],"male")</f>
        <v>30.943128698224832</v>
      </c>
      <c r="G11" s="48">
        <f>SUMIFS(insurance[bmi],insurance[sex],"female")/COUNTIF(insurance[sex],"female")</f>
        <v>30.377749244713023</v>
      </c>
      <c r="L11" s="1" t="s">
        <v>78</v>
      </c>
      <c r="M11" s="97">
        <f>AVERAGEIFS(insurance[charges],insurance[smoker],"no",insurance[bmi],"&gt;"&amp;25)</f>
        <v>8629.5896097121476</v>
      </c>
      <c r="N11" s="97">
        <f>M10/M11</f>
        <v>4.0693603340555633</v>
      </c>
      <c r="P11" s="1" t="s">
        <v>141</v>
      </c>
      <c r="Q11" s="97">
        <f>AVERAGEIFS(insurance[charges],insurance[bmi],"&lt;="&amp;25)</f>
        <v>10284.29002518219</v>
      </c>
    </row>
    <row r="12" spans="1:19">
      <c r="A12" s="4">
        <v>10</v>
      </c>
      <c r="B12" s="110" t="s">
        <v>26</v>
      </c>
      <c r="C12" s="12" t="s">
        <v>95</v>
      </c>
      <c r="D12" s="9"/>
      <c r="E12" s="20" t="s">
        <v>29</v>
      </c>
      <c r="F12" s="48">
        <f>SUMIFS(insurance[bmi],insurance[smoker],"yes")/COUNTIF(insurance[smoker],"yes")</f>
        <v>30.708448905109503</v>
      </c>
      <c r="G12" s="48">
        <f>SUMIFS(insurance[bmi],insurance[smoker],"no")/COUNTIF(insurance[smoker],"no")</f>
        <v>30.651795112781922</v>
      </c>
      <c r="K12" s="99" t="s">
        <v>132</v>
      </c>
      <c r="L12" s="7" t="s">
        <v>131</v>
      </c>
    </row>
    <row r="13" spans="1:19">
      <c r="A13" s="84"/>
      <c r="B13" s="85"/>
      <c r="C13" s="86"/>
      <c r="D13" s="87"/>
      <c r="E13" s="20"/>
      <c r="F13" s="48"/>
      <c r="G13" s="48"/>
      <c r="L13" s="1" t="s">
        <v>77</v>
      </c>
      <c r="M13" s="108">
        <f>AVERAGEIFS(insurance[bmi],insurance[smoker],"yes")</f>
        <v>30.708448905109503</v>
      </c>
      <c r="N13" s="96" t="s">
        <v>7</v>
      </c>
      <c r="O13" s="108">
        <f>AVERAGEIFS(insurance[bmi],insurance[sex],'Langkah #1'!N13)</f>
        <v>30.377749244713023</v>
      </c>
    </row>
    <row r="14" spans="1:19">
      <c r="A14" s="80">
        <v>11</v>
      </c>
      <c r="B14" s="81" t="s">
        <v>7</v>
      </c>
      <c r="C14" s="82">
        <f>COUNTIFS(insurance[sex],'Langkah #1'!B14)/COUNT(insurance[age])</f>
        <v>0.49476831091180867</v>
      </c>
      <c r="D14" s="83"/>
      <c r="L14" s="1" t="s">
        <v>78</v>
      </c>
      <c r="M14" s="108">
        <f>AVERAGEIFS(insurance[bmi],insurance[smoker],"no")</f>
        <v>30.651795112781922</v>
      </c>
      <c r="N14" s="96" t="s">
        <v>10</v>
      </c>
      <c r="O14" s="108">
        <f>AVERAGEIFS(insurance[bmi],insurance[sex],'Langkah #1'!N14)</f>
        <v>30.943128698224832</v>
      </c>
    </row>
    <row r="15" spans="1:19">
      <c r="A15" s="80"/>
      <c r="B15" s="83" t="s">
        <v>10</v>
      </c>
      <c r="C15" s="82">
        <f>1-C14</f>
        <v>0.50523168908819138</v>
      </c>
      <c r="D15" s="83"/>
      <c r="K15" s="100"/>
    </row>
    <row r="16" spans="1:19">
      <c r="A16" s="80"/>
      <c r="B16" s="83"/>
      <c r="C16" s="80"/>
      <c r="D16" s="83"/>
      <c r="K16" s="98">
        <v>3</v>
      </c>
      <c r="L16" s="7" t="s">
        <v>138</v>
      </c>
      <c r="M16" s="7"/>
      <c r="N16" s="7"/>
      <c r="O16" s="7"/>
      <c r="P16" s="7"/>
      <c r="Q16" s="7"/>
    </row>
    <row r="17" spans="12:17">
      <c r="L17" s="1" t="s">
        <v>77</v>
      </c>
      <c r="M17" s="97">
        <f>AVERAGEIFS(insurance[age],insurance[smoker],"yes")</f>
        <v>38.514598540145982</v>
      </c>
      <c r="N17" s="1" t="s">
        <v>7</v>
      </c>
      <c r="O17" s="97">
        <f>AVERAGEIFS(insurance[age],insurance[sex],$N17)</f>
        <v>39.503021148036254</v>
      </c>
      <c r="Q17" s="97"/>
    </row>
    <row r="18" spans="12:17">
      <c r="L18" s="1" t="s">
        <v>78</v>
      </c>
      <c r="M18" s="97">
        <f>AVERAGEIFS(insurance[age],insurance[smoker],"no")</f>
        <v>39.38533834586466</v>
      </c>
      <c r="N18" s="1" t="s">
        <v>10</v>
      </c>
      <c r="O18" s="97">
        <f>AVERAGEIFS(insurance[age],insurance[sex],$N18)</f>
        <v>38.917159763313606</v>
      </c>
      <c r="Q18" s="97"/>
    </row>
    <row r="19" spans="12:17">
      <c r="M19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4280-B81A-43FA-80C9-0985BEF9D227}">
  <dimension ref="B2:AP76"/>
  <sheetViews>
    <sheetView showGridLines="0" zoomScale="85" zoomScaleNormal="85" workbookViewId="0">
      <selection activeCell="I17" sqref="I17"/>
    </sheetView>
  </sheetViews>
  <sheetFormatPr defaultRowHeight="14.5"/>
  <cols>
    <col min="1" max="1" width="1.6328125" style="43" customWidth="1"/>
    <col min="2" max="2" width="5" style="1" customWidth="1"/>
    <col min="3" max="3" width="33.08984375" style="1" customWidth="1"/>
    <col min="4" max="6" width="10" style="43" customWidth="1"/>
    <col min="7" max="8" width="1.6328125" style="43" customWidth="1"/>
    <col min="9" max="9" width="23.08984375" style="43" customWidth="1"/>
    <col min="10" max="13" width="11.08984375" style="43" customWidth="1"/>
    <col min="14" max="16" width="10.7265625" style="43" customWidth="1"/>
    <col min="17" max="30" width="8.7265625" style="43"/>
    <col min="31" max="31" width="6.54296875" style="43" customWidth="1"/>
    <col min="32" max="32" width="11.81640625" style="43" customWidth="1"/>
    <col min="33" max="33" width="7.81640625" style="43" bestFit="1" customWidth="1"/>
    <col min="34" max="34" width="7.453125" style="43" bestFit="1" customWidth="1"/>
    <col min="35" max="35" width="7.90625" style="43" bestFit="1" customWidth="1"/>
    <col min="36" max="36" width="7.54296875" style="43" bestFit="1" customWidth="1"/>
    <col min="37" max="38" width="8.7265625" style="43"/>
    <col min="39" max="42" width="13.36328125" style="43" customWidth="1"/>
    <col min="43" max="16384" width="8.7265625" style="43"/>
  </cols>
  <sheetData>
    <row r="2" spans="2:42" ht="15.5">
      <c r="I2" s="95" t="s">
        <v>123</v>
      </c>
      <c r="J2" s="68"/>
      <c r="K2" s="68"/>
      <c r="L2" s="68"/>
      <c r="M2" s="68"/>
      <c r="N2" s="68"/>
      <c r="AM2" s="123" t="s">
        <v>143</v>
      </c>
      <c r="AP2" s="122" t="s">
        <v>142</v>
      </c>
    </row>
    <row r="3" spans="2:42" ht="23.5" customHeight="1">
      <c r="B3" s="1">
        <v>1</v>
      </c>
      <c r="C3" s="1" t="s">
        <v>35</v>
      </c>
      <c r="AE3" s="151" t="s">
        <v>107</v>
      </c>
      <c r="AF3" s="151"/>
      <c r="AG3" s="151"/>
      <c r="AH3" s="151"/>
      <c r="AI3" s="151"/>
      <c r="AJ3" s="151"/>
      <c r="AM3" s="120" t="s">
        <v>13</v>
      </c>
      <c r="AN3" s="120" t="s">
        <v>14</v>
      </c>
      <c r="AO3" s="120" t="s">
        <v>9</v>
      </c>
      <c r="AP3" s="120" t="s">
        <v>12</v>
      </c>
    </row>
    <row r="4" spans="2:42" ht="17" customHeight="1">
      <c r="B4" s="1">
        <v>2</v>
      </c>
      <c r="C4" s="1" t="s">
        <v>36</v>
      </c>
      <c r="I4" s="101" t="s">
        <v>16</v>
      </c>
      <c r="J4" s="102" t="s">
        <v>97</v>
      </c>
      <c r="K4" s="102" t="s">
        <v>98</v>
      </c>
      <c r="L4" s="102" t="s">
        <v>99</v>
      </c>
      <c r="M4" s="102" t="s">
        <v>100</v>
      </c>
      <c r="N4" s="103" t="s">
        <v>74</v>
      </c>
      <c r="O4" s="112"/>
      <c r="P4" s="112"/>
      <c r="AE4" s="70" t="s">
        <v>70</v>
      </c>
      <c r="AF4" s="70" t="s">
        <v>103</v>
      </c>
      <c r="AG4" s="70" t="s">
        <v>13</v>
      </c>
      <c r="AH4" s="70" t="s">
        <v>14</v>
      </c>
      <c r="AI4" s="70" t="s">
        <v>9</v>
      </c>
      <c r="AJ4" s="70" t="s">
        <v>12</v>
      </c>
      <c r="AM4" s="121">
        <f>AVERAGEIFS(insurance[charges],insurance[region],'Langkah #2 (2)'!AM3)</f>
        <v>12417.575373969228</v>
      </c>
      <c r="AN4" s="121">
        <f>AVERAGEIFS(insurance[charges],insurance[region],'Langkah #2 (2)'!AN3)</f>
        <v>13406.3845163858</v>
      </c>
      <c r="AO4" s="121">
        <f>AVERAGEIFS(insurance[charges],insurance[region],'Langkah #2 (2)'!AO3)</f>
        <v>12346.93737729231</v>
      </c>
      <c r="AP4" s="121">
        <f>AVERAGEIFS(insurance[charges],insurance[region],'Langkah #2 (2)'!AP3)</f>
        <v>14735.411437609895</v>
      </c>
    </row>
    <row r="5" spans="2:42" ht="17" customHeight="1">
      <c r="B5" s="1">
        <v>3</v>
      </c>
      <c r="C5" s="1" t="s">
        <v>37</v>
      </c>
      <c r="I5" s="55" t="s">
        <v>119</v>
      </c>
      <c r="J5" s="113">
        <f>COUNTIFS(insurance[region],'Langkah #2 (2)'!J$4)/COUNT(insurance[age])</f>
        <v>0.24215246636771301</v>
      </c>
      <c r="K5" s="113">
        <f>COUNTIFS(insurance[region],'Langkah #2 (2)'!K$4)/COUNT(insurance[age])</f>
        <v>0.2428998505231689</v>
      </c>
      <c r="L5" s="113">
        <f>COUNTIFS(insurance[region],'Langkah #2 (2)'!L$4)/COUNT(insurance[age])</f>
        <v>0.27204783258594917</v>
      </c>
      <c r="M5" s="113">
        <f>COUNTIFS(insurance[region],'Langkah #2 (2)'!M$4)/COUNT(insurance[age])</f>
        <v>0.2428998505231689</v>
      </c>
      <c r="N5" s="114">
        <f>SUM(J5:M5)</f>
        <v>0.99999999999999989</v>
      </c>
      <c r="O5" s="111"/>
      <c r="P5" s="111"/>
      <c r="AE5" s="71">
        <v>1</v>
      </c>
      <c r="AF5" s="63" t="str">
        <f>VLOOKUP(AE5,kelas_charges[[kelas]:[desc]],4,0)</f>
        <v>1121 s.d 6817</v>
      </c>
      <c r="AG5" s="61" t="e">
        <f t="shared" ref="AG5:AG15" si="0">L24</f>
        <v>#DIV/0!</v>
      </c>
      <c r="AH5" s="61" t="e">
        <f t="shared" ref="AH5:AH15" si="1">L38</f>
        <v>#DIV/0!</v>
      </c>
      <c r="AI5" s="61" t="e">
        <f t="shared" ref="AI5:AI15" si="2">L52</f>
        <v>#DIV/0!</v>
      </c>
      <c r="AJ5" s="61" t="e">
        <f t="shared" ref="AJ5:AJ15" si="3">L66</f>
        <v>#DIV/0!</v>
      </c>
      <c r="AM5" s="125">
        <f>AM4/10^3</f>
        <v>12.417575373969228</v>
      </c>
      <c r="AN5" s="125">
        <f>AN4/10^3</f>
        <v>13.406384516385801</v>
      </c>
      <c r="AO5" s="125">
        <f>AO4/10^3</f>
        <v>12.34693737729231</v>
      </c>
      <c r="AP5" s="125">
        <f>AP4/10^3</f>
        <v>14.735411437609896</v>
      </c>
    </row>
    <row r="6" spans="2:42" ht="17" customHeight="1">
      <c r="B6" s="1">
        <v>4</v>
      </c>
      <c r="C6" s="1" t="s">
        <v>38</v>
      </c>
      <c r="I6" s="56" t="s">
        <v>133</v>
      </c>
      <c r="J6" s="115"/>
      <c r="K6" s="115"/>
      <c r="L6" s="115"/>
      <c r="M6" s="115"/>
      <c r="N6" s="116"/>
      <c r="O6" s="111"/>
      <c r="P6" s="111"/>
      <c r="AE6" s="71">
        <v>2</v>
      </c>
      <c r="AF6" s="63" t="str">
        <f>VLOOKUP(AE6,kelas_charges[[kelas]:[desc]],4,0)</f>
        <v>6817 s.d 12512</v>
      </c>
      <c r="AG6" s="61" t="e">
        <f t="shared" si="0"/>
        <v>#DIV/0!</v>
      </c>
      <c r="AH6" s="61" t="e">
        <f t="shared" si="1"/>
        <v>#DIV/0!</v>
      </c>
      <c r="AI6" s="61" t="e">
        <f t="shared" si="2"/>
        <v>#DIV/0!</v>
      </c>
      <c r="AJ6" s="61" t="e">
        <f t="shared" si="3"/>
        <v>#DIV/0!</v>
      </c>
      <c r="AL6" s="52" t="e">
        <f>SUM(AG5:AG6)</f>
        <v>#DIV/0!</v>
      </c>
      <c r="AM6" s="52" t="e">
        <f>SUM(AH5:AH6)</f>
        <v>#DIV/0!</v>
      </c>
      <c r="AN6" s="52" t="e">
        <f>SUM(AI5:AI6)</f>
        <v>#DIV/0!</v>
      </c>
      <c r="AO6" s="52" t="e">
        <f>SUM(AJ5:AJ6)</f>
        <v>#DIV/0!</v>
      </c>
    </row>
    <row r="7" spans="2:42" ht="17" customHeight="1">
      <c r="C7" s="1" t="s">
        <v>83</v>
      </c>
      <c r="I7" s="57" t="s">
        <v>77</v>
      </c>
      <c r="J7" s="117">
        <f>COUNTIFS(insurance[smoker],"yes",insurance[region],'Langkah #2 (2)'!J$4)/COUNTIFS(insurance[region],'Langkah #2 (2)'!J$4)</f>
        <v>0.20679012345679013</v>
      </c>
      <c r="K7" s="117">
        <f>COUNTIFS(insurance[smoker],"yes",insurance[region],'Langkah #2 (2)'!K$4)/COUNTIFS(insurance[region],'Langkah #2 (2)'!K$4)</f>
        <v>0.17846153846153845</v>
      </c>
      <c r="L7" s="117">
        <f>COUNTIFS(insurance[smoker],"yes",insurance[region],'Langkah #2 (2)'!L$4)/COUNTIFS(insurance[region],'Langkah #2 (2)'!L$4)</f>
        <v>0.25</v>
      </c>
      <c r="M7" s="117">
        <f>COUNTIFS(insurance[smoker],"yes",insurance[region],'Langkah #2 (2)'!M$4)/COUNTIFS(insurance[region],'Langkah #2 (2)'!M$4)</f>
        <v>0.17846153846153845</v>
      </c>
      <c r="N7" s="118">
        <f>COUNTIFS(insurance[smoker],"yes")/COUNT(insurance[age])</f>
        <v>0.20478325859491778</v>
      </c>
      <c r="O7" s="111"/>
      <c r="P7" s="111"/>
      <c r="AE7" s="71">
        <v>3</v>
      </c>
      <c r="AF7" s="63" t="str">
        <f>VLOOKUP(AE7,kelas_charges[[kelas]:[desc]],4,0)</f>
        <v>12512 s.d 18207</v>
      </c>
      <c r="AG7" s="62" t="e">
        <f t="shared" si="0"/>
        <v>#DIV/0!</v>
      </c>
      <c r="AH7" s="62" t="e">
        <f t="shared" si="1"/>
        <v>#DIV/0!</v>
      </c>
      <c r="AI7" s="62" t="e">
        <f t="shared" si="2"/>
        <v>#DIV/0!</v>
      </c>
      <c r="AJ7" s="62" t="e">
        <f t="shared" si="3"/>
        <v>#DIV/0!</v>
      </c>
      <c r="AL7" s="124" t="e">
        <f>1-AL6</f>
        <v>#DIV/0!</v>
      </c>
      <c r="AM7" s="124" t="e">
        <f>1-AM6</f>
        <v>#DIV/0!</v>
      </c>
      <c r="AN7" s="124" t="e">
        <f>1-AN6</f>
        <v>#DIV/0!</v>
      </c>
      <c r="AO7" s="124" t="e">
        <f>1-AO6</f>
        <v>#DIV/0!</v>
      </c>
    </row>
    <row r="8" spans="2:42" ht="17" customHeight="1">
      <c r="C8" s="1" t="s">
        <v>84</v>
      </c>
      <c r="I8" s="57" t="s">
        <v>78</v>
      </c>
      <c r="J8" s="117">
        <f>1-J7</f>
        <v>0.79320987654320985</v>
      </c>
      <c r="K8" s="117">
        <f>1-K7</f>
        <v>0.82153846153846155</v>
      </c>
      <c r="L8" s="117">
        <f>1-L7</f>
        <v>0.75</v>
      </c>
      <c r="M8" s="117">
        <f>1-M7</f>
        <v>0.82153846153846155</v>
      </c>
      <c r="N8" s="118">
        <f>1-N7</f>
        <v>0.79521674140508225</v>
      </c>
      <c r="O8" s="111"/>
      <c r="P8" s="111"/>
      <c r="AE8" s="71">
        <v>4</v>
      </c>
      <c r="AF8" s="63" t="str">
        <f>VLOOKUP(AE8,kelas_charges[[kelas]:[desc]],4,0)</f>
        <v>18207 s.d 23903</v>
      </c>
      <c r="AG8" s="62" t="e">
        <f t="shared" si="0"/>
        <v>#DIV/0!</v>
      </c>
      <c r="AH8" s="62" t="e">
        <f t="shared" si="1"/>
        <v>#DIV/0!</v>
      </c>
      <c r="AI8" s="62" t="e">
        <f t="shared" si="2"/>
        <v>#DIV/0!</v>
      </c>
      <c r="AJ8" s="62" t="e">
        <f t="shared" si="3"/>
        <v>#DIV/0!</v>
      </c>
    </row>
    <row r="9" spans="2:42" ht="17" customHeight="1">
      <c r="B9" s="1">
        <v>5</v>
      </c>
      <c r="C9" s="1" t="s">
        <v>39</v>
      </c>
      <c r="I9" s="56" t="s">
        <v>134</v>
      </c>
      <c r="J9" s="115"/>
      <c r="K9" s="115"/>
      <c r="L9" s="115"/>
      <c r="M9" s="115"/>
      <c r="N9" s="116"/>
      <c r="O9" s="111"/>
      <c r="P9" s="111"/>
      <c r="AE9" s="71">
        <v>5</v>
      </c>
      <c r="AF9" s="63" t="str">
        <f>VLOOKUP(AE9,kelas_charges[[kelas]:[desc]],4,0)</f>
        <v>23903 s.d 29598</v>
      </c>
      <c r="AG9" s="62" t="e">
        <f t="shared" si="0"/>
        <v>#DIV/0!</v>
      </c>
      <c r="AH9" s="62" t="e">
        <f t="shared" si="1"/>
        <v>#DIV/0!</v>
      </c>
      <c r="AI9" s="62" t="e">
        <f t="shared" si="2"/>
        <v>#DIV/0!</v>
      </c>
      <c r="AJ9" s="62" t="e">
        <f t="shared" si="3"/>
        <v>#DIV/0!</v>
      </c>
    </row>
    <row r="10" spans="2:42" ht="17" customHeight="1">
      <c r="B10" s="1">
        <v>6</v>
      </c>
      <c r="C10" s="1" t="s">
        <v>40</v>
      </c>
      <c r="I10" s="57" t="s">
        <v>120</v>
      </c>
      <c r="J10" s="113">
        <f>COUNTIFS(insurance[smoker],"yes",insurance[region],'Langkah #2 (2)'!J$4,insurance[sex],"female")/COUNTIFS(insurance[region],'Langkah #2 (2)'!J$4)</f>
        <v>8.9506172839506168E-2</v>
      </c>
      <c r="K10" s="113">
        <f>COUNTIFS(insurance[smoker],"yes",insurance[region],'Langkah #2 (2)'!K$4,insurance[sex],"female")/COUNTIFS(insurance[region],'Langkah #2 (2)'!K$4)</f>
        <v>8.9230769230769225E-2</v>
      </c>
      <c r="L10" s="113">
        <f>COUNTIFS(insurance[smoker],"yes",insurance[region],'Langkah #2 (2)'!L$4,insurance[sex],"female")/COUNTIFS(insurance[region],'Langkah #2 (2)'!L$4)</f>
        <v>9.8901098901098897E-2</v>
      </c>
      <c r="M10" s="113">
        <f>COUNTIFS(insurance[smoker],"yes",insurance[region],'Langkah #2 (2)'!M$4,insurance[sex],"female")/COUNTIFS(insurance[region],'Langkah #2 (2)'!M$4)</f>
        <v>6.4615384615384616E-2</v>
      </c>
      <c r="N10" s="119">
        <f>COUNTIFS(insurance[smoker],"yes",insurance[sex],"female")/COUNT(insurance[age])</f>
        <v>8.5949177877428992E-2</v>
      </c>
      <c r="O10" s="111"/>
      <c r="P10" s="111"/>
      <c r="AE10" s="71">
        <v>6</v>
      </c>
      <c r="AF10" s="63" t="str">
        <f>VLOOKUP(AE10,kelas_charges[[kelas]:[desc]],4,0)</f>
        <v>29598 s.d 35293</v>
      </c>
      <c r="AG10" s="62" t="e">
        <f t="shared" si="0"/>
        <v>#DIV/0!</v>
      </c>
      <c r="AH10" s="62" t="e">
        <f t="shared" si="1"/>
        <v>#DIV/0!</v>
      </c>
      <c r="AI10" s="62" t="e">
        <f t="shared" si="2"/>
        <v>#DIV/0!</v>
      </c>
      <c r="AJ10" s="62" t="e">
        <f t="shared" si="3"/>
        <v>#DIV/0!</v>
      </c>
    </row>
    <row r="11" spans="2:42" ht="17" customHeight="1">
      <c r="B11" s="1">
        <v>7</v>
      </c>
      <c r="C11" s="1" t="s">
        <v>41</v>
      </c>
      <c r="I11" s="57" t="s">
        <v>121</v>
      </c>
      <c r="J11" s="113">
        <f>COUNTIFS(insurance[smoker],"yes",insurance[region],'Langkah #2 (2)'!J$4,insurance[sex],"male")/COUNTIFS(insurance[region],'Langkah #2 (2)'!J$4)</f>
        <v>0.11728395061728394</v>
      </c>
      <c r="K11" s="113">
        <f>COUNTIFS(insurance[smoker],"yes",insurance[region],'Langkah #2 (2)'!K$4,insurance[sex],"male")/COUNTIFS(insurance[region],'Langkah #2 (2)'!K$4)</f>
        <v>8.9230769230769225E-2</v>
      </c>
      <c r="L11" s="113">
        <f>COUNTIFS(insurance[smoker],"yes",insurance[region],'Langkah #2 (2)'!L$4,insurance[sex],"male")/COUNTIFS(insurance[region],'Langkah #2 (2)'!L$4)</f>
        <v>0.15109890109890109</v>
      </c>
      <c r="M11" s="113">
        <f>COUNTIFS(insurance[smoker],"yes",insurance[region],'Langkah #2 (2)'!M$4,insurance[sex],"male")/COUNTIFS(insurance[region],'Langkah #2 (2)'!M$4)</f>
        <v>0.11384615384615385</v>
      </c>
      <c r="N11" s="119">
        <f>COUNTIFS(insurance[smoker],"yes",insurance[sex],"male")/COUNT(insurance[age])</f>
        <v>0.11883408071748879</v>
      </c>
      <c r="O11" s="111"/>
      <c r="P11" s="111"/>
      <c r="AE11" s="71">
        <v>7</v>
      </c>
      <c r="AF11" s="63" t="str">
        <f>VLOOKUP(AE11,kelas_charges[[kelas]:[desc]],4,0)</f>
        <v>35293 s.d 40989</v>
      </c>
      <c r="AG11" s="62" t="e">
        <f t="shared" si="0"/>
        <v>#DIV/0!</v>
      </c>
      <c r="AH11" s="62" t="e">
        <f t="shared" si="1"/>
        <v>#DIV/0!</v>
      </c>
      <c r="AI11" s="62" t="e">
        <f t="shared" si="2"/>
        <v>#DIV/0!</v>
      </c>
      <c r="AJ11" s="62" t="e">
        <f t="shared" si="3"/>
        <v>#DIV/0!</v>
      </c>
    </row>
    <row r="12" spans="2:42" ht="17" customHeight="1">
      <c r="C12" s="1" t="s">
        <v>85</v>
      </c>
      <c r="I12" s="56" t="s">
        <v>122</v>
      </c>
      <c r="J12" s="115"/>
      <c r="K12" s="115"/>
      <c r="L12" s="115"/>
      <c r="M12" s="115"/>
      <c r="N12" s="116"/>
      <c r="O12" s="111"/>
      <c r="P12" s="111"/>
      <c r="AE12" s="71">
        <v>8</v>
      </c>
      <c r="AF12" s="63" t="str">
        <f>VLOOKUP(AE12,kelas_charges[[kelas]:[desc]],4,0)</f>
        <v>40989 s.d 46684</v>
      </c>
      <c r="AG12" s="62" t="e">
        <f t="shared" si="0"/>
        <v>#DIV/0!</v>
      </c>
      <c r="AH12" s="62" t="e">
        <f t="shared" si="1"/>
        <v>#DIV/0!</v>
      </c>
      <c r="AI12" s="62" t="e">
        <f t="shared" si="2"/>
        <v>#DIV/0!</v>
      </c>
      <c r="AJ12" s="62" t="e">
        <f t="shared" si="3"/>
        <v>#DIV/0!</v>
      </c>
    </row>
    <row r="13" spans="2:42" ht="17" customHeight="1">
      <c r="C13" s="1" t="s">
        <v>86</v>
      </c>
      <c r="I13" s="57" t="s">
        <v>101</v>
      </c>
      <c r="J13" s="113">
        <f t="shared" ref="J13:N14" si="4">J10/J$7</f>
        <v>0.43283582089552236</v>
      </c>
      <c r="K13" s="113">
        <f t="shared" si="4"/>
        <v>0.5</v>
      </c>
      <c r="L13" s="113">
        <f t="shared" si="4"/>
        <v>0.39560439560439559</v>
      </c>
      <c r="M13" s="113">
        <f t="shared" si="4"/>
        <v>0.36206896551724138</v>
      </c>
      <c r="N13" s="119">
        <f t="shared" si="4"/>
        <v>0.41970802919708028</v>
      </c>
      <c r="O13" s="111"/>
      <c r="P13" s="111"/>
      <c r="AE13" s="71">
        <v>9</v>
      </c>
      <c r="AF13" s="63" t="str">
        <f>VLOOKUP(AE13,kelas_charges[[kelas]:[desc]],4,0)</f>
        <v>46684 s.d 52379</v>
      </c>
      <c r="AG13" s="62" t="e">
        <f t="shared" si="0"/>
        <v>#DIV/0!</v>
      </c>
      <c r="AH13" s="62" t="e">
        <f t="shared" si="1"/>
        <v>#DIV/0!</v>
      </c>
      <c r="AI13" s="62" t="e">
        <f t="shared" si="2"/>
        <v>#DIV/0!</v>
      </c>
      <c r="AJ13" s="62" t="e">
        <f t="shared" si="3"/>
        <v>#DIV/0!</v>
      </c>
    </row>
    <row r="14" spans="2:42" ht="17" customHeight="1">
      <c r="I14" s="57" t="s">
        <v>102</v>
      </c>
      <c r="J14" s="113">
        <f t="shared" si="4"/>
        <v>0.56716417910447758</v>
      </c>
      <c r="K14" s="113">
        <f t="shared" si="4"/>
        <v>0.5</v>
      </c>
      <c r="L14" s="113">
        <f t="shared" si="4"/>
        <v>0.60439560439560436</v>
      </c>
      <c r="M14" s="113">
        <f t="shared" si="4"/>
        <v>0.63793103448275867</v>
      </c>
      <c r="N14" s="119">
        <f t="shared" si="4"/>
        <v>0.58029197080291972</v>
      </c>
      <c r="O14" s="111"/>
      <c r="P14" s="111"/>
      <c r="AE14" s="71">
        <v>10</v>
      </c>
      <c r="AF14" s="63" t="str">
        <f>VLOOKUP(AE14,kelas_charges[[kelas]:[desc]],4,0)</f>
        <v>52379 s.d 58075</v>
      </c>
      <c r="AG14" s="62" t="e">
        <f t="shared" si="0"/>
        <v>#DIV/0!</v>
      </c>
      <c r="AH14" s="62" t="e">
        <f t="shared" si="1"/>
        <v>#DIV/0!</v>
      </c>
      <c r="AI14" s="62" t="e">
        <f t="shared" si="2"/>
        <v>#DIV/0!</v>
      </c>
      <c r="AJ14" s="62" t="e">
        <f t="shared" si="3"/>
        <v>#DIV/0!</v>
      </c>
    </row>
    <row r="15" spans="2:42">
      <c r="AE15" s="71">
        <v>11</v>
      </c>
      <c r="AF15" s="63" t="str">
        <f>VLOOKUP(AE15,kelas_charges[[kelas]:[desc]],4,0)</f>
        <v>58075 s.d 63771</v>
      </c>
      <c r="AG15" s="62" t="e">
        <f t="shared" si="0"/>
        <v>#DIV/0!</v>
      </c>
      <c r="AH15" s="62" t="e">
        <f t="shared" si="1"/>
        <v>#DIV/0!</v>
      </c>
      <c r="AI15" s="62" t="e">
        <f t="shared" si="2"/>
        <v>#DIV/0!</v>
      </c>
      <c r="AJ15" s="62" t="e">
        <f t="shared" si="3"/>
        <v>#DIV/0!</v>
      </c>
    </row>
    <row r="16" spans="2:42">
      <c r="AG16" s="52"/>
      <c r="AH16" s="52"/>
      <c r="AI16" s="52"/>
      <c r="AJ16" s="52"/>
    </row>
    <row r="17" spans="4:36">
      <c r="AE17" s="64" t="s">
        <v>106</v>
      </c>
      <c r="AF17" s="18"/>
      <c r="AG17" s="18"/>
      <c r="AH17" s="18"/>
      <c r="AI17" s="18"/>
      <c r="AJ17" s="18"/>
    </row>
    <row r="18" spans="4:36">
      <c r="I18" s="93"/>
      <c r="J18" s="54"/>
      <c r="K18" s="54"/>
      <c r="L18" s="54"/>
      <c r="M18" s="54"/>
      <c r="N18" s="79"/>
      <c r="O18" s="79"/>
      <c r="P18" s="79"/>
      <c r="AE18" s="65" t="s">
        <v>43</v>
      </c>
      <c r="AG18" s="66">
        <f>AVERAGEIFS(insurance[charges_class],insurance[region],'Langkah #2 (2)'!AG$4)</f>
        <v>2.4923076923076923</v>
      </c>
      <c r="AH18" s="66">
        <f>AVERAGEIFS(insurance[charges_class],insurance[region],'Langkah #2 (2)'!AH$4)</f>
        <v>2.6944444444444446</v>
      </c>
      <c r="AI18" s="66">
        <f>AVERAGEIFS(insurance[charges_class],insurance[region],'Langkah #2 (2)'!AI$4)</f>
        <v>2.5138461538461541</v>
      </c>
      <c r="AJ18" s="66">
        <f>AVERAGEIFS(insurance[charges_class],insurance[region],'Langkah #2 (2)'!AJ$4)</f>
        <v>2.9505494505494507</v>
      </c>
    </row>
    <row r="19" spans="4:36">
      <c r="I19" s="93"/>
      <c r="J19" s="94"/>
      <c r="K19" s="94"/>
      <c r="L19" s="94"/>
      <c r="M19" s="94"/>
      <c r="N19" s="92"/>
      <c r="O19" s="92"/>
      <c r="P19" s="92"/>
      <c r="AE19" s="65" t="s">
        <v>105</v>
      </c>
      <c r="AG19" s="66">
        <f>J24</f>
        <v>1</v>
      </c>
      <c r="AH19" s="66">
        <f>AG19</f>
        <v>1</v>
      </c>
      <c r="AI19" s="66">
        <f>AH19</f>
        <v>1</v>
      </c>
      <c r="AJ19" s="66">
        <f>AI19</f>
        <v>1</v>
      </c>
    </row>
    <row r="20" spans="4:36">
      <c r="I20" s="53"/>
      <c r="J20" s="54"/>
      <c r="K20" s="54"/>
      <c r="L20" s="54"/>
      <c r="M20" s="54"/>
      <c r="N20" s="79"/>
      <c r="O20" s="79"/>
      <c r="P20" s="79"/>
      <c r="AE20" s="65" t="s">
        <v>45</v>
      </c>
      <c r="AG20" s="66"/>
      <c r="AH20" s="66"/>
      <c r="AI20" s="66"/>
      <c r="AJ20" s="66"/>
    </row>
    <row r="21" spans="4:36">
      <c r="I21"/>
      <c r="J21" s="58"/>
      <c r="K21" s="59"/>
      <c r="L21" s="60"/>
      <c r="M21" s="60"/>
      <c r="N21" s="78"/>
      <c r="O21" s="78"/>
      <c r="P21" s="78"/>
      <c r="AE21" s="67" t="s">
        <v>104</v>
      </c>
      <c r="AF21" s="68"/>
      <c r="AG21" s="69" t="e">
        <f>SKEW(AG5:AG15)</f>
        <v>#DIV/0!</v>
      </c>
      <c r="AH21" s="69" t="e">
        <f>SKEW(AH5:AH15)</f>
        <v>#DIV/0!</v>
      </c>
      <c r="AI21" s="69" t="e">
        <f>SKEW(AI5:AI15)</f>
        <v>#DIV/0!</v>
      </c>
      <c r="AJ21" s="69" t="e">
        <f>SKEW(AJ5:AJ15)</f>
        <v>#DIV/0!</v>
      </c>
    </row>
    <row r="22" spans="4:36">
      <c r="I22" s="88" t="s">
        <v>13</v>
      </c>
      <c r="J22" s="89"/>
      <c r="K22" s="90"/>
      <c r="L22" s="91"/>
      <c r="M22" s="60"/>
      <c r="N22" s="78"/>
      <c r="O22" s="78"/>
      <c r="P22" s="78"/>
    </row>
    <row r="23" spans="4:36">
      <c r="I23" t="s">
        <v>67</v>
      </c>
      <c r="J23" t="s">
        <v>70</v>
      </c>
      <c r="K23" t="s">
        <v>72</v>
      </c>
      <c r="L23" t="s">
        <v>71</v>
      </c>
      <c r="M23" s="60"/>
      <c r="N23" s="78"/>
      <c r="O23" s="78"/>
      <c r="P23" s="78"/>
    </row>
    <row r="24" spans="4:36">
      <c r="D24" s="43">
        <f>COUNTIFS(insurance[region],"northwest")</f>
        <v>325</v>
      </c>
      <c r="I24" t="s">
        <v>108</v>
      </c>
      <c r="J24">
        <v>1</v>
      </c>
      <c r="K24">
        <f>COUNTIFS(insurance[charges_class],Table912411[[#This Row],[class]],insurance[region],'Langkah #2'!$I$22)</f>
        <v>0</v>
      </c>
      <c r="L24" s="51" t="e">
        <f>Table912411[[#This Row],[freq]]/SUM(Table912411[freq])</f>
        <v>#DIV/0!</v>
      </c>
      <c r="M24" s="60"/>
      <c r="N24" s="78"/>
      <c r="O24" s="78"/>
      <c r="P24" s="78"/>
    </row>
    <row r="25" spans="4:36">
      <c r="I25" t="s">
        <v>109</v>
      </c>
      <c r="J25">
        <v>2</v>
      </c>
      <c r="K25">
        <f>COUNTIFS(insurance[charges_class],Table912411[[#This Row],[class]],insurance[region],'Langkah #2'!$I$22)</f>
        <v>0</v>
      </c>
      <c r="L25" s="51" t="e">
        <f>Table912411[[#This Row],[freq]]/SUM(Table912411[freq])</f>
        <v>#DIV/0!</v>
      </c>
      <c r="M25" s="60"/>
      <c r="N25" s="78"/>
      <c r="O25" s="78"/>
      <c r="P25" s="78"/>
    </row>
    <row r="26" spans="4:36">
      <c r="I26" t="s">
        <v>110</v>
      </c>
      <c r="J26">
        <v>3</v>
      </c>
      <c r="K26">
        <f>COUNTIFS(insurance[charges_class],Table912411[[#This Row],[class]],insurance[region],'Langkah #2'!$I$22)</f>
        <v>0</v>
      </c>
      <c r="L26" s="51" t="e">
        <f>Table912411[[#This Row],[freq]]/SUM(Table912411[freq])</f>
        <v>#DIV/0!</v>
      </c>
      <c r="M26" s="60"/>
      <c r="N26" s="78"/>
      <c r="O26" s="78"/>
      <c r="P26" s="78"/>
    </row>
    <row r="27" spans="4:36">
      <c r="I27" t="s">
        <v>111</v>
      </c>
      <c r="J27">
        <v>4</v>
      </c>
      <c r="K27">
        <f>COUNTIFS(insurance[charges_class],Table912411[[#This Row],[class]],insurance[region],'Langkah #2'!$I$22)</f>
        <v>0</v>
      </c>
      <c r="L27" s="51" t="e">
        <f>Table912411[[#This Row],[freq]]/SUM(Table912411[freq])</f>
        <v>#DIV/0!</v>
      </c>
      <c r="M27" s="60"/>
      <c r="N27" s="78"/>
      <c r="O27" s="78"/>
      <c r="P27" s="78"/>
    </row>
    <row r="28" spans="4:36">
      <c r="I28" t="s">
        <v>112</v>
      </c>
      <c r="J28">
        <v>5</v>
      </c>
      <c r="K28">
        <f>COUNTIFS(insurance[charges_class],Table912411[[#This Row],[class]],insurance[region],'Langkah #2'!$I$22)</f>
        <v>0</v>
      </c>
      <c r="L28" s="51" t="e">
        <f>Table912411[[#This Row],[freq]]/SUM(Table912411[freq])</f>
        <v>#DIV/0!</v>
      </c>
      <c r="M28" s="60"/>
      <c r="N28" s="78"/>
      <c r="O28" s="78"/>
      <c r="P28" s="78"/>
    </row>
    <row r="29" spans="4:36">
      <c r="I29" t="s">
        <v>113</v>
      </c>
      <c r="J29">
        <v>6</v>
      </c>
      <c r="K29">
        <f>COUNTIFS(insurance[charges_class],Table912411[[#This Row],[class]],insurance[region],'Langkah #2'!$I$22)</f>
        <v>0</v>
      </c>
      <c r="L29" s="51" t="e">
        <f>Table912411[[#This Row],[freq]]/SUM(Table912411[freq])</f>
        <v>#DIV/0!</v>
      </c>
    </row>
    <row r="30" spans="4:36">
      <c r="I30" t="s">
        <v>114</v>
      </c>
      <c r="J30">
        <v>7</v>
      </c>
      <c r="K30">
        <f>COUNTIFS(insurance[charges_class],Table912411[[#This Row],[class]],insurance[region],'Langkah #2'!$I$22)</f>
        <v>0</v>
      </c>
      <c r="L30" s="51" t="e">
        <f>Table912411[[#This Row],[freq]]/SUM(Table912411[freq])</f>
        <v>#DIV/0!</v>
      </c>
    </row>
    <row r="31" spans="4:36">
      <c r="I31" t="s">
        <v>115</v>
      </c>
      <c r="J31">
        <v>8</v>
      </c>
      <c r="K31">
        <f>COUNTIFS(insurance[charges_class],Table912411[[#This Row],[class]],insurance[region],'Langkah #2'!$I$22)</f>
        <v>0</v>
      </c>
      <c r="L31" s="51" t="e">
        <f>Table912411[[#This Row],[freq]]/SUM(Table912411[freq])</f>
        <v>#DIV/0!</v>
      </c>
    </row>
    <row r="32" spans="4:36">
      <c r="I32" t="s">
        <v>116</v>
      </c>
      <c r="J32">
        <v>9</v>
      </c>
      <c r="K32">
        <f>COUNTIFS(insurance[charges_class],Table912411[[#This Row],[class]],insurance[region],'Langkah #2'!$I$22)</f>
        <v>0</v>
      </c>
      <c r="L32" s="51" t="e">
        <f>Table912411[[#This Row],[freq]]/SUM(Table912411[freq])</f>
        <v>#DIV/0!</v>
      </c>
    </row>
    <row r="33" spans="9:12">
      <c r="I33" t="s">
        <v>117</v>
      </c>
      <c r="J33">
        <v>10</v>
      </c>
      <c r="K33">
        <f>COUNTIFS(insurance[charges_class],Table912411[[#This Row],[class]],insurance[region],'Langkah #2'!$I$22)</f>
        <v>0</v>
      </c>
      <c r="L33" s="51" t="e">
        <f>Table912411[[#This Row],[freq]]/SUM(Table912411[freq])</f>
        <v>#DIV/0!</v>
      </c>
    </row>
    <row r="34" spans="9:12">
      <c r="I34" t="s">
        <v>118</v>
      </c>
      <c r="J34">
        <v>11</v>
      </c>
      <c r="K34">
        <f>COUNTIFS(insurance[charges_class],Table912411[[#This Row],[class]],insurance[region],'Langkah #2'!$I$22)</f>
        <v>0</v>
      </c>
      <c r="L34" s="51" t="e">
        <f>Table912411[[#This Row],[freq]]/SUM(Table912411[freq])</f>
        <v>#DIV/0!</v>
      </c>
    </row>
    <row r="36" spans="9:12">
      <c r="I36" s="88" t="s">
        <v>14</v>
      </c>
      <c r="J36" s="89"/>
      <c r="K36" s="90"/>
      <c r="L36" s="91"/>
    </row>
    <row r="37" spans="9:12">
      <c r="I37" t="s">
        <v>67</v>
      </c>
      <c r="J37" t="s">
        <v>70</v>
      </c>
      <c r="K37" t="s">
        <v>72</v>
      </c>
      <c r="L37" t="s">
        <v>71</v>
      </c>
    </row>
    <row r="38" spans="9:12">
      <c r="I38" t="s">
        <v>108</v>
      </c>
      <c r="J38">
        <v>1</v>
      </c>
      <c r="K38">
        <f>COUNTIFS(insurance[charges_class],Table9124512[[#This Row],[class]],insurance[region],'Langkah #2'!$I$36)</f>
        <v>0</v>
      </c>
      <c r="L38" s="51" t="e">
        <f>Table9124512[[#This Row],[freq]]/SUM(Table9124512[freq])</f>
        <v>#DIV/0!</v>
      </c>
    </row>
    <row r="39" spans="9:12">
      <c r="I39" t="s">
        <v>109</v>
      </c>
      <c r="J39">
        <v>2</v>
      </c>
      <c r="K39">
        <f>COUNTIFS(insurance[charges_class],Table9124512[[#This Row],[class]],insurance[region],'Langkah #2'!$I$36)</f>
        <v>0</v>
      </c>
      <c r="L39" s="51" t="e">
        <f>Table9124512[[#This Row],[freq]]/SUM(Table9124512[freq])</f>
        <v>#DIV/0!</v>
      </c>
    </row>
    <row r="40" spans="9:12">
      <c r="I40" t="s">
        <v>110</v>
      </c>
      <c r="J40">
        <v>3</v>
      </c>
      <c r="K40">
        <f>COUNTIFS(insurance[charges_class],Table9124512[[#This Row],[class]],insurance[region],'Langkah #2'!$I$36)</f>
        <v>0</v>
      </c>
      <c r="L40" s="51" t="e">
        <f>Table9124512[[#This Row],[freq]]/SUM(Table9124512[freq])</f>
        <v>#DIV/0!</v>
      </c>
    </row>
    <row r="41" spans="9:12">
      <c r="I41" t="s">
        <v>111</v>
      </c>
      <c r="J41">
        <v>4</v>
      </c>
      <c r="K41">
        <f>COUNTIFS(insurance[charges_class],Table9124512[[#This Row],[class]],insurance[region],'Langkah #2'!$I$36)</f>
        <v>0</v>
      </c>
      <c r="L41" s="51" t="e">
        <f>Table9124512[[#This Row],[freq]]/SUM(Table9124512[freq])</f>
        <v>#DIV/0!</v>
      </c>
    </row>
    <row r="42" spans="9:12">
      <c r="I42" t="s">
        <v>112</v>
      </c>
      <c r="J42">
        <v>5</v>
      </c>
      <c r="K42">
        <f>COUNTIFS(insurance[charges_class],Table9124512[[#This Row],[class]],insurance[region],'Langkah #2'!$I$36)</f>
        <v>0</v>
      </c>
      <c r="L42" s="51" t="e">
        <f>Table9124512[[#This Row],[freq]]/SUM(Table9124512[freq])</f>
        <v>#DIV/0!</v>
      </c>
    </row>
    <row r="43" spans="9:12">
      <c r="I43" t="s">
        <v>113</v>
      </c>
      <c r="J43">
        <v>6</v>
      </c>
      <c r="K43">
        <f>COUNTIFS(insurance[charges_class],Table9124512[[#This Row],[class]],insurance[region],'Langkah #2'!$I$36)</f>
        <v>0</v>
      </c>
      <c r="L43" s="51" t="e">
        <f>Table9124512[[#This Row],[freq]]/SUM(Table9124512[freq])</f>
        <v>#DIV/0!</v>
      </c>
    </row>
    <row r="44" spans="9:12">
      <c r="I44" t="s">
        <v>114</v>
      </c>
      <c r="J44">
        <v>7</v>
      </c>
      <c r="K44">
        <f>COUNTIFS(insurance[charges_class],Table9124512[[#This Row],[class]],insurance[region],'Langkah #2'!$I$36)</f>
        <v>0</v>
      </c>
      <c r="L44" s="51" t="e">
        <f>Table9124512[[#This Row],[freq]]/SUM(Table9124512[freq])</f>
        <v>#DIV/0!</v>
      </c>
    </row>
    <row r="45" spans="9:12">
      <c r="I45" t="s">
        <v>115</v>
      </c>
      <c r="J45">
        <v>8</v>
      </c>
      <c r="K45">
        <f>COUNTIFS(insurance[charges_class],Table9124512[[#This Row],[class]],insurance[region],'Langkah #2'!$I$36)</f>
        <v>0</v>
      </c>
      <c r="L45" s="51" t="e">
        <f>Table9124512[[#This Row],[freq]]/SUM(Table9124512[freq])</f>
        <v>#DIV/0!</v>
      </c>
    </row>
    <row r="46" spans="9:12">
      <c r="I46" t="s">
        <v>116</v>
      </c>
      <c r="J46">
        <v>9</v>
      </c>
      <c r="K46">
        <f>COUNTIFS(insurance[charges_class],Table9124512[[#This Row],[class]],insurance[region],'Langkah #2'!$I$36)</f>
        <v>0</v>
      </c>
      <c r="L46" s="51" t="e">
        <f>Table9124512[[#This Row],[freq]]/SUM(Table9124512[freq])</f>
        <v>#DIV/0!</v>
      </c>
    </row>
    <row r="47" spans="9:12">
      <c r="I47" t="s">
        <v>117</v>
      </c>
      <c r="J47">
        <v>10</v>
      </c>
      <c r="K47">
        <f>COUNTIFS(insurance[charges_class],Table9124512[[#This Row],[class]],insurance[region],'Langkah #2'!$I$36)</f>
        <v>0</v>
      </c>
      <c r="L47" s="51" t="e">
        <f>Table9124512[[#This Row],[freq]]/SUM(Table9124512[freq])</f>
        <v>#DIV/0!</v>
      </c>
    </row>
    <row r="48" spans="9:12">
      <c r="I48" t="s">
        <v>118</v>
      </c>
      <c r="J48">
        <v>11</v>
      </c>
      <c r="K48">
        <f>COUNTIFS(insurance[charges_class],Table9124512[[#This Row],[class]],insurance[region],'Langkah #2'!$I$36)</f>
        <v>0</v>
      </c>
      <c r="L48" s="51" t="e">
        <f>Table9124512[[#This Row],[freq]]/SUM(Table9124512[freq])</f>
        <v>#DIV/0!</v>
      </c>
    </row>
    <row r="50" spans="9:12">
      <c r="I50" s="88" t="s">
        <v>9</v>
      </c>
      <c r="J50" s="89"/>
      <c r="K50" s="90"/>
      <c r="L50" s="91"/>
    </row>
    <row r="51" spans="9:12">
      <c r="I51" t="s">
        <v>67</v>
      </c>
      <c r="J51" t="s">
        <v>70</v>
      </c>
      <c r="K51" t="s">
        <v>72</v>
      </c>
      <c r="L51" t="s">
        <v>71</v>
      </c>
    </row>
    <row r="52" spans="9:12">
      <c r="I52" t="s">
        <v>108</v>
      </c>
      <c r="J52">
        <v>1</v>
      </c>
      <c r="K52">
        <f>COUNTIFS(insurance[charges_class],Table91245613[[#This Row],[class]],insurance[region],'Langkah #2'!$I$50)</f>
        <v>0</v>
      </c>
      <c r="L52" s="51" t="e">
        <f>Table91245613[[#This Row],[freq]]/SUM(Table91245613[freq])</f>
        <v>#DIV/0!</v>
      </c>
    </row>
    <row r="53" spans="9:12">
      <c r="I53" t="s">
        <v>109</v>
      </c>
      <c r="J53">
        <v>2</v>
      </c>
      <c r="K53">
        <f>COUNTIFS(insurance[charges_class],Table91245613[[#This Row],[class]],insurance[region],'Langkah #2'!$I$50)</f>
        <v>0</v>
      </c>
      <c r="L53" s="51" t="e">
        <f>Table91245613[[#This Row],[freq]]/SUM(Table91245613[freq])</f>
        <v>#DIV/0!</v>
      </c>
    </row>
    <row r="54" spans="9:12">
      <c r="I54" t="s">
        <v>110</v>
      </c>
      <c r="J54">
        <v>3</v>
      </c>
      <c r="K54">
        <f>COUNTIFS(insurance[charges_class],Table91245613[[#This Row],[class]],insurance[region],'Langkah #2'!$I$50)</f>
        <v>0</v>
      </c>
      <c r="L54" s="51" t="e">
        <f>Table91245613[[#This Row],[freq]]/SUM(Table91245613[freq])</f>
        <v>#DIV/0!</v>
      </c>
    </row>
    <row r="55" spans="9:12">
      <c r="I55" t="s">
        <v>111</v>
      </c>
      <c r="J55">
        <v>4</v>
      </c>
      <c r="K55">
        <f>COUNTIFS(insurance[charges_class],Table91245613[[#This Row],[class]],insurance[region],'Langkah #2'!$I$50)</f>
        <v>0</v>
      </c>
      <c r="L55" s="51" t="e">
        <f>Table91245613[[#This Row],[freq]]/SUM(Table91245613[freq])</f>
        <v>#DIV/0!</v>
      </c>
    </row>
    <row r="56" spans="9:12">
      <c r="I56" t="s">
        <v>112</v>
      </c>
      <c r="J56">
        <v>5</v>
      </c>
      <c r="K56">
        <f>COUNTIFS(insurance[charges_class],Table91245613[[#This Row],[class]],insurance[region],'Langkah #2'!$I$50)</f>
        <v>0</v>
      </c>
      <c r="L56" s="51" t="e">
        <f>Table91245613[[#This Row],[freq]]/SUM(Table91245613[freq])</f>
        <v>#DIV/0!</v>
      </c>
    </row>
    <row r="57" spans="9:12">
      <c r="I57" t="s">
        <v>113</v>
      </c>
      <c r="J57">
        <v>6</v>
      </c>
      <c r="K57">
        <f>COUNTIFS(insurance[charges_class],Table91245613[[#This Row],[class]],insurance[region],'Langkah #2'!$I$50)</f>
        <v>0</v>
      </c>
      <c r="L57" s="51" t="e">
        <f>Table91245613[[#This Row],[freq]]/SUM(Table91245613[freq])</f>
        <v>#DIV/0!</v>
      </c>
    </row>
    <row r="58" spans="9:12">
      <c r="I58" t="s">
        <v>114</v>
      </c>
      <c r="J58">
        <v>7</v>
      </c>
      <c r="K58">
        <f>COUNTIFS(insurance[charges_class],Table91245613[[#This Row],[class]],insurance[region],'Langkah #2'!$I$50)</f>
        <v>0</v>
      </c>
      <c r="L58" s="51" t="e">
        <f>Table91245613[[#This Row],[freq]]/SUM(Table91245613[freq])</f>
        <v>#DIV/0!</v>
      </c>
    </row>
    <row r="59" spans="9:12">
      <c r="I59" t="s">
        <v>115</v>
      </c>
      <c r="J59">
        <v>8</v>
      </c>
      <c r="K59">
        <f>COUNTIFS(insurance[charges_class],Table91245613[[#This Row],[class]],insurance[region],'Langkah #2'!$I$50)</f>
        <v>0</v>
      </c>
      <c r="L59" s="51" t="e">
        <f>Table91245613[[#This Row],[freq]]/SUM(Table91245613[freq])</f>
        <v>#DIV/0!</v>
      </c>
    </row>
    <row r="60" spans="9:12">
      <c r="I60" t="s">
        <v>116</v>
      </c>
      <c r="J60">
        <v>9</v>
      </c>
      <c r="K60">
        <f>COUNTIFS(insurance[charges_class],Table91245613[[#This Row],[class]],insurance[region],'Langkah #2'!$I$50)</f>
        <v>0</v>
      </c>
      <c r="L60" s="51" t="e">
        <f>Table91245613[[#This Row],[freq]]/SUM(Table91245613[freq])</f>
        <v>#DIV/0!</v>
      </c>
    </row>
    <row r="61" spans="9:12">
      <c r="I61" t="s">
        <v>117</v>
      </c>
      <c r="J61">
        <v>10</v>
      </c>
      <c r="K61">
        <f>COUNTIFS(insurance[charges_class],Table91245613[[#This Row],[class]],insurance[region],'Langkah #2'!$I$50)</f>
        <v>0</v>
      </c>
      <c r="L61" s="51" t="e">
        <f>Table91245613[[#This Row],[freq]]/SUM(Table91245613[freq])</f>
        <v>#DIV/0!</v>
      </c>
    </row>
    <row r="62" spans="9:12">
      <c r="I62" t="s">
        <v>118</v>
      </c>
      <c r="J62">
        <v>11</v>
      </c>
      <c r="K62">
        <f>COUNTIFS(insurance[charges_class],Table91245613[[#This Row],[class]],insurance[region],'Langkah #2'!$I$50)</f>
        <v>0</v>
      </c>
      <c r="L62" s="51" t="e">
        <f>Table91245613[[#This Row],[freq]]/SUM(Table91245613[freq])</f>
        <v>#DIV/0!</v>
      </c>
    </row>
    <row r="64" spans="9:12">
      <c r="I64" s="88" t="s">
        <v>12</v>
      </c>
      <c r="J64" s="89"/>
      <c r="K64" s="90"/>
      <c r="L64" s="91"/>
    </row>
    <row r="65" spans="9:12">
      <c r="I65" t="s">
        <v>67</v>
      </c>
      <c r="J65" t="s">
        <v>70</v>
      </c>
      <c r="K65" t="s">
        <v>72</v>
      </c>
      <c r="L65" t="s">
        <v>71</v>
      </c>
    </row>
    <row r="66" spans="9:12">
      <c r="I66" t="s">
        <v>108</v>
      </c>
      <c r="J66">
        <v>1</v>
      </c>
      <c r="K66">
        <f>COUNTIFS(insurance[charges_class],Table912456814[[#This Row],[class]],insurance[region],'Langkah #2'!$I$64)</f>
        <v>0</v>
      </c>
      <c r="L66" s="51" t="e">
        <f>Table912456814[[#This Row],[freq]]/SUM(Table912456814[freq])</f>
        <v>#DIV/0!</v>
      </c>
    </row>
    <row r="67" spans="9:12">
      <c r="I67" t="s">
        <v>109</v>
      </c>
      <c r="J67">
        <v>2</v>
      </c>
      <c r="K67">
        <f>COUNTIFS(insurance[charges_class],Table912456814[[#This Row],[class]],insurance[region],'Langkah #2'!$I$64)</f>
        <v>0</v>
      </c>
      <c r="L67" s="51" t="e">
        <f>Table912456814[[#This Row],[freq]]/SUM(Table912456814[freq])</f>
        <v>#DIV/0!</v>
      </c>
    </row>
    <row r="68" spans="9:12">
      <c r="I68" t="s">
        <v>110</v>
      </c>
      <c r="J68">
        <v>3</v>
      </c>
      <c r="K68">
        <f>COUNTIFS(insurance[charges_class],Table912456814[[#This Row],[class]],insurance[region],'Langkah #2'!$I$64)</f>
        <v>0</v>
      </c>
      <c r="L68" s="51" t="e">
        <f>Table912456814[[#This Row],[freq]]/SUM(Table912456814[freq])</f>
        <v>#DIV/0!</v>
      </c>
    </row>
    <row r="69" spans="9:12">
      <c r="I69" t="s">
        <v>111</v>
      </c>
      <c r="J69">
        <v>4</v>
      </c>
      <c r="K69">
        <f>COUNTIFS(insurance[charges_class],Table912456814[[#This Row],[class]],insurance[region],'Langkah #2'!$I$64)</f>
        <v>0</v>
      </c>
      <c r="L69" s="51" t="e">
        <f>Table912456814[[#This Row],[freq]]/SUM(Table912456814[freq])</f>
        <v>#DIV/0!</v>
      </c>
    </row>
    <row r="70" spans="9:12">
      <c r="I70" t="s">
        <v>112</v>
      </c>
      <c r="J70">
        <v>5</v>
      </c>
      <c r="K70">
        <f>COUNTIFS(insurance[charges_class],Table912456814[[#This Row],[class]],insurance[region],'Langkah #2'!$I$64)</f>
        <v>0</v>
      </c>
      <c r="L70" s="51" t="e">
        <f>Table912456814[[#This Row],[freq]]/SUM(Table912456814[freq])</f>
        <v>#DIV/0!</v>
      </c>
    </row>
    <row r="71" spans="9:12">
      <c r="I71" t="s">
        <v>113</v>
      </c>
      <c r="J71">
        <v>6</v>
      </c>
      <c r="K71">
        <f>COUNTIFS(insurance[charges_class],Table912456814[[#This Row],[class]],insurance[region],'Langkah #2'!$I$64)</f>
        <v>0</v>
      </c>
      <c r="L71" s="51" t="e">
        <f>Table912456814[[#This Row],[freq]]/SUM(Table912456814[freq])</f>
        <v>#DIV/0!</v>
      </c>
    </row>
    <row r="72" spans="9:12">
      <c r="I72" t="s">
        <v>114</v>
      </c>
      <c r="J72">
        <v>7</v>
      </c>
      <c r="K72">
        <f>COUNTIFS(insurance[charges_class],Table912456814[[#This Row],[class]],insurance[region],'Langkah #2'!$I$64)</f>
        <v>0</v>
      </c>
      <c r="L72" s="51" t="e">
        <f>Table912456814[[#This Row],[freq]]/SUM(Table912456814[freq])</f>
        <v>#DIV/0!</v>
      </c>
    </row>
    <row r="73" spans="9:12">
      <c r="I73" t="s">
        <v>115</v>
      </c>
      <c r="J73">
        <v>8</v>
      </c>
      <c r="K73">
        <f>COUNTIFS(insurance[charges_class],Table912456814[[#This Row],[class]],insurance[region],'Langkah #2'!$I$64)</f>
        <v>0</v>
      </c>
      <c r="L73" s="51" t="e">
        <f>Table912456814[[#This Row],[freq]]/SUM(Table912456814[freq])</f>
        <v>#DIV/0!</v>
      </c>
    </row>
    <row r="74" spans="9:12">
      <c r="I74" t="s">
        <v>116</v>
      </c>
      <c r="J74">
        <v>9</v>
      </c>
      <c r="K74">
        <f>COUNTIFS(insurance[charges_class],Table912456814[[#This Row],[class]],insurance[region],'Langkah #2'!$I$64)</f>
        <v>0</v>
      </c>
      <c r="L74" s="51" t="e">
        <f>Table912456814[[#This Row],[freq]]/SUM(Table912456814[freq])</f>
        <v>#DIV/0!</v>
      </c>
    </row>
    <row r="75" spans="9:12">
      <c r="I75" t="s">
        <v>117</v>
      </c>
      <c r="J75">
        <v>10</v>
      </c>
      <c r="K75">
        <f>COUNTIFS(insurance[charges_class],Table912456814[[#This Row],[class]],insurance[region],'Langkah #2'!$I$64)</f>
        <v>0</v>
      </c>
      <c r="L75" s="51" t="e">
        <f>Table912456814[[#This Row],[freq]]/SUM(Table912456814[freq])</f>
        <v>#DIV/0!</v>
      </c>
    </row>
    <row r="76" spans="9:12">
      <c r="I76" t="s">
        <v>118</v>
      </c>
      <c r="J76">
        <v>11</v>
      </c>
      <c r="K76">
        <f>COUNTIFS(insurance[charges_class],Table912456814[[#This Row],[class]],insurance[region],'Langkah #2'!$I$64)</f>
        <v>0</v>
      </c>
      <c r="L76" s="51" t="e">
        <f>Table912456814[[#This Row],[freq]]/SUM(Table912456814[freq])</f>
        <v>#DIV/0!</v>
      </c>
    </row>
  </sheetData>
  <mergeCells count="1">
    <mergeCell ref="AE3:AJ3"/>
  </mergeCell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E4A6-1876-47EB-8BBE-42AAF419C653}">
  <dimension ref="B4:CO370"/>
  <sheetViews>
    <sheetView showGridLines="0" topLeftCell="D5" zoomScale="115" zoomScaleNormal="115" workbookViewId="0">
      <selection activeCell="J22" sqref="J22"/>
    </sheetView>
  </sheetViews>
  <sheetFormatPr defaultRowHeight="14.5"/>
  <cols>
    <col min="1" max="1" width="1.6328125" style="43" customWidth="1"/>
    <col min="2" max="2" width="5" style="1" customWidth="1"/>
    <col min="3" max="3" width="33.08984375" style="1" customWidth="1"/>
    <col min="4" max="7" width="10" style="43" customWidth="1"/>
    <col min="8" max="9" width="1.6328125" style="43" customWidth="1"/>
    <col min="10" max="10" width="32.90625" style="43" customWidth="1"/>
    <col min="11" max="11" width="9.81640625" style="43" customWidth="1"/>
    <col min="12" max="14" width="11.08984375" style="43" customWidth="1"/>
    <col min="15" max="18" width="10.7265625" style="43" customWidth="1"/>
    <col min="19" max="39" width="8.7265625" style="43"/>
    <col min="40" max="40" width="6.54296875" style="43" customWidth="1"/>
    <col min="41" max="41" width="11.81640625" style="43" customWidth="1"/>
    <col min="42" max="42" width="7.81640625" style="43" bestFit="1" customWidth="1"/>
    <col min="43" max="43" width="7.453125" style="43" bestFit="1" customWidth="1"/>
    <col min="44" max="44" width="7.90625" style="43" bestFit="1" customWidth="1"/>
    <col min="45" max="45" width="7.54296875" style="43" bestFit="1" customWidth="1"/>
    <col min="46" max="47" width="8.7265625" style="43"/>
    <col min="48" max="51" width="13.36328125" style="43" customWidth="1"/>
    <col min="52" max="53" width="8.7265625" style="43"/>
    <col min="54" max="57" width="8.7265625" style="193"/>
    <col min="58" max="74" width="8.7265625" style="43"/>
    <col min="75" max="76" width="10.08984375" style="43" bestFit="1" customWidth="1"/>
    <col min="77" max="78" width="10.81640625" style="43" bestFit="1" customWidth="1"/>
    <col min="79" max="79" width="8.6328125" style="43" customWidth="1"/>
    <col min="80" max="81" width="8.7265625" style="43"/>
    <col min="82" max="82" width="4.54296875" style="43" bestFit="1" customWidth="1"/>
    <col min="83" max="83" width="9.6328125" style="43" bestFit="1" customWidth="1"/>
    <col min="84" max="84" width="9.08984375" style="43" bestFit="1" customWidth="1"/>
    <col min="85" max="85" width="9.54296875" style="43" bestFit="1" customWidth="1"/>
    <col min="86" max="86" width="9" style="43" bestFit="1" customWidth="1"/>
    <col min="87" max="88" width="8.7265625" style="43"/>
    <col min="89" max="89" width="4.54296875" style="43" bestFit="1" customWidth="1"/>
    <col min="90" max="90" width="9.6328125" style="43" bestFit="1" customWidth="1"/>
    <col min="91" max="91" width="9.08984375" style="43" bestFit="1" customWidth="1"/>
    <col min="92" max="93" width="10.81640625" style="43" bestFit="1" customWidth="1"/>
    <col min="94" max="16384" width="8.7265625" style="43"/>
  </cols>
  <sheetData>
    <row r="4" spans="2:93">
      <c r="BB4" s="43"/>
      <c r="BC4" s="43"/>
      <c r="BD4" s="43"/>
      <c r="BE4" s="43"/>
    </row>
    <row r="5" spans="2:93" ht="15.5">
      <c r="J5" s="95" t="s">
        <v>123</v>
      </c>
      <c r="K5" s="68"/>
      <c r="L5" s="68"/>
      <c r="M5" s="68"/>
      <c r="N5" s="68"/>
      <c r="O5" s="68"/>
      <c r="AV5" s="123" t="s">
        <v>143</v>
      </c>
      <c r="AY5" s="122" t="s">
        <v>142</v>
      </c>
      <c r="BB5" s="43"/>
      <c r="BC5" s="43"/>
      <c r="BD5" s="43"/>
      <c r="BE5" s="43"/>
    </row>
    <row r="6" spans="2:93" ht="23.5" customHeight="1">
      <c r="B6" s="1">
        <v>1</v>
      </c>
      <c r="C6" s="1" t="s">
        <v>35</v>
      </c>
      <c r="O6" s="169"/>
      <c r="AN6" s="151" t="s">
        <v>107</v>
      </c>
      <c r="AO6" s="151"/>
      <c r="AP6" s="151"/>
      <c r="AQ6" s="151"/>
      <c r="AR6" s="151"/>
      <c r="AS6" s="151"/>
      <c r="AV6" s="120" t="s">
        <v>13</v>
      </c>
      <c r="AW6" s="120" t="s">
        <v>14</v>
      </c>
      <c r="AX6" s="120" t="s">
        <v>9</v>
      </c>
      <c r="AY6" s="120" t="s">
        <v>12</v>
      </c>
      <c r="BB6" s="192" t="s">
        <v>9</v>
      </c>
      <c r="BC6" s="192" t="s">
        <v>12</v>
      </c>
      <c r="BD6" s="192" t="s">
        <v>13</v>
      </c>
      <c r="BE6" s="192" t="s">
        <v>14</v>
      </c>
      <c r="BH6" s="192" t="s">
        <v>9</v>
      </c>
      <c r="BI6" s="192" t="s">
        <v>12</v>
      </c>
      <c r="BJ6" s="192" t="s">
        <v>13</v>
      </c>
      <c r="BK6" s="192" t="s">
        <v>14</v>
      </c>
    </row>
    <row r="7" spans="2:93" ht="17" customHeight="1">
      <c r="B7" s="1">
        <v>2</v>
      </c>
      <c r="C7" s="1" t="s">
        <v>36</v>
      </c>
      <c r="J7" s="101" t="s">
        <v>16</v>
      </c>
      <c r="K7" s="102" t="s">
        <v>97</v>
      </c>
      <c r="L7" s="102" t="s">
        <v>98</v>
      </c>
      <c r="M7" s="102" t="s">
        <v>99</v>
      </c>
      <c r="N7" s="168" t="s">
        <v>100</v>
      </c>
      <c r="O7" s="170"/>
      <c r="P7" s="112"/>
      <c r="Q7" s="112"/>
      <c r="R7" s="112"/>
      <c r="AN7" s="70" t="s">
        <v>70</v>
      </c>
      <c r="AO7" s="70" t="s">
        <v>103</v>
      </c>
      <c r="AP7" s="70" t="s">
        <v>13</v>
      </c>
      <c r="AQ7" s="70" t="s">
        <v>14</v>
      </c>
      <c r="AR7" s="70" t="s">
        <v>9</v>
      </c>
      <c r="AS7" s="70" t="s">
        <v>12</v>
      </c>
      <c r="AV7" s="121">
        <f>AVERAGEIFS(insurance[charges],insurance[region],'Langkah #2'!AV6)</f>
        <v>12417.575373969228</v>
      </c>
      <c r="AW7" s="121">
        <f>AVERAGEIFS(insurance[charges],insurance[region],'Langkah #2'!AW6)</f>
        <v>13406.3845163858</v>
      </c>
      <c r="AX7" s="121">
        <f>AVERAGEIFS(insurance[charges],insurance[region],'Langkah #2'!AX6)</f>
        <v>12346.93737729231</v>
      </c>
      <c r="AY7" s="121">
        <f>AVERAGEIFS(insurance[charges],insurance[region],'Langkah #2'!AY6)</f>
        <v>14735.411437609895</v>
      </c>
      <c r="BB7" s="193">
        <v>16884.923999999999</v>
      </c>
      <c r="BC7" s="193">
        <v>1725.5523000000001</v>
      </c>
      <c r="BD7" s="193">
        <v>21984.47061</v>
      </c>
      <c r="BE7" s="193">
        <v>6406.4107000000004</v>
      </c>
      <c r="BH7" s="43">
        <v>3</v>
      </c>
      <c r="BI7" s="43">
        <v>1</v>
      </c>
      <c r="BJ7" s="43">
        <v>4</v>
      </c>
      <c r="BK7" s="43">
        <v>1</v>
      </c>
    </row>
    <row r="8" spans="2:93" ht="17" customHeight="1">
      <c r="B8" s="1">
        <v>3</v>
      </c>
      <c r="C8" s="1" t="s">
        <v>37</v>
      </c>
      <c r="J8" s="55" t="s">
        <v>215</v>
      </c>
      <c r="K8" s="182">
        <f>COUNTIFS(insurance[region],'Langkah #2'!K$7)/COUNT(insurance[age])</f>
        <v>0.24215246636771301</v>
      </c>
      <c r="L8" s="182">
        <f>COUNTIFS(insurance[region],'Langkah #2'!L$7)/COUNT(insurance[age])</f>
        <v>0.2428998505231689</v>
      </c>
      <c r="M8" s="182">
        <f>COUNTIFS(insurance[region],'Langkah #2'!M$7)/COUNT(insurance[age])</f>
        <v>0.27204783258594917</v>
      </c>
      <c r="N8" s="183">
        <f>COUNTIFS(insurance[region],'Langkah #2'!N$7)/COUNT(insurance[age])</f>
        <v>0.2428998505231689</v>
      </c>
      <c r="O8" s="171"/>
      <c r="P8" s="195">
        <f>M8-N8</f>
        <v>2.914798206278027E-2</v>
      </c>
      <c r="Q8" s="111"/>
      <c r="R8" s="111"/>
      <c r="AN8" s="71">
        <v>1</v>
      </c>
      <c r="AO8" s="63" t="str">
        <f>VLOOKUP(AN8,kelas_charges[[kelas]:[desc]],4,0)</f>
        <v>1121 s.d 6817</v>
      </c>
      <c r="AP8" s="61">
        <f t="shared" ref="AP8:AP10" si="0">M27</f>
        <v>0.38461538461538464</v>
      </c>
      <c r="AQ8" s="61">
        <f t="shared" ref="AQ8:AQ10" si="1">M41</f>
        <v>0.32098765432098764</v>
      </c>
      <c r="AR8" s="61">
        <f t="shared" ref="AR8:AR10" si="2">M55</f>
        <v>0.37846153846153846</v>
      </c>
      <c r="AS8" s="61">
        <f t="shared" ref="AS8:AS10" si="3">M69</f>
        <v>0.38461538461538464</v>
      </c>
      <c r="AV8" s="125">
        <f>AV7/10^3</f>
        <v>12.417575373969228</v>
      </c>
      <c r="AW8" s="125">
        <f>AW7/10^3</f>
        <v>13.406384516385801</v>
      </c>
      <c r="AX8" s="125">
        <f>AX7/10^3</f>
        <v>12.34693737729231</v>
      </c>
      <c r="AY8" s="125">
        <f>AY7/10^3</f>
        <v>14.735411437609896</v>
      </c>
      <c r="BB8" s="193">
        <v>1826.8430000000001</v>
      </c>
      <c r="BC8" s="193">
        <v>4449.4620000000004</v>
      </c>
      <c r="BD8" s="193">
        <v>3866.8552</v>
      </c>
      <c r="BE8" s="193">
        <v>2721.3208</v>
      </c>
      <c r="BH8" s="43">
        <v>1</v>
      </c>
      <c r="BI8" s="43">
        <v>1</v>
      </c>
      <c r="BJ8" s="43">
        <v>1</v>
      </c>
      <c r="BK8" s="43">
        <v>1</v>
      </c>
    </row>
    <row r="9" spans="2:93" ht="17" customHeight="1">
      <c r="B9" s="1">
        <v>4</v>
      </c>
      <c r="C9" s="1" t="s">
        <v>38</v>
      </c>
      <c r="R9" s="111"/>
      <c r="AN9" s="71">
        <v>2</v>
      </c>
      <c r="AO9" s="63" t="str">
        <f>VLOOKUP(AN9,kelas_charges[[kelas]:[desc]],4,0)</f>
        <v>6817 s.d 12512</v>
      </c>
      <c r="AP9" s="61">
        <f t="shared" si="0"/>
        <v>0.29846153846153844</v>
      </c>
      <c r="AQ9" s="61">
        <f t="shared" si="1"/>
        <v>0.2932098765432099</v>
      </c>
      <c r="AR9" s="61">
        <f t="shared" si="2"/>
        <v>0.32923076923076922</v>
      </c>
      <c r="AS9" s="61">
        <f t="shared" si="3"/>
        <v>0.23076923076923078</v>
      </c>
      <c r="AU9" s="52">
        <f>SUM(AP8:AP9)</f>
        <v>0.68307692307692314</v>
      </c>
      <c r="AV9" s="52">
        <f>SUM(AQ8:AQ9)</f>
        <v>0.61419753086419759</v>
      </c>
      <c r="AW9" s="52">
        <f>SUM(AR8:AR9)</f>
        <v>0.70769230769230762</v>
      </c>
      <c r="AX9" s="52">
        <f>SUM(AS8:AS9)</f>
        <v>0.61538461538461542</v>
      </c>
      <c r="BB9" s="193">
        <v>1837.2370000000001</v>
      </c>
      <c r="BC9" s="193">
        <v>3756.6215999999999</v>
      </c>
      <c r="BD9" s="193">
        <v>7281.5056000000004</v>
      </c>
      <c r="BE9" s="193">
        <v>10797.3362</v>
      </c>
      <c r="BH9" s="43">
        <v>1</v>
      </c>
      <c r="BI9" s="43">
        <v>1</v>
      </c>
      <c r="BJ9" s="43">
        <v>2</v>
      </c>
      <c r="BK9" s="43">
        <v>2</v>
      </c>
    </row>
    <row r="10" spans="2:93" ht="17" customHeight="1">
      <c r="C10" s="1" t="s">
        <v>83</v>
      </c>
      <c r="R10" s="111"/>
      <c r="AN10" s="71">
        <v>3</v>
      </c>
      <c r="AO10" s="63" t="str">
        <f>VLOOKUP(AN10,kelas_charges[[kelas]:[desc]],4,0)</f>
        <v>12512 s.d 18207</v>
      </c>
      <c r="AP10" s="62">
        <f t="shared" si="0"/>
        <v>0.11076923076923077</v>
      </c>
      <c r="AQ10" s="62">
        <f t="shared" si="1"/>
        <v>0.15432098765432098</v>
      </c>
      <c r="AR10" s="62">
        <f t="shared" si="2"/>
        <v>9.8461538461538461E-2</v>
      </c>
      <c r="AS10" s="62">
        <f t="shared" si="3"/>
        <v>9.3406593406593408E-2</v>
      </c>
      <c r="AU10" s="124">
        <f>1-AU9</f>
        <v>0.31692307692307686</v>
      </c>
      <c r="AV10" s="124">
        <f>1-AV9</f>
        <v>0.38580246913580241</v>
      </c>
      <c r="AW10" s="124">
        <f>1-AW9</f>
        <v>0.29230769230769238</v>
      </c>
      <c r="AX10" s="124">
        <f>1-AX9</f>
        <v>0.38461538461538458</v>
      </c>
      <c r="BB10" s="193">
        <v>10602.385</v>
      </c>
      <c r="BC10" s="193">
        <v>8240.5895999999993</v>
      </c>
      <c r="BD10" s="193">
        <v>28923.136920000001</v>
      </c>
      <c r="BE10" s="193">
        <v>2395.17155</v>
      </c>
      <c r="BH10" s="43">
        <v>2</v>
      </c>
      <c r="BI10" s="43">
        <v>2</v>
      </c>
      <c r="BJ10" s="43">
        <v>5</v>
      </c>
      <c r="BK10" s="43">
        <v>1</v>
      </c>
      <c r="CE10" s="43" t="s">
        <v>9</v>
      </c>
      <c r="CF10" s="43" t="s">
        <v>12</v>
      </c>
      <c r="CG10" s="43" t="s">
        <v>13</v>
      </c>
      <c r="CH10" s="43" t="s">
        <v>14</v>
      </c>
      <c r="CL10" s="43" t="s">
        <v>9</v>
      </c>
      <c r="CM10" s="43" t="s">
        <v>12</v>
      </c>
      <c r="CN10" s="43" t="s">
        <v>13</v>
      </c>
      <c r="CO10" s="43" t="s">
        <v>14</v>
      </c>
    </row>
    <row r="11" spans="2:93" ht="17" customHeight="1">
      <c r="C11" s="1" t="s">
        <v>84</v>
      </c>
      <c r="J11" s="197" t="s">
        <v>133</v>
      </c>
      <c r="K11" s="198"/>
      <c r="L11" s="111"/>
      <c r="M11" s="111"/>
      <c r="N11" s="111"/>
      <c r="AJ11" s="71">
        <v>4</v>
      </c>
      <c r="AK11" s="63" t="str">
        <f>VLOOKUP(AJ11,kelas_charges[[kelas]:[desc]],4,0)</f>
        <v>18207 s.d 23903</v>
      </c>
      <c r="AL11" s="62">
        <f>M30</f>
        <v>6.1538461538461542E-2</v>
      </c>
      <c r="AM11" s="62">
        <f>M44</f>
        <v>8.0246913580246909E-2</v>
      </c>
      <c r="AN11" s="62">
        <f>M58</f>
        <v>5.8461538461538461E-2</v>
      </c>
      <c r="AO11" s="62">
        <f>M72</f>
        <v>7.6923076923076927E-2</v>
      </c>
      <c r="AX11" s="193">
        <v>36837.466999999997</v>
      </c>
      <c r="AY11" s="193">
        <v>27808.7251</v>
      </c>
      <c r="AZ11" s="193">
        <v>6203.90175</v>
      </c>
      <c r="BA11" s="193">
        <v>13228.846949999999</v>
      </c>
      <c r="BB11" s="43"/>
      <c r="BC11" s="43"/>
      <c r="BD11" s="43">
        <v>7</v>
      </c>
      <c r="BE11" s="43">
        <v>5</v>
      </c>
      <c r="BF11" s="43">
        <v>1</v>
      </c>
      <c r="BG11" s="43">
        <v>3</v>
      </c>
      <c r="BZ11" s="43" t="s">
        <v>229</v>
      </c>
      <c r="CA11" s="196">
        <f>AVERAGE(BH7:BH331)</f>
        <v>2.4398734177215191</v>
      </c>
      <c r="CB11" s="196">
        <f>AVERAGE(BI7:BI370)</f>
        <v>2.9577464788732395</v>
      </c>
      <c r="CC11" s="196">
        <f>AVERAGE(BJ7:BJ331)</f>
        <v>2.5158227848101267</v>
      </c>
      <c r="CD11" s="196">
        <f>AVERAGE(BK7:BK330)</f>
        <v>2.6920634920634923</v>
      </c>
      <c r="CG11" s="43" t="s">
        <v>229</v>
      </c>
      <c r="CH11" s="193">
        <f>AVERAGE(BB7:BB331)</f>
        <v>11931.906860664558</v>
      </c>
      <c r="CI11" s="193">
        <f>AVERAGE(BC7:BC370)</f>
        <v>14760.209933211268</v>
      </c>
      <c r="CJ11" s="196">
        <f>AVERAGE(BD7:BD331)</f>
        <v>12210.17266243077</v>
      </c>
      <c r="CK11" s="196">
        <f>AVERAGE(BE7:BE330)</f>
        <v>13029.652276725306</v>
      </c>
    </row>
    <row r="12" spans="2:93" ht="17" customHeight="1">
      <c r="B12" s="1">
        <v>5</v>
      </c>
      <c r="C12" s="1" t="s">
        <v>39</v>
      </c>
      <c r="J12" s="57" t="s">
        <v>77</v>
      </c>
      <c r="K12" s="118">
        <f>COUNTIFS(insurance[smoker],"yes")/COUNT(insurance[age])</f>
        <v>0.20478325859491778</v>
      </c>
      <c r="L12" s="111"/>
      <c r="M12" s="194"/>
      <c r="N12" s="111"/>
      <c r="AJ12" s="71">
        <v>5</v>
      </c>
      <c r="AK12" s="63" t="str">
        <f>VLOOKUP(AJ12,kelas_charges[[kelas]:[desc]],4,0)</f>
        <v>23903 s.d 29598</v>
      </c>
      <c r="AL12" s="62">
        <f>M31</f>
        <v>5.5384615384615386E-2</v>
      </c>
      <c r="AM12" s="62">
        <f>M45</f>
        <v>4.3209876543209874E-2</v>
      </c>
      <c r="AN12" s="62">
        <f>M59</f>
        <v>2.1538461538461538E-2</v>
      </c>
      <c r="AO12" s="62">
        <f>M73</f>
        <v>4.6703296703296704E-2</v>
      </c>
      <c r="AX12" s="193">
        <v>4149.7359999999999</v>
      </c>
      <c r="AY12" s="193">
        <v>11090.7178</v>
      </c>
      <c r="AZ12" s="193">
        <v>12268.632250000001</v>
      </c>
      <c r="BA12" s="193">
        <v>37701.876799999998</v>
      </c>
      <c r="BB12" s="43"/>
      <c r="BC12" s="43"/>
      <c r="BD12" s="43">
        <v>1</v>
      </c>
      <c r="BE12" s="43">
        <v>2</v>
      </c>
      <c r="BF12" s="43">
        <v>2</v>
      </c>
      <c r="BG12" s="43">
        <v>7</v>
      </c>
      <c r="BZ12" s="43" t="s">
        <v>230</v>
      </c>
      <c r="CA12" s="196">
        <f>MEDIAN(BH7:BH331)</f>
        <v>2</v>
      </c>
      <c r="CB12" s="196">
        <f>MEDIAN(BI7:BI370)</f>
        <v>2</v>
      </c>
      <c r="CC12" s="196">
        <f>MEDIAN(BJ7:BJ331)</f>
        <v>2</v>
      </c>
      <c r="CD12" s="196">
        <f>MEDIAN(BK7:BK330)</f>
        <v>2</v>
      </c>
      <c r="CG12" s="43" t="s">
        <v>230</v>
      </c>
      <c r="CH12" s="193">
        <f>MEDIAN(BB7:BB331)</f>
        <v>8742.9624999999996</v>
      </c>
      <c r="CI12" s="193">
        <f>MEDIAN(BC7:BC370)</f>
        <v>9283.5619999999999</v>
      </c>
      <c r="CJ12" s="196">
        <f>MEDIAN(BD7:BD331)</f>
        <v>8827.2098999999998</v>
      </c>
      <c r="CK12" s="196">
        <f>MEDIAN(BE7:BE330)</f>
        <v>9870.992624999999</v>
      </c>
    </row>
    <row r="13" spans="2:93" ht="17" customHeight="1">
      <c r="B13" s="1">
        <v>6</v>
      </c>
      <c r="C13" s="1" t="s">
        <v>40</v>
      </c>
      <c r="J13" s="57" t="s">
        <v>78</v>
      </c>
      <c r="K13" s="118">
        <f>1-K12</f>
        <v>0.79521674140508225</v>
      </c>
      <c r="L13" s="111"/>
      <c r="M13" s="111"/>
      <c r="N13" s="111"/>
      <c r="AJ13" s="71">
        <v>6</v>
      </c>
      <c r="AK13" s="63" t="str">
        <f>VLOOKUP(AJ13,kelas_charges[[kelas]:[desc]],4,0)</f>
        <v>29598 s.d 35293</v>
      </c>
      <c r="AL13" s="62">
        <f>M32</f>
        <v>2.7692307692307693E-2</v>
      </c>
      <c r="AM13" s="62">
        <f>M46</f>
        <v>3.0864197530864196E-2</v>
      </c>
      <c r="AN13" s="62">
        <f>M60</f>
        <v>2.1538461538461538E-2</v>
      </c>
      <c r="AO13" s="62">
        <f>M74</f>
        <v>1.6483516483516484E-2</v>
      </c>
      <c r="AX13" s="193">
        <v>38711</v>
      </c>
      <c r="AY13" s="193">
        <v>39611.757700000002</v>
      </c>
      <c r="AZ13" s="193">
        <v>2775.1921499999999</v>
      </c>
      <c r="BA13" s="193">
        <v>14451.835150000001</v>
      </c>
      <c r="BB13" s="43"/>
      <c r="BC13" s="43"/>
      <c r="BD13" s="43">
        <v>7</v>
      </c>
      <c r="BE13" s="43">
        <v>7</v>
      </c>
      <c r="BF13" s="43">
        <v>1</v>
      </c>
      <c r="BG13" s="43">
        <v>3</v>
      </c>
      <c r="BZ13" s="43" t="s">
        <v>231</v>
      </c>
      <c r="CA13" s="52">
        <f t="shared" ref="CA13:CD13" si="4">AP24</f>
        <v>-1.024164367670219</v>
      </c>
      <c r="CB13" s="52">
        <f t="shared" si="4"/>
        <v>-1.5453925256950241</v>
      </c>
      <c r="CC13" s="52">
        <f t="shared" si="4"/>
        <v>-1.5231147275058543</v>
      </c>
      <c r="CD13" s="52">
        <f t="shared" si="4"/>
        <v>0.16947929094967873</v>
      </c>
      <c r="CG13" s="43" t="s">
        <v>231</v>
      </c>
      <c r="CH13" s="196">
        <f>SKEW(BB7:BB331)</f>
        <v>1.7519425547470386</v>
      </c>
      <c r="CI13" s="196">
        <f>SKEW(BC7:BC370)</f>
        <v>1.2501237038364199</v>
      </c>
      <c r="CJ13" s="196">
        <f>SKEW(BD7:BD331)</f>
        <v>1.650362632717419</v>
      </c>
      <c r="CK13" s="196">
        <f>SKEW(BE7:BE330)</f>
        <v>1.4992769338877128</v>
      </c>
    </row>
    <row r="14" spans="2:93" ht="17" customHeight="1">
      <c r="B14" s="1">
        <v>7</v>
      </c>
      <c r="C14" s="1" t="s">
        <v>41</v>
      </c>
      <c r="J14" s="197" t="s">
        <v>134</v>
      </c>
      <c r="K14" s="198"/>
      <c r="L14" s="111"/>
      <c r="M14" s="111"/>
      <c r="N14" s="111"/>
      <c r="AJ14" s="71">
        <v>7</v>
      </c>
      <c r="AK14" s="63" t="str">
        <f>VLOOKUP(AJ14,kelas_charges[[kelas]:[desc]],4,0)</f>
        <v>35293 s.d 40989</v>
      </c>
      <c r="AL14" s="62">
        <f>M33</f>
        <v>2.4615384615384615E-2</v>
      </c>
      <c r="AM14" s="62">
        <f>M47</f>
        <v>3.3950617283950615E-2</v>
      </c>
      <c r="AN14" s="62">
        <f>M61</f>
        <v>5.5384615384615386E-2</v>
      </c>
      <c r="AO14" s="62">
        <f>M75</f>
        <v>6.5934065934065936E-2</v>
      </c>
      <c r="AX14" s="193">
        <v>35585.576000000001</v>
      </c>
      <c r="AY14" s="193">
        <v>1137.011</v>
      </c>
      <c r="AZ14" s="193">
        <v>13770.097900000001</v>
      </c>
      <c r="BA14" s="193">
        <v>2198.1898500000002</v>
      </c>
      <c r="BB14" s="43"/>
      <c r="BC14" s="43"/>
      <c r="BD14" s="43">
        <v>7</v>
      </c>
      <c r="BE14" s="43">
        <v>1</v>
      </c>
      <c r="BF14" s="43">
        <v>3</v>
      </c>
      <c r="BG14" s="43">
        <v>1</v>
      </c>
    </row>
    <row r="15" spans="2:93" ht="17" customHeight="1">
      <c r="C15" s="1" t="s">
        <v>85</v>
      </c>
      <c r="J15" s="57" t="s">
        <v>120</v>
      </c>
      <c r="K15" s="119">
        <f>COUNTIFS(insurance[smoker],"yes",insurance[sex],"female")/COUNT(insurance[age])</f>
        <v>8.5949177877428992E-2</v>
      </c>
      <c r="L15" s="111"/>
      <c r="M15" s="111"/>
      <c r="N15" s="111"/>
      <c r="AJ15" s="71">
        <v>8</v>
      </c>
      <c r="AK15" s="63" t="str">
        <f>VLOOKUP(AJ15,kelas_charges[[kelas]:[desc]],4,0)</f>
        <v>40989 s.d 46684</v>
      </c>
      <c r="AL15" s="62">
        <f>M34</f>
        <v>2.4615384615384615E-2</v>
      </c>
      <c r="AM15" s="62">
        <f>M48</f>
        <v>3.0864197530864196E-2</v>
      </c>
      <c r="AN15" s="62">
        <f>M62</f>
        <v>1.2307692307692308E-2</v>
      </c>
      <c r="AO15" s="62">
        <f>M76</f>
        <v>5.4945054945054944E-2</v>
      </c>
      <c r="AX15" s="193">
        <v>4687.7969999999996</v>
      </c>
      <c r="AY15" s="193">
        <v>14001.1338</v>
      </c>
      <c r="AZ15" s="193">
        <v>1625.4337499999999</v>
      </c>
      <c r="BA15" s="193">
        <v>39774.276299999998</v>
      </c>
      <c r="BB15" s="43"/>
      <c r="BC15" s="43"/>
      <c r="BD15" s="43">
        <v>1</v>
      </c>
      <c r="BE15" s="43">
        <v>3</v>
      </c>
      <c r="BF15" s="43">
        <v>1</v>
      </c>
      <c r="BG15" s="43">
        <v>7</v>
      </c>
    </row>
    <row r="16" spans="2:93" ht="17" customHeight="1">
      <c r="C16" s="1" t="s">
        <v>86</v>
      </c>
      <c r="J16" s="57" t="s">
        <v>121</v>
      </c>
      <c r="K16" s="119">
        <f>COUNTIFS(insurance[smoker],"yes",insurance[sex],"male")/COUNT(insurance[age])</f>
        <v>0.11883408071748879</v>
      </c>
      <c r="L16" s="111"/>
      <c r="M16" s="111"/>
      <c r="N16" s="111"/>
      <c r="AJ16" s="71">
        <v>9</v>
      </c>
      <c r="AK16" s="63" t="str">
        <f>VLOOKUP(AJ16,kelas_charges[[kelas]:[desc]],4,0)</f>
        <v>46684 s.d 52379</v>
      </c>
      <c r="AL16" s="62">
        <f>M35</f>
        <v>6.1538461538461538E-3</v>
      </c>
      <c r="AM16" s="62">
        <f>M49</f>
        <v>9.2592592592592587E-3</v>
      </c>
      <c r="AN16" s="62">
        <f>M63</f>
        <v>2.1538461538461538E-2</v>
      </c>
      <c r="AO16" s="62">
        <f>M77</f>
        <v>2.4725274725274724E-2</v>
      </c>
      <c r="AX16" s="193">
        <v>51194.559139999998</v>
      </c>
      <c r="AY16" s="193">
        <v>4949.7587000000003</v>
      </c>
      <c r="AZ16" s="193">
        <v>15612.19335</v>
      </c>
      <c r="BA16" s="193">
        <v>3046.0619999999999</v>
      </c>
      <c r="BB16" s="43"/>
      <c r="BC16" s="43"/>
      <c r="BD16" s="43">
        <v>9</v>
      </c>
      <c r="BE16" s="43">
        <v>1</v>
      </c>
      <c r="BF16" s="43">
        <v>3</v>
      </c>
      <c r="BG16" s="43">
        <v>1</v>
      </c>
    </row>
    <row r="17" spans="10:63" ht="17" customHeight="1">
      <c r="J17" s="197" t="s">
        <v>122</v>
      </c>
      <c r="K17" s="198"/>
      <c r="L17" s="111"/>
      <c r="M17" s="111"/>
      <c r="N17" s="111"/>
      <c r="AJ17" s="71">
        <v>10</v>
      </c>
      <c r="AK17" s="63" t="str">
        <f>VLOOKUP(AJ17,kelas_charges[[kelas]:[desc]],4,0)</f>
        <v>52379 s.d 58075</v>
      </c>
      <c r="AL17" s="62">
        <f>M36</f>
        <v>3.0769230769230769E-3</v>
      </c>
      <c r="AM17" s="62">
        <f>M50</f>
        <v>0</v>
      </c>
      <c r="AN17" s="62">
        <f>M64</f>
        <v>3.0769230769230769E-3</v>
      </c>
      <c r="AO17" s="62">
        <f>M78</f>
        <v>0</v>
      </c>
      <c r="AX17" s="193">
        <v>2302.3000000000002</v>
      </c>
      <c r="AY17" s="193">
        <v>6272.4772000000003</v>
      </c>
      <c r="AZ17" s="193">
        <v>3556.9223000000002</v>
      </c>
      <c r="BA17" s="193">
        <v>6079.6715000000004</v>
      </c>
      <c r="BB17" s="43"/>
      <c r="BC17" s="43"/>
      <c r="BD17" s="43">
        <v>1</v>
      </c>
      <c r="BE17" s="43">
        <v>1</v>
      </c>
      <c r="BF17" s="43">
        <v>1</v>
      </c>
      <c r="BG17" s="43">
        <v>1</v>
      </c>
    </row>
    <row r="18" spans="10:63">
      <c r="J18" s="57" t="s">
        <v>101</v>
      </c>
      <c r="K18" s="119">
        <f>K15/K$12</f>
        <v>0.41970802919708028</v>
      </c>
      <c r="L18" s="111"/>
      <c r="M18" s="111"/>
      <c r="AJ18" s="71">
        <v>11</v>
      </c>
      <c r="AK18" s="63" t="str">
        <f>VLOOKUP(AJ18,kelas_charges[[kelas]:[desc]],4,0)</f>
        <v>58075 s.d 63771</v>
      </c>
      <c r="AL18" s="62">
        <f>M37</f>
        <v>3.0769230769230769E-3</v>
      </c>
      <c r="AM18" s="62">
        <f>M51</f>
        <v>3.0864197530864196E-3</v>
      </c>
      <c r="AN18" s="62">
        <f>M65</f>
        <v>0</v>
      </c>
      <c r="AO18" s="62">
        <f>M79</f>
        <v>5.4945054945054949E-3</v>
      </c>
      <c r="AX18" s="193">
        <v>48173.360999999997</v>
      </c>
      <c r="AY18" s="193">
        <v>6313.759</v>
      </c>
      <c r="AZ18" s="193">
        <v>3579.8287</v>
      </c>
      <c r="BA18" s="193">
        <v>3393.35635</v>
      </c>
      <c r="BB18" s="43"/>
      <c r="BC18" s="43"/>
      <c r="BD18" s="43">
        <v>9</v>
      </c>
      <c r="BE18" s="43">
        <v>1</v>
      </c>
      <c r="BF18" s="43">
        <v>1</v>
      </c>
      <c r="BG18" s="43">
        <v>1</v>
      </c>
    </row>
    <row r="19" spans="10:63">
      <c r="J19" s="57" t="s">
        <v>102</v>
      </c>
      <c r="K19" s="119">
        <f>K16/K$12</f>
        <v>0.58029197080291972</v>
      </c>
      <c r="L19" s="111"/>
      <c r="M19" s="111"/>
      <c r="AL19" s="52"/>
      <c r="AM19" s="52"/>
      <c r="AN19" s="52"/>
      <c r="AO19" s="52"/>
      <c r="AX19" s="193">
        <v>20630.283510000001</v>
      </c>
      <c r="AY19" s="193">
        <v>12629.896699999999</v>
      </c>
      <c r="AZ19" s="193">
        <v>8059.6791000000003</v>
      </c>
      <c r="BA19" s="193">
        <v>2211.1307499999998</v>
      </c>
      <c r="BB19" s="43"/>
      <c r="BC19" s="43"/>
      <c r="BD19" s="43">
        <v>4</v>
      </c>
      <c r="BE19" s="43">
        <v>3</v>
      </c>
      <c r="BF19" s="43">
        <v>2</v>
      </c>
      <c r="BG19" s="43">
        <v>1</v>
      </c>
    </row>
    <row r="20" spans="10:63">
      <c r="AN20" s="64" t="s">
        <v>106</v>
      </c>
      <c r="AO20" s="18"/>
      <c r="AP20" s="18"/>
      <c r="AQ20" s="18"/>
      <c r="AR20" s="18"/>
      <c r="AS20" s="18"/>
      <c r="BB20" s="193">
        <v>23568.272000000001</v>
      </c>
      <c r="BC20" s="193">
        <v>38709.175999999999</v>
      </c>
      <c r="BD20" s="193">
        <v>47496.494449999998</v>
      </c>
      <c r="BE20" s="193">
        <v>13607.36875</v>
      </c>
      <c r="BH20" s="43">
        <v>4</v>
      </c>
      <c r="BI20" s="43">
        <v>7</v>
      </c>
      <c r="BJ20" s="43">
        <v>9</v>
      </c>
      <c r="BK20" s="43">
        <v>3</v>
      </c>
    </row>
    <row r="21" spans="10:63">
      <c r="R21" s="79"/>
      <c r="AN21" s="65" t="s">
        <v>43</v>
      </c>
      <c r="AP21" s="66">
        <f>AVERAGEIFS(insurance[charges_class],insurance[region],'Langkah #2'!AP$7)</f>
        <v>2.4923076923076923</v>
      </c>
      <c r="AQ21" s="66">
        <f>AVERAGEIFS(insurance[charges_class],insurance[region],'Langkah #2'!AQ$7)</f>
        <v>2.6944444444444446</v>
      </c>
      <c r="AR21" s="66">
        <f>AVERAGEIFS(insurance[charges_class],insurance[region],'Langkah #2'!AR$7)</f>
        <v>2.5138461538461541</v>
      </c>
      <c r="AS21" s="66">
        <f>AVERAGEIFS(insurance[charges_class],insurance[region],'Langkah #2'!AS$7)</f>
        <v>2.9505494505494507</v>
      </c>
      <c r="BB21" s="193">
        <v>1743.2139999999999</v>
      </c>
      <c r="BC21" s="193">
        <v>37742.575700000001</v>
      </c>
      <c r="BD21" s="193">
        <v>5989.5236500000001</v>
      </c>
      <c r="BE21" s="193">
        <v>8606.2173999999995</v>
      </c>
      <c r="BH21" s="43">
        <v>1</v>
      </c>
      <c r="BI21" s="43">
        <v>7</v>
      </c>
      <c r="BJ21" s="43">
        <v>1</v>
      </c>
      <c r="BK21" s="43">
        <v>2</v>
      </c>
    </row>
    <row r="22" spans="10:63">
      <c r="J22" s="93"/>
      <c r="K22" s="94"/>
      <c r="L22" s="94"/>
      <c r="M22" s="94"/>
      <c r="N22" s="94"/>
      <c r="O22" s="92"/>
      <c r="P22" s="92"/>
      <c r="Q22" s="92"/>
      <c r="R22" s="92"/>
      <c r="AN22" s="65" t="s">
        <v>105</v>
      </c>
      <c r="AP22" s="66">
        <f>K27</f>
        <v>1</v>
      </c>
      <c r="AQ22" s="66">
        <f>AP22</f>
        <v>1</v>
      </c>
      <c r="AR22" s="66">
        <f>AQ22</f>
        <v>1</v>
      </c>
      <c r="AS22" s="66">
        <f>AR22</f>
        <v>1</v>
      </c>
      <c r="BB22" s="193">
        <v>14235.072</v>
      </c>
      <c r="BC22" s="193">
        <v>34303.167200000004</v>
      </c>
      <c r="BD22" s="193">
        <v>30166.618170000002</v>
      </c>
      <c r="BE22" s="193">
        <v>6799.4579999999996</v>
      </c>
      <c r="BH22" s="43">
        <v>3</v>
      </c>
      <c r="BI22" s="43">
        <v>6</v>
      </c>
      <c r="BJ22" s="43">
        <v>6</v>
      </c>
      <c r="BK22" s="43">
        <v>1</v>
      </c>
    </row>
    <row r="23" spans="10:63">
      <c r="J23" s="53"/>
      <c r="K23" s="54"/>
      <c r="L23" s="54"/>
      <c r="M23" s="54"/>
      <c r="N23" s="54"/>
      <c r="O23" s="79"/>
      <c r="P23" s="79"/>
      <c r="Q23" s="79"/>
      <c r="R23" s="79"/>
      <c r="AN23" s="65" t="s">
        <v>45</v>
      </c>
      <c r="AP23" s="66"/>
      <c r="AQ23" s="66"/>
      <c r="AR23" s="66"/>
      <c r="AS23" s="66"/>
      <c r="BB23" s="193">
        <v>11741.726000000001</v>
      </c>
      <c r="BC23" s="193">
        <v>23244.790199999999</v>
      </c>
      <c r="BD23" s="193">
        <v>4133.6416499999996</v>
      </c>
      <c r="BE23" s="193">
        <v>2755.0209500000001</v>
      </c>
      <c r="BH23" s="43">
        <v>2</v>
      </c>
      <c r="BI23" s="43">
        <v>4</v>
      </c>
      <c r="BJ23" s="43">
        <v>1</v>
      </c>
      <c r="BK23" s="43">
        <v>1</v>
      </c>
    </row>
    <row r="24" spans="10:63">
      <c r="J24"/>
      <c r="K24" s="58"/>
      <c r="L24" s="59"/>
      <c r="M24" s="60"/>
      <c r="N24" s="60"/>
      <c r="O24" s="78"/>
      <c r="P24" s="78"/>
      <c r="Q24" s="78"/>
      <c r="R24" s="78"/>
      <c r="AN24" s="67" t="s">
        <v>104</v>
      </c>
      <c r="AO24" s="68"/>
      <c r="AP24" s="69">
        <f>SKEW(AP8:AP18)</f>
        <v>-1.024164367670219</v>
      </c>
      <c r="AQ24" s="69">
        <f>SKEW(AQ8:AQ18)</f>
        <v>-1.5453925256950241</v>
      </c>
      <c r="AR24" s="69">
        <f>SKEW(AR8:AR18)</f>
        <v>-1.5231147275058543</v>
      </c>
      <c r="AS24" s="69">
        <f>SKEW(AS8:AS18)</f>
        <v>0.16947929094967873</v>
      </c>
      <c r="BB24" s="193">
        <v>7726.8540000000003</v>
      </c>
      <c r="BC24" s="193">
        <v>4504.6624000000002</v>
      </c>
      <c r="BD24" s="193">
        <v>14711.7438</v>
      </c>
      <c r="BE24" s="193">
        <v>4441.2131499999996</v>
      </c>
      <c r="BH24" s="43">
        <v>2</v>
      </c>
      <c r="BI24" s="43">
        <v>1</v>
      </c>
      <c r="BJ24" s="43">
        <v>3</v>
      </c>
      <c r="BK24" s="43">
        <v>1</v>
      </c>
    </row>
    <row r="25" spans="10:63">
      <c r="J25" s="88" t="s">
        <v>13</v>
      </c>
      <c r="K25" s="89"/>
      <c r="L25" s="90"/>
      <c r="M25" s="91"/>
      <c r="N25" s="60"/>
      <c r="O25" s="78"/>
      <c r="P25" s="78"/>
      <c r="Q25" s="78"/>
      <c r="R25" s="78"/>
      <c r="BB25" s="193">
        <v>39836.519</v>
      </c>
      <c r="BC25" s="193">
        <v>5920.1040999999996</v>
      </c>
      <c r="BD25" s="193">
        <v>6389.3778499999999</v>
      </c>
      <c r="BE25" s="193">
        <v>7935.29115</v>
      </c>
      <c r="BH25" s="43">
        <v>7</v>
      </c>
      <c r="BI25" s="43">
        <v>1</v>
      </c>
      <c r="BJ25" s="43">
        <v>1</v>
      </c>
      <c r="BK25" s="43">
        <v>2</v>
      </c>
    </row>
    <row r="26" spans="10:63">
      <c r="J26" t="s">
        <v>67</v>
      </c>
      <c r="K26" t="s">
        <v>70</v>
      </c>
      <c r="L26" t="s">
        <v>72</v>
      </c>
      <c r="M26" t="s">
        <v>71</v>
      </c>
      <c r="N26" s="60"/>
      <c r="O26" s="78"/>
      <c r="P26" s="78"/>
      <c r="Q26" s="78"/>
      <c r="R26" s="78"/>
      <c r="BB26" s="193">
        <v>11073.175999999999</v>
      </c>
      <c r="BC26" s="193">
        <v>17663.144199999999</v>
      </c>
      <c r="BD26" s="193">
        <v>11356.660900000001</v>
      </c>
      <c r="BE26" s="193">
        <v>30184.936699999998</v>
      </c>
      <c r="BH26" s="43">
        <v>2</v>
      </c>
      <c r="BI26" s="43">
        <v>3</v>
      </c>
      <c r="BJ26" s="43">
        <v>2</v>
      </c>
      <c r="BK26" s="43">
        <v>6</v>
      </c>
    </row>
    <row r="27" spans="10:63">
      <c r="J27" t="s">
        <v>108</v>
      </c>
      <c r="K27">
        <v>1</v>
      </c>
      <c r="L27">
        <f>COUNTIFS(insurance[charges_class],Table9124[[#This Row],[class]],insurance[region],'Langkah #2'!$J$25)</f>
        <v>125</v>
      </c>
      <c r="M27" s="51">
        <f>Table9124[[#This Row],[freq]]/SUM(Table9124[freq])</f>
        <v>0.38461538461538464</v>
      </c>
      <c r="N27" s="60"/>
      <c r="O27" s="78"/>
      <c r="P27" s="78"/>
      <c r="Q27" s="78"/>
      <c r="R27" s="78"/>
      <c r="BB27" s="193">
        <v>47291.055</v>
      </c>
      <c r="BC27" s="193">
        <v>16577.779500000001</v>
      </c>
      <c r="BD27" s="193">
        <v>6571.0243499999997</v>
      </c>
      <c r="BE27" s="193">
        <v>22412.648499999999</v>
      </c>
      <c r="BH27" s="43">
        <v>9</v>
      </c>
      <c r="BI27" s="43">
        <v>3</v>
      </c>
      <c r="BJ27" s="43">
        <v>1</v>
      </c>
      <c r="BK27" s="43">
        <v>4</v>
      </c>
    </row>
    <row r="28" spans="10:63">
      <c r="J28" t="s">
        <v>109</v>
      </c>
      <c r="K28">
        <v>2</v>
      </c>
      <c r="L28">
        <f>COUNTIFS(insurance[charges_class],Table9124[[#This Row],[class]],insurance[region],'Langkah #2'!$J$25)</f>
        <v>97</v>
      </c>
      <c r="M28" s="51">
        <f>Table9124[[#This Row],[freq]]/SUM(Table9124[freq])</f>
        <v>0.29846153846153844</v>
      </c>
      <c r="N28" s="60"/>
      <c r="O28" s="78"/>
      <c r="P28" s="78"/>
      <c r="Q28" s="78"/>
      <c r="R28" s="78"/>
      <c r="BB28" s="193">
        <v>12105.32</v>
      </c>
      <c r="BC28" s="193">
        <v>11946.625899999999</v>
      </c>
      <c r="BD28" s="193">
        <v>11033.661700000001</v>
      </c>
      <c r="BE28" s="193">
        <v>3645.0893999999998</v>
      </c>
      <c r="BH28" s="43">
        <v>2</v>
      </c>
      <c r="BI28" s="43">
        <v>2</v>
      </c>
      <c r="BJ28" s="43">
        <v>2</v>
      </c>
      <c r="BK28" s="43">
        <v>1</v>
      </c>
    </row>
    <row r="29" spans="10:63">
      <c r="J29" t="s">
        <v>110</v>
      </c>
      <c r="K29">
        <v>3</v>
      </c>
      <c r="L29">
        <f>COUNTIFS(insurance[charges_class],Table9124[[#This Row],[class]],insurance[region],'Langkah #2'!$J$25)</f>
        <v>36</v>
      </c>
      <c r="M29" s="51">
        <f>Table9124[[#This Row],[freq]]/SUM(Table9124[freq])</f>
        <v>0.11076923076923077</v>
      </c>
      <c r="N29" s="60"/>
      <c r="O29" s="78"/>
      <c r="P29" s="78"/>
      <c r="Q29" s="78"/>
      <c r="R29" s="78"/>
      <c r="BB29" s="193">
        <v>15820.699000000001</v>
      </c>
      <c r="BC29" s="193">
        <v>3947.4131000000002</v>
      </c>
      <c r="BD29" s="193">
        <v>21098.554049999999</v>
      </c>
      <c r="BE29" s="193">
        <v>21344.846699999998</v>
      </c>
      <c r="BH29" s="43">
        <v>3</v>
      </c>
      <c r="BI29" s="43">
        <v>1</v>
      </c>
      <c r="BJ29" s="43">
        <v>4</v>
      </c>
      <c r="BK29" s="43">
        <v>4</v>
      </c>
    </row>
    <row r="30" spans="10:63">
      <c r="J30" t="s">
        <v>111</v>
      </c>
      <c r="K30">
        <v>4</v>
      </c>
      <c r="L30">
        <f>COUNTIFS(insurance[charges_class],Table9124[[#This Row],[class]],insurance[region],'Langkah #2'!$J$25)</f>
        <v>20</v>
      </c>
      <c r="M30" s="51">
        <f>Table9124[[#This Row],[freq]]/SUM(Table9124[freq])</f>
        <v>6.1538461538461542E-2</v>
      </c>
      <c r="N30" s="60"/>
      <c r="O30" s="78"/>
      <c r="P30" s="78"/>
      <c r="Q30" s="78"/>
      <c r="R30" s="78"/>
      <c r="BB30" s="193">
        <v>6186.1270000000004</v>
      </c>
      <c r="BC30" s="193">
        <v>1532.4697000000001</v>
      </c>
      <c r="BD30" s="193">
        <v>43578.939400000003</v>
      </c>
      <c r="BE30" s="193">
        <v>11488.31695</v>
      </c>
      <c r="BH30" s="43">
        <v>1</v>
      </c>
      <c r="BI30" s="43">
        <v>1</v>
      </c>
      <c r="BJ30" s="43">
        <v>8</v>
      </c>
      <c r="BK30" s="43">
        <v>2</v>
      </c>
    </row>
    <row r="31" spans="10:63">
      <c r="J31" t="s">
        <v>112</v>
      </c>
      <c r="K31">
        <v>5</v>
      </c>
      <c r="L31">
        <f>COUNTIFS(insurance[charges_class],Table9124[[#This Row],[class]],insurance[region],'Langkah #2'!$J$25)</f>
        <v>18</v>
      </c>
      <c r="M31" s="51">
        <f>Table9124[[#This Row],[freq]]/SUM(Table9124[freq])</f>
        <v>5.5384615384615386E-2</v>
      </c>
      <c r="N31" s="60"/>
      <c r="O31" s="78"/>
      <c r="P31" s="78"/>
      <c r="Q31" s="78"/>
      <c r="R31" s="78"/>
      <c r="BB31" s="193">
        <v>5003.8530000000001</v>
      </c>
      <c r="BC31" s="193">
        <v>37165.163800000002</v>
      </c>
      <c r="BD31" s="193">
        <v>8026.6665999999996</v>
      </c>
      <c r="BE31" s="193">
        <v>30259.995559999999</v>
      </c>
      <c r="BH31" s="43">
        <v>1</v>
      </c>
      <c r="BI31" s="43">
        <v>7</v>
      </c>
      <c r="BJ31" s="43">
        <v>2</v>
      </c>
      <c r="BK31" s="43">
        <v>6</v>
      </c>
    </row>
    <row r="32" spans="10:63">
      <c r="J32" t="s">
        <v>113</v>
      </c>
      <c r="K32">
        <v>6</v>
      </c>
      <c r="L32">
        <f>COUNTIFS(insurance[charges_class],Table9124[[#This Row],[class]],insurance[region],'Langkah #2'!$J$25)</f>
        <v>9</v>
      </c>
      <c r="M32" s="51">
        <f>Table9124[[#This Row],[freq]]/SUM(Table9124[freq])</f>
        <v>2.7692307692307693E-2</v>
      </c>
      <c r="BB32" s="193">
        <v>2331.5189999999998</v>
      </c>
      <c r="BC32" s="193">
        <v>2026.9740999999999</v>
      </c>
      <c r="BD32" s="193">
        <v>11082.5772</v>
      </c>
      <c r="BE32" s="193">
        <v>1705.6244999999999</v>
      </c>
      <c r="BH32" s="43">
        <v>1</v>
      </c>
      <c r="BI32" s="43">
        <v>1</v>
      </c>
      <c r="BJ32" s="43">
        <v>2</v>
      </c>
      <c r="BK32" s="43">
        <v>1</v>
      </c>
    </row>
    <row r="33" spans="10:63">
      <c r="J33" t="s">
        <v>114</v>
      </c>
      <c r="K33">
        <v>7</v>
      </c>
      <c r="L33">
        <f>COUNTIFS(insurance[charges_class],Table9124[[#This Row],[class]],insurance[region],'Langkah #2'!$J$25)</f>
        <v>8</v>
      </c>
      <c r="M33" s="51">
        <f>Table9124[[#This Row],[freq]]/SUM(Table9124[freq])</f>
        <v>2.4615384615384615E-2</v>
      </c>
      <c r="BB33" s="193">
        <v>11881.358</v>
      </c>
      <c r="BC33" s="193">
        <v>3766.8838000000001</v>
      </c>
      <c r="BD33" s="193">
        <v>10942.13205</v>
      </c>
      <c r="BE33" s="193">
        <v>39556.494500000001</v>
      </c>
      <c r="BH33" s="43">
        <v>2</v>
      </c>
      <c r="BI33" s="43">
        <v>1</v>
      </c>
      <c r="BJ33" s="43">
        <v>2</v>
      </c>
      <c r="BK33" s="43">
        <v>7</v>
      </c>
    </row>
    <row r="34" spans="10:63">
      <c r="J34" t="s">
        <v>115</v>
      </c>
      <c r="K34">
        <v>8</v>
      </c>
      <c r="L34">
        <f>COUNTIFS(insurance[charges_class],Table9124[[#This Row],[class]],insurance[region],'Langkah #2'!$J$25)</f>
        <v>8</v>
      </c>
      <c r="M34" s="51">
        <f>Table9124[[#This Row],[freq]]/SUM(Table9124[freq])</f>
        <v>2.4615384615384615E-2</v>
      </c>
      <c r="BB34" s="193">
        <v>4646.759</v>
      </c>
      <c r="BC34" s="193">
        <v>10226.2842</v>
      </c>
      <c r="BD34" s="193">
        <v>5729.0052999999998</v>
      </c>
      <c r="BE34" s="193">
        <v>3385.3991500000002</v>
      </c>
      <c r="BH34" s="43">
        <v>1</v>
      </c>
      <c r="BI34" s="43">
        <v>2</v>
      </c>
      <c r="BJ34" s="43">
        <v>1</v>
      </c>
      <c r="BK34" s="43">
        <v>1</v>
      </c>
    </row>
    <row r="35" spans="10:63">
      <c r="J35" t="s">
        <v>116</v>
      </c>
      <c r="K35">
        <v>9</v>
      </c>
      <c r="L35">
        <f>COUNTIFS(insurance[charges_class],Table9124[[#This Row],[class]],insurance[region],'Langkah #2'!$J$25)</f>
        <v>2</v>
      </c>
      <c r="M35" s="51">
        <f>Table9124[[#This Row],[freq]]/SUM(Table9124[freq])</f>
        <v>6.1538461538461538E-3</v>
      </c>
      <c r="BB35" s="193">
        <v>7740.3370000000004</v>
      </c>
      <c r="BC35" s="193">
        <v>30942.191800000001</v>
      </c>
      <c r="BD35" s="193">
        <v>17560.37975</v>
      </c>
      <c r="BE35" s="193">
        <v>12815.444949999999</v>
      </c>
      <c r="BH35" s="43">
        <v>2</v>
      </c>
      <c r="BI35" s="43">
        <v>6</v>
      </c>
      <c r="BJ35" s="43">
        <v>3</v>
      </c>
      <c r="BK35" s="43">
        <v>3</v>
      </c>
    </row>
    <row r="36" spans="10:63">
      <c r="J36" t="s">
        <v>117</v>
      </c>
      <c r="K36">
        <v>10</v>
      </c>
      <c r="L36">
        <f>COUNTIFS(insurance[charges_class],Table9124[[#This Row],[class]],insurance[region],'Langkah #2'!$J$25)</f>
        <v>1</v>
      </c>
      <c r="M36" s="51">
        <f>Table9124[[#This Row],[freq]]/SUM(Table9124[freq])</f>
        <v>3.0769230769230769E-3</v>
      </c>
      <c r="BB36" s="193">
        <v>17081.080000000002</v>
      </c>
      <c r="BC36" s="193">
        <v>2867.1196</v>
      </c>
      <c r="BD36" s="193">
        <v>3877.3042500000001</v>
      </c>
      <c r="BE36" s="193">
        <v>13616.3586</v>
      </c>
      <c r="BH36" s="43">
        <v>3</v>
      </c>
      <c r="BI36" s="43">
        <v>1</v>
      </c>
      <c r="BJ36" s="43">
        <v>1</v>
      </c>
      <c r="BK36" s="43">
        <v>3</v>
      </c>
    </row>
    <row r="37" spans="10:63">
      <c r="J37" t="s">
        <v>118</v>
      </c>
      <c r="K37">
        <v>11</v>
      </c>
      <c r="L37">
        <f>COUNTIFS(insurance[charges_class],Table9124[[#This Row],[class]],insurance[region],'Langkah #2'!$J$25)</f>
        <v>1</v>
      </c>
      <c r="M37" s="51">
        <f>Table9124[[#This Row],[freq]]/SUM(Table9124[freq])</f>
        <v>3.0769230769230769E-3</v>
      </c>
      <c r="BB37" s="193">
        <v>9634.5380000000005</v>
      </c>
      <c r="BC37" s="193">
        <v>47055.532099999997</v>
      </c>
      <c r="BD37" s="193">
        <v>10825.253699999999</v>
      </c>
      <c r="BE37" s="193">
        <v>2457.2111500000001</v>
      </c>
      <c r="BH37" s="43">
        <v>2</v>
      </c>
      <c r="BI37" s="43">
        <v>9</v>
      </c>
      <c r="BJ37" s="43">
        <v>2</v>
      </c>
      <c r="BK37" s="43">
        <v>1</v>
      </c>
    </row>
    <row r="38" spans="10:63">
      <c r="BB38" s="193">
        <v>6082.4049999999997</v>
      </c>
      <c r="BC38" s="193">
        <v>11381.3254</v>
      </c>
      <c r="BD38" s="193">
        <v>2404.7338</v>
      </c>
      <c r="BE38" s="193">
        <v>27375.904780000001</v>
      </c>
      <c r="BH38" s="43">
        <v>1</v>
      </c>
      <c r="BI38" s="43">
        <v>2</v>
      </c>
      <c r="BJ38" s="43">
        <v>1</v>
      </c>
      <c r="BK38" s="43">
        <v>5</v>
      </c>
    </row>
    <row r="39" spans="10:63">
      <c r="J39" s="88" t="s">
        <v>14</v>
      </c>
      <c r="K39" s="89"/>
      <c r="L39" s="90"/>
      <c r="M39" s="91"/>
      <c r="BB39" s="193">
        <v>11163.567999999999</v>
      </c>
      <c r="BC39" s="193">
        <v>19107.779600000002</v>
      </c>
      <c r="BD39" s="193">
        <v>6686.4313000000002</v>
      </c>
      <c r="BE39" s="193">
        <v>3490.5491000000002</v>
      </c>
      <c r="BH39" s="43">
        <v>2</v>
      </c>
      <c r="BI39" s="43">
        <v>4</v>
      </c>
      <c r="BJ39" s="43">
        <v>1</v>
      </c>
      <c r="BK39" s="43">
        <v>1</v>
      </c>
    </row>
    <row r="40" spans="10:63">
      <c r="J40" t="s">
        <v>67</v>
      </c>
      <c r="K40" t="s">
        <v>70</v>
      </c>
      <c r="L40" t="s">
        <v>72</v>
      </c>
      <c r="M40" t="s">
        <v>71</v>
      </c>
      <c r="BB40" s="193">
        <v>1261.442</v>
      </c>
      <c r="BC40" s="193">
        <v>8601.3292999999994</v>
      </c>
      <c r="BD40" s="193">
        <v>2257.47525</v>
      </c>
      <c r="BE40" s="193">
        <v>6334.3435499999996</v>
      </c>
      <c r="BH40" s="43">
        <v>1</v>
      </c>
      <c r="BI40" s="43">
        <v>2</v>
      </c>
      <c r="BJ40" s="43">
        <v>1</v>
      </c>
      <c r="BK40" s="43">
        <v>1</v>
      </c>
    </row>
    <row r="41" spans="10:63">
      <c r="J41" t="s">
        <v>108</v>
      </c>
      <c r="K41">
        <v>1</v>
      </c>
      <c r="L41">
        <f>COUNTIFS(insurance[charges_class],Table91245[[#This Row],[class]],insurance[region],'Langkah #2'!$J$39)</f>
        <v>104</v>
      </c>
      <c r="M41" s="51">
        <f>Table91245[[#This Row],[freq]]/SUM(Table91245[freq])</f>
        <v>0.32098765432098764</v>
      </c>
      <c r="BB41" s="193">
        <v>2166.732</v>
      </c>
      <c r="BC41" s="193">
        <v>2155.6815000000001</v>
      </c>
      <c r="BD41" s="193">
        <v>10115.00885</v>
      </c>
      <c r="BE41" s="193">
        <v>19964.746299999999</v>
      </c>
      <c r="BH41" s="43">
        <v>1</v>
      </c>
      <c r="BI41" s="43">
        <v>1</v>
      </c>
      <c r="BJ41" s="43">
        <v>2</v>
      </c>
      <c r="BK41" s="43">
        <v>4</v>
      </c>
    </row>
    <row r="42" spans="10:63">
      <c r="J42" t="s">
        <v>109</v>
      </c>
      <c r="K42">
        <v>2</v>
      </c>
      <c r="L42">
        <f>COUNTIFS(insurance[charges_class],Table91245[[#This Row],[class]],insurance[region],'Langkah #2'!$J$39)</f>
        <v>95</v>
      </c>
      <c r="M42" s="51">
        <f>Table91245[[#This Row],[freq]]/SUM(Table91245[freq])</f>
        <v>0.2932098765432099</v>
      </c>
      <c r="BB42" s="193">
        <v>1842.519</v>
      </c>
      <c r="BC42" s="193">
        <v>27322.73386</v>
      </c>
      <c r="BD42" s="193">
        <v>32734.186300000001</v>
      </c>
      <c r="BE42" s="193">
        <v>7077.1894000000002</v>
      </c>
      <c r="BH42" s="43">
        <v>1</v>
      </c>
      <c r="BI42" s="43">
        <v>5</v>
      </c>
      <c r="BJ42" s="43">
        <v>6</v>
      </c>
      <c r="BK42" s="43">
        <v>2</v>
      </c>
    </row>
    <row r="43" spans="10:63">
      <c r="J43" t="s">
        <v>110</v>
      </c>
      <c r="K43">
        <v>3</v>
      </c>
      <c r="L43">
        <f>COUNTIFS(insurance[charges_class],Table91245[[#This Row],[class]],insurance[region],'Langkah #2'!$J$39)</f>
        <v>50</v>
      </c>
      <c r="M43" s="51">
        <f>Table91245[[#This Row],[freq]]/SUM(Table91245[freq])</f>
        <v>0.15432098765432098</v>
      </c>
      <c r="BB43" s="193">
        <v>10450.552</v>
      </c>
      <c r="BC43" s="193">
        <v>18972.494999999999</v>
      </c>
      <c r="BD43" s="193">
        <v>1632.5644500000001</v>
      </c>
      <c r="BE43" s="193">
        <v>15518.180249999999</v>
      </c>
      <c r="BH43" s="43">
        <v>2</v>
      </c>
      <c r="BI43" s="43">
        <v>4</v>
      </c>
      <c r="BJ43" s="43">
        <v>1</v>
      </c>
      <c r="BK43" s="43">
        <v>3</v>
      </c>
    </row>
    <row r="44" spans="10:63">
      <c r="J44" t="s">
        <v>111</v>
      </c>
      <c r="K44">
        <v>4</v>
      </c>
      <c r="L44">
        <f>COUNTIFS(insurance[charges_class],Table91245[[#This Row],[class]],insurance[region],'Langkah #2'!$J$39)</f>
        <v>26</v>
      </c>
      <c r="M44" s="51">
        <f>Table91245[[#This Row],[freq]]/SUM(Table91245[freq])</f>
        <v>8.0246913580246909E-2</v>
      </c>
      <c r="BB44" s="193">
        <v>5152.134</v>
      </c>
      <c r="BC44" s="193">
        <v>5138.2566999999999</v>
      </c>
      <c r="BD44" s="193">
        <v>2045.68525</v>
      </c>
      <c r="BE44" s="193">
        <v>10407.085849999999</v>
      </c>
      <c r="BH44" s="43">
        <v>1</v>
      </c>
      <c r="BI44" s="43">
        <v>1</v>
      </c>
      <c r="BJ44" s="43">
        <v>1</v>
      </c>
      <c r="BK44" s="43">
        <v>2</v>
      </c>
    </row>
    <row r="45" spans="10:63">
      <c r="J45" t="s">
        <v>112</v>
      </c>
      <c r="K45">
        <v>5</v>
      </c>
      <c r="L45">
        <f>COUNTIFS(insurance[charges_class],Table91245[[#This Row],[class]],insurance[region],'Langkah #2'!$J$39)</f>
        <v>14</v>
      </c>
      <c r="M45" s="51">
        <f>Table91245[[#This Row],[freq]]/SUM(Table91245[freq])</f>
        <v>4.3209876543209874E-2</v>
      </c>
      <c r="BB45" s="193">
        <v>4830.63</v>
      </c>
      <c r="BC45" s="193">
        <v>9877.6077000000005</v>
      </c>
      <c r="BD45" s="193">
        <v>18157.876</v>
      </c>
      <c r="BE45" s="193">
        <v>4827.9049500000001</v>
      </c>
      <c r="BH45" s="43">
        <v>1</v>
      </c>
      <c r="BI45" s="43">
        <v>2</v>
      </c>
      <c r="BJ45" s="43">
        <v>3</v>
      </c>
      <c r="BK45" s="43">
        <v>1</v>
      </c>
    </row>
    <row r="46" spans="10:63">
      <c r="J46" t="s">
        <v>113</v>
      </c>
      <c r="K46">
        <v>6</v>
      </c>
      <c r="L46">
        <f>COUNTIFS(insurance[charges_class],Table91245[[#This Row],[class]],insurance[region],'Langkah #2'!$J$39)</f>
        <v>10</v>
      </c>
      <c r="M46" s="51">
        <f>Table91245[[#This Row],[freq]]/SUM(Table91245[freq])</f>
        <v>3.0864197530864196E-2</v>
      </c>
      <c r="BB46" s="193">
        <v>8116.68</v>
      </c>
      <c r="BC46" s="193">
        <v>7789.6350000000002</v>
      </c>
      <c r="BD46" s="193">
        <v>20745.989099999999</v>
      </c>
      <c r="BE46" s="193">
        <v>1694.7963999999999</v>
      </c>
      <c r="BH46" s="43">
        <v>2</v>
      </c>
      <c r="BI46" s="43">
        <v>2</v>
      </c>
      <c r="BJ46" s="43">
        <v>4</v>
      </c>
      <c r="BK46" s="43">
        <v>1</v>
      </c>
    </row>
    <row r="47" spans="10:63">
      <c r="J47" t="s">
        <v>114</v>
      </c>
      <c r="K47">
        <v>7</v>
      </c>
      <c r="L47">
        <f>COUNTIFS(insurance[charges_class],Table91245[[#This Row],[class]],insurance[region],'Langkah #2'!$J$39)</f>
        <v>11</v>
      </c>
      <c r="M47" s="51">
        <f>Table91245[[#This Row],[freq]]/SUM(Table91245[freq])</f>
        <v>3.3950617283950615E-2</v>
      </c>
      <c r="BB47" s="193">
        <v>5246.0469999999996</v>
      </c>
      <c r="BC47" s="193">
        <v>21223.675800000001</v>
      </c>
      <c r="BD47" s="193">
        <v>40720.551050000002</v>
      </c>
      <c r="BE47" s="193">
        <v>8538.28845</v>
      </c>
      <c r="BH47" s="43">
        <v>1</v>
      </c>
      <c r="BI47" s="43">
        <v>4</v>
      </c>
      <c r="BJ47" s="43">
        <v>7</v>
      </c>
      <c r="BK47" s="43">
        <v>2</v>
      </c>
    </row>
    <row r="48" spans="10:63">
      <c r="J48" t="s">
        <v>115</v>
      </c>
      <c r="K48">
        <v>8</v>
      </c>
      <c r="L48">
        <f>COUNTIFS(insurance[charges_class],Table91245[[#This Row],[class]],insurance[region],'Langkah #2'!$J$39)</f>
        <v>10</v>
      </c>
      <c r="M48" s="51">
        <f>Table91245[[#This Row],[freq]]/SUM(Table91245[freq])</f>
        <v>3.0864197530864196E-2</v>
      </c>
      <c r="BB48" s="193">
        <v>48824.45</v>
      </c>
      <c r="BC48" s="193">
        <v>36950.256699999998</v>
      </c>
      <c r="BD48" s="193">
        <v>10959.6947</v>
      </c>
      <c r="BE48" s="193">
        <v>4005.4225000000001</v>
      </c>
      <c r="BH48" s="43">
        <v>9</v>
      </c>
      <c r="BI48" s="43">
        <v>7</v>
      </c>
      <c r="BJ48" s="43">
        <v>2</v>
      </c>
      <c r="BK48" s="43">
        <v>1</v>
      </c>
    </row>
    <row r="49" spans="10:63">
      <c r="J49" t="s">
        <v>116</v>
      </c>
      <c r="K49">
        <v>9</v>
      </c>
      <c r="L49">
        <f>COUNTIFS(insurance[charges_class],Table91245[[#This Row],[class]],insurance[region],'Langkah #2'!$J$39)</f>
        <v>3</v>
      </c>
      <c r="M49" s="51">
        <f>Table91245[[#This Row],[freq]]/SUM(Table91245[freq])</f>
        <v>9.2592592592592587E-3</v>
      </c>
      <c r="BB49" s="193">
        <v>10436.096</v>
      </c>
      <c r="BC49" s="193">
        <v>19749.383379999999</v>
      </c>
      <c r="BD49" s="193">
        <v>5125.2156999999997</v>
      </c>
      <c r="BE49" s="193">
        <v>43753.337050000002</v>
      </c>
      <c r="BH49" s="43">
        <v>2</v>
      </c>
      <c r="BI49" s="43">
        <v>4</v>
      </c>
      <c r="BJ49" s="43">
        <v>1</v>
      </c>
      <c r="BK49" s="43">
        <v>8</v>
      </c>
    </row>
    <row r="50" spans="10:63">
      <c r="J50" t="s">
        <v>117</v>
      </c>
      <c r="K50">
        <v>10</v>
      </c>
      <c r="L50">
        <f>COUNTIFS(insurance[charges_class],Table91245[[#This Row],[class]],insurance[region],'Langkah #2'!$J$39)</f>
        <v>0</v>
      </c>
      <c r="M50" s="51">
        <f>Table91245[[#This Row],[freq]]/SUM(Table91245[freq])</f>
        <v>0</v>
      </c>
      <c r="BB50" s="193">
        <v>8823.2790000000005</v>
      </c>
      <c r="BC50" s="193">
        <v>36149.483500000002</v>
      </c>
      <c r="BD50" s="193">
        <v>6948.7007999999996</v>
      </c>
      <c r="BE50" s="193">
        <v>14901.5167</v>
      </c>
      <c r="BH50" s="43">
        <v>2</v>
      </c>
      <c r="BI50" s="43">
        <v>7</v>
      </c>
      <c r="BJ50" s="43">
        <v>2</v>
      </c>
      <c r="BK50" s="43">
        <v>3</v>
      </c>
    </row>
    <row r="51" spans="10:63">
      <c r="J51" t="s">
        <v>118</v>
      </c>
      <c r="K51">
        <v>11</v>
      </c>
      <c r="L51">
        <f>COUNTIFS(insurance[charges_class],Table91245[[#This Row],[class]],insurance[region],'Langkah #2'!$J$39)</f>
        <v>1</v>
      </c>
      <c r="M51" s="51">
        <f>Table91245[[#This Row],[freq]]/SUM(Table91245[freq])</f>
        <v>3.0864197530864196E-3</v>
      </c>
      <c r="BB51" s="193">
        <v>5325.6509999999998</v>
      </c>
      <c r="BC51" s="193">
        <v>13405.390299999999</v>
      </c>
      <c r="BD51" s="193">
        <v>21348.705999999998</v>
      </c>
      <c r="BE51" s="193">
        <v>4337.7352000000001</v>
      </c>
      <c r="BH51" s="43">
        <v>1</v>
      </c>
      <c r="BI51" s="43">
        <v>3</v>
      </c>
      <c r="BJ51" s="43">
        <v>4</v>
      </c>
      <c r="BK51" s="43">
        <v>1</v>
      </c>
    </row>
    <row r="52" spans="10:63">
      <c r="BB52" s="193">
        <v>6775.9610000000002</v>
      </c>
      <c r="BC52" s="193">
        <v>1631.8212000000001</v>
      </c>
      <c r="BD52" s="193">
        <v>5028.1466</v>
      </c>
      <c r="BE52" s="193">
        <v>20984.0936</v>
      </c>
      <c r="BH52" s="43">
        <v>1</v>
      </c>
      <c r="BI52" s="43">
        <v>1</v>
      </c>
      <c r="BJ52" s="43">
        <v>1</v>
      </c>
      <c r="BK52" s="43">
        <v>4</v>
      </c>
    </row>
    <row r="53" spans="10:63">
      <c r="J53" s="88" t="s">
        <v>9</v>
      </c>
      <c r="K53" s="89"/>
      <c r="L53" s="90"/>
      <c r="M53" s="91"/>
      <c r="BB53" s="193">
        <v>4883.866</v>
      </c>
      <c r="BC53" s="193">
        <v>7731.4270999999999</v>
      </c>
      <c r="BD53" s="193">
        <v>6128.79745</v>
      </c>
      <c r="BE53" s="193">
        <v>6610.1097</v>
      </c>
      <c r="BH53" s="43">
        <v>1</v>
      </c>
      <c r="BI53" s="43">
        <v>2</v>
      </c>
      <c r="BJ53" s="43">
        <v>1</v>
      </c>
      <c r="BK53" s="43">
        <v>1</v>
      </c>
    </row>
    <row r="54" spans="10:63">
      <c r="J54" t="s">
        <v>67</v>
      </c>
      <c r="K54" t="s">
        <v>70</v>
      </c>
      <c r="L54" t="s">
        <v>72</v>
      </c>
      <c r="M54" t="s">
        <v>71</v>
      </c>
      <c r="BB54" s="193">
        <v>5649.7150000000001</v>
      </c>
      <c r="BC54" s="193">
        <v>3981.9767999999999</v>
      </c>
      <c r="BD54" s="193">
        <v>2719.2797500000001</v>
      </c>
      <c r="BE54" s="193">
        <v>10564.8845</v>
      </c>
      <c r="BH54" s="43">
        <v>1</v>
      </c>
      <c r="BI54" s="43">
        <v>1</v>
      </c>
      <c r="BJ54" s="43">
        <v>1</v>
      </c>
      <c r="BK54" s="43">
        <v>2</v>
      </c>
    </row>
    <row r="55" spans="10:63">
      <c r="J55" t="s">
        <v>108</v>
      </c>
      <c r="K55">
        <v>1</v>
      </c>
      <c r="L55">
        <f>COUNTIFS(insurance[charges_class],Table912456[[#This Row],[class]],insurance[region],'Langkah #2'!$J$53)</f>
        <v>123</v>
      </c>
      <c r="M55" s="51">
        <f>Table912456[[#This Row],[freq]]/SUM(Table912456[freq])</f>
        <v>0.37846153846153846</v>
      </c>
      <c r="BB55" s="193">
        <v>7147.1049999999996</v>
      </c>
      <c r="BC55" s="193">
        <v>12557.605299999999</v>
      </c>
      <c r="BD55" s="193">
        <v>2855.4375500000001</v>
      </c>
      <c r="BE55" s="193">
        <v>7358.1756500000001</v>
      </c>
      <c r="BH55" s="43">
        <v>2</v>
      </c>
      <c r="BI55" s="43">
        <v>3</v>
      </c>
      <c r="BJ55" s="43">
        <v>1</v>
      </c>
      <c r="BK55" s="43">
        <v>2</v>
      </c>
    </row>
    <row r="56" spans="10:63">
      <c r="J56" t="s">
        <v>109</v>
      </c>
      <c r="K56">
        <v>2</v>
      </c>
      <c r="L56">
        <f>COUNTIFS(insurance[charges_class],Table912456[[#This Row],[class]],insurance[region],'Langkah #2'!$J$53)</f>
        <v>107</v>
      </c>
      <c r="M56" s="51">
        <f>Table912456[[#This Row],[freq]]/SUM(Table912456[freq])</f>
        <v>0.32923076923076922</v>
      </c>
      <c r="BB56" s="193">
        <v>13880.949000000001</v>
      </c>
      <c r="BC56" s="193">
        <v>2137.6536000000001</v>
      </c>
      <c r="BD56" s="193">
        <v>6455.86265</v>
      </c>
      <c r="BE56" s="193">
        <v>9225.2564000000002</v>
      </c>
      <c r="BH56" s="43">
        <v>3</v>
      </c>
      <c r="BI56" s="43">
        <v>1</v>
      </c>
      <c r="BJ56" s="43">
        <v>1</v>
      </c>
      <c r="BK56" s="43">
        <v>2</v>
      </c>
    </row>
    <row r="57" spans="10:63">
      <c r="J57" t="s">
        <v>110</v>
      </c>
      <c r="K57">
        <v>3</v>
      </c>
      <c r="L57">
        <f>COUNTIFS(insurance[charges_class],Table912456[[#This Row],[class]],insurance[region],'Langkah #2'!$J$53)</f>
        <v>32</v>
      </c>
      <c r="M57" s="51">
        <f>Table912456[[#This Row],[freq]]/SUM(Table912456[freq])</f>
        <v>9.8461538461538461E-2</v>
      </c>
      <c r="BB57" s="193">
        <v>1980.07</v>
      </c>
      <c r="BC57" s="193">
        <v>1137.4697000000001</v>
      </c>
      <c r="BD57" s="193">
        <v>11735.87905</v>
      </c>
      <c r="BE57" s="193">
        <v>38511.628299999997</v>
      </c>
      <c r="BH57" s="43">
        <v>1</v>
      </c>
      <c r="BI57" s="43">
        <v>1</v>
      </c>
      <c r="BJ57" s="43">
        <v>2</v>
      </c>
      <c r="BK57" s="43">
        <v>7</v>
      </c>
    </row>
    <row r="58" spans="10:63">
      <c r="J58" t="s">
        <v>111</v>
      </c>
      <c r="K58">
        <v>4</v>
      </c>
      <c r="L58">
        <f>COUNTIFS(insurance[charges_class],Table912456[[#This Row],[class]],insurance[region],'Langkah #2'!$J$53)</f>
        <v>19</v>
      </c>
      <c r="M58" s="51">
        <f>Table912456[[#This Row],[freq]]/SUM(Table912456[freq])</f>
        <v>5.8461538461538461E-2</v>
      </c>
      <c r="BB58" s="193">
        <v>8520.0259999999998</v>
      </c>
      <c r="BC58" s="193">
        <v>8516.8289999999997</v>
      </c>
      <c r="BD58" s="193">
        <v>7419.4778999999999</v>
      </c>
      <c r="BE58" s="193">
        <v>5354.0746499999996</v>
      </c>
      <c r="BH58" s="43">
        <v>2</v>
      </c>
      <c r="BI58" s="43">
        <v>2</v>
      </c>
      <c r="BJ58" s="43">
        <v>2</v>
      </c>
      <c r="BK58" s="43">
        <v>1</v>
      </c>
    </row>
    <row r="59" spans="10:63">
      <c r="J59" t="s">
        <v>112</v>
      </c>
      <c r="K59">
        <v>5</v>
      </c>
      <c r="L59">
        <f>COUNTIFS(insurance[charges_class],Table912456[[#This Row],[class]],insurance[region],'Langkah #2'!$J$53)</f>
        <v>7</v>
      </c>
      <c r="M59" s="51">
        <f>Table912456[[#This Row],[freq]]/SUM(Table912456[freq])</f>
        <v>2.1538461538461538E-2</v>
      </c>
      <c r="BB59" s="193">
        <v>7371.7719999999999</v>
      </c>
      <c r="BC59" s="193">
        <v>8871.1517000000003</v>
      </c>
      <c r="BD59" s="193">
        <v>4922.9159</v>
      </c>
      <c r="BE59" s="193">
        <v>29523.1656</v>
      </c>
      <c r="BH59" s="43">
        <v>2</v>
      </c>
      <c r="BI59" s="43">
        <v>2</v>
      </c>
      <c r="BJ59" s="43">
        <v>1</v>
      </c>
      <c r="BK59" s="43">
        <v>5</v>
      </c>
    </row>
    <row r="60" spans="10:63">
      <c r="J60" t="s">
        <v>113</v>
      </c>
      <c r="K60">
        <v>6</v>
      </c>
      <c r="L60">
        <f>COUNTIFS(insurance[charges_class],Table912456[[#This Row],[class]],insurance[region],'Langkah #2'!$J$53)</f>
        <v>7</v>
      </c>
      <c r="M60" s="51">
        <f>Table912456[[#This Row],[freq]]/SUM(Table912456[freq])</f>
        <v>2.1538461538461538E-2</v>
      </c>
      <c r="BB60" s="193">
        <v>5012.4709999999995</v>
      </c>
      <c r="BC60" s="193">
        <v>37133.898200000003</v>
      </c>
      <c r="BD60" s="193">
        <v>12044.342000000001</v>
      </c>
      <c r="BE60" s="193">
        <v>4040.55825</v>
      </c>
      <c r="BH60" s="43">
        <v>1</v>
      </c>
      <c r="BI60" s="43">
        <v>7</v>
      </c>
      <c r="BJ60" s="43">
        <v>2</v>
      </c>
      <c r="BK60" s="43">
        <v>1</v>
      </c>
    </row>
    <row r="61" spans="10:63">
      <c r="J61" t="s">
        <v>114</v>
      </c>
      <c r="K61">
        <v>7</v>
      </c>
      <c r="L61">
        <f>COUNTIFS(insurance[charges_class],Table912456[[#This Row],[class]],insurance[region],'Langkah #2'!$J$53)</f>
        <v>18</v>
      </c>
      <c r="M61" s="51">
        <f>Table912456[[#This Row],[freq]]/SUM(Table912456[freq])</f>
        <v>5.5384615384615386E-2</v>
      </c>
      <c r="BB61" s="193">
        <v>5253.5240000000003</v>
      </c>
      <c r="BC61" s="193">
        <v>11743.299000000001</v>
      </c>
      <c r="BD61" s="193">
        <v>1639.5631000000001</v>
      </c>
      <c r="BE61" s="193">
        <v>12829.455099999999</v>
      </c>
      <c r="BH61" s="43">
        <v>1</v>
      </c>
      <c r="BI61" s="43">
        <v>2</v>
      </c>
      <c r="BJ61" s="43">
        <v>1</v>
      </c>
      <c r="BK61" s="43">
        <v>3</v>
      </c>
    </row>
    <row r="62" spans="10:63">
      <c r="J62" t="s">
        <v>115</v>
      </c>
      <c r="K62">
        <v>8</v>
      </c>
      <c r="L62">
        <f>COUNTIFS(insurance[charges_class],Table912456[[#This Row],[class]],insurance[region],'Langkah #2'!$J$53)</f>
        <v>4</v>
      </c>
      <c r="M62" s="51">
        <f>Table912456[[#This Row],[freq]]/SUM(Table912456[freq])</f>
        <v>1.2307692307692308E-2</v>
      </c>
      <c r="BB62" s="193">
        <v>34779.614999999998</v>
      </c>
      <c r="BC62" s="193">
        <v>5002.7826999999997</v>
      </c>
      <c r="BD62" s="193">
        <v>9644.2525000000005</v>
      </c>
      <c r="BE62" s="193">
        <v>41097.161749999999</v>
      </c>
      <c r="BH62" s="43">
        <v>6</v>
      </c>
      <c r="BI62" s="43">
        <v>1</v>
      </c>
      <c r="BJ62" s="43">
        <v>2</v>
      </c>
      <c r="BK62" s="43">
        <v>8</v>
      </c>
    </row>
    <row r="63" spans="10:63">
      <c r="J63" t="s">
        <v>116</v>
      </c>
      <c r="K63">
        <v>9</v>
      </c>
      <c r="L63">
        <f>COUNTIFS(insurance[charges_class],Table912456[[#This Row],[class]],insurance[region],'Langkah #2'!$J$53)</f>
        <v>7</v>
      </c>
      <c r="M63" s="51">
        <f>Table912456[[#This Row],[freq]]/SUM(Table912456[freq])</f>
        <v>2.1538461538461538E-2</v>
      </c>
      <c r="BB63" s="193">
        <v>1727.7850000000001</v>
      </c>
      <c r="BC63" s="193">
        <v>2483.7359999999999</v>
      </c>
      <c r="BD63" s="193">
        <v>2130.6759000000002</v>
      </c>
      <c r="BE63" s="193">
        <v>13047.332350000001</v>
      </c>
      <c r="BH63" s="43">
        <v>1</v>
      </c>
      <c r="BI63" s="43">
        <v>1</v>
      </c>
      <c r="BJ63" s="43">
        <v>1</v>
      </c>
      <c r="BK63" s="43">
        <v>3</v>
      </c>
    </row>
    <row r="64" spans="10:63">
      <c r="J64" t="s">
        <v>117</v>
      </c>
      <c r="K64">
        <v>10</v>
      </c>
      <c r="L64">
        <f>COUNTIFS(insurance[charges_class],Table912456[[#This Row],[class]],insurance[region],'Langkah #2'!$J$53)</f>
        <v>1</v>
      </c>
      <c r="M64" s="51">
        <f>Table912456[[#This Row],[freq]]/SUM(Table912456[freq])</f>
        <v>3.0769230769230769E-3</v>
      </c>
      <c r="BB64" s="193">
        <v>12333.828</v>
      </c>
      <c r="BC64" s="193">
        <v>3392.9767999999999</v>
      </c>
      <c r="BD64" s="193">
        <v>13012.20865</v>
      </c>
      <c r="BE64" s="193">
        <v>24869.836800000001</v>
      </c>
      <c r="BH64" s="43">
        <v>2</v>
      </c>
      <c r="BI64" s="43">
        <v>1</v>
      </c>
      <c r="BJ64" s="43">
        <v>3</v>
      </c>
      <c r="BK64" s="43">
        <v>5</v>
      </c>
    </row>
    <row r="65" spans="10:63">
      <c r="J65" t="s">
        <v>118</v>
      </c>
      <c r="K65">
        <v>11</v>
      </c>
      <c r="L65">
        <f>COUNTIFS(insurance[charges_class],Table912456[[#This Row],[class]],insurance[region],'Langkah #2'!$J$53)</f>
        <v>0</v>
      </c>
      <c r="M65" s="51">
        <f>Table912456[[#This Row],[freq]]/SUM(Table912456[freq])</f>
        <v>0</v>
      </c>
      <c r="BB65" s="193">
        <v>35160.134570000002</v>
      </c>
      <c r="BC65" s="193">
        <v>25081.76784</v>
      </c>
      <c r="BD65" s="193">
        <v>8162.7162500000004</v>
      </c>
      <c r="BE65" s="193">
        <v>14590.63205</v>
      </c>
      <c r="BH65" s="43">
        <v>6</v>
      </c>
      <c r="BI65" s="43">
        <v>5</v>
      </c>
      <c r="BJ65" s="43">
        <v>2</v>
      </c>
      <c r="BK65" s="43">
        <v>3</v>
      </c>
    </row>
    <row r="66" spans="10:63">
      <c r="BB66" s="193">
        <v>7196.8670000000002</v>
      </c>
      <c r="BC66" s="193">
        <v>19515.5416</v>
      </c>
      <c r="BD66" s="193">
        <v>3537.703</v>
      </c>
      <c r="BE66" s="193">
        <v>9282.4806000000008</v>
      </c>
      <c r="BH66" s="43">
        <v>2</v>
      </c>
      <c r="BI66" s="43">
        <v>4</v>
      </c>
      <c r="BJ66" s="43">
        <v>1</v>
      </c>
      <c r="BK66" s="43">
        <v>2</v>
      </c>
    </row>
    <row r="67" spans="10:63">
      <c r="J67" s="88" t="s">
        <v>12</v>
      </c>
      <c r="K67" s="89"/>
      <c r="L67" s="90"/>
      <c r="M67" s="91"/>
      <c r="BB67" s="193">
        <v>1832.0940000000001</v>
      </c>
      <c r="BC67" s="193">
        <v>11987.1682</v>
      </c>
      <c r="BD67" s="193">
        <v>10355.641</v>
      </c>
      <c r="BE67" s="193">
        <v>9617.6624499999998</v>
      </c>
      <c r="BH67" s="43">
        <v>1</v>
      </c>
      <c r="BI67" s="43">
        <v>2</v>
      </c>
      <c r="BJ67" s="43">
        <v>2</v>
      </c>
      <c r="BK67" s="43">
        <v>2</v>
      </c>
    </row>
    <row r="68" spans="10:63">
      <c r="J68" t="s">
        <v>67</v>
      </c>
      <c r="K68" t="s">
        <v>70</v>
      </c>
      <c r="L68" t="s">
        <v>72</v>
      </c>
      <c r="M68" t="s">
        <v>71</v>
      </c>
      <c r="BB68" s="193">
        <v>47305.305</v>
      </c>
      <c r="BC68" s="193">
        <v>2689.4953999999998</v>
      </c>
      <c r="BD68" s="193">
        <v>7443.6430499999997</v>
      </c>
      <c r="BE68" s="193">
        <v>9715.8410000000003</v>
      </c>
      <c r="BH68" s="43">
        <v>9</v>
      </c>
      <c r="BI68" s="43">
        <v>1</v>
      </c>
      <c r="BJ68" s="43">
        <v>2</v>
      </c>
      <c r="BK68" s="43">
        <v>2</v>
      </c>
    </row>
    <row r="69" spans="10:63">
      <c r="J69" t="s">
        <v>108</v>
      </c>
      <c r="K69">
        <v>1</v>
      </c>
      <c r="L69">
        <f>COUNTIFS(insurance[charges_class],Table9124568[[#This Row],[class]],insurance[region],'Langkah #2'!$J$67)</f>
        <v>140</v>
      </c>
      <c r="M69" s="51">
        <f>Table9124568[[#This Row],[freq]]/SUM(Table9124568[freq])</f>
        <v>0.38461538461538464</v>
      </c>
      <c r="BB69" s="193">
        <v>4260.7439999999997</v>
      </c>
      <c r="BC69" s="193">
        <v>24227.337240000001</v>
      </c>
      <c r="BD69" s="193">
        <v>6710.1918999999998</v>
      </c>
      <c r="BE69" s="193">
        <v>22331.566800000001</v>
      </c>
      <c r="BH69" s="43">
        <v>1</v>
      </c>
      <c r="BI69" s="43">
        <v>5</v>
      </c>
      <c r="BJ69" s="43">
        <v>1</v>
      </c>
      <c r="BK69" s="43">
        <v>4</v>
      </c>
    </row>
    <row r="70" spans="10:63">
      <c r="J70" t="s">
        <v>109</v>
      </c>
      <c r="K70">
        <v>2</v>
      </c>
      <c r="L70">
        <f>COUNTIFS(insurance[charges_class],Table9124568[[#This Row],[class]],insurance[region],'Langkah #2'!$J$67)</f>
        <v>84</v>
      </c>
      <c r="M70" s="51">
        <f>Table9124568[[#This Row],[freq]]/SUM(Table9124568[freq])</f>
        <v>0.23076923076923078</v>
      </c>
      <c r="BB70" s="193">
        <v>11837.16</v>
      </c>
      <c r="BC70" s="193">
        <v>14001.286700000001</v>
      </c>
      <c r="BD70" s="193">
        <v>17352.6803</v>
      </c>
      <c r="BE70" s="193">
        <v>48549.178350000002</v>
      </c>
      <c r="BH70" s="43">
        <v>2</v>
      </c>
      <c r="BI70" s="43">
        <v>3</v>
      </c>
      <c r="BJ70" s="43">
        <v>3</v>
      </c>
      <c r="BK70" s="43">
        <v>9</v>
      </c>
    </row>
    <row r="71" spans="10:63">
      <c r="J71" t="s">
        <v>110</v>
      </c>
      <c r="K71">
        <v>3</v>
      </c>
      <c r="L71">
        <f>COUNTIFS(insurance[charges_class],Table9124568[[#This Row],[class]],insurance[region],'Langkah #2'!$J$67)</f>
        <v>34</v>
      </c>
      <c r="M71" s="51">
        <f>Table9124568[[#This Row],[freq]]/SUM(Table9124568[freq])</f>
        <v>9.3406593406593408E-2</v>
      </c>
      <c r="BB71" s="193">
        <v>7441.0529999999999</v>
      </c>
      <c r="BC71" s="193">
        <v>19444.265800000001</v>
      </c>
      <c r="BD71" s="193">
        <v>24476.478510000001</v>
      </c>
      <c r="BE71" s="193">
        <v>4237.12655</v>
      </c>
      <c r="BH71" s="43">
        <v>2</v>
      </c>
      <c r="BI71" s="43">
        <v>4</v>
      </c>
      <c r="BJ71" s="43">
        <v>5</v>
      </c>
      <c r="BK71" s="43">
        <v>1</v>
      </c>
    </row>
    <row r="72" spans="10:63">
      <c r="J72" t="s">
        <v>111</v>
      </c>
      <c r="K72">
        <v>4</v>
      </c>
      <c r="L72">
        <f>COUNTIFS(insurance[charges_class],Table9124568[[#This Row],[class]],insurance[region],'Langkah #2'!$J$67)</f>
        <v>28</v>
      </c>
      <c r="M72" s="51">
        <f>Table9124568[[#This Row],[freq]]/SUM(Table9124568[freq])</f>
        <v>7.6923076923076927E-2</v>
      </c>
      <c r="BB72" s="193">
        <v>42856.838000000003</v>
      </c>
      <c r="BC72" s="193">
        <v>1615.7666999999999</v>
      </c>
      <c r="BD72" s="193">
        <v>43921.183700000001</v>
      </c>
      <c r="BE72" s="193">
        <v>11879.10405</v>
      </c>
      <c r="BH72" s="43">
        <v>8</v>
      </c>
      <c r="BI72" s="43">
        <v>1</v>
      </c>
      <c r="BJ72" s="43">
        <v>8</v>
      </c>
      <c r="BK72" s="43">
        <v>2</v>
      </c>
    </row>
    <row r="73" spans="10:63">
      <c r="J73" t="s">
        <v>112</v>
      </c>
      <c r="K73">
        <v>5</v>
      </c>
      <c r="L73">
        <f>COUNTIFS(insurance[charges_class],Table9124568[[#This Row],[class]],insurance[region],'Langkah #2'!$J$67)</f>
        <v>17</v>
      </c>
      <c r="M73" s="51">
        <f>Table9124568[[#This Row],[freq]]/SUM(Table9124568[freq])</f>
        <v>4.6703296703296704E-2</v>
      </c>
      <c r="BB73" s="193">
        <v>2150.4690000000001</v>
      </c>
      <c r="BC73" s="193">
        <v>4463.2051000000001</v>
      </c>
      <c r="BD73" s="193">
        <v>11520.099850000001</v>
      </c>
      <c r="BE73" s="193">
        <v>9432.9253000000008</v>
      </c>
      <c r="BH73" s="43">
        <v>1</v>
      </c>
      <c r="BI73" s="43">
        <v>1</v>
      </c>
      <c r="BJ73" s="43">
        <v>2</v>
      </c>
      <c r="BK73" s="43">
        <v>2</v>
      </c>
    </row>
    <row r="74" spans="10:63">
      <c r="J74" t="s">
        <v>113</v>
      </c>
      <c r="K74">
        <v>6</v>
      </c>
      <c r="L74">
        <f>COUNTIFS(insurance[charges_class],Table9124568[[#This Row],[class]],insurance[region],'Langkah #2'!$J$67)</f>
        <v>6</v>
      </c>
      <c r="M74" s="51">
        <f>Table9124568[[#This Row],[freq]]/SUM(Table9124568[freq])</f>
        <v>1.6483516483516484E-2</v>
      </c>
      <c r="BB74" s="193">
        <v>9625.92</v>
      </c>
      <c r="BC74" s="193">
        <v>7152.6714000000002</v>
      </c>
      <c r="BD74" s="193">
        <v>33750.291799999999</v>
      </c>
      <c r="BE74" s="193">
        <v>47896.79135</v>
      </c>
      <c r="BH74" s="43">
        <v>2</v>
      </c>
      <c r="BI74" s="43">
        <v>2</v>
      </c>
      <c r="BJ74" s="43">
        <v>6</v>
      </c>
      <c r="BK74" s="43">
        <v>9</v>
      </c>
    </row>
    <row r="75" spans="10:63">
      <c r="J75" t="s">
        <v>114</v>
      </c>
      <c r="K75">
        <v>7</v>
      </c>
      <c r="L75">
        <f>COUNTIFS(insurance[charges_class],Table9124568[[#This Row],[class]],insurance[region],'Langkah #2'!$J$67)</f>
        <v>24</v>
      </c>
      <c r="M75" s="51">
        <f>Table9124568[[#This Row],[freq]]/SUM(Table9124568[freq])</f>
        <v>6.5934065934065936E-2</v>
      </c>
      <c r="BB75" s="193">
        <v>3172.018</v>
      </c>
      <c r="BC75" s="193">
        <v>12648.7034</v>
      </c>
      <c r="BD75" s="193">
        <v>36219.405449999998</v>
      </c>
      <c r="BE75" s="193">
        <v>20277.807509999999</v>
      </c>
      <c r="BH75" s="43">
        <v>1</v>
      </c>
      <c r="BI75" s="43">
        <v>3</v>
      </c>
      <c r="BJ75" s="43">
        <v>7</v>
      </c>
      <c r="BK75" s="43">
        <v>4</v>
      </c>
    </row>
    <row r="76" spans="10:63">
      <c r="J76" t="s">
        <v>115</v>
      </c>
      <c r="K76">
        <v>8</v>
      </c>
      <c r="L76">
        <f>COUNTIFS(insurance[charges_class],Table9124568[[#This Row],[class]],insurance[region],'Langkah #2'!$J$67)</f>
        <v>20</v>
      </c>
      <c r="M76" s="51">
        <f>Table9124568[[#This Row],[freq]]/SUM(Table9124568[freq])</f>
        <v>5.4945054945054944E-2</v>
      </c>
      <c r="BB76" s="193">
        <v>3906.127</v>
      </c>
      <c r="BC76" s="193">
        <v>1986.9333999999999</v>
      </c>
      <c r="BD76" s="193">
        <v>7265.7025000000003</v>
      </c>
      <c r="BE76" s="193">
        <v>1704.5681</v>
      </c>
      <c r="BH76" s="43">
        <v>1</v>
      </c>
      <c r="BI76" s="43">
        <v>1</v>
      </c>
      <c r="BJ76" s="43">
        <v>2</v>
      </c>
      <c r="BK76" s="43">
        <v>1</v>
      </c>
    </row>
    <row r="77" spans="10:63">
      <c r="J77" t="s">
        <v>116</v>
      </c>
      <c r="K77">
        <v>9</v>
      </c>
      <c r="L77">
        <f>COUNTIFS(insurance[charges_class],Table9124568[[#This Row],[class]],insurance[region],'Langkah #2'!$J$67)</f>
        <v>9</v>
      </c>
      <c r="M77" s="51">
        <f>Table9124568[[#This Row],[freq]]/SUM(Table9124568[freq])</f>
        <v>2.4725274725274724E-2</v>
      </c>
      <c r="BB77" s="193">
        <v>16297.846</v>
      </c>
      <c r="BC77" s="193">
        <v>44260.749900000003</v>
      </c>
      <c r="BD77" s="193">
        <v>2523.1695</v>
      </c>
      <c r="BE77" s="193">
        <v>6746.7425000000003</v>
      </c>
      <c r="BH77" s="43">
        <v>3</v>
      </c>
      <c r="BI77" s="43">
        <v>8</v>
      </c>
      <c r="BJ77" s="43">
        <v>1</v>
      </c>
      <c r="BK77" s="43">
        <v>1</v>
      </c>
    </row>
    <row r="78" spans="10:63">
      <c r="J78" t="s">
        <v>117</v>
      </c>
      <c r="K78">
        <v>10</v>
      </c>
      <c r="L78">
        <f>COUNTIFS(insurance[charges_class],Table9124568[[#This Row],[class]],insurance[region],'Langkah #2'!$J$67)</f>
        <v>0</v>
      </c>
      <c r="M78" s="51">
        <f>Table9124568[[#This Row],[freq]]/SUM(Table9124568[freq])</f>
        <v>0</v>
      </c>
      <c r="BB78" s="193">
        <v>12646.207</v>
      </c>
      <c r="BC78" s="193">
        <v>5400.9804999999997</v>
      </c>
      <c r="BD78" s="193">
        <v>2803.69785</v>
      </c>
      <c r="BE78" s="193">
        <v>24873.384900000001</v>
      </c>
      <c r="BH78" s="43">
        <v>3</v>
      </c>
      <c r="BI78" s="43">
        <v>1</v>
      </c>
      <c r="BJ78" s="43">
        <v>1</v>
      </c>
      <c r="BK78" s="43">
        <v>5</v>
      </c>
    </row>
    <row r="79" spans="10:63">
      <c r="J79" t="s">
        <v>118</v>
      </c>
      <c r="K79">
        <v>11</v>
      </c>
      <c r="L79">
        <f>COUNTIFS(insurance[charges_class],Table9124568[[#This Row],[class]],insurance[region],'Langkah #2'!$J$67)</f>
        <v>2</v>
      </c>
      <c r="M79" s="51">
        <f>Table9124568[[#This Row],[freq]]/SUM(Table9124568[freq])</f>
        <v>5.4945054945054949E-3</v>
      </c>
      <c r="BB79" s="193">
        <v>20177.671129999999</v>
      </c>
      <c r="BC79" s="193">
        <v>17085.267599999999</v>
      </c>
      <c r="BD79" s="193">
        <v>14256.192800000001</v>
      </c>
      <c r="BE79" s="193">
        <v>11944.594349999999</v>
      </c>
      <c r="BH79" s="43">
        <v>4</v>
      </c>
      <c r="BI79" s="43">
        <v>3</v>
      </c>
      <c r="BJ79" s="43">
        <v>3</v>
      </c>
      <c r="BK79" s="43">
        <v>2</v>
      </c>
    </row>
    <row r="80" spans="10:63">
      <c r="BB80" s="193">
        <v>8444.4740000000002</v>
      </c>
      <c r="BC80" s="193">
        <v>20462.997660000001</v>
      </c>
      <c r="BD80" s="193">
        <v>38746.355100000001</v>
      </c>
      <c r="BE80" s="193">
        <v>9722.7695000000003</v>
      </c>
      <c r="BH80" s="43">
        <v>2</v>
      </c>
      <c r="BI80" s="43">
        <v>4</v>
      </c>
      <c r="BJ80" s="43">
        <v>7</v>
      </c>
      <c r="BK80" s="43">
        <v>2</v>
      </c>
    </row>
    <row r="81" spans="54:63">
      <c r="BB81" s="193">
        <v>1737.376</v>
      </c>
      <c r="BC81" s="193">
        <v>46151.124499999998</v>
      </c>
      <c r="BD81" s="193">
        <v>9249.4951999999994</v>
      </c>
      <c r="BE81" s="193">
        <v>10435.06525</v>
      </c>
      <c r="BH81" s="43">
        <v>1</v>
      </c>
      <c r="BI81" s="43">
        <v>8</v>
      </c>
      <c r="BJ81" s="43">
        <v>2</v>
      </c>
      <c r="BK81" s="43">
        <v>2</v>
      </c>
    </row>
    <row r="82" spans="54:63">
      <c r="BB82" s="193">
        <v>34838.873</v>
      </c>
      <c r="BC82" s="193">
        <v>17179.522000000001</v>
      </c>
      <c r="BD82" s="193">
        <v>19442.353500000001</v>
      </c>
      <c r="BE82" s="193">
        <v>4667.6076499999999</v>
      </c>
      <c r="BH82" s="43">
        <v>6</v>
      </c>
      <c r="BI82" s="43">
        <v>3</v>
      </c>
      <c r="BJ82" s="43">
        <v>4</v>
      </c>
      <c r="BK82" s="43">
        <v>1</v>
      </c>
    </row>
    <row r="83" spans="54:63">
      <c r="BB83" s="193">
        <v>35491.64</v>
      </c>
      <c r="BC83" s="193">
        <v>1719.4363000000001</v>
      </c>
      <c r="BD83" s="193">
        <v>7749.1563999999998</v>
      </c>
      <c r="BE83" s="193">
        <v>24671.663339999999</v>
      </c>
      <c r="BH83" s="43">
        <v>7</v>
      </c>
      <c r="BI83" s="43">
        <v>1</v>
      </c>
      <c r="BJ83" s="43">
        <v>2</v>
      </c>
      <c r="BK83" s="43">
        <v>5</v>
      </c>
    </row>
    <row r="84" spans="54:63">
      <c r="BB84" s="193">
        <v>2866.0909999999999</v>
      </c>
      <c r="BC84" s="193">
        <v>12928.7911</v>
      </c>
      <c r="BD84" s="193">
        <v>8835.2649500000007</v>
      </c>
      <c r="BE84" s="193">
        <v>11566.30055</v>
      </c>
      <c r="BH84" s="43">
        <v>1</v>
      </c>
      <c r="BI84" s="43">
        <v>3</v>
      </c>
      <c r="BJ84" s="43">
        <v>2</v>
      </c>
      <c r="BK84" s="43">
        <v>2</v>
      </c>
    </row>
    <row r="85" spans="54:63">
      <c r="BB85" s="193">
        <v>47928.03</v>
      </c>
      <c r="BC85" s="193">
        <v>9855.1314000000002</v>
      </c>
      <c r="BD85" s="193">
        <v>7421.1945500000002</v>
      </c>
      <c r="BE85" s="193">
        <v>6600.2059499999996</v>
      </c>
      <c r="BH85" s="43">
        <v>9</v>
      </c>
      <c r="BI85" s="43">
        <v>2</v>
      </c>
      <c r="BJ85" s="43">
        <v>2</v>
      </c>
      <c r="BK85" s="43">
        <v>1</v>
      </c>
    </row>
    <row r="86" spans="54:63">
      <c r="BB86" s="193">
        <v>9144.5650000000005</v>
      </c>
      <c r="BC86" s="193">
        <v>7742.1098000000002</v>
      </c>
      <c r="BD86" s="193">
        <v>4894.7533000000003</v>
      </c>
      <c r="BE86" s="193">
        <v>48517.563150000002</v>
      </c>
      <c r="BH86" s="43">
        <v>2</v>
      </c>
      <c r="BI86" s="43">
        <v>2</v>
      </c>
      <c r="BJ86" s="43">
        <v>1</v>
      </c>
      <c r="BK86" s="43">
        <v>9</v>
      </c>
    </row>
    <row r="87" spans="54:63">
      <c r="BB87" s="193">
        <v>13822.803</v>
      </c>
      <c r="BC87" s="193">
        <v>25992.821039999999</v>
      </c>
      <c r="BD87" s="193">
        <v>42760.502200000003</v>
      </c>
      <c r="BE87" s="193">
        <v>11658.379150000001</v>
      </c>
      <c r="BH87" s="43">
        <v>3</v>
      </c>
      <c r="BI87" s="43">
        <v>5</v>
      </c>
      <c r="BJ87" s="43">
        <v>8</v>
      </c>
      <c r="BK87" s="43">
        <v>2</v>
      </c>
    </row>
    <row r="88" spans="54:63">
      <c r="BB88" s="193">
        <v>18955.220170000001</v>
      </c>
      <c r="BC88" s="193">
        <v>42112.2356</v>
      </c>
      <c r="BD88" s="193">
        <v>24393.6224</v>
      </c>
      <c r="BE88" s="193">
        <v>19144.576519999999</v>
      </c>
      <c r="BH88" s="43">
        <v>4</v>
      </c>
      <c r="BI88" s="43">
        <v>8</v>
      </c>
      <c r="BJ88" s="43">
        <v>5</v>
      </c>
      <c r="BK88" s="43">
        <v>4</v>
      </c>
    </row>
    <row r="89" spans="54:63">
      <c r="BB89" s="193">
        <v>8932.0840000000007</v>
      </c>
      <c r="BC89" s="193">
        <v>2156.7518</v>
      </c>
      <c r="BD89" s="193">
        <v>13429.035400000001</v>
      </c>
      <c r="BE89" s="193">
        <v>41919.097000000002</v>
      </c>
      <c r="BH89" s="43">
        <v>2</v>
      </c>
      <c r="BI89" s="43">
        <v>1</v>
      </c>
      <c r="BJ89" s="43">
        <v>3</v>
      </c>
      <c r="BK89" s="43">
        <v>8</v>
      </c>
    </row>
    <row r="90" spans="54:63">
      <c r="BB90" s="193">
        <v>3554.203</v>
      </c>
      <c r="BC90" s="193">
        <v>21978.676899999999</v>
      </c>
      <c r="BD90" s="193">
        <v>13937.666499999999</v>
      </c>
      <c r="BE90" s="193">
        <v>13217.094499999999</v>
      </c>
      <c r="BH90" s="43">
        <v>1</v>
      </c>
      <c r="BI90" s="43">
        <v>4</v>
      </c>
      <c r="BJ90" s="43">
        <v>3</v>
      </c>
      <c r="BK90" s="43">
        <v>3</v>
      </c>
    </row>
    <row r="91" spans="54:63">
      <c r="BB91" s="193">
        <v>24603.04837</v>
      </c>
      <c r="BC91" s="193">
        <v>12265.5069</v>
      </c>
      <c r="BD91" s="193">
        <v>13352.0998</v>
      </c>
      <c r="BE91" s="193">
        <v>13981.850350000001</v>
      </c>
      <c r="BH91" s="43">
        <v>5</v>
      </c>
      <c r="BI91" s="43">
        <v>2</v>
      </c>
      <c r="BJ91" s="43">
        <v>3</v>
      </c>
      <c r="BK91" s="43">
        <v>3</v>
      </c>
    </row>
    <row r="92" spans="54:63">
      <c r="BB92" s="193">
        <v>4751.07</v>
      </c>
      <c r="BC92" s="193">
        <v>4349.4620000000004</v>
      </c>
      <c r="BD92" s="193">
        <v>1635.7336499999999</v>
      </c>
      <c r="BE92" s="193">
        <v>8334.4575499999992</v>
      </c>
      <c r="BH92" s="43">
        <v>1</v>
      </c>
      <c r="BI92" s="43">
        <v>1</v>
      </c>
      <c r="BJ92" s="43">
        <v>1</v>
      </c>
      <c r="BK92" s="43">
        <v>2</v>
      </c>
    </row>
    <row r="93" spans="54:63">
      <c r="BB93" s="193">
        <v>13844.505999999999</v>
      </c>
      <c r="BC93" s="193">
        <v>4151.0286999999998</v>
      </c>
      <c r="BD93" s="193">
        <v>11830.6072</v>
      </c>
      <c r="BE93" s="193">
        <v>12404.8791</v>
      </c>
      <c r="BH93" s="43">
        <v>3</v>
      </c>
      <c r="BI93" s="43">
        <v>1</v>
      </c>
      <c r="BJ93" s="43">
        <v>2</v>
      </c>
      <c r="BK93" s="43">
        <v>2</v>
      </c>
    </row>
    <row r="94" spans="54:63">
      <c r="BB94" s="193">
        <v>2597.779</v>
      </c>
      <c r="BC94" s="193">
        <v>42124.515299999999</v>
      </c>
      <c r="BD94" s="193">
        <v>9620.3307000000004</v>
      </c>
      <c r="BE94" s="193">
        <v>10043.249</v>
      </c>
      <c r="BH94" s="43">
        <v>1</v>
      </c>
      <c r="BI94" s="43">
        <v>8</v>
      </c>
      <c r="BJ94" s="43">
        <v>2</v>
      </c>
      <c r="BK94" s="43">
        <v>2</v>
      </c>
    </row>
    <row r="95" spans="54:63">
      <c r="BB95" s="193">
        <v>36085.218999999997</v>
      </c>
      <c r="BC95" s="193">
        <v>8124.4084000000003</v>
      </c>
      <c r="BD95" s="193">
        <v>8017.0611500000005</v>
      </c>
      <c r="BE95" s="193">
        <v>9778.3472000000002</v>
      </c>
      <c r="BH95" s="43">
        <v>7</v>
      </c>
      <c r="BI95" s="43">
        <v>2</v>
      </c>
      <c r="BJ95" s="43">
        <v>2</v>
      </c>
      <c r="BK95" s="43">
        <v>2</v>
      </c>
    </row>
    <row r="96" spans="54:63">
      <c r="BB96" s="193">
        <v>1261.8589999999999</v>
      </c>
      <c r="BC96" s="193">
        <v>3561.8888999999999</v>
      </c>
      <c r="BD96" s="193">
        <v>8116.2688500000004</v>
      </c>
      <c r="BE96" s="193">
        <v>13430.264999999999</v>
      </c>
      <c r="BH96" s="43">
        <v>1</v>
      </c>
      <c r="BI96" s="43">
        <v>1</v>
      </c>
      <c r="BJ96" s="43">
        <v>2</v>
      </c>
      <c r="BK96" s="43">
        <v>3</v>
      </c>
    </row>
    <row r="97" spans="54:63">
      <c r="BB97" s="193">
        <v>8522.0030000000006</v>
      </c>
      <c r="BC97" s="193">
        <v>12142.578600000001</v>
      </c>
      <c r="BD97" s="193">
        <v>13415.0381</v>
      </c>
      <c r="BE97" s="193">
        <v>3481.8679999999999</v>
      </c>
      <c r="BH97" s="43">
        <v>2</v>
      </c>
      <c r="BI97" s="43">
        <v>2</v>
      </c>
      <c r="BJ97" s="43">
        <v>3</v>
      </c>
      <c r="BK97" s="43">
        <v>1</v>
      </c>
    </row>
    <row r="98" spans="54:63">
      <c r="BB98" s="193">
        <v>14988.432000000001</v>
      </c>
      <c r="BC98" s="193">
        <v>8232.6388000000006</v>
      </c>
      <c r="BD98" s="193">
        <v>18033.9679</v>
      </c>
      <c r="BE98" s="193">
        <v>12029.286700000001</v>
      </c>
      <c r="BH98" s="43">
        <v>3</v>
      </c>
      <c r="BI98" s="43">
        <v>2</v>
      </c>
      <c r="BJ98" s="43">
        <v>3</v>
      </c>
      <c r="BK98" s="43">
        <v>2</v>
      </c>
    </row>
    <row r="99" spans="54:63">
      <c r="BB99" s="193">
        <v>9264.7970000000005</v>
      </c>
      <c r="BC99" s="193">
        <v>10977.2063</v>
      </c>
      <c r="BD99" s="193">
        <v>16455.707849999999</v>
      </c>
      <c r="BE99" s="193">
        <v>7639.4174499999999</v>
      </c>
      <c r="BH99" s="43">
        <v>2</v>
      </c>
      <c r="BI99" s="43">
        <v>2</v>
      </c>
      <c r="BJ99" s="43">
        <v>3</v>
      </c>
      <c r="BK99" s="43">
        <v>2</v>
      </c>
    </row>
    <row r="100" spans="54:63">
      <c r="BB100" s="193">
        <v>3260.1990000000001</v>
      </c>
      <c r="BC100" s="193">
        <v>6184.2993999999999</v>
      </c>
      <c r="BD100" s="193">
        <v>30284.642940000002</v>
      </c>
      <c r="BE100" s="193">
        <v>21659.930100000001</v>
      </c>
      <c r="BH100" s="43">
        <v>1</v>
      </c>
      <c r="BI100" s="43">
        <v>1</v>
      </c>
      <c r="BJ100" s="43">
        <v>6</v>
      </c>
      <c r="BK100" s="43">
        <v>4</v>
      </c>
    </row>
    <row r="101" spans="54:63">
      <c r="BB101" s="193">
        <v>8539.6710000000003</v>
      </c>
      <c r="BC101" s="193">
        <v>4889.9994999999999</v>
      </c>
      <c r="BD101" s="193">
        <v>3176.8159000000001</v>
      </c>
      <c r="BE101" s="193">
        <v>15006.579449999999</v>
      </c>
      <c r="BH101" s="43">
        <v>2</v>
      </c>
      <c r="BI101" s="43">
        <v>1</v>
      </c>
      <c r="BJ101" s="43">
        <v>1</v>
      </c>
      <c r="BK101" s="43">
        <v>3</v>
      </c>
    </row>
    <row r="102" spans="54:63">
      <c r="BB102" s="193">
        <v>5080.0959999999995</v>
      </c>
      <c r="BC102" s="193">
        <v>5478.0367999999999</v>
      </c>
      <c r="BD102" s="193">
        <v>4618.0798999999997</v>
      </c>
      <c r="BE102" s="193">
        <v>42303.692150000003</v>
      </c>
      <c r="BH102" s="43">
        <v>1</v>
      </c>
      <c r="BI102" s="43">
        <v>1</v>
      </c>
      <c r="BJ102" s="43">
        <v>1</v>
      </c>
      <c r="BK102" s="43">
        <v>8</v>
      </c>
    </row>
    <row r="103" spans="54:63">
      <c r="BB103" s="193">
        <v>18608.261999999999</v>
      </c>
      <c r="BC103" s="193">
        <v>14133.03775</v>
      </c>
      <c r="BD103" s="193">
        <v>2138.0707000000002</v>
      </c>
      <c r="BE103" s="193">
        <v>8302.5356499999998</v>
      </c>
      <c r="BH103" s="43">
        <v>4</v>
      </c>
      <c r="BI103" s="43">
        <v>3</v>
      </c>
      <c r="BJ103" s="43">
        <v>1</v>
      </c>
      <c r="BK103" s="43">
        <v>2</v>
      </c>
    </row>
    <row r="104" spans="54:63">
      <c r="BB104" s="193">
        <v>8968.33</v>
      </c>
      <c r="BC104" s="193">
        <v>8944.1151000000009</v>
      </c>
      <c r="BD104" s="193">
        <v>7526.7064499999997</v>
      </c>
      <c r="BE104" s="193">
        <v>10736.87075</v>
      </c>
      <c r="BH104" s="43">
        <v>2</v>
      </c>
      <c r="BI104" s="43">
        <v>2</v>
      </c>
      <c r="BJ104" s="43">
        <v>2</v>
      </c>
      <c r="BK104" s="43">
        <v>2</v>
      </c>
    </row>
    <row r="105" spans="54:63">
      <c r="BB105" s="193">
        <v>23082.955330000001</v>
      </c>
      <c r="BC105" s="193">
        <v>1837.2819</v>
      </c>
      <c r="BD105" s="193">
        <v>14692.66935</v>
      </c>
      <c r="BE105" s="193">
        <v>8964.0605500000001</v>
      </c>
      <c r="BH105" s="43">
        <v>4</v>
      </c>
      <c r="BI105" s="43">
        <v>1</v>
      </c>
      <c r="BJ105" s="43">
        <v>3</v>
      </c>
      <c r="BK105" s="43">
        <v>2</v>
      </c>
    </row>
    <row r="106" spans="54:63">
      <c r="BB106" s="193">
        <v>5969.723</v>
      </c>
      <c r="BC106" s="193">
        <v>1607.5101</v>
      </c>
      <c r="BD106" s="193">
        <v>10269.459999999999</v>
      </c>
      <c r="BE106" s="193">
        <v>9290.1394999999993</v>
      </c>
      <c r="BH106" s="43">
        <v>1</v>
      </c>
      <c r="BI106" s="43">
        <v>1</v>
      </c>
      <c r="BJ106" s="43">
        <v>2</v>
      </c>
      <c r="BK106" s="43">
        <v>2</v>
      </c>
    </row>
    <row r="107" spans="54:63">
      <c r="BB107" s="193">
        <v>12638.195</v>
      </c>
      <c r="BC107" s="193">
        <v>3180.5101</v>
      </c>
      <c r="BD107" s="193">
        <v>1621.3402000000001</v>
      </c>
      <c r="BE107" s="193">
        <v>9411.0049999999992</v>
      </c>
      <c r="BH107" s="43">
        <v>3</v>
      </c>
      <c r="BI107" s="43">
        <v>1</v>
      </c>
      <c r="BJ107" s="43">
        <v>1</v>
      </c>
      <c r="BK107" s="43">
        <v>2</v>
      </c>
    </row>
    <row r="108" spans="54:63">
      <c r="BB108" s="193">
        <v>5926.8459999999995</v>
      </c>
      <c r="BC108" s="193">
        <v>1391.5287000000001</v>
      </c>
      <c r="BD108" s="193">
        <v>2134.9014999999999</v>
      </c>
      <c r="BE108" s="193">
        <v>11396.9002</v>
      </c>
      <c r="BH108" s="43">
        <v>1</v>
      </c>
      <c r="BI108" s="43">
        <v>1</v>
      </c>
      <c r="BJ108" s="43">
        <v>1</v>
      </c>
      <c r="BK108" s="43">
        <v>2</v>
      </c>
    </row>
    <row r="109" spans="54:63">
      <c r="BB109" s="193">
        <v>37079.372000000003</v>
      </c>
      <c r="BC109" s="193">
        <v>38126.246500000001</v>
      </c>
      <c r="BD109" s="193">
        <v>28950.4692</v>
      </c>
      <c r="BE109" s="193">
        <v>19594.809649999999</v>
      </c>
      <c r="BH109" s="43">
        <v>7</v>
      </c>
      <c r="BI109" s="43">
        <v>7</v>
      </c>
      <c r="BJ109" s="43">
        <v>5</v>
      </c>
      <c r="BK109" s="43">
        <v>4</v>
      </c>
    </row>
    <row r="110" spans="54:63">
      <c r="BB110" s="193">
        <v>7345.0839999999998</v>
      </c>
      <c r="BC110" s="193">
        <v>27000.98473</v>
      </c>
      <c r="BD110" s="193">
        <v>18804.752400000001</v>
      </c>
      <c r="BE110" s="193">
        <v>14455.644050000001</v>
      </c>
      <c r="BH110" s="43">
        <v>2</v>
      </c>
      <c r="BI110" s="43">
        <v>5</v>
      </c>
      <c r="BJ110" s="43">
        <v>4</v>
      </c>
      <c r="BK110" s="43">
        <v>3</v>
      </c>
    </row>
    <row r="111" spans="54:63">
      <c r="BB111" s="193">
        <v>5910.9440000000004</v>
      </c>
      <c r="BC111" s="193">
        <v>20781.48892</v>
      </c>
      <c r="BD111" s="193">
        <v>4906.4096499999996</v>
      </c>
      <c r="BE111" s="193">
        <v>39125.332249999999</v>
      </c>
      <c r="BH111" s="43">
        <v>1</v>
      </c>
      <c r="BI111" s="43">
        <v>4</v>
      </c>
      <c r="BJ111" s="43">
        <v>1</v>
      </c>
      <c r="BK111" s="43">
        <v>7</v>
      </c>
    </row>
    <row r="112" spans="54:63">
      <c r="BB112" s="193">
        <v>4762.3289999999997</v>
      </c>
      <c r="BC112" s="193">
        <v>5846.9175999999998</v>
      </c>
      <c r="BD112" s="193">
        <v>4243.5900499999998</v>
      </c>
      <c r="BE112" s="193">
        <v>2727.3951000000002</v>
      </c>
      <c r="BH112" s="43">
        <v>1</v>
      </c>
      <c r="BI112" s="43">
        <v>1</v>
      </c>
      <c r="BJ112" s="43">
        <v>1</v>
      </c>
      <c r="BK112" s="43">
        <v>1</v>
      </c>
    </row>
    <row r="113" spans="54:63">
      <c r="BB113" s="193">
        <v>7512.2669999999998</v>
      </c>
      <c r="BC113" s="193">
        <v>11856.4115</v>
      </c>
      <c r="BD113" s="193">
        <v>4738.2682000000004</v>
      </c>
      <c r="BE113" s="193">
        <v>6555.07035</v>
      </c>
      <c r="BH113" s="43">
        <v>2</v>
      </c>
      <c r="BI113" s="43">
        <v>2</v>
      </c>
      <c r="BJ113" s="43">
        <v>1</v>
      </c>
      <c r="BK113" s="43">
        <v>1</v>
      </c>
    </row>
    <row r="114" spans="54:63">
      <c r="BB114" s="193">
        <v>1969.614</v>
      </c>
      <c r="BC114" s="193">
        <v>16586.49771</v>
      </c>
      <c r="BD114" s="193">
        <v>26109.32905</v>
      </c>
      <c r="BE114" s="193">
        <v>7323.7348190000002</v>
      </c>
      <c r="BH114" s="43">
        <v>1</v>
      </c>
      <c r="BI114" s="43">
        <v>3</v>
      </c>
      <c r="BJ114" s="43">
        <v>5</v>
      </c>
      <c r="BK114" s="43">
        <v>2</v>
      </c>
    </row>
    <row r="115" spans="54:63">
      <c r="BB115" s="193">
        <v>21797.000400000001</v>
      </c>
      <c r="BC115" s="193">
        <v>1631.6683</v>
      </c>
      <c r="BD115" s="193">
        <v>11454.021500000001</v>
      </c>
      <c r="BE115" s="193">
        <v>3167.4558499999998</v>
      </c>
      <c r="BH115" s="43">
        <v>4</v>
      </c>
      <c r="BI115" s="43">
        <v>1</v>
      </c>
      <c r="BJ115" s="43">
        <v>2</v>
      </c>
      <c r="BK115" s="43">
        <v>1</v>
      </c>
    </row>
    <row r="116" spans="54:63">
      <c r="BB116" s="193">
        <v>10601.412</v>
      </c>
      <c r="BC116" s="193">
        <v>8083.9197999999997</v>
      </c>
      <c r="BD116" s="193">
        <v>4032.2406999999998</v>
      </c>
      <c r="BE116" s="193">
        <v>2254.7966999999999</v>
      </c>
      <c r="BH116" s="43">
        <v>2</v>
      </c>
      <c r="BI116" s="43">
        <v>2</v>
      </c>
      <c r="BJ116" s="43">
        <v>1</v>
      </c>
      <c r="BK116" s="43">
        <v>1</v>
      </c>
    </row>
    <row r="117" spans="54:63">
      <c r="BB117" s="193">
        <v>22144.031999999999</v>
      </c>
      <c r="BC117" s="193">
        <v>4185.0978999999998</v>
      </c>
      <c r="BD117" s="193">
        <v>1769.5316499999999</v>
      </c>
      <c r="BE117" s="193">
        <v>2897.3235</v>
      </c>
      <c r="BH117" s="43">
        <v>4</v>
      </c>
      <c r="BI117" s="43">
        <v>1</v>
      </c>
      <c r="BJ117" s="43">
        <v>1</v>
      </c>
      <c r="BK117" s="43">
        <v>1</v>
      </c>
    </row>
    <row r="118" spans="54:63">
      <c r="BB118" s="193">
        <v>13224.692999999999</v>
      </c>
      <c r="BC118" s="193">
        <v>6652.5288</v>
      </c>
      <c r="BD118" s="193">
        <v>11840.77505</v>
      </c>
      <c r="BE118" s="193">
        <v>12730.999599999999</v>
      </c>
      <c r="BH118" s="43">
        <v>3</v>
      </c>
      <c r="BI118" s="43">
        <v>1</v>
      </c>
      <c r="BJ118" s="43">
        <v>2</v>
      </c>
      <c r="BK118" s="43">
        <v>3</v>
      </c>
    </row>
    <row r="119" spans="54:63">
      <c r="BB119" s="193">
        <v>1744.4649999999999</v>
      </c>
      <c r="BC119" s="193">
        <v>4074.4537</v>
      </c>
      <c r="BD119" s="193">
        <v>1632.0362500000001</v>
      </c>
      <c r="BE119" s="193">
        <v>15230.324049999999</v>
      </c>
      <c r="BH119" s="43">
        <v>1</v>
      </c>
      <c r="BI119" s="43">
        <v>1</v>
      </c>
      <c r="BJ119" s="43">
        <v>1</v>
      </c>
      <c r="BK119" s="43">
        <v>3</v>
      </c>
    </row>
    <row r="120" spans="54:63">
      <c r="BB120" s="193">
        <v>25382.296999999999</v>
      </c>
      <c r="BC120" s="193">
        <v>7345.7266</v>
      </c>
      <c r="BD120" s="193">
        <v>12643.3778</v>
      </c>
      <c r="BE120" s="193">
        <v>11165.417649999999</v>
      </c>
      <c r="BH120" s="43">
        <v>5</v>
      </c>
      <c r="BI120" s="43">
        <v>2</v>
      </c>
      <c r="BJ120" s="43">
        <v>3</v>
      </c>
      <c r="BK120" s="43">
        <v>2</v>
      </c>
    </row>
    <row r="121" spans="54:63">
      <c r="BB121" s="193">
        <v>9880.0679999999993</v>
      </c>
      <c r="BC121" s="193">
        <v>9140.9509999999991</v>
      </c>
      <c r="BD121" s="193">
        <v>28868.6639</v>
      </c>
      <c r="BE121" s="193">
        <v>23288.928400000001</v>
      </c>
      <c r="BH121" s="43">
        <v>2</v>
      </c>
      <c r="BI121" s="43">
        <v>2</v>
      </c>
      <c r="BJ121" s="43">
        <v>5</v>
      </c>
      <c r="BK121" s="43">
        <v>4</v>
      </c>
    </row>
    <row r="122" spans="54:63">
      <c r="BB122" s="193">
        <v>9563.0290000000005</v>
      </c>
      <c r="BC122" s="193">
        <v>14418.2804</v>
      </c>
      <c r="BD122" s="193">
        <v>2534.3937500000002</v>
      </c>
      <c r="BE122" s="193">
        <v>2203.4718499999999</v>
      </c>
      <c r="BH122" s="43">
        <v>2</v>
      </c>
      <c r="BI122" s="43">
        <v>3</v>
      </c>
      <c r="BJ122" s="43">
        <v>1</v>
      </c>
      <c r="BK122" s="43">
        <v>1</v>
      </c>
    </row>
    <row r="123" spans="54:63">
      <c r="BB123" s="193">
        <v>1253.9359999999999</v>
      </c>
      <c r="BC123" s="193">
        <v>46889.261200000001</v>
      </c>
      <c r="BD123" s="193">
        <v>15555.188749999999</v>
      </c>
      <c r="BE123" s="193">
        <v>20878.78443</v>
      </c>
      <c r="BH123" s="43">
        <v>1</v>
      </c>
      <c r="BI123" s="43">
        <v>9</v>
      </c>
      <c r="BJ123" s="43">
        <v>3</v>
      </c>
      <c r="BK123" s="43">
        <v>4</v>
      </c>
    </row>
    <row r="124" spans="54:63">
      <c r="BB124" s="193">
        <v>1748.7739999999999</v>
      </c>
      <c r="BC124" s="193">
        <v>46599.108399999997</v>
      </c>
      <c r="BD124" s="193">
        <v>12475.3513</v>
      </c>
      <c r="BE124" s="193">
        <v>35147.528480000001</v>
      </c>
      <c r="BH124" s="43">
        <v>1</v>
      </c>
      <c r="BI124" s="43">
        <v>8</v>
      </c>
      <c r="BJ124" s="43">
        <v>2</v>
      </c>
      <c r="BK124" s="43">
        <v>6</v>
      </c>
    </row>
    <row r="125" spans="54:63">
      <c r="BB125" s="193">
        <v>12574.049000000001</v>
      </c>
      <c r="BC125" s="193">
        <v>9788.8659000000007</v>
      </c>
      <c r="BD125" s="193">
        <v>10461.9794</v>
      </c>
      <c r="BE125" s="193">
        <v>4347.0233500000004</v>
      </c>
      <c r="BH125" s="43">
        <v>3</v>
      </c>
      <c r="BI125" s="43">
        <v>2</v>
      </c>
      <c r="BJ125" s="43">
        <v>2</v>
      </c>
      <c r="BK125" s="43">
        <v>1</v>
      </c>
    </row>
    <row r="126" spans="54:63">
      <c r="BB126" s="193">
        <v>17942.106</v>
      </c>
      <c r="BC126" s="193">
        <v>13919.822899999999</v>
      </c>
      <c r="BD126" s="193">
        <v>6796.8632500000003</v>
      </c>
      <c r="BE126" s="193">
        <v>2196.4731999999999</v>
      </c>
      <c r="BH126" s="43">
        <v>3</v>
      </c>
      <c r="BI126" s="43">
        <v>3</v>
      </c>
      <c r="BJ126" s="43">
        <v>1</v>
      </c>
      <c r="BK126" s="43">
        <v>1</v>
      </c>
    </row>
    <row r="127" spans="54:63">
      <c r="BB127" s="193">
        <v>4931.6469999999999</v>
      </c>
      <c r="BC127" s="193">
        <v>12592.5345</v>
      </c>
      <c r="BD127" s="193">
        <v>2643.2685000000001</v>
      </c>
      <c r="BE127" s="193">
        <v>1967.0227</v>
      </c>
      <c r="BH127" s="43">
        <v>1</v>
      </c>
      <c r="BI127" s="43">
        <v>3</v>
      </c>
      <c r="BJ127" s="43">
        <v>1</v>
      </c>
      <c r="BK127" s="43">
        <v>1</v>
      </c>
    </row>
    <row r="128" spans="54:63">
      <c r="BB128" s="193">
        <v>8027.9679999999998</v>
      </c>
      <c r="BC128" s="193">
        <v>1149.3959</v>
      </c>
      <c r="BD128" s="193">
        <v>3077.0954999999999</v>
      </c>
      <c r="BE128" s="193">
        <v>6837.3687</v>
      </c>
      <c r="BH128" s="43">
        <v>2</v>
      </c>
      <c r="BI128" s="43">
        <v>1</v>
      </c>
      <c r="BJ128" s="43">
        <v>1</v>
      </c>
      <c r="BK128" s="43">
        <v>2</v>
      </c>
    </row>
    <row r="129" spans="54:63">
      <c r="BB129" s="193">
        <v>13470.86</v>
      </c>
      <c r="BC129" s="193">
        <v>28287.897659999999</v>
      </c>
      <c r="BD129" s="193">
        <v>8413.4630500000003</v>
      </c>
      <c r="BE129" s="193">
        <v>3044.2132999999999</v>
      </c>
      <c r="BH129" s="43">
        <v>3</v>
      </c>
      <c r="BI129" s="43">
        <v>5</v>
      </c>
      <c r="BJ129" s="43">
        <v>2</v>
      </c>
      <c r="BK129" s="43">
        <v>1</v>
      </c>
    </row>
    <row r="130" spans="54:63">
      <c r="BB130" s="193">
        <v>36197.699000000001</v>
      </c>
      <c r="BC130" s="193">
        <v>4686.3887000000004</v>
      </c>
      <c r="BD130" s="193">
        <v>24059.680189999999</v>
      </c>
      <c r="BE130" s="193">
        <v>11763.000899999999</v>
      </c>
      <c r="BH130" s="43">
        <v>7</v>
      </c>
      <c r="BI130" s="43">
        <v>1</v>
      </c>
      <c r="BJ130" s="43">
        <v>5</v>
      </c>
      <c r="BK130" s="43">
        <v>2</v>
      </c>
    </row>
    <row r="131" spans="54:63">
      <c r="BB131" s="193">
        <v>11455.28</v>
      </c>
      <c r="BC131" s="193">
        <v>11881.9696</v>
      </c>
      <c r="BD131" s="193">
        <v>10231.499900000001</v>
      </c>
      <c r="BE131" s="193">
        <v>9361.3268000000007</v>
      </c>
      <c r="BH131" s="43">
        <v>2</v>
      </c>
      <c r="BI131" s="43">
        <v>2</v>
      </c>
      <c r="BJ131" s="43">
        <v>2</v>
      </c>
      <c r="BK131" s="43">
        <v>2</v>
      </c>
    </row>
    <row r="132" spans="54:63">
      <c r="BB132" s="193">
        <v>1256.299</v>
      </c>
      <c r="BC132" s="193">
        <v>7682.67</v>
      </c>
      <c r="BD132" s="193">
        <v>23807.240600000001</v>
      </c>
      <c r="BE132" s="193">
        <v>3857.7592500000001</v>
      </c>
      <c r="BH132" s="43">
        <v>1</v>
      </c>
      <c r="BI132" s="43">
        <v>2</v>
      </c>
      <c r="BJ132" s="43">
        <v>4</v>
      </c>
      <c r="BK132" s="43">
        <v>1</v>
      </c>
    </row>
    <row r="133" spans="54:63">
      <c r="BB133" s="193">
        <v>21082.16</v>
      </c>
      <c r="BC133" s="193">
        <v>10381.4787</v>
      </c>
      <c r="BD133" s="193">
        <v>11187.6567</v>
      </c>
      <c r="BE133" s="193">
        <v>25656.575260000001</v>
      </c>
      <c r="BH133" s="43">
        <v>4</v>
      </c>
      <c r="BI133" s="43">
        <v>2</v>
      </c>
      <c r="BJ133" s="43">
        <v>2</v>
      </c>
      <c r="BK133" s="43">
        <v>5</v>
      </c>
    </row>
    <row r="134" spans="54:63">
      <c r="BB134" s="193">
        <v>11362.754999999999</v>
      </c>
      <c r="BC134" s="193">
        <v>19521.968199999999</v>
      </c>
      <c r="BD134" s="193">
        <v>39983.425949999997</v>
      </c>
      <c r="BE134" s="193">
        <v>9866.3048500000004</v>
      </c>
      <c r="BH134" s="43">
        <v>2</v>
      </c>
      <c r="BI134" s="43">
        <v>4</v>
      </c>
      <c r="BJ134" s="43">
        <v>7</v>
      </c>
      <c r="BK134" s="43">
        <v>2</v>
      </c>
    </row>
    <row r="135" spans="54:63">
      <c r="BB135" s="193">
        <v>5240.7650000000003</v>
      </c>
      <c r="BC135" s="193">
        <v>2201.0971</v>
      </c>
      <c r="BD135" s="193">
        <v>1646.4296999999999</v>
      </c>
      <c r="BE135" s="193">
        <v>8342.9087500000005</v>
      </c>
      <c r="BH135" s="43">
        <v>1</v>
      </c>
      <c r="BI135" s="43">
        <v>1</v>
      </c>
      <c r="BJ135" s="43">
        <v>1</v>
      </c>
      <c r="BK135" s="43">
        <v>2</v>
      </c>
    </row>
    <row r="136" spans="54:63">
      <c r="BB136" s="193">
        <v>9861.0249999999996</v>
      </c>
      <c r="BC136" s="193">
        <v>2497.0383000000002</v>
      </c>
      <c r="BD136" s="193">
        <v>9193.8384999999998</v>
      </c>
      <c r="BE136" s="193">
        <v>1708.0014000000001</v>
      </c>
      <c r="BH136" s="43">
        <v>2</v>
      </c>
      <c r="BI136" s="43">
        <v>1</v>
      </c>
      <c r="BJ136" s="43">
        <v>2</v>
      </c>
      <c r="BK136" s="43">
        <v>1</v>
      </c>
    </row>
    <row r="137" spans="54:63">
      <c r="BB137" s="193">
        <v>5972.3779999999997</v>
      </c>
      <c r="BC137" s="193">
        <v>1534.3045</v>
      </c>
      <c r="BD137" s="193">
        <v>2128.4310500000001</v>
      </c>
      <c r="BE137" s="193">
        <v>14043.476699999999</v>
      </c>
      <c r="BH137" s="43">
        <v>1</v>
      </c>
      <c r="BI137" s="43">
        <v>1</v>
      </c>
      <c r="BJ137" s="43">
        <v>1</v>
      </c>
      <c r="BK137" s="43">
        <v>3</v>
      </c>
    </row>
    <row r="138" spans="54:63">
      <c r="BB138" s="193">
        <v>8825.0859999999993</v>
      </c>
      <c r="BC138" s="193">
        <v>1824.2854</v>
      </c>
      <c r="BD138" s="193">
        <v>6373.55735</v>
      </c>
      <c r="BE138" s="193">
        <v>6067.1267500000004</v>
      </c>
      <c r="BH138" s="43">
        <v>2</v>
      </c>
      <c r="BI138" s="43">
        <v>1</v>
      </c>
      <c r="BJ138" s="43">
        <v>1</v>
      </c>
      <c r="BK138" s="43">
        <v>1</v>
      </c>
    </row>
    <row r="139" spans="54:63">
      <c r="BB139" s="193">
        <v>6196.4480000000003</v>
      </c>
      <c r="BC139" s="193">
        <v>9304.7019</v>
      </c>
      <c r="BD139" s="193">
        <v>7256.7231000000002</v>
      </c>
      <c r="BE139" s="193">
        <v>3268.84665</v>
      </c>
      <c r="BH139" s="43">
        <v>1</v>
      </c>
      <c r="BI139" s="43">
        <v>2</v>
      </c>
      <c r="BJ139" s="43">
        <v>2</v>
      </c>
      <c r="BK139" s="43">
        <v>1</v>
      </c>
    </row>
    <row r="140" spans="54:63">
      <c r="BB140" s="193">
        <v>11538.421</v>
      </c>
      <c r="BC140" s="193">
        <v>1622.1885</v>
      </c>
      <c r="BD140" s="193">
        <v>45702.022349999999</v>
      </c>
      <c r="BE140" s="193">
        <v>3213.6220499999999</v>
      </c>
      <c r="BH140" s="43">
        <v>2</v>
      </c>
      <c r="BI140" s="43">
        <v>1</v>
      </c>
      <c r="BJ140" s="43">
        <v>8</v>
      </c>
      <c r="BK140" s="43">
        <v>1</v>
      </c>
    </row>
    <row r="141" spans="54:63">
      <c r="BB141" s="193">
        <v>13390.558999999999</v>
      </c>
      <c r="BC141" s="193">
        <v>48885.135609999998</v>
      </c>
      <c r="BD141" s="193">
        <v>12222.898300000001</v>
      </c>
      <c r="BE141" s="193">
        <v>17878.900679999999</v>
      </c>
      <c r="BH141" s="43">
        <v>3</v>
      </c>
      <c r="BI141" s="43">
        <v>9</v>
      </c>
      <c r="BJ141" s="43">
        <v>2</v>
      </c>
      <c r="BK141" s="43">
        <v>3</v>
      </c>
    </row>
    <row r="142" spans="54:63">
      <c r="BB142" s="193">
        <v>12957.118</v>
      </c>
      <c r="BC142" s="193">
        <v>24513.091260000001</v>
      </c>
      <c r="BD142" s="193">
        <v>1639.5631000000001</v>
      </c>
      <c r="BE142" s="193">
        <v>8334.5895999999993</v>
      </c>
      <c r="BH142" s="43">
        <v>3</v>
      </c>
      <c r="BI142" s="43">
        <v>5</v>
      </c>
      <c r="BJ142" s="43">
        <v>1</v>
      </c>
      <c r="BK142" s="43">
        <v>2</v>
      </c>
    </row>
    <row r="143" spans="54:63">
      <c r="BB143" s="193">
        <v>3847.674</v>
      </c>
      <c r="BC143" s="193">
        <v>8211.1002000000008</v>
      </c>
      <c r="BD143" s="193">
        <v>43943.876100000001</v>
      </c>
      <c r="BE143" s="193">
        <v>10923.933199999999</v>
      </c>
      <c r="BH143" s="43">
        <v>1</v>
      </c>
      <c r="BI143" s="43">
        <v>2</v>
      </c>
      <c r="BJ143" s="43">
        <v>8</v>
      </c>
      <c r="BK143" s="43">
        <v>2</v>
      </c>
    </row>
    <row r="144" spans="54:63">
      <c r="BB144" s="193">
        <v>2494.0219999999999</v>
      </c>
      <c r="BC144" s="193">
        <v>22218.1149</v>
      </c>
      <c r="BD144" s="193">
        <v>8428.0692999999992</v>
      </c>
      <c r="BE144" s="193">
        <v>31620.001059999999</v>
      </c>
      <c r="BH144" s="43">
        <v>1</v>
      </c>
      <c r="BI144" s="43">
        <v>4</v>
      </c>
      <c r="BJ144" s="43">
        <v>2</v>
      </c>
      <c r="BK144" s="43">
        <v>6</v>
      </c>
    </row>
    <row r="145" spans="54:63">
      <c r="BB145" s="193">
        <v>11552.904</v>
      </c>
      <c r="BC145" s="193">
        <v>32548.340499999998</v>
      </c>
      <c r="BD145" s="193">
        <v>33471.971890000001</v>
      </c>
      <c r="BE145" s="193">
        <v>13224.057049999999</v>
      </c>
      <c r="BH145" s="43">
        <v>2</v>
      </c>
      <c r="BI145" s="43">
        <v>6</v>
      </c>
      <c r="BJ145" s="43">
        <v>6</v>
      </c>
      <c r="BK145" s="43">
        <v>3</v>
      </c>
    </row>
    <row r="146" spans="54:63">
      <c r="BB146" s="193">
        <v>3761.2919999999999</v>
      </c>
      <c r="BC146" s="193">
        <v>5974.3846999999996</v>
      </c>
      <c r="BD146" s="193">
        <v>9174.1356500000002</v>
      </c>
      <c r="BE146" s="193">
        <v>58571.074480000003</v>
      </c>
      <c r="BH146" s="43">
        <v>1</v>
      </c>
      <c r="BI146" s="43">
        <v>1</v>
      </c>
      <c r="BJ146" s="43">
        <v>2</v>
      </c>
      <c r="BK146" s="43">
        <v>11</v>
      </c>
    </row>
    <row r="147" spans="54:63">
      <c r="BB147" s="193">
        <v>9724.5300000000007</v>
      </c>
      <c r="BC147" s="193">
        <v>2498.4144000000001</v>
      </c>
      <c r="BD147" s="193">
        <v>17468.983899999999</v>
      </c>
      <c r="BE147" s="193">
        <v>3206.4913499999998</v>
      </c>
      <c r="BH147" s="43">
        <v>2</v>
      </c>
      <c r="BI147" s="43">
        <v>1</v>
      </c>
      <c r="BJ147" s="43">
        <v>3</v>
      </c>
      <c r="BK147" s="43">
        <v>1</v>
      </c>
    </row>
    <row r="148" spans="54:63">
      <c r="BB148" s="193">
        <v>1242.816</v>
      </c>
      <c r="BC148" s="193">
        <v>27724.28875</v>
      </c>
      <c r="BD148" s="193">
        <v>25678.778450000002</v>
      </c>
      <c r="BE148" s="193">
        <v>12913.992399999999</v>
      </c>
      <c r="BH148" s="43">
        <v>1</v>
      </c>
      <c r="BI148" s="43">
        <v>5</v>
      </c>
      <c r="BJ148" s="43">
        <v>5</v>
      </c>
      <c r="BK148" s="43">
        <v>3</v>
      </c>
    </row>
    <row r="149" spans="54:63">
      <c r="BB149" s="193">
        <v>11842.441999999999</v>
      </c>
      <c r="BC149" s="193">
        <v>3994.1777999999999</v>
      </c>
      <c r="BD149" s="193">
        <v>12129.614149999999</v>
      </c>
      <c r="BE149" s="193">
        <v>3861.2096499999998</v>
      </c>
      <c r="BH149" s="43">
        <v>2</v>
      </c>
      <c r="BI149" s="43">
        <v>1</v>
      </c>
      <c r="BJ149" s="43">
        <v>2</v>
      </c>
      <c r="BK149" s="43">
        <v>1</v>
      </c>
    </row>
    <row r="150" spans="54:63">
      <c r="BB150" s="193">
        <v>7441.5010000000002</v>
      </c>
      <c r="BC150" s="193">
        <v>5397.6166999999996</v>
      </c>
      <c r="BD150" s="193">
        <v>3736.4647</v>
      </c>
      <c r="BE150" s="193">
        <v>13635.6379</v>
      </c>
      <c r="BH150" s="43">
        <v>2</v>
      </c>
      <c r="BI150" s="43">
        <v>1</v>
      </c>
      <c r="BJ150" s="43">
        <v>1</v>
      </c>
      <c r="BK150" s="43">
        <v>3</v>
      </c>
    </row>
    <row r="151" spans="54:63">
      <c r="BB151" s="193">
        <v>11070.535</v>
      </c>
      <c r="BC151" s="193">
        <v>38245.593269999998</v>
      </c>
      <c r="BD151" s="193">
        <v>42983.458500000001</v>
      </c>
      <c r="BE151" s="193">
        <v>15359.104499999999</v>
      </c>
      <c r="BH151" s="43">
        <v>2</v>
      </c>
      <c r="BI151" s="43">
        <v>7</v>
      </c>
      <c r="BJ151" s="43">
        <v>8</v>
      </c>
      <c r="BK151" s="43">
        <v>3</v>
      </c>
    </row>
    <row r="152" spans="54:63">
      <c r="BB152" s="193">
        <v>39241.442000000003</v>
      </c>
      <c r="BC152" s="193">
        <v>11482.63485</v>
      </c>
      <c r="BD152" s="193">
        <v>2709.1118999999999</v>
      </c>
      <c r="BE152" s="193">
        <v>8823.9857499999998</v>
      </c>
      <c r="BH152" s="43">
        <v>7</v>
      </c>
      <c r="BI152" s="43">
        <v>2</v>
      </c>
      <c r="BJ152" s="43">
        <v>1</v>
      </c>
      <c r="BK152" s="43">
        <v>2</v>
      </c>
    </row>
    <row r="153" spans="54:63">
      <c r="BB153" s="193">
        <v>6571.5439999999999</v>
      </c>
      <c r="BC153" s="193">
        <v>48675.517699999997</v>
      </c>
      <c r="BD153" s="193">
        <v>32787.458590000002</v>
      </c>
      <c r="BE153" s="193">
        <v>5594.8455000000004</v>
      </c>
      <c r="BH153" s="43">
        <v>1</v>
      </c>
      <c r="BI153" s="43">
        <v>9</v>
      </c>
      <c r="BJ153" s="43">
        <v>6</v>
      </c>
      <c r="BK153" s="43">
        <v>1</v>
      </c>
    </row>
    <row r="154" spans="54:63">
      <c r="BB154" s="193">
        <v>23306.546999999999</v>
      </c>
      <c r="BC154" s="193">
        <v>12925.886</v>
      </c>
      <c r="BD154" s="193">
        <v>4466.6214</v>
      </c>
      <c r="BE154" s="193">
        <v>3558.6202499999999</v>
      </c>
      <c r="BH154" s="43">
        <v>4</v>
      </c>
      <c r="BI154" s="43">
        <v>3</v>
      </c>
      <c r="BJ154" s="43">
        <v>1</v>
      </c>
      <c r="BK154" s="43">
        <v>1</v>
      </c>
    </row>
    <row r="155" spans="54:63">
      <c r="BB155" s="193">
        <v>10713.644</v>
      </c>
      <c r="BC155" s="193">
        <v>19214.705529999999</v>
      </c>
      <c r="BD155" s="193">
        <v>6123.5688</v>
      </c>
      <c r="BE155" s="193">
        <v>4435.0941999999995</v>
      </c>
      <c r="BH155" s="43">
        <v>2</v>
      </c>
      <c r="BI155" s="43">
        <v>4</v>
      </c>
      <c r="BJ155" s="43">
        <v>1</v>
      </c>
      <c r="BK155" s="43">
        <v>1</v>
      </c>
    </row>
    <row r="156" spans="54:63">
      <c r="BB156" s="193">
        <v>3659.346</v>
      </c>
      <c r="BC156" s="193">
        <v>13831.1152</v>
      </c>
      <c r="BD156" s="193">
        <v>4058.71245</v>
      </c>
      <c r="BE156" s="193">
        <v>2207.6974500000001</v>
      </c>
      <c r="BH156" s="43">
        <v>1</v>
      </c>
      <c r="BI156" s="43">
        <v>3</v>
      </c>
      <c r="BJ156" s="43">
        <v>1</v>
      </c>
      <c r="BK156" s="43">
        <v>1</v>
      </c>
    </row>
    <row r="157" spans="54:63">
      <c r="BB157" s="193">
        <v>40182.245999999999</v>
      </c>
      <c r="BC157" s="193">
        <v>8233.0974999999999</v>
      </c>
      <c r="BD157" s="193">
        <v>40003.332249999999</v>
      </c>
      <c r="BE157" s="193">
        <v>6753.0379999999996</v>
      </c>
      <c r="BH157" s="43">
        <v>7</v>
      </c>
      <c r="BI157" s="43">
        <v>2</v>
      </c>
      <c r="BJ157" s="43">
        <v>7</v>
      </c>
      <c r="BK157" s="43">
        <v>1</v>
      </c>
    </row>
    <row r="158" spans="54:63">
      <c r="BB158" s="193">
        <v>9182.17</v>
      </c>
      <c r="BC158" s="193">
        <v>27346.04207</v>
      </c>
      <c r="BD158" s="193">
        <v>7222.7862500000001</v>
      </c>
      <c r="BE158" s="193">
        <v>11658.11505</v>
      </c>
      <c r="BH158" s="43">
        <v>2</v>
      </c>
      <c r="BI158" s="43">
        <v>5</v>
      </c>
      <c r="BJ158" s="43">
        <v>2</v>
      </c>
      <c r="BK158" s="43">
        <v>2</v>
      </c>
    </row>
    <row r="159" spans="54:63">
      <c r="BB159" s="193">
        <v>11365.951999999999</v>
      </c>
      <c r="BC159" s="193">
        <v>3056.3881000000001</v>
      </c>
      <c r="BD159" s="193">
        <v>46130.5265</v>
      </c>
      <c r="BE159" s="193">
        <v>34617.840649999998</v>
      </c>
      <c r="BH159" s="43">
        <v>2</v>
      </c>
      <c r="BI159" s="43">
        <v>1</v>
      </c>
      <c r="BJ159" s="43">
        <v>8</v>
      </c>
      <c r="BK159" s="43">
        <v>6</v>
      </c>
    </row>
    <row r="160" spans="54:63">
      <c r="BB160" s="193">
        <v>10085.846</v>
      </c>
      <c r="BC160" s="193">
        <v>13887.204</v>
      </c>
      <c r="BD160" s="193">
        <v>10156.7832</v>
      </c>
      <c r="BE160" s="193">
        <v>6748.5911999999998</v>
      </c>
      <c r="BH160" s="43">
        <v>2</v>
      </c>
      <c r="BI160" s="43">
        <v>3</v>
      </c>
      <c r="BJ160" s="43">
        <v>2</v>
      </c>
      <c r="BK160" s="43">
        <v>1</v>
      </c>
    </row>
    <row r="161" spans="54:63">
      <c r="BB161" s="193">
        <v>1977.8150000000001</v>
      </c>
      <c r="BC161" s="193">
        <v>63770.428010000003</v>
      </c>
      <c r="BD161" s="193">
        <v>9863.4717999999993</v>
      </c>
      <c r="BE161" s="193">
        <v>7173.35995</v>
      </c>
      <c r="BH161" s="43">
        <v>1</v>
      </c>
      <c r="BI161" s="43">
        <v>11</v>
      </c>
      <c r="BJ161" s="43">
        <v>2</v>
      </c>
      <c r="BK161" s="43">
        <v>2</v>
      </c>
    </row>
    <row r="162" spans="54:63">
      <c r="BB162" s="193">
        <v>9391.3459999999995</v>
      </c>
      <c r="BC162" s="193">
        <v>45863.205000000002</v>
      </c>
      <c r="BD162" s="193">
        <v>2362.2290499999999</v>
      </c>
      <c r="BE162" s="193">
        <v>14410.9321</v>
      </c>
      <c r="BH162" s="43">
        <v>2</v>
      </c>
      <c r="BI162" s="43">
        <v>8</v>
      </c>
      <c r="BJ162" s="43">
        <v>1</v>
      </c>
      <c r="BK162" s="43">
        <v>3</v>
      </c>
    </row>
    <row r="163" spans="54:63">
      <c r="BB163" s="193">
        <v>6666.2430000000004</v>
      </c>
      <c r="BC163" s="193">
        <v>3972.9247</v>
      </c>
      <c r="BD163" s="193">
        <v>2352.9684499999998</v>
      </c>
      <c r="BE163" s="193">
        <v>24915.046259999999</v>
      </c>
      <c r="BH163" s="43">
        <v>1</v>
      </c>
      <c r="BI163" s="43">
        <v>1</v>
      </c>
      <c r="BJ163" s="43">
        <v>1</v>
      </c>
      <c r="BK163" s="43">
        <v>5</v>
      </c>
    </row>
    <row r="164" spans="54:63">
      <c r="BB164" s="193">
        <v>3410.3240000000001</v>
      </c>
      <c r="BC164" s="193">
        <v>3935.1799000000001</v>
      </c>
      <c r="BD164" s="193">
        <v>3201.2451500000002</v>
      </c>
      <c r="BE164" s="193">
        <v>20149.322899999999</v>
      </c>
      <c r="BH164" s="43">
        <v>1</v>
      </c>
      <c r="BI164" s="43">
        <v>1</v>
      </c>
      <c r="BJ164" s="43">
        <v>1</v>
      </c>
      <c r="BK164" s="43">
        <v>4</v>
      </c>
    </row>
    <row r="165" spans="54:63">
      <c r="BB165" s="193">
        <v>8703.4560000000001</v>
      </c>
      <c r="BC165" s="193">
        <v>9058.7302999999993</v>
      </c>
      <c r="BD165" s="193">
        <v>10976.24575</v>
      </c>
      <c r="BE165" s="193">
        <v>13143.86485</v>
      </c>
      <c r="BH165" s="43">
        <v>2</v>
      </c>
      <c r="BI165" s="43">
        <v>2</v>
      </c>
      <c r="BJ165" s="43">
        <v>2</v>
      </c>
      <c r="BK165" s="43">
        <v>3</v>
      </c>
    </row>
    <row r="166" spans="54:63">
      <c r="BB166" s="193">
        <v>12363.547</v>
      </c>
      <c r="BC166" s="193">
        <v>2801.2588000000001</v>
      </c>
      <c r="BD166" s="193">
        <v>5385.3379000000004</v>
      </c>
      <c r="BE166" s="193">
        <v>10141.136200000001</v>
      </c>
      <c r="BH166" s="43">
        <v>2</v>
      </c>
      <c r="BI166" s="43">
        <v>1</v>
      </c>
      <c r="BJ166" s="43">
        <v>1</v>
      </c>
      <c r="BK166" s="43">
        <v>2</v>
      </c>
    </row>
    <row r="167" spans="54:63">
      <c r="BB167" s="193">
        <v>2585.2689999999998</v>
      </c>
      <c r="BC167" s="193">
        <v>2219.4450999999999</v>
      </c>
      <c r="BD167" s="193">
        <v>8930.9345499999999</v>
      </c>
      <c r="BE167" s="193">
        <v>8252.2842999999993</v>
      </c>
      <c r="BH167" s="43">
        <v>1</v>
      </c>
      <c r="BI167" s="43">
        <v>1</v>
      </c>
      <c r="BJ167" s="43">
        <v>2</v>
      </c>
      <c r="BK167" s="43">
        <v>2</v>
      </c>
    </row>
    <row r="168" spans="54:63">
      <c r="BB168" s="193">
        <v>1242.26</v>
      </c>
      <c r="BC168" s="193">
        <v>4753.6368000000002</v>
      </c>
      <c r="BD168" s="193">
        <v>10264.4421</v>
      </c>
      <c r="BE168" s="193">
        <v>1712.2270000000001</v>
      </c>
      <c r="BH168" s="43">
        <v>1</v>
      </c>
      <c r="BI168" s="43">
        <v>1</v>
      </c>
      <c r="BJ168" s="43">
        <v>2</v>
      </c>
      <c r="BK168" s="43">
        <v>1</v>
      </c>
    </row>
    <row r="169" spans="54:63">
      <c r="BB169" s="193">
        <v>40103.89</v>
      </c>
      <c r="BC169" s="193">
        <v>1664.9996000000001</v>
      </c>
      <c r="BD169" s="193">
        <v>8310.8391499999998</v>
      </c>
      <c r="BE169" s="193">
        <v>12430.95335</v>
      </c>
      <c r="BH169" s="43">
        <v>7</v>
      </c>
      <c r="BI169" s="43">
        <v>1</v>
      </c>
      <c r="BJ169" s="43">
        <v>2</v>
      </c>
      <c r="BK169" s="43">
        <v>2</v>
      </c>
    </row>
    <row r="170" spans="54:63">
      <c r="BB170" s="193">
        <v>4766.0219999999999</v>
      </c>
      <c r="BC170" s="193">
        <v>6356.2707</v>
      </c>
      <c r="BD170" s="193">
        <v>9566.9909000000007</v>
      </c>
      <c r="BE170" s="193">
        <v>26392.260289999998</v>
      </c>
      <c r="BH170" s="43">
        <v>1</v>
      </c>
      <c r="BI170" s="43">
        <v>1</v>
      </c>
      <c r="BJ170" s="43">
        <v>2</v>
      </c>
      <c r="BK170" s="43">
        <v>5</v>
      </c>
    </row>
    <row r="171" spans="54:63">
      <c r="BB171" s="193">
        <v>26236.579969999999</v>
      </c>
      <c r="BC171" s="193">
        <v>17626.239509999999</v>
      </c>
      <c r="BD171" s="193">
        <v>13112.604799999999</v>
      </c>
      <c r="BE171" s="193">
        <v>14394.398150000001</v>
      </c>
      <c r="BH171" s="43">
        <v>5</v>
      </c>
      <c r="BI171" s="43">
        <v>3</v>
      </c>
      <c r="BJ171" s="43">
        <v>3</v>
      </c>
      <c r="BK171" s="43">
        <v>3</v>
      </c>
    </row>
    <row r="172" spans="54:63">
      <c r="BB172" s="193">
        <v>8068.1850000000004</v>
      </c>
      <c r="BC172" s="193">
        <v>4779.6022999999996</v>
      </c>
      <c r="BD172" s="193">
        <v>10848.1343</v>
      </c>
      <c r="BE172" s="193">
        <v>5148.5526</v>
      </c>
      <c r="BH172" s="43">
        <v>2</v>
      </c>
      <c r="BI172" s="43">
        <v>1</v>
      </c>
      <c r="BJ172" s="43">
        <v>2</v>
      </c>
      <c r="BK172" s="43">
        <v>1</v>
      </c>
    </row>
    <row r="173" spans="54:63">
      <c r="BB173" s="193">
        <v>3577.9989999999998</v>
      </c>
      <c r="BC173" s="193">
        <v>5976.8311000000003</v>
      </c>
      <c r="BD173" s="193">
        <v>12231.613600000001</v>
      </c>
      <c r="BE173" s="193">
        <v>45710.207849999999</v>
      </c>
      <c r="BH173" s="43">
        <v>1</v>
      </c>
      <c r="BI173" s="43">
        <v>1</v>
      </c>
      <c r="BJ173" s="43">
        <v>2</v>
      </c>
      <c r="BK173" s="43">
        <v>8</v>
      </c>
    </row>
    <row r="174" spans="54:63">
      <c r="BB174" s="193">
        <v>5375.0379999999996</v>
      </c>
      <c r="BC174" s="193">
        <v>2566.4706999999999</v>
      </c>
      <c r="BD174" s="193">
        <v>6664.68595</v>
      </c>
      <c r="BE174" s="193">
        <v>3943.5954000000002</v>
      </c>
      <c r="BH174" s="43">
        <v>1</v>
      </c>
      <c r="BI174" s="43">
        <v>1</v>
      </c>
      <c r="BJ174" s="43">
        <v>1</v>
      </c>
      <c r="BK174" s="43">
        <v>1</v>
      </c>
    </row>
    <row r="175" spans="54:63">
      <c r="BB175" s="193">
        <v>2457.502</v>
      </c>
      <c r="BC175" s="193">
        <v>5709.1643999999997</v>
      </c>
      <c r="BD175" s="193">
        <v>9583.8932999999997</v>
      </c>
      <c r="BE175" s="193">
        <v>11244.376899999999</v>
      </c>
      <c r="BH175" s="43">
        <v>1</v>
      </c>
      <c r="BI175" s="43">
        <v>1</v>
      </c>
      <c r="BJ175" s="43">
        <v>2</v>
      </c>
      <c r="BK175" s="43">
        <v>2</v>
      </c>
    </row>
    <row r="176" spans="54:63">
      <c r="BB176" s="193">
        <v>12146.971</v>
      </c>
      <c r="BC176" s="193">
        <v>7640.3091999999997</v>
      </c>
      <c r="BD176" s="193">
        <v>8827.2098999999998</v>
      </c>
      <c r="BE176" s="193">
        <v>7729.6457499999997</v>
      </c>
      <c r="BH176" s="43">
        <v>2</v>
      </c>
      <c r="BI176" s="43">
        <v>2</v>
      </c>
      <c r="BJ176" s="43">
        <v>2</v>
      </c>
      <c r="BK176" s="43">
        <v>2</v>
      </c>
    </row>
    <row r="177" spans="54:63">
      <c r="BB177" s="193">
        <v>11264.540999999999</v>
      </c>
      <c r="BC177" s="193">
        <v>1633.0444</v>
      </c>
      <c r="BD177" s="193">
        <v>9910.3598500000007</v>
      </c>
      <c r="BE177" s="193">
        <v>2104.1134000000002</v>
      </c>
      <c r="BH177" s="43">
        <v>2</v>
      </c>
      <c r="BI177" s="43">
        <v>1</v>
      </c>
      <c r="BJ177" s="43">
        <v>2</v>
      </c>
      <c r="BK177" s="43">
        <v>1</v>
      </c>
    </row>
    <row r="178" spans="54:63">
      <c r="BB178" s="193">
        <v>12979.358</v>
      </c>
      <c r="BC178" s="193">
        <v>16085.127500000001</v>
      </c>
      <c r="BD178" s="193">
        <v>1627.2824499999999</v>
      </c>
      <c r="BE178" s="193">
        <v>29186.482360000002</v>
      </c>
      <c r="BH178" s="43">
        <v>3</v>
      </c>
      <c r="BI178" s="43">
        <v>3</v>
      </c>
      <c r="BJ178" s="43">
        <v>1</v>
      </c>
      <c r="BK178" s="43">
        <v>5</v>
      </c>
    </row>
    <row r="179" spans="54:63">
      <c r="BB179" s="193">
        <v>1263.249</v>
      </c>
      <c r="BC179" s="193">
        <v>9283.5619999999999</v>
      </c>
      <c r="BD179" s="193">
        <v>3062.5082499999999</v>
      </c>
      <c r="BE179" s="193">
        <v>9541.6955500000004</v>
      </c>
      <c r="BH179" s="43">
        <v>1</v>
      </c>
      <c r="BI179" s="43">
        <v>2</v>
      </c>
      <c r="BJ179" s="43">
        <v>1</v>
      </c>
      <c r="BK179" s="43">
        <v>2</v>
      </c>
    </row>
    <row r="180" spans="54:63">
      <c r="BB180" s="193">
        <v>10065.413</v>
      </c>
      <c r="BC180" s="193">
        <v>8547.6913000000004</v>
      </c>
      <c r="BD180" s="193">
        <v>1906.35825</v>
      </c>
      <c r="BE180" s="193">
        <v>6113.2310500000003</v>
      </c>
      <c r="BH180" s="43">
        <v>2</v>
      </c>
      <c r="BI180" s="43">
        <v>2</v>
      </c>
      <c r="BJ180" s="43">
        <v>1</v>
      </c>
      <c r="BK180" s="43">
        <v>1</v>
      </c>
    </row>
    <row r="181" spans="54:63">
      <c r="BB181" s="193">
        <v>4234.9269999999997</v>
      </c>
      <c r="BC181" s="193">
        <v>1880.07</v>
      </c>
      <c r="BD181" s="193">
        <v>14210.53595</v>
      </c>
      <c r="BE181" s="193">
        <v>5469.0065999999997</v>
      </c>
      <c r="BH181" s="43">
        <v>1</v>
      </c>
      <c r="BI181" s="43">
        <v>1</v>
      </c>
      <c r="BJ181" s="43">
        <v>3</v>
      </c>
      <c r="BK181" s="43">
        <v>1</v>
      </c>
    </row>
    <row r="182" spans="54:63">
      <c r="BB182" s="193">
        <v>14007.222</v>
      </c>
      <c r="BC182" s="193">
        <v>42969.852700000003</v>
      </c>
      <c r="BD182" s="193">
        <v>11842.623750000001</v>
      </c>
      <c r="BE182" s="193">
        <v>1984.4532999999999</v>
      </c>
      <c r="BH182" s="43">
        <v>3</v>
      </c>
      <c r="BI182" s="43">
        <v>8</v>
      </c>
      <c r="BJ182" s="43">
        <v>2</v>
      </c>
      <c r="BK182" s="43">
        <v>1</v>
      </c>
    </row>
    <row r="183" spans="54:63">
      <c r="BB183" s="193">
        <v>3484.3310000000001</v>
      </c>
      <c r="BC183" s="193">
        <v>34439.855900000002</v>
      </c>
      <c r="BD183" s="193">
        <v>6933.2422500000002</v>
      </c>
      <c r="BE183" s="193">
        <v>9875.6803999999993</v>
      </c>
      <c r="BH183" s="43">
        <v>1</v>
      </c>
      <c r="BI183" s="43">
        <v>6</v>
      </c>
      <c r="BJ183" s="43">
        <v>2</v>
      </c>
      <c r="BK183" s="43">
        <v>2</v>
      </c>
    </row>
    <row r="184" spans="54:63">
      <c r="BB184" s="193">
        <v>44585.455869999998</v>
      </c>
      <c r="BC184" s="193">
        <v>11326.71487</v>
      </c>
      <c r="BD184" s="193">
        <v>17748.5062</v>
      </c>
      <c r="BE184" s="193">
        <v>10106.134249999999</v>
      </c>
      <c r="BH184" s="43">
        <v>8</v>
      </c>
      <c r="BI184" s="43">
        <v>2</v>
      </c>
      <c r="BJ184" s="43">
        <v>3</v>
      </c>
      <c r="BK184" s="43">
        <v>2</v>
      </c>
    </row>
    <row r="185" spans="54:63">
      <c r="BB185" s="193">
        <v>11737.848840000001</v>
      </c>
      <c r="BC185" s="193">
        <v>3366.6696999999999</v>
      </c>
      <c r="BD185" s="193">
        <v>7261.741</v>
      </c>
      <c r="BE185" s="193">
        <v>16657.71745</v>
      </c>
      <c r="BH185" s="43">
        <v>2</v>
      </c>
      <c r="BI185" s="43">
        <v>1</v>
      </c>
      <c r="BJ185" s="43">
        <v>2</v>
      </c>
      <c r="BK185" s="43">
        <v>3</v>
      </c>
    </row>
    <row r="186" spans="54:63">
      <c r="BB186" s="193">
        <v>8556.9069999999992</v>
      </c>
      <c r="BC186" s="193">
        <v>12949.1554</v>
      </c>
      <c r="BD186" s="193">
        <v>6986.6970000000001</v>
      </c>
      <c r="BE186" s="193">
        <v>2217.6012000000001</v>
      </c>
      <c r="BH186" s="43">
        <v>2</v>
      </c>
      <c r="BI186" s="43">
        <v>3</v>
      </c>
      <c r="BJ186" s="43">
        <v>2</v>
      </c>
      <c r="BK186" s="43">
        <v>1</v>
      </c>
    </row>
    <row r="187" spans="54:63">
      <c r="BB187" s="193">
        <v>2416.9549999999999</v>
      </c>
      <c r="BC187" s="193">
        <v>18806.145469999999</v>
      </c>
      <c r="BD187" s="193">
        <v>9869.8101999999999</v>
      </c>
      <c r="BE187" s="193">
        <v>9447.2503500000003</v>
      </c>
      <c r="BH187" s="43">
        <v>1</v>
      </c>
      <c r="BI187" s="43">
        <v>4</v>
      </c>
      <c r="BJ187" s="43">
        <v>2</v>
      </c>
      <c r="BK187" s="43">
        <v>2</v>
      </c>
    </row>
    <row r="188" spans="54:63">
      <c r="BB188" s="193">
        <v>19040.876</v>
      </c>
      <c r="BC188" s="193">
        <v>9800.8881999999994</v>
      </c>
      <c r="BD188" s="193">
        <v>1917.3184000000001</v>
      </c>
      <c r="BE188" s="193">
        <v>36189.101699999999</v>
      </c>
      <c r="BH188" s="43">
        <v>4</v>
      </c>
      <c r="BI188" s="43">
        <v>2</v>
      </c>
      <c r="BJ188" s="43">
        <v>1</v>
      </c>
      <c r="BK188" s="43">
        <v>7</v>
      </c>
    </row>
    <row r="189" spans="54:63">
      <c r="BB189" s="193">
        <v>8062.7640000000001</v>
      </c>
      <c r="BC189" s="193">
        <v>10579.710999999999</v>
      </c>
      <c r="BD189" s="193">
        <v>7209.4917999999998</v>
      </c>
      <c r="BE189" s="193">
        <v>8604.4836500000001</v>
      </c>
      <c r="BH189" s="43">
        <v>2</v>
      </c>
      <c r="BI189" s="43">
        <v>2</v>
      </c>
      <c r="BJ189" s="43">
        <v>2</v>
      </c>
      <c r="BK189" s="43">
        <v>2</v>
      </c>
    </row>
    <row r="190" spans="54:63">
      <c r="BB190" s="193">
        <v>7050.6419999999998</v>
      </c>
      <c r="BC190" s="193">
        <v>8280.6226999999999</v>
      </c>
      <c r="BD190" s="193">
        <v>18310.741999999998</v>
      </c>
      <c r="BE190" s="193">
        <v>43254.417950000003</v>
      </c>
      <c r="BH190" s="43">
        <v>2</v>
      </c>
      <c r="BI190" s="43">
        <v>2</v>
      </c>
      <c r="BJ190" s="43">
        <v>4</v>
      </c>
      <c r="BK190" s="43">
        <v>8</v>
      </c>
    </row>
    <row r="191" spans="54:63">
      <c r="BB191" s="193">
        <v>14319.031000000001</v>
      </c>
      <c r="BC191" s="193">
        <v>8527.5319999999992</v>
      </c>
      <c r="BD191" s="193">
        <v>7731.8578500000003</v>
      </c>
      <c r="BE191" s="193">
        <v>17128.426080000001</v>
      </c>
      <c r="BH191" s="43">
        <v>3</v>
      </c>
      <c r="BI191" s="43">
        <v>2</v>
      </c>
      <c r="BJ191" s="43">
        <v>2</v>
      </c>
      <c r="BK191" s="43">
        <v>3</v>
      </c>
    </row>
    <row r="192" spans="54:63">
      <c r="BB192" s="193">
        <v>27941.28758</v>
      </c>
      <c r="BC192" s="193">
        <v>12244.531000000001</v>
      </c>
      <c r="BD192" s="193">
        <v>28476.734990000001</v>
      </c>
      <c r="BE192" s="193">
        <v>5031.26955</v>
      </c>
      <c r="BH192" s="43">
        <v>5</v>
      </c>
      <c r="BI192" s="43">
        <v>2</v>
      </c>
      <c r="BJ192" s="43">
        <v>5</v>
      </c>
      <c r="BK192" s="43">
        <v>1</v>
      </c>
    </row>
    <row r="193" spans="54:63">
      <c r="BB193" s="193">
        <v>11150.78</v>
      </c>
      <c r="BC193" s="193">
        <v>24667.419000000002</v>
      </c>
      <c r="BD193" s="193">
        <v>2136.8822500000001</v>
      </c>
      <c r="BE193" s="193">
        <v>7985.8149999999996</v>
      </c>
      <c r="BH193" s="43">
        <v>2</v>
      </c>
      <c r="BI193" s="43">
        <v>5</v>
      </c>
      <c r="BJ193" s="43">
        <v>1</v>
      </c>
      <c r="BK193" s="43">
        <v>2</v>
      </c>
    </row>
    <row r="194" spans="54:63">
      <c r="BB194" s="193">
        <v>18259.216</v>
      </c>
      <c r="BC194" s="193">
        <v>6435.6237000000001</v>
      </c>
      <c r="BD194" s="193">
        <v>6360.9935999999998</v>
      </c>
      <c r="BE194" s="193">
        <v>5428.7277000000004</v>
      </c>
      <c r="BH194" s="43">
        <v>4</v>
      </c>
      <c r="BI194" s="43">
        <v>1</v>
      </c>
      <c r="BJ194" s="43">
        <v>1</v>
      </c>
      <c r="BK194" s="43">
        <v>1</v>
      </c>
    </row>
    <row r="195" spans="54:63">
      <c r="BB195" s="193">
        <v>24520.263999999999</v>
      </c>
      <c r="BC195" s="193">
        <v>22192.437109999999</v>
      </c>
      <c r="BD195" s="193">
        <v>2842.7607499999999</v>
      </c>
      <c r="BE195" s="193">
        <v>3925.7582000000002</v>
      </c>
      <c r="BH195" s="43">
        <v>5</v>
      </c>
      <c r="BI195" s="43">
        <v>4</v>
      </c>
      <c r="BJ195" s="43">
        <v>1</v>
      </c>
      <c r="BK195" s="43">
        <v>1</v>
      </c>
    </row>
    <row r="196" spans="54:63">
      <c r="BB196" s="193">
        <v>6414.1779999999999</v>
      </c>
      <c r="BC196" s="193">
        <v>1136.3994</v>
      </c>
      <c r="BD196" s="193">
        <v>55135.402090000003</v>
      </c>
      <c r="BE196" s="193">
        <v>3070.8087</v>
      </c>
      <c r="BH196" s="43">
        <v>1</v>
      </c>
      <c r="BI196" s="43">
        <v>1</v>
      </c>
      <c r="BJ196" s="43">
        <v>10</v>
      </c>
      <c r="BK196" s="43">
        <v>1</v>
      </c>
    </row>
    <row r="197" spans="54:63">
      <c r="BB197" s="193">
        <v>1252.4069999999999</v>
      </c>
      <c r="BC197" s="193">
        <v>27037.914100000002</v>
      </c>
      <c r="BD197" s="193">
        <v>2680.9493000000002</v>
      </c>
      <c r="BE197" s="193">
        <v>9095.0682500000003</v>
      </c>
      <c r="BH197" s="43">
        <v>1</v>
      </c>
      <c r="BI197" s="43">
        <v>5</v>
      </c>
      <c r="BJ197" s="43">
        <v>1</v>
      </c>
      <c r="BK197" s="43">
        <v>2</v>
      </c>
    </row>
    <row r="198" spans="54:63">
      <c r="BB198" s="193">
        <v>11848.141</v>
      </c>
      <c r="BC198" s="193">
        <v>42560.430399999997</v>
      </c>
      <c r="BD198" s="193">
        <v>12523.604799999999</v>
      </c>
      <c r="BE198" s="193">
        <v>12797.20962</v>
      </c>
      <c r="BH198" s="43">
        <v>2</v>
      </c>
      <c r="BI198" s="43">
        <v>8</v>
      </c>
      <c r="BJ198" s="43">
        <v>3</v>
      </c>
      <c r="BK198" s="43">
        <v>3</v>
      </c>
    </row>
    <row r="199" spans="54:63">
      <c r="BB199" s="193">
        <v>2103.08</v>
      </c>
      <c r="BC199" s="193">
        <v>6500.2358999999997</v>
      </c>
      <c r="BD199" s="193">
        <v>6117.4944999999998</v>
      </c>
      <c r="BE199" s="193">
        <v>7448.4039499999999</v>
      </c>
      <c r="BH199" s="43">
        <v>1</v>
      </c>
      <c r="BI199" s="43">
        <v>1</v>
      </c>
      <c r="BJ199" s="43">
        <v>1</v>
      </c>
      <c r="BK199" s="43">
        <v>2</v>
      </c>
    </row>
    <row r="200" spans="54:63">
      <c r="BB200" s="193">
        <v>9414.92</v>
      </c>
      <c r="BC200" s="193">
        <v>4837.5823</v>
      </c>
      <c r="BD200" s="193">
        <v>5266.3656000000001</v>
      </c>
      <c r="BE200" s="193">
        <v>12741.167450000001</v>
      </c>
      <c r="BH200" s="43">
        <v>2</v>
      </c>
      <c r="BI200" s="43">
        <v>1</v>
      </c>
      <c r="BJ200" s="43">
        <v>1</v>
      </c>
      <c r="BK200" s="43">
        <v>3</v>
      </c>
    </row>
    <row r="201" spans="54:63">
      <c r="BB201" s="193">
        <v>3597.596</v>
      </c>
      <c r="BC201" s="193">
        <v>4399.7309999999998</v>
      </c>
      <c r="BD201" s="193">
        <v>4719.7365499999996</v>
      </c>
      <c r="BE201" s="193">
        <v>5209.5788499999999</v>
      </c>
      <c r="BH201" s="43">
        <v>1</v>
      </c>
      <c r="BI201" s="43">
        <v>1</v>
      </c>
      <c r="BJ201" s="43">
        <v>1</v>
      </c>
      <c r="BK201" s="43">
        <v>1</v>
      </c>
    </row>
    <row r="202" spans="54:63">
      <c r="BB202" s="193">
        <v>7445.9179999999997</v>
      </c>
      <c r="BC202" s="193">
        <v>6185.3208000000004</v>
      </c>
      <c r="BD202" s="193">
        <v>11743.9341</v>
      </c>
      <c r="BE202" s="193">
        <v>2731.9122000000002</v>
      </c>
      <c r="BH202" s="43">
        <v>2</v>
      </c>
      <c r="BI202" s="43">
        <v>1</v>
      </c>
      <c r="BJ202" s="43">
        <v>2</v>
      </c>
      <c r="BK202" s="43">
        <v>1</v>
      </c>
    </row>
    <row r="203" spans="54:63">
      <c r="BB203" s="193">
        <v>13393.755999999999</v>
      </c>
      <c r="BC203" s="193">
        <v>46200.985099999998</v>
      </c>
      <c r="BD203" s="193">
        <v>5377.4578000000001</v>
      </c>
      <c r="BE203" s="193">
        <v>4719.52405</v>
      </c>
      <c r="BH203" s="43">
        <v>3</v>
      </c>
      <c r="BI203" s="43">
        <v>8</v>
      </c>
      <c r="BJ203" s="43">
        <v>1</v>
      </c>
      <c r="BK203" s="43">
        <v>1</v>
      </c>
    </row>
    <row r="204" spans="54:63">
      <c r="BB204" s="193">
        <v>4402.2330000000002</v>
      </c>
      <c r="BC204" s="193">
        <v>12485.8009</v>
      </c>
      <c r="BD204" s="193">
        <v>12622.1795</v>
      </c>
      <c r="BE204" s="193">
        <v>17904.527050000001</v>
      </c>
      <c r="BH204" s="43">
        <v>1</v>
      </c>
      <c r="BI204" s="43">
        <v>2</v>
      </c>
      <c r="BJ204" s="43">
        <v>3</v>
      </c>
      <c r="BK204" s="43">
        <v>3</v>
      </c>
    </row>
    <row r="205" spans="54:63">
      <c r="BB205" s="193">
        <v>1526.3119999999999</v>
      </c>
      <c r="BC205" s="193">
        <v>5438.7491</v>
      </c>
      <c r="BD205" s="193">
        <v>10601.632250000001</v>
      </c>
      <c r="BE205" s="193">
        <v>3309.7926000000002</v>
      </c>
      <c r="BH205" s="43">
        <v>1</v>
      </c>
      <c r="BI205" s="43">
        <v>1</v>
      </c>
      <c r="BJ205" s="43">
        <v>2</v>
      </c>
      <c r="BK205" s="43">
        <v>1</v>
      </c>
    </row>
    <row r="206" spans="54:63">
      <c r="BB206" s="193">
        <v>9872.7009999999991</v>
      </c>
      <c r="BC206" s="193">
        <v>34806.467700000001</v>
      </c>
      <c r="BD206" s="193">
        <v>14119.62</v>
      </c>
      <c r="BE206" s="193">
        <v>4428.8878500000001</v>
      </c>
      <c r="BH206" s="43">
        <v>2</v>
      </c>
      <c r="BI206" s="43">
        <v>6</v>
      </c>
      <c r="BJ206" s="43">
        <v>3</v>
      </c>
      <c r="BK206" s="43">
        <v>1</v>
      </c>
    </row>
    <row r="207" spans="54:63">
      <c r="BB207" s="193">
        <v>2974.1260000000002</v>
      </c>
      <c r="BC207" s="193">
        <v>40273.645499999999</v>
      </c>
      <c r="BD207" s="193">
        <v>15817.985699999999</v>
      </c>
      <c r="BE207" s="193">
        <v>23401.30575</v>
      </c>
      <c r="BH207" s="43">
        <v>1</v>
      </c>
      <c r="BI207" s="43">
        <v>7</v>
      </c>
      <c r="BJ207" s="43">
        <v>3</v>
      </c>
      <c r="BK207" s="43">
        <v>4</v>
      </c>
    </row>
    <row r="208" spans="54:63">
      <c r="BB208" s="193">
        <v>1875.3440000000001</v>
      </c>
      <c r="BC208" s="193">
        <v>3500.6122999999998</v>
      </c>
      <c r="BD208" s="193">
        <v>12269.68865</v>
      </c>
      <c r="BE208" s="193">
        <v>16069.08475</v>
      </c>
      <c r="BH208" s="43">
        <v>1</v>
      </c>
      <c r="BI208" s="43">
        <v>1</v>
      </c>
      <c r="BJ208" s="43">
        <v>2</v>
      </c>
      <c r="BK208" s="43">
        <v>3</v>
      </c>
    </row>
    <row r="209" spans="54:63">
      <c r="BB209" s="193">
        <v>10965.446</v>
      </c>
      <c r="BC209" s="193">
        <v>2020.5523000000001</v>
      </c>
      <c r="BD209" s="193">
        <v>2690.1138000000001</v>
      </c>
      <c r="BE209" s="193">
        <v>20773.62775</v>
      </c>
      <c r="BH209" s="43">
        <v>2</v>
      </c>
      <c r="BI209" s="43">
        <v>1</v>
      </c>
      <c r="BJ209" s="43">
        <v>1</v>
      </c>
      <c r="BK209" s="43">
        <v>4</v>
      </c>
    </row>
    <row r="210" spans="54:63">
      <c r="BB210" s="193">
        <v>46113.510999999999</v>
      </c>
      <c r="BC210" s="193">
        <v>9504.3102999999992</v>
      </c>
      <c r="BD210" s="193">
        <v>2789.0574000000001</v>
      </c>
      <c r="BE210" s="193">
        <v>39597.407200000001</v>
      </c>
      <c r="BH210" s="43">
        <v>8</v>
      </c>
      <c r="BI210" s="43">
        <v>2</v>
      </c>
      <c r="BJ210" s="43">
        <v>1</v>
      </c>
      <c r="BK210" s="43">
        <v>7</v>
      </c>
    </row>
    <row r="211" spans="54:63">
      <c r="BB211" s="193">
        <v>7151.0919999999996</v>
      </c>
      <c r="BC211" s="193">
        <v>44400.4064</v>
      </c>
      <c r="BD211" s="193">
        <v>4877.9810500000003</v>
      </c>
      <c r="BE211" s="193">
        <v>11657.7189</v>
      </c>
      <c r="BH211" s="43">
        <v>2</v>
      </c>
      <c r="BI211" s="43">
        <v>8</v>
      </c>
      <c r="BJ211" s="43">
        <v>1</v>
      </c>
      <c r="BK211" s="43">
        <v>2</v>
      </c>
    </row>
    <row r="212" spans="54:63">
      <c r="BB212" s="193">
        <v>8782.4689999999991</v>
      </c>
      <c r="BC212" s="193">
        <v>1727.54</v>
      </c>
      <c r="BD212" s="193">
        <v>5272.1758</v>
      </c>
      <c r="BE212" s="193">
        <v>6402.2913500000004</v>
      </c>
      <c r="BH212" s="43">
        <v>2</v>
      </c>
      <c r="BI212" s="43">
        <v>1</v>
      </c>
      <c r="BJ212" s="43">
        <v>1</v>
      </c>
      <c r="BK212" s="43">
        <v>1</v>
      </c>
    </row>
    <row r="213" spans="54:63">
      <c r="BB213" s="193">
        <v>6600.3609999999999</v>
      </c>
      <c r="BC213" s="193">
        <v>10107.220600000001</v>
      </c>
      <c r="BD213" s="193">
        <v>11945.1327</v>
      </c>
      <c r="BE213" s="193">
        <v>12323.936</v>
      </c>
      <c r="BH213" s="43">
        <v>1</v>
      </c>
      <c r="BI213" s="43">
        <v>2</v>
      </c>
      <c r="BJ213" s="43">
        <v>2</v>
      </c>
      <c r="BK213" s="43">
        <v>2</v>
      </c>
    </row>
    <row r="214" spans="54:63">
      <c r="BB214" s="193">
        <v>11576.13</v>
      </c>
      <c r="BC214" s="193">
        <v>40932.429499999998</v>
      </c>
      <c r="BD214" s="193">
        <v>29330.98315</v>
      </c>
      <c r="BE214" s="193">
        <v>10072.055050000001</v>
      </c>
      <c r="BH214" s="43">
        <v>2</v>
      </c>
      <c r="BI214" s="43">
        <v>7</v>
      </c>
      <c r="BJ214" s="43">
        <v>5</v>
      </c>
      <c r="BK214" s="43">
        <v>2</v>
      </c>
    </row>
    <row r="215" spans="54:63">
      <c r="BB215" s="193">
        <v>4391.652</v>
      </c>
      <c r="BC215" s="193">
        <v>6781.3541999999998</v>
      </c>
      <c r="BD215" s="193">
        <v>2221.5644499999999</v>
      </c>
      <c r="BE215" s="193">
        <v>37270.1512</v>
      </c>
      <c r="BH215" s="43">
        <v>1</v>
      </c>
      <c r="BI215" s="43">
        <v>1</v>
      </c>
      <c r="BJ215" s="43">
        <v>1</v>
      </c>
      <c r="BK215" s="43">
        <v>7</v>
      </c>
    </row>
    <row r="216" spans="54:63">
      <c r="BB216" s="193">
        <v>8457.8179999999993</v>
      </c>
      <c r="BC216" s="193">
        <v>19361.998800000001</v>
      </c>
      <c r="BD216" s="193">
        <v>2117.3388500000001</v>
      </c>
      <c r="BE216" s="193">
        <v>42111.664700000001</v>
      </c>
      <c r="BH216" s="43">
        <v>2</v>
      </c>
      <c r="BI216" s="43">
        <v>4</v>
      </c>
      <c r="BJ216" s="43">
        <v>1</v>
      </c>
      <c r="BK216" s="43">
        <v>8</v>
      </c>
    </row>
    <row r="217" spans="54:63">
      <c r="BB217" s="193">
        <v>6849.0259999999998</v>
      </c>
      <c r="BC217" s="193">
        <v>40419.019099999998</v>
      </c>
      <c r="BD217" s="193">
        <v>2639.0428999999999</v>
      </c>
      <c r="BE217" s="193">
        <v>11729.6795</v>
      </c>
      <c r="BH217" s="43">
        <v>2</v>
      </c>
      <c r="BI217" s="43">
        <v>7</v>
      </c>
      <c r="BJ217" s="43">
        <v>1</v>
      </c>
      <c r="BK217" s="43">
        <v>2</v>
      </c>
    </row>
    <row r="218" spans="54:63">
      <c r="BB218" s="193">
        <v>26140.3603</v>
      </c>
      <c r="BC218" s="193">
        <v>18246.495500000001</v>
      </c>
      <c r="BD218" s="193">
        <v>14382.709049999999</v>
      </c>
      <c r="BE218" s="193">
        <v>24106.912550000001</v>
      </c>
      <c r="BH218" s="43">
        <v>5</v>
      </c>
      <c r="BI218" s="43">
        <v>4</v>
      </c>
      <c r="BJ218" s="43">
        <v>3</v>
      </c>
      <c r="BK218" s="43">
        <v>5</v>
      </c>
    </row>
    <row r="219" spans="54:63">
      <c r="BB219" s="193">
        <v>6282.2349999999997</v>
      </c>
      <c r="BC219" s="193">
        <v>3757.8447999999999</v>
      </c>
      <c r="BD219" s="193">
        <v>5257.5079500000002</v>
      </c>
      <c r="BE219" s="193">
        <v>5458.0464499999998</v>
      </c>
      <c r="BH219" s="43">
        <v>1</v>
      </c>
      <c r="BI219" s="43">
        <v>1</v>
      </c>
      <c r="BJ219" s="43">
        <v>1</v>
      </c>
      <c r="BK219" s="43">
        <v>1</v>
      </c>
    </row>
    <row r="220" spans="54:63">
      <c r="BB220" s="193">
        <v>6311.9520000000002</v>
      </c>
      <c r="BC220" s="193">
        <v>19539.242999999999</v>
      </c>
      <c r="BD220" s="193">
        <v>21774.32215</v>
      </c>
      <c r="BE220" s="193">
        <v>13129.603450000001</v>
      </c>
      <c r="BH220" s="43">
        <v>1</v>
      </c>
      <c r="BI220" s="43">
        <v>4</v>
      </c>
      <c r="BJ220" s="43">
        <v>4</v>
      </c>
      <c r="BK220" s="43">
        <v>3</v>
      </c>
    </row>
    <row r="221" spans="54:63">
      <c r="BB221" s="193">
        <v>3443.0639999999999</v>
      </c>
      <c r="BC221" s="193">
        <v>11833.782300000001</v>
      </c>
      <c r="BD221" s="193">
        <v>4320.4108500000002</v>
      </c>
      <c r="BE221" s="193">
        <v>8891.1394999999993</v>
      </c>
      <c r="BH221" s="43">
        <v>1</v>
      </c>
      <c r="BI221" s="43">
        <v>2</v>
      </c>
      <c r="BJ221" s="43">
        <v>1</v>
      </c>
      <c r="BK221" s="43">
        <v>2</v>
      </c>
    </row>
    <row r="222" spans="54:63">
      <c r="BB222" s="193">
        <v>1682.597</v>
      </c>
      <c r="BC222" s="193">
        <v>23065.420699999999</v>
      </c>
      <c r="BD222" s="193">
        <v>8965.7957499999993</v>
      </c>
      <c r="BE222" s="193">
        <v>2585.8506499999999</v>
      </c>
      <c r="BH222" s="43">
        <v>1</v>
      </c>
      <c r="BI222" s="43">
        <v>4</v>
      </c>
      <c r="BJ222" s="43">
        <v>2</v>
      </c>
      <c r="BK222" s="43">
        <v>1</v>
      </c>
    </row>
    <row r="223" spans="54:63">
      <c r="BB223" s="193">
        <v>13063.883</v>
      </c>
      <c r="BC223" s="193">
        <v>36307.798300000002</v>
      </c>
      <c r="BD223" s="193">
        <v>1628.4709</v>
      </c>
      <c r="BE223" s="193">
        <v>46255.112500000003</v>
      </c>
      <c r="BH223" s="43">
        <v>3</v>
      </c>
      <c r="BI223" s="43">
        <v>7</v>
      </c>
      <c r="BJ223" s="43">
        <v>1</v>
      </c>
      <c r="BK223" s="43">
        <v>8</v>
      </c>
    </row>
    <row r="224" spans="54:63">
      <c r="BB224" s="193">
        <v>12644.589</v>
      </c>
      <c r="BC224" s="193">
        <v>10560.4917</v>
      </c>
      <c r="BD224" s="193">
        <v>6358.7764500000003</v>
      </c>
      <c r="BE224" s="193">
        <v>27218.437249999999</v>
      </c>
      <c r="BH224" s="43">
        <v>3</v>
      </c>
      <c r="BI224" s="43">
        <v>2</v>
      </c>
      <c r="BJ224" s="43">
        <v>1</v>
      </c>
      <c r="BK224" s="43">
        <v>5</v>
      </c>
    </row>
    <row r="225" spans="54:63">
      <c r="BB225" s="193">
        <v>15170.069</v>
      </c>
      <c r="BC225" s="193">
        <v>5934.3797999999997</v>
      </c>
      <c r="BD225" s="193">
        <v>4527.1829500000003</v>
      </c>
      <c r="BE225" s="193">
        <v>10422.916649999999</v>
      </c>
      <c r="BH225" s="43">
        <v>3</v>
      </c>
      <c r="BI225" s="43">
        <v>1</v>
      </c>
      <c r="BJ225" s="43">
        <v>1</v>
      </c>
      <c r="BK225" s="43">
        <v>2</v>
      </c>
    </row>
    <row r="226" spans="54:63">
      <c r="BB226" s="193">
        <v>17496.306</v>
      </c>
      <c r="BC226" s="193">
        <v>1146.7965999999999</v>
      </c>
      <c r="BD226" s="193">
        <v>20009.63365</v>
      </c>
      <c r="BE226" s="193">
        <v>13555.0049</v>
      </c>
      <c r="BH226" s="43">
        <v>3</v>
      </c>
      <c r="BI226" s="43">
        <v>1</v>
      </c>
      <c r="BJ226" s="43">
        <v>4</v>
      </c>
      <c r="BK226" s="43">
        <v>3</v>
      </c>
    </row>
    <row r="227" spans="54:63">
      <c r="BB227" s="193">
        <v>7626.9930000000004</v>
      </c>
      <c r="BC227" s="193">
        <v>9386.1612999999998</v>
      </c>
      <c r="BD227" s="193">
        <v>12609.88702</v>
      </c>
      <c r="BE227" s="193">
        <v>19798.054550000001</v>
      </c>
      <c r="BH227" s="43">
        <v>2</v>
      </c>
      <c r="BI227" s="43">
        <v>2</v>
      </c>
      <c r="BJ227" s="43">
        <v>3</v>
      </c>
      <c r="BK227" s="43">
        <v>4</v>
      </c>
    </row>
    <row r="228" spans="54:63">
      <c r="BB228" s="193">
        <v>13041.921</v>
      </c>
      <c r="BC228" s="193">
        <v>4350.5144</v>
      </c>
      <c r="BD228" s="193">
        <v>28468.919010000001</v>
      </c>
      <c r="BE228" s="193">
        <v>8688.8588500000005</v>
      </c>
      <c r="BH228" s="43">
        <v>3</v>
      </c>
      <c r="BI228" s="43">
        <v>1</v>
      </c>
      <c r="BJ228" s="43">
        <v>5</v>
      </c>
      <c r="BK228" s="43">
        <v>2</v>
      </c>
    </row>
    <row r="229" spans="54:63">
      <c r="BB229" s="193">
        <v>13451.121999999999</v>
      </c>
      <c r="BC229" s="193">
        <v>13457.960800000001</v>
      </c>
      <c r="BD229" s="193">
        <v>2730.1078499999999</v>
      </c>
      <c r="BE229" s="193">
        <v>4661.2863500000003</v>
      </c>
      <c r="BH229" s="43">
        <v>3</v>
      </c>
      <c r="BI229" s="43">
        <v>3</v>
      </c>
      <c r="BJ229" s="43">
        <v>1</v>
      </c>
      <c r="BK229" s="43">
        <v>1</v>
      </c>
    </row>
    <row r="230" spans="54:63">
      <c r="BB230" s="193">
        <v>13462.52</v>
      </c>
      <c r="BC230" s="193">
        <v>5662.2250000000004</v>
      </c>
      <c r="BD230" s="193">
        <v>26467.09737</v>
      </c>
      <c r="BE230" s="193">
        <v>4564.1914500000003</v>
      </c>
      <c r="BH230" s="43">
        <v>3</v>
      </c>
      <c r="BI230" s="43">
        <v>1</v>
      </c>
      <c r="BJ230" s="43">
        <v>5</v>
      </c>
      <c r="BK230" s="43">
        <v>1</v>
      </c>
    </row>
    <row r="231" spans="54:63">
      <c r="BB231" s="193">
        <v>5488.2619999999997</v>
      </c>
      <c r="BC231" s="193">
        <v>21195.817999999999</v>
      </c>
      <c r="BD231" s="193">
        <v>23967.38305</v>
      </c>
      <c r="BE231" s="193">
        <v>4846.9201499999999</v>
      </c>
      <c r="BH231" s="43">
        <v>1</v>
      </c>
      <c r="BI231" s="43">
        <v>4</v>
      </c>
      <c r="BJ231" s="43">
        <v>5</v>
      </c>
      <c r="BK231" s="43">
        <v>1</v>
      </c>
    </row>
    <row r="232" spans="54:63">
      <c r="BB232" s="193">
        <v>6250.4350000000004</v>
      </c>
      <c r="BC232" s="193">
        <v>4266.1657999999998</v>
      </c>
      <c r="BD232" s="193">
        <v>7518.0253499999999</v>
      </c>
      <c r="BE232" s="193">
        <v>33732.686699999998</v>
      </c>
      <c r="BH232" s="43">
        <v>1</v>
      </c>
      <c r="BI232" s="43">
        <v>1</v>
      </c>
      <c r="BJ232" s="43">
        <v>2</v>
      </c>
      <c r="BK232" s="43">
        <v>6</v>
      </c>
    </row>
    <row r="233" spans="54:63">
      <c r="BB233" s="193">
        <v>2913.569</v>
      </c>
      <c r="BC233" s="193">
        <v>7046.7222000000002</v>
      </c>
      <c r="BD233" s="193">
        <v>2527.8186500000002</v>
      </c>
      <c r="BE233" s="193">
        <v>35069.374519999998</v>
      </c>
      <c r="BH233" s="43">
        <v>1</v>
      </c>
      <c r="BI233" s="43">
        <v>2</v>
      </c>
      <c r="BJ233" s="43">
        <v>1</v>
      </c>
      <c r="BK233" s="43">
        <v>6</v>
      </c>
    </row>
    <row r="234" spans="54:63">
      <c r="BB234" s="193">
        <v>12032.325999999999</v>
      </c>
      <c r="BC234" s="193">
        <v>14313.846299999999</v>
      </c>
      <c r="BD234" s="193">
        <v>8410.0468500000006</v>
      </c>
      <c r="BE234" s="193">
        <v>25333.332839999999</v>
      </c>
      <c r="BH234" s="43">
        <v>2</v>
      </c>
      <c r="BI234" s="43">
        <v>3</v>
      </c>
      <c r="BJ234" s="43">
        <v>2</v>
      </c>
      <c r="BK234" s="43">
        <v>5</v>
      </c>
    </row>
    <row r="235" spans="54:63">
      <c r="BB235" s="193">
        <v>6238.2979999999998</v>
      </c>
      <c r="BC235" s="193">
        <v>38792.685599999997</v>
      </c>
      <c r="BD235" s="193">
        <v>28340.188849999999</v>
      </c>
      <c r="BE235" s="193">
        <v>32108.662820000001</v>
      </c>
      <c r="BH235" s="43">
        <v>1</v>
      </c>
      <c r="BI235" s="43">
        <v>7</v>
      </c>
      <c r="BJ235" s="43">
        <v>5</v>
      </c>
      <c r="BK235" s="43">
        <v>6</v>
      </c>
    </row>
    <row r="236" spans="54:63">
      <c r="BB236" s="193">
        <v>10096.969999999999</v>
      </c>
      <c r="BC236" s="193">
        <v>1815.8759</v>
      </c>
      <c r="BD236" s="193">
        <v>16420.494549999999</v>
      </c>
      <c r="BE236" s="193">
        <v>2217.4691499999999</v>
      </c>
      <c r="BH236" s="43">
        <v>2</v>
      </c>
      <c r="BI236" s="43">
        <v>1</v>
      </c>
      <c r="BJ236" s="43">
        <v>3</v>
      </c>
      <c r="BK236" s="43">
        <v>1</v>
      </c>
    </row>
    <row r="237" spans="54:63">
      <c r="BB237" s="193">
        <v>7348.1419999999998</v>
      </c>
      <c r="BC237" s="193">
        <v>1131.5065999999999</v>
      </c>
      <c r="BD237" s="193">
        <v>5267.8181500000001</v>
      </c>
      <c r="BE237" s="193">
        <v>39047.285000000003</v>
      </c>
      <c r="BH237" s="43">
        <v>2</v>
      </c>
      <c r="BI237" s="43">
        <v>1</v>
      </c>
      <c r="BJ237" s="43">
        <v>1</v>
      </c>
      <c r="BK237" s="43">
        <v>7</v>
      </c>
    </row>
    <row r="238" spans="54:63">
      <c r="BB238" s="193">
        <v>12233.828</v>
      </c>
      <c r="BC238" s="193">
        <v>11013.7119</v>
      </c>
      <c r="BD238" s="193">
        <v>17361.766100000001</v>
      </c>
      <c r="BE238" s="193">
        <v>11534.872649999999</v>
      </c>
      <c r="BH238" s="43">
        <v>2</v>
      </c>
      <c r="BI238" s="43">
        <v>2</v>
      </c>
      <c r="BJ238" s="43">
        <v>3</v>
      </c>
      <c r="BK238" s="43">
        <v>2</v>
      </c>
    </row>
    <row r="239" spans="54:63">
      <c r="BB239" s="193">
        <v>11674.13</v>
      </c>
      <c r="BC239" s="193">
        <v>5584.3056999999999</v>
      </c>
      <c r="BD239" s="193">
        <v>4433.3877000000002</v>
      </c>
      <c r="BE239" s="193">
        <v>41034.221400000002</v>
      </c>
      <c r="BH239" s="43">
        <v>2</v>
      </c>
      <c r="BI239" s="43">
        <v>1</v>
      </c>
      <c r="BJ239" s="43">
        <v>1</v>
      </c>
      <c r="BK239" s="43">
        <v>8</v>
      </c>
    </row>
    <row r="240" spans="54:63">
      <c r="BB240" s="193">
        <v>7160.0940000000001</v>
      </c>
      <c r="BC240" s="193">
        <v>1877.9294</v>
      </c>
      <c r="BD240" s="193">
        <v>24915.220850000002</v>
      </c>
      <c r="BE240" s="193">
        <v>9500.5730500000009</v>
      </c>
      <c r="BH240" s="43">
        <v>2</v>
      </c>
      <c r="BI240" s="43">
        <v>1</v>
      </c>
      <c r="BJ240" s="43">
        <v>5</v>
      </c>
      <c r="BK240" s="43">
        <v>2</v>
      </c>
    </row>
    <row r="241" spans="54:63">
      <c r="BB241" s="193">
        <v>19933.457999999999</v>
      </c>
      <c r="BC241" s="193">
        <v>1621.8827000000001</v>
      </c>
      <c r="BD241" s="193">
        <v>8765.2489999999998</v>
      </c>
      <c r="BE241" s="193">
        <v>3279.8685500000001</v>
      </c>
      <c r="BH241" s="43">
        <v>4</v>
      </c>
      <c r="BI241" s="43">
        <v>1</v>
      </c>
      <c r="BJ241" s="43">
        <v>2</v>
      </c>
      <c r="BK241" s="43">
        <v>1</v>
      </c>
    </row>
    <row r="242" spans="54:63">
      <c r="BB242" s="193">
        <v>38998.546000000002</v>
      </c>
      <c r="BC242" s="193">
        <v>8219.2039000000004</v>
      </c>
      <c r="BD242" s="193">
        <v>12124.992399999999</v>
      </c>
      <c r="BE242" s="193">
        <v>4992.3764000000001</v>
      </c>
      <c r="BH242" s="43">
        <v>7</v>
      </c>
      <c r="BI242" s="43">
        <v>2</v>
      </c>
      <c r="BJ242" s="43">
        <v>2</v>
      </c>
      <c r="BK242" s="43">
        <v>1</v>
      </c>
    </row>
    <row r="243" spans="54:63">
      <c r="BB243" s="193">
        <v>3353.2840000000001</v>
      </c>
      <c r="BC243" s="193">
        <v>43813.866099999999</v>
      </c>
      <c r="BD243" s="193">
        <v>2709.24395</v>
      </c>
      <c r="BE243" s="193">
        <v>16138.762049999999</v>
      </c>
      <c r="BH243" s="43">
        <v>1</v>
      </c>
      <c r="BI243" s="43">
        <v>8</v>
      </c>
      <c r="BJ243" s="43">
        <v>1</v>
      </c>
      <c r="BK243" s="43">
        <v>3</v>
      </c>
    </row>
    <row r="244" spans="54:63">
      <c r="BB244" s="193">
        <v>4746.3440000000001</v>
      </c>
      <c r="BC244" s="193">
        <v>7160.3302999999996</v>
      </c>
      <c r="BD244" s="193">
        <v>12495.290849999999</v>
      </c>
      <c r="BE244" s="193">
        <v>9704.6680500000002</v>
      </c>
      <c r="BH244" s="43">
        <v>1</v>
      </c>
      <c r="BI244" s="43">
        <v>2</v>
      </c>
      <c r="BJ244" s="43">
        <v>2</v>
      </c>
      <c r="BK244" s="43">
        <v>2</v>
      </c>
    </row>
    <row r="245" spans="54:63">
      <c r="BB245" s="193">
        <v>1759.338</v>
      </c>
      <c r="BC245" s="193">
        <v>36021.011200000001</v>
      </c>
      <c r="BD245" s="193">
        <v>26018.950519999999</v>
      </c>
      <c r="BE245" s="193">
        <v>25517.11363</v>
      </c>
      <c r="BH245" s="43">
        <v>1</v>
      </c>
      <c r="BI245" s="43">
        <v>7</v>
      </c>
      <c r="BJ245" s="43">
        <v>5</v>
      </c>
      <c r="BK245" s="43">
        <v>5</v>
      </c>
    </row>
    <row r="246" spans="54:63">
      <c r="BB246" s="193">
        <v>19199.944</v>
      </c>
      <c r="BC246" s="193">
        <v>27533.912899999999</v>
      </c>
      <c r="BD246" s="193">
        <v>16450.894700000001</v>
      </c>
      <c r="BE246" s="193">
        <v>4500.33925</v>
      </c>
      <c r="BH246" s="43">
        <v>4</v>
      </c>
      <c r="BI246" s="43">
        <v>5</v>
      </c>
      <c r="BJ246" s="43">
        <v>3</v>
      </c>
      <c r="BK246" s="43">
        <v>1</v>
      </c>
    </row>
    <row r="247" spans="54:63">
      <c r="BB247" s="193">
        <v>7624.63</v>
      </c>
      <c r="BC247" s="193">
        <v>45008.955499999996</v>
      </c>
      <c r="BD247" s="193">
        <v>21595.382290000001</v>
      </c>
      <c r="BE247" s="193">
        <v>16796.411940000002</v>
      </c>
      <c r="BH247" s="43">
        <v>2</v>
      </c>
      <c r="BI247" s="43">
        <v>8</v>
      </c>
      <c r="BJ247" s="43">
        <v>4</v>
      </c>
      <c r="BK247" s="43">
        <v>3</v>
      </c>
    </row>
    <row r="248" spans="54:63">
      <c r="BB248" s="193">
        <v>3378.91</v>
      </c>
      <c r="BC248" s="193">
        <v>2438.0551999999998</v>
      </c>
      <c r="BD248" s="193">
        <v>21677.283449999999</v>
      </c>
      <c r="BE248" s="193">
        <v>4915.0598499999996</v>
      </c>
      <c r="BH248" s="43">
        <v>1</v>
      </c>
      <c r="BI248" s="43">
        <v>1</v>
      </c>
      <c r="BJ248" s="43">
        <v>4</v>
      </c>
      <c r="BK248" s="43">
        <v>1</v>
      </c>
    </row>
    <row r="249" spans="54:63">
      <c r="BB249" s="193">
        <v>10118.424000000001</v>
      </c>
      <c r="BC249" s="193">
        <v>40974.164900000003</v>
      </c>
      <c r="BD249" s="193">
        <v>12950.0712</v>
      </c>
      <c r="BE249" s="193">
        <v>4518.8262500000001</v>
      </c>
      <c r="BH249" s="43">
        <v>2</v>
      </c>
      <c r="BI249" s="43">
        <v>7</v>
      </c>
      <c r="BJ249" s="43">
        <v>3</v>
      </c>
      <c r="BK249" s="43">
        <v>1</v>
      </c>
    </row>
    <row r="250" spans="54:63">
      <c r="BB250" s="193">
        <v>7418.5219999999999</v>
      </c>
      <c r="BC250" s="193">
        <v>18218.161390000001</v>
      </c>
      <c r="BD250" s="193">
        <v>39725.518049999999</v>
      </c>
      <c r="BE250" s="193">
        <v>14571.890799999999</v>
      </c>
      <c r="BH250" s="43">
        <v>2</v>
      </c>
      <c r="BI250" s="43">
        <v>4</v>
      </c>
      <c r="BJ250" s="43">
        <v>7</v>
      </c>
      <c r="BK250" s="43">
        <v>3</v>
      </c>
    </row>
    <row r="251" spans="54:63">
      <c r="BB251" s="193">
        <v>34472.841</v>
      </c>
      <c r="BC251" s="193">
        <v>1141.4450999999999</v>
      </c>
      <c r="BD251" s="193">
        <v>22493.659640000002</v>
      </c>
      <c r="BE251" s="193">
        <v>7144.86265</v>
      </c>
      <c r="BH251" s="43">
        <v>6</v>
      </c>
      <c r="BI251" s="43">
        <v>1</v>
      </c>
      <c r="BJ251" s="43">
        <v>4</v>
      </c>
      <c r="BK251" s="43">
        <v>2</v>
      </c>
    </row>
    <row r="252" spans="54:63">
      <c r="BB252" s="193">
        <v>1972.95</v>
      </c>
      <c r="BC252" s="193">
        <v>3392.3652000000002</v>
      </c>
      <c r="BD252" s="193">
        <v>20234.854749999999</v>
      </c>
      <c r="BE252" s="193">
        <v>7986.4752500000004</v>
      </c>
      <c r="BH252" s="43">
        <v>1</v>
      </c>
      <c r="BI252" s="43">
        <v>1</v>
      </c>
      <c r="BJ252" s="43">
        <v>4</v>
      </c>
      <c r="BK252" s="43">
        <v>2</v>
      </c>
    </row>
    <row r="253" spans="54:63">
      <c r="BB253" s="193">
        <v>21232.182260000001</v>
      </c>
      <c r="BC253" s="193">
        <v>5966.8873999999996</v>
      </c>
      <c r="BD253" s="193">
        <v>21880.82</v>
      </c>
      <c r="BE253" s="193">
        <v>6551.7501000000002</v>
      </c>
      <c r="BH253" s="43">
        <v>4</v>
      </c>
      <c r="BI253" s="43">
        <v>1</v>
      </c>
      <c r="BJ253" s="43">
        <v>4</v>
      </c>
      <c r="BK253" s="43">
        <v>1</v>
      </c>
    </row>
    <row r="254" spans="54:63">
      <c r="BB254" s="193">
        <v>8269.0439999999999</v>
      </c>
      <c r="BC254" s="193">
        <v>6653.7885999999999</v>
      </c>
      <c r="BD254" s="193">
        <v>3594.17085</v>
      </c>
      <c r="BE254" s="193">
        <v>8627.5411000000004</v>
      </c>
      <c r="BH254" s="43">
        <v>2</v>
      </c>
      <c r="BI254" s="43">
        <v>1</v>
      </c>
      <c r="BJ254" s="43">
        <v>1</v>
      </c>
      <c r="BK254" s="43">
        <v>2</v>
      </c>
    </row>
    <row r="255" spans="54:63">
      <c r="BB255" s="193">
        <v>5383.5360000000001</v>
      </c>
      <c r="BC255" s="193">
        <v>19719.6947</v>
      </c>
      <c r="BD255" s="193">
        <v>8023.1354499999998</v>
      </c>
      <c r="BE255" s="193">
        <v>4438.2633999999998</v>
      </c>
      <c r="BH255" s="43">
        <v>1</v>
      </c>
      <c r="BI255" s="43">
        <v>4</v>
      </c>
      <c r="BJ255" s="43">
        <v>2</v>
      </c>
      <c r="BK255" s="43">
        <v>1</v>
      </c>
    </row>
    <row r="256" spans="54:63">
      <c r="BB256" s="193">
        <v>3987.9259999999999</v>
      </c>
      <c r="BC256" s="193">
        <v>7243.8136000000004</v>
      </c>
      <c r="BD256" s="193">
        <v>3353.4703</v>
      </c>
      <c r="BE256" s="193">
        <v>23241.47453</v>
      </c>
      <c r="BH256" s="43">
        <v>1</v>
      </c>
      <c r="BI256" s="43">
        <v>2</v>
      </c>
      <c r="BJ256" s="43">
        <v>1</v>
      </c>
      <c r="BK256" s="43">
        <v>4</v>
      </c>
    </row>
    <row r="257" spans="54:63">
      <c r="BB257" s="193">
        <v>8798.5930000000008</v>
      </c>
      <c r="BC257" s="193">
        <v>44202.653599999998</v>
      </c>
      <c r="BD257" s="193">
        <v>10594.501550000001</v>
      </c>
      <c r="BE257" s="193">
        <v>9957.7216000000008</v>
      </c>
      <c r="BH257" s="43">
        <v>2</v>
      </c>
      <c r="BI257" s="43">
        <v>8</v>
      </c>
      <c r="BJ257" s="43">
        <v>2</v>
      </c>
      <c r="BK257" s="43">
        <v>2</v>
      </c>
    </row>
    <row r="258" spans="54:63">
      <c r="BB258" s="193">
        <v>2020.1769999999999</v>
      </c>
      <c r="BC258" s="193">
        <v>1634.5734</v>
      </c>
      <c r="BD258" s="193">
        <v>4462.7218000000003</v>
      </c>
      <c r="BE258" s="193">
        <v>6877.9800999999998</v>
      </c>
      <c r="BH258" s="43">
        <v>1</v>
      </c>
      <c r="BI258" s="43">
        <v>1</v>
      </c>
      <c r="BJ258" s="43">
        <v>1</v>
      </c>
      <c r="BK258" s="43">
        <v>2</v>
      </c>
    </row>
    <row r="259" spans="54:63">
      <c r="BB259" s="193">
        <v>9850.4320000000007</v>
      </c>
      <c r="BC259" s="193">
        <v>48673.558799999999</v>
      </c>
      <c r="BD259" s="193">
        <v>6548.1950500000003</v>
      </c>
      <c r="BE259" s="193">
        <v>4137.5227000000004</v>
      </c>
      <c r="BH259" s="43">
        <v>2</v>
      </c>
      <c r="BI259" s="43">
        <v>9</v>
      </c>
      <c r="BJ259" s="43">
        <v>1</v>
      </c>
      <c r="BK259" s="43">
        <v>1</v>
      </c>
    </row>
    <row r="260" spans="54:63">
      <c r="BB260" s="193">
        <v>12094.477999999999</v>
      </c>
      <c r="BC260" s="193">
        <v>8125.7844999999998</v>
      </c>
      <c r="BD260" s="193">
        <v>14349.8544</v>
      </c>
      <c r="BE260" s="193">
        <v>13747.87235</v>
      </c>
      <c r="BH260" s="43">
        <v>2</v>
      </c>
      <c r="BI260" s="43">
        <v>2</v>
      </c>
      <c r="BJ260" s="43">
        <v>3</v>
      </c>
      <c r="BK260" s="43">
        <v>3</v>
      </c>
    </row>
    <row r="261" spans="54:63">
      <c r="BB261" s="193">
        <v>3161.4540000000002</v>
      </c>
      <c r="BC261" s="193">
        <v>7633.7205999999996</v>
      </c>
      <c r="BD261" s="193">
        <v>1909.52745</v>
      </c>
      <c r="BE261" s="193">
        <v>2250.8352</v>
      </c>
      <c r="BH261" s="43">
        <v>1</v>
      </c>
      <c r="BI261" s="43">
        <v>2</v>
      </c>
      <c r="BJ261" s="43">
        <v>1</v>
      </c>
      <c r="BK261" s="43">
        <v>1</v>
      </c>
    </row>
    <row r="262" spans="54:63">
      <c r="BB262" s="193">
        <v>39727.614000000001</v>
      </c>
      <c r="BC262" s="193">
        <v>2473.3341</v>
      </c>
      <c r="BD262" s="193">
        <v>4454.40265</v>
      </c>
      <c r="BE262" s="193">
        <v>1704.7001499999999</v>
      </c>
      <c r="BH262" s="43">
        <v>7</v>
      </c>
      <c r="BI262" s="43">
        <v>1</v>
      </c>
      <c r="BJ262" s="43">
        <v>1</v>
      </c>
      <c r="BK262" s="43">
        <v>1</v>
      </c>
    </row>
    <row r="263" spans="54:63">
      <c r="BB263" s="193">
        <v>25309.489000000001</v>
      </c>
      <c r="BC263" s="193">
        <v>5245.2268999999997</v>
      </c>
      <c r="BD263" s="193">
        <v>5855.9025000000001</v>
      </c>
      <c r="BE263" s="193">
        <v>33475.817150000003</v>
      </c>
      <c r="BH263" s="43">
        <v>5</v>
      </c>
      <c r="BI263" s="43">
        <v>1</v>
      </c>
      <c r="BJ263" s="43">
        <v>1</v>
      </c>
      <c r="BK263" s="43">
        <v>6</v>
      </c>
    </row>
    <row r="264" spans="54:63">
      <c r="BB264" s="193">
        <v>8277.5229999999992</v>
      </c>
      <c r="BC264" s="193">
        <v>13470.804400000001</v>
      </c>
      <c r="BD264" s="193">
        <v>15019.760050000001</v>
      </c>
      <c r="BE264" s="193">
        <v>11394.065549999999</v>
      </c>
      <c r="BH264" s="43">
        <v>2</v>
      </c>
      <c r="BI264" s="43">
        <v>3</v>
      </c>
      <c r="BJ264" s="43">
        <v>3</v>
      </c>
      <c r="BK264" s="43">
        <v>2</v>
      </c>
    </row>
    <row r="265" spans="54:63">
      <c r="BB265" s="193">
        <v>5708.8670000000002</v>
      </c>
      <c r="BC265" s="193">
        <v>6289.7548999999999</v>
      </c>
      <c r="BD265" s="193">
        <v>11353.2276</v>
      </c>
      <c r="BE265" s="193">
        <v>7325.0482000000002</v>
      </c>
      <c r="BH265" s="43">
        <v>1</v>
      </c>
      <c r="BI265" s="43">
        <v>1</v>
      </c>
      <c r="BJ265" s="43">
        <v>2</v>
      </c>
      <c r="BK265" s="43">
        <v>2</v>
      </c>
    </row>
    <row r="266" spans="54:63">
      <c r="BB266" s="193">
        <v>7045.4989999999998</v>
      </c>
      <c r="BC266" s="193">
        <v>2927.0646999999999</v>
      </c>
      <c r="BD266" s="193">
        <v>33907.548000000003</v>
      </c>
      <c r="BE266" s="193">
        <v>14394.5579</v>
      </c>
      <c r="BH266" s="43">
        <v>2</v>
      </c>
      <c r="BI266" s="43">
        <v>1</v>
      </c>
      <c r="BJ266" s="43">
        <v>6</v>
      </c>
      <c r="BK266" s="43">
        <v>3</v>
      </c>
    </row>
    <row r="267" spans="54:63">
      <c r="BB267" s="193">
        <v>8551.3469999999998</v>
      </c>
      <c r="BC267" s="193">
        <v>4673.3922000000002</v>
      </c>
      <c r="BD267" s="193">
        <v>8988.1587500000005</v>
      </c>
      <c r="BE267" s="193">
        <v>9288.0267000000003</v>
      </c>
      <c r="BH267" s="43">
        <v>2</v>
      </c>
      <c r="BI267" s="43">
        <v>1</v>
      </c>
      <c r="BJ267" s="43">
        <v>2</v>
      </c>
      <c r="BK267" s="43">
        <v>2</v>
      </c>
    </row>
    <row r="268" spans="54:63">
      <c r="BB268" s="193">
        <v>4076.4969999999998</v>
      </c>
      <c r="BC268" s="193">
        <v>2304.0021999999999</v>
      </c>
      <c r="BD268" s="193">
        <v>10493.9458</v>
      </c>
      <c r="BE268" s="193">
        <v>5757.41345</v>
      </c>
      <c r="BH268" s="43">
        <v>1</v>
      </c>
      <c r="BI268" s="43">
        <v>1</v>
      </c>
      <c r="BJ268" s="43">
        <v>2</v>
      </c>
      <c r="BK268" s="43">
        <v>1</v>
      </c>
    </row>
    <row r="269" spans="54:63">
      <c r="BB269" s="193">
        <v>19023.259999999998</v>
      </c>
      <c r="BC269" s="193">
        <v>9487.6442000000006</v>
      </c>
      <c r="BD269" s="193">
        <v>5312.1698500000002</v>
      </c>
      <c r="BE269" s="193">
        <v>13974.455550000001</v>
      </c>
      <c r="BH269" s="43">
        <v>4</v>
      </c>
      <c r="BI269" s="43">
        <v>2</v>
      </c>
      <c r="BJ269" s="43">
        <v>1</v>
      </c>
      <c r="BK269" s="43">
        <v>3</v>
      </c>
    </row>
    <row r="270" spans="54:63">
      <c r="BB270" s="193">
        <v>10577.087</v>
      </c>
      <c r="BC270" s="193">
        <v>1121.8739</v>
      </c>
      <c r="BD270" s="193">
        <v>5693.4305000000004</v>
      </c>
      <c r="BE270" s="193">
        <v>12096.6512</v>
      </c>
      <c r="BH270" s="43">
        <v>2</v>
      </c>
      <c r="BI270" s="43">
        <v>1</v>
      </c>
      <c r="BJ270" s="43">
        <v>1</v>
      </c>
      <c r="BK270" s="43">
        <v>2</v>
      </c>
    </row>
    <row r="271" spans="54:63">
      <c r="BB271" s="193">
        <v>3591.48</v>
      </c>
      <c r="BC271" s="193">
        <v>9549.5650999999998</v>
      </c>
      <c r="BD271" s="193">
        <v>46661.4424</v>
      </c>
      <c r="BE271" s="193">
        <v>13204.28565</v>
      </c>
      <c r="BH271" s="43">
        <v>1</v>
      </c>
      <c r="BI271" s="43">
        <v>2</v>
      </c>
      <c r="BJ271" s="43">
        <v>8</v>
      </c>
      <c r="BK271" s="43">
        <v>3</v>
      </c>
    </row>
    <row r="272" spans="54:63">
      <c r="BB272" s="193">
        <v>11299.343000000001</v>
      </c>
      <c r="BC272" s="193">
        <v>12982.8747</v>
      </c>
      <c r="BD272" s="193">
        <v>14254.608200000001</v>
      </c>
      <c r="BE272" s="193">
        <v>2102.2647000000002</v>
      </c>
      <c r="BH272" s="43">
        <v>2</v>
      </c>
      <c r="BI272" s="43">
        <v>3</v>
      </c>
      <c r="BJ272" s="43">
        <v>3</v>
      </c>
      <c r="BK272" s="43">
        <v>1</v>
      </c>
    </row>
    <row r="273" spans="54:63">
      <c r="BB273" s="193">
        <v>11253.421</v>
      </c>
      <c r="BC273" s="193">
        <v>47462.894</v>
      </c>
      <c r="BD273" s="193">
        <v>9991.0376500000002</v>
      </c>
      <c r="BE273" s="193">
        <v>10796.35025</v>
      </c>
      <c r="BH273" s="43">
        <v>2</v>
      </c>
      <c r="BI273" s="43">
        <v>9</v>
      </c>
      <c r="BJ273" s="43">
        <v>2</v>
      </c>
      <c r="BK273" s="43">
        <v>2</v>
      </c>
    </row>
    <row r="274" spans="54:63">
      <c r="BB274" s="193">
        <v>20420.604650000001</v>
      </c>
      <c r="BC274" s="193">
        <v>3875.7341000000001</v>
      </c>
      <c r="BD274" s="193">
        <v>19673.335729999999</v>
      </c>
      <c r="BE274" s="193">
        <v>11286.538699999999</v>
      </c>
      <c r="BH274" s="43">
        <v>4</v>
      </c>
      <c r="BI274" s="43">
        <v>1</v>
      </c>
      <c r="BJ274" s="43">
        <v>4</v>
      </c>
      <c r="BK274" s="43">
        <v>2</v>
      </c>
    </row>
    <row r="275" spans="54:63">
      <c r="BB275" s="193">
        <v>2904.0880000000002</v>
      </c>
      <c r="BC275" s="193">
        <v>41999.519999999997</v>
      </c>
      <c r="BD275" s="193">
        <v>11085.586799999999</v>
      </c>
      <c r="BE275" s="193">
        <v>4561.1885000000002</v>
      </c>
      <c r="BH275" s="43">
        <v>1</v>
      </c>
      <c r="BI275" s="43">
        <v>8</v>
      </c>
      <c r="BJ275" s="43">
        <v>2</v>
      </c>
      <c r="BK275" s="43">
        <v>1</v>
      </c>
    </row>
    <row r="276" spans="54:63">
      <c r="BB276" s="193">
        <v>34166.273000000001</v>
      </c>
      <c r="BC276" s="193">
        <v>14474.674999999999</v>
      </c>
      <c r="BD276" s="193">
        <v>3176.2876999999999</v>
      </c>
      <c r="BE276" s="193">
        <v>44641.197399999997</v>
      </c>
      <c r="BH276" s="43">
        <v>6</v>
      </c>
      <c r="BI276" s="43">
        <v>3</v>
      </c>
      <c r="BJ276" s="43">
        <v>1</v>
      </c>
      <c r="BK276" s="43">
        <v>8</v>
      </c>
    </row>
    <row r="277" spans="54:63">
      <c r="BB277" s="193">
        <v>10214.636</v>
      </c>
      <c r="BC277" s="193">
        <v>8596.8277999999991</v>
      </c>
      <c r="BD277" s="193">
        <v>36898.733079999998</v>
      </c>
      <c r="BE277" s="193">
        <v>23045.566159999998</v>
      </c>
      <c r="BH277" s="43">
        <v>2</v>
      </c>
      <c r="BI277" s="43">
        <v>2</v>
      </c>
      <c r="BJ277" s="43">
        <v>7</v>
      </c>
      <c r="BK277" s="43">
        <v>4</v>
      </c>
    </row>
    <row r="278" spans="54:63">
      <c r="BB278" s="193">
        <v>14358.364369999999</v>
      </c>
      <c r="BC278" s="193">
        <v>10702.642400000001</v>
      </c>
      <c r="BD278" s="193">
        <v>11289.10925</v>
      </c>
      <c r="BE278" s="193">
        <v>16776.304049999999</v>
      </c>
      <c r="BH278" s="43">
        <v>3</v>
      </c>
      <c r="BI278" s="43">
        <v>2</v>
      </c>
      <c r="BJ278" s="43">
        <v>2</v>
      </c>
      <c r="BK278" s="43">
        <v>3</v>
      </c>
    </row>
    <row r="279" spans="54:63">
      <c r="BB279" s="193">
        <v>1728.8969999999999</v>
      </c>
      <c r="BC279" s="193">
        <v>2322.6217999999999</v>
      </c>
      <c r="BD279" s="193">
        <v>2261.5688</v>
      </c>
      <c r="BE279" s="193">
        <v>11512.405000000001</v>
      </c>
      <c r="BH279" s="43">
        <v>1</v>
      </c>
      <c r="BI279" s="43">
        <v>1</v>
      </c>
      <c r="BJ279" s="43">
        <v>1</v>
      </c>
      <c r="BK279" s="43">
        <v>2</v>
      </c>
    </row>
    <row r="280" spans="54:63">
      <c r="BB280" s="193">
        <v>3693.4279999999999</v>
      </c>
      <c r="BC280" s="193">
        <v>7804.1605</v>
      </c>
      <c r="BD280" s="193">
        <v>12235.8392</v>
      </c>
      <c r="BE280" s="193">
        <v>2396.0958999999998</v>
      </c>
      <c r="BH280" s="43">
        <v>1</v>
      </c>
      <c r="BI280" s="43">
        <v>2</v>
      </c>
      <c r="BJ280" s="43">
        <v>2</v>
      </c>
      <c r="BK280" s="43">
        <v>1</v>
      </c>
    </row>
    <row r="281" spans="54:63">
      <c r="BB281" s="193">
        <v>7623.518</v>
      </c>
      <c r="BC281" s="193">
        <v>2902.9065000000001</v>
      </c>
      <c r="BD281" s="193">
        <v>5630.4578499999998</v>
      </c>
      <c r="BE281" s="193">
        <v>9222.4025999999994</v>
      </c>
      <c r="BH281" s="43">
        <v>2</v>
      </c>
      <c r="BI281" s="43">
        <v>1</v>
      </c>
      <c r="BJ281" s="43">
        <v>1</v>
      </c>
      <c r="BK281" s="43">
        <v>2</v>
      </c>
    </row>
    <row r="282" spans="54:63">
      <c r="BB282" s="193">
        <v>7954.5169999999998</v>
      </c>
      <c r="BC282" s="193">
        <v>4889.0367999999999</v>
      </c>
      <c r="BD282" s="193">
        <v>11015.1747</v>
      </c>
      <c r="BE282" s="193">
        <v>18903.491409999999</v>
      </c>
      <c r="BH282" s="43">
        <v>2</v>
      </c>
      <c r="BI282" s="43">
        <v>1</v>
      </c>
      <c r="BJ282" s="43">
        <v>2</v>
      </c>
      <c r="BK282" s="43">
        <v>4</v>
      </c>
    </row>
    <row r="283" spans="54:63">
      <c r="BB283" s="193">
        <v>9630.3970000000008</v>
      </c>
      <c r="BC283" s="193">
        <v>5484.4673000000003</v>
      </c>
      <c r="BD283" s="193">
        <v>14426.073850000001</v>
      </c>
      <c r="BE283" s="193">
        <v>40904.199500000002</v>
      </c>
      <c r="BH283" s="43">
        <v>2</v>
      </c>
      <c r="BI283" s="43">
        <v>1</v>
      </c>
      <c r="BJ283" s="43">
        <v>3</v>
      </c>
      <c r="BK283" s="43">
        <v>7</v>
      </c>
    </row>
    <row r="284" spans="54:63">
      <c r="BB284" s="193">
        <v>52590.829389999999</v>
      </c>
      <c r="BC284" s="193">
        <v>13887.968500000001</v>
      </c>
      <c r="BD284" s="193">
        <v>7727.2532000000001</v>
      </c>
      <c r="BE284" s="193">
        <v>20709.020339999999</v>
      </c>
      <c r="BH284" s="43">
        <v>10</v>
      </c>
      <c r="BI284" s="43">
        <v>3</v>
      </c>
      <c r="BJ284" s="43">
        <v>2</v>
      </c>
      <c r="BK284" s="43">
        <v>4</v>
      </c>
    </row>
    <row r="285" spans="54:63">
      <c r="BB285" s="193">
        <v>10791.96</v>
      </c>
      <c r="BC285" s="193">
        <v>18767.737700000001</v>
      </c>
      <c r="BD285" s="193">
        <v>7153.5538999999999</v>
      </c>
      <c r="BE285" s="193">
        <v>2203.7359499999998</v>
      </c>
      <c r="BH285" s="43">
        <v>2</v>
      </c>
      <c r="BI285" s="43">
        <v>4</v>
      </c>
      <c r="BJ285" s="43">
        <v>2</v>
      </c>
      <c r="BK285" s="43">
        <v>1</v>
      </c>
    </row>
    <row r="286" spans="54:63">
      <c r="BB286" s="193">
        <v>5979.7309999999998</v>
      </c>
      <c r="BC286" s="193">
        <v>36580.282160000002</v>
      </c>
      <c r="BD286" s="193">
        <v>6112.3529500000004</v>
      </c>
      <c r="BE286" s="193">
        <v>7228.2156500000001</v>
      </c>
      <c r="BH286" s="43">
        <v>1</v>
      </c>
      <c r="BI286" s="43">
        <v>7</v>
      </c>
      <c r="BJ286" s="43">
        <v>1</v>
      </c>
      <c r="BK286" s="43">
        <v>2</v>
      </c>
    </row>
    <row r="287" spans="54:63">
      <c r="BB287" s="193">
        <v>3989.8409999999999</v>
      </c>
      <c r="BC287" s="193">
        <v>35595.589800000002</v>
      </c>
      <c r="BD287" s="193">
        <v>6457.8433999999997</v>
      </c>
      <c r="BE287" s="193">
        <v>2459.7201</v>
      </c>
      <c r="BH287" s="43">
        <v>1</v>
      </c>
      <c r="BI287" s="43">
        <v>7</v>
      </c>
      <c r="BJ287" s="43">
        <v>1</v>
      </c>
      <c r="BK287" s="43">
        <v>1</v>
      </c>
    </row>
    <row r="288" spans="54:63">
      <c r="BB288" s="193">
        <v>4529.4769999999999</v>
      </c>
      <c r="BC288" s="193">
        <v>42211.138200000001</v>
      </c>
      <c r="BD288" s="193">
        <v>4433.9159</v>
      </c>
      <c r="BE288" s="193">
        <v>2200.8308499999998</v>
      </c>
      <c r="BH288" s="43">
        <v>1</v>
      </c>
      <c r="BI288" s="43">
        <v>8</v>
      </c>
      <c r="BJ288" s="43">
        <v>1</v>
      </c>
      <c r="BK288" s="43">
        <v>1</v>
      </c>
    </row>
    <row r="289" spans="54:63">
      <c r="BB289" s="193">
        <v>4670.6400000000003</v>
      </c>
      <c r="BC289" s="193">
        <v>1711.0268000000001</v>
      </c>
      <c r="BD289" s="193">
        <v>23887.662700000001</v>
      </c>
      <c r="BE289" s="193">
        <v>5227.9887500000004</v>
      </c>
      <c r="BH289" s="43">
        <v>1</v>
      </c>
      <c r="BI289" s="43">
        <v>1</v>
      </c>
      <c r="BJ289" s="43">
        <v>4</v>
      </c>
      <c r="BK289" s="43">
        <v>1</v>
      </c>
    </row>
    <row r="290" spans="54:63">
      <c r="BB290" s="193">
        <v>22478.6</v>
      </c>
      <c r="BC290" s="193">
        <v>8569.8618000000006</v>
      </c>
      <c r="BD290" s="193">
        <v>2850.6837500000001</v>
      </c>
      <c r="BE290" s="193">
        <v>17178.682400000002</v>
      </c>
      <c r="BH290" s="43">
        <v>4</v>
      </c>
      <c r="BI290" s="43">
        <v>2</v>
      </c>
      <c r="BJ290" s="43">
        <v>1</v>
      </c>
      <c r="BK290" s="43">
        <v>3</v>
      </c>
    </row>
    <row r="291" spans="54:63">
      <c r="BB291" s="193">
        <v>2154.3609999999999</v>
      </c>
      <c r="BC291" s="193">
        <v>44423.803</v>
      </c>
      <c r="BD291" s="193">
        <v>37465.34375</v>
      </c>
      <c r="BE291" s="193">
        <v>2899.4893499999998</v>
      </c>
      <c r="BH291" s="43">
        <v>1</v>
      </c>
      <c r="BI291" s="43">
        <v>8</v>
      </c>
      <c r="BJ291" s="43">
        <v>7</v>
      </c>
      <c r="BK291" s="43">
        <v>1</v>
      </c>
    </row>
    <row r="292" spans="54:63">
      <c r="BB292" s="193">
        <v>6496.8860000000004</v>
      </c>
      <c r="BC292" s="193">
        <v>37484.4493</v>
      </c>
      <c r="BD292" s="193">
        <v>13844.797200000001</v>
      </c>
      <c r="BE292" s="193">
        <v>7650.7737500000003</v>
      </c>
      <c r="BH292" s="43">
        <v>1</v>
      </c>
      <c r="BI292" s="43">
        <v>7</v>
      </c>
      <c r="BJ292" s="43">
        <v>3</v>
      </c>
      <c r="BK292" s="43">
        <v>2</v>
      </c>
    </row>
    <row r="293" spans="54:63">
      <c r="BB293" s="193">
        <v>2632.9920000000002</v>
      </c>
      <c r="BC293" s="193">
        <v>44501.398200000003</v>
      </c>
      <c r="BD293" s="193">
        <v>5327.4002499999997</v>
      </c>
      <c r="BE293" s="193">
        <v>9447.3824000000004</v>
      </c>
      <c r="BH293" s="43">
        <v>1</v>
      </c>
      <c r="BI293" s="43">
        <v>8</v>
      </c>
      <c r="BJ293" s="43">
        <v>1</v>
      </c>
      <c r="BK293" s="43">
        <v>2</v>
      </c>
    </row>
    <row r="294" spans="54:63">
      <c r="BB294" s="193">
        <v>13126.677449999999</v>
      </c>
      <c r="BC294" s="193">
        <v>17929.303370000001</v>
      </c>
      <c r="BD294" s="193">
        <v>8671.1912499999999</v>
      </c>
      <c r="BE294" s="193">
        <v>8603.8233999999993</v>
      </c>
      <c r="BH294" s="43">
        <v>3</v>
      </c>
      <c r="BI294" s="43">
        <v>3</v>
      </c>
      <c r="BJ294" s="43">
        <v>2</v>
      </c>
      <c r="BK294" s="43">
        <v>2</v>
      </c>
    </row>
    <row r="295" spans="54:63">
      <c r="BB295" s="193">
        <v>4934.7049999999999</v>
      </c>
      <c r="BC295" s="193">
        <v>2480.9791</v>
      </c>
      <c r="BD295" s="193">
        <v>4134.0824499999999</v>
      </c>
      <c r="BE295" s="193">
        <v>21771.3423</v>
      </c>
      <c r="BH295" s="43">
        <v>1</v>
      </c>
      <c r="BI295" s="43">
        <v>1</v>
      </c>
      <c r="BJ295" s="43">
        <v>1</v>
      </c>
      <c r="BK295" s="43">
        <v>4</v>
      </c>
    </row>
    <row r="296" spans="54:63">
      <c r="BB296" s="193">
        <v>36910.608030000003</v>
      </c>
      <c r="BC296" s="193">
        <v>1981.5818999999999</v>
      </c>
      <c r="BD296" s="193">
        <v>18838.703659999999</v>
      </c>
      <c r="BE296" s="193">
        <v>13725.47184</v>
      </c>
      <c r="BH296" s="43">
        <v>7</v>
      </c>
      <c r="BI296" s="43">
        <v>1</v>
      </c>
      <c r="BJ296" s="43">
        <v>4</v>
      </c>
      <c r="BK296" s="43">
        <v>3</v>
      </c>
    </row>
    <row r="297" spans="54:63">
      <c r="BB297" s="193">
        <v>38415.474000000002</v>
      </c>
      <c r="BC297" s="193">
        <v>11554.223599999999</v>
      </c>
      <c r="BD297" s="193">
        <v>33307.550799999997</v>
      </c>
      <c r="BE297" s="193">
        <v>13019.161050000001</v>
      </c>
      <c r="BH297" s="43">
        <v>7</v>
      </c>
      <c r="BI297" s="43">
        <v>2</v>
      </c>
      <c r="BJ297" s="43">
        <v>6</v>
      </c>
      <c r="BK297" s="43">
        <v>3</v>
      </c>
    </row>
    <row r="298" spans="54:63">
      <c r="BB298" s="193">
        <v>12347.172</v>
      </c>
      <c r="BC298" s="193">
        <v>48970.247600000002</v>
      </c>
      <c r="BD298" s="193">
        <v>6393.6034499999996</v>
      </c>
      <c r="BE298" s="193">
        <v>9964.06</v>
      </c>
      <c r="BH298" s="43">
        <v>2</v>
      </c>
      <c r="BI298" s="43">
        <v>9</v>
      </c>
      <c r="BJ298" s="43">
        <v>1</v>
      </c>
      <c r="BK298" s="43">
        <v>2</v>
      </c>
    </row>
    <row r="299" spans="54:63">
      <c r="BB299" s="193">
        <v>10806.839</v>
      </c>
      <c r="BC299" s="193">
        <v>8978.1851000000006</v>
      </c>
      <c r="BD299" s="193">
        <v>6198.7518</v>
      </c>
      <c r="BE299" s="193">
        <v>20296.863450000001</v>
      </c>
      <c r="BH299" s="43">
        <v>2</v>
      </c>
      <c r="BI299" s="43">
        <v>2</v>
      </c>
      <c r="BJ299" s="43">
        <v>1</v>
      </c>
      <c r="BK299" s="43">
        <v>4</v>
      </c>
    </row>
    <row r="300" spans="54:63">
      <c r="BB300" s="193">
        <v>41661.601999999999</v>
      </c>
      <c r="BC300" s="193">
        <v>10928.849</v>
      </c>
      <c r="BD300" s="193">
        <v>8733.2292500000003</v>
      </c>
      <c r="BE300" s="193">
        <v>1702.4553000000001</v>
      </c>
      <c r="BH300" s="43">
        <v>8</v>
      </c>
      <c r="BI300" s="43">
        <v>2</v>
      </c>
      <c r="BJ300" s="43">
        <v>2</v>
      </c>
      <c r="BK300" s="43">
        <v>1</v>
      </c>
    </row>
    <row r="301" spans="54:63">
      <c r="BB301" s="193">
        <v>20167.336029999999</v>
      </c>
      <c r="BC301" s="193">
        <v>39871.704299999998</v>
      </c>
      <c r="BD301" s="193">
        <v>2055.3249000000001</v>
      </c>
      <c r="BE301" s="193">
        <v>12890.057650000001</v>
      </c>
      <c r="BH301" s="43">
        <v>4</v>
      </c>
      <c r="BI301" s="43">
        <v>7</v>
      </c>
      <c r="BJ301" s="43">
        <v>1</v>
      </c>
      <c r="BK301" s="43">
        <v>3</v>
      </c>
    </row>
    <row r="302" spans="54:63">
      <c r="BB302" s="193">
        <v>11345.519</v>
      </c>
      <c r="BC302" s="193">
        <v>4562.8420999999998</v>
      </c>
      <c r="BD302" s="193">
        <v>5116.5003999999999</v>
      </c>
      <c r="BE302" s="193">
        <v>4718.2035500000002</v>
      </c>
      <c r="BH302" s="43">
        <v>2</v>
      </c>
      <c r="BI302" s="43">
        <v>1</v>
      </c>
      <c r="BJ302" s="43">
        <v>1</v>
      </c>
      <c r="BK302" s="43">
        <v>1</v>
      </c>
    </row>
    <row r="303" spans="54:63">
      <c r="BB303" s="193">
        <v>5615.3689999999997</v>
      </c>
      <c r="BC303" s="193">
        <v>34672.147199999999</v>
      </c>
      <c r="BD303" s="193">
        <v>5373.3642499999996</v>
      </c>
      <c r="BE303" s="193">
        <v>6858.4795999999997</v>
      </c>
      <c r="BH303" s="43">
        <v>1</v>
      </c>
      <c r="BI303" s="43">
        <v>6</v>
      </c>
      <c r="BJ303" s="43">
        <v>1</v>
      </c>
      <c r="BK303" s="43">
        <v>2</v>
      </c>
    </row>
    <row r="304" spans="54:63">
      <c r="BB304" s="193">
        <v>9101.7980000000007</v>
      </c>
      <c r="BC304" s="193">
        <v>15161.5344</v>
      </c>
      <c r="BD304" s="193">
        <v>3956.0714499999999</v>
      </c>
      <c r="BE304" s="193">
        <v>6640.5448500000002</v>
      </c>
      <c r="BH304" s="43">
        <v>2</v>
      </c>
      <c r="BI304" s="43">
        <v>3</v>
      </c>
      <c r="BJ304" s="43">
        <v>1</v>
      </c>
      <c r="BK304" s="43">
        <v>1</v>
      </c>
    </row>
    <row r="305" spans="54:63">
      <c r="BB305" s="193">
        <v>6059.1729999999998</v>
      </c>
      <c r="BC305" s="193">
        <v>11884.048580000001</v>
      </c>
      <c r="BD305" s="193">
        <v>7537.1638999999996</v>
      </c>
      <c r="BE305" s="193">
        <v>11938.255950000001</v>
      </c>
      <c r="BH305" s="43">
        <v>1</v>
      </c>
      <c r="BI305" s="43">
        <v>2</v>
      </c>
      <c r="BJ305" s="43">
        <v>2</v>
      </c>
      <c r="BK305" s="43">
        <v>2</v>
      </c>
    </row>
    <row r="306" spans="54:63">
      <c r="BB306" s="193">
        <v>1241.5650000000001</v>
      </c>
      <c r="BC306" s="193">
        <v>9748.9105999999992</v>
      </c>
      <c r="BD306" s="193">
        <v>60021.398970000002</v>
      </c>
      <c r="BE306" s="193">
        <v>14449.8544</v>
      </c>
      <c r="BH306" s="43">
        <v>1</v>
      </c>
      <c r="BI306" s="43">
        <v>2</v>
      </c>
      <c r="BJ306" s="43">
        <v>11</v>
      </c>
      <c r="BK306" s="43">
        <v>3</v>
      </c>
    </row>
    <row r="307" spans="54:63">
      <c r="BB307" s="193">
        <v>16232.847</v>
      </c>
      <c r="BC307" s="193">
        <v>41676.081100000003</v>
      </c>
      <c r="BD307" s="193">
        <v>12479.70895</v>
      </c>
      <c r="BE307" s="193">
        <v>6985.50695</v>
      </c>
      <c r="BH307" s="43">
        <v>3</v>
      </c>
      <c r="BI307" s="43">
        <v>8</v>
      </c>
      <c r="BJ307" s="43">
        <v>2</v>
      </c>
      <c r="BK307" s="43">
        <v>2</v>
      </c>
    </row>
    <row r="308" spans="54:63">
      <c r="BB308" s="193">
        <v>15828.82173</v>
      </c>
      <c r="BC308" s="193">
        <v>1674.6323</v>
      </c>
      <c r="BD308" s="193">
        <v>2699.56835</v>
      </c>
      <c r="BE308" s="193">
        <v>37607.527699999999</v>
      </c>
      <c r="BH308" s="43">
        <v>3</v>
      </c>
      <c r="BI308" s="43">
        <v>1</v>
      </c>
      <c r="BJ308" s="43">
        <v>1</v>
      </c>
      <c r="BK308" s="43">
        <v>7</v>
      </c>
    </row>
    <row r="309" spans="54:63">
      <c r="BB309" s="193">
        <v>6474.0129999999999</v>
      </c>
      <c r="BC309" s="193">
        <v>3227.1210999999998</v>
      </c>
      <c r="BD309" s="193">
        <v>12224.350850000001</v>
      </c>
      <c r="BE309" s="193">
        <v>18648.421699999999</v>
      </c>
      <c r="BH309" s="43">
        <v>1</v>
      </c>
      <c r="BI309" s="43">
        <v>1</v>
      </c>
      <c r="BJ309" s="43">
        <v>2</v>
      </c>
      <c r="BK309" s="43">
        <v>4</v>
      </c>
    </row>
    <row r="310" spans="54:63">
      <c r="BB310" s="193">
        <v>3277.1610000000001</v>
      </c>
      <c r="BC310" s="193">
        <v>3471.4096</v>
      </c>
      <c r="BD310" s="193">
        <v>4296.2712000000001</v>
      </c>
      <c r="BE310" s="193">
        <v>10197.772199999999</v>
      </c>
      <c r="BH310" s="43">
        <v>1</v>
      </c>
      <c r="BI310" s="43">
        <v>1</v>
      </c>
      <c r="BJ310" s="43">
        <v>1</v>
      </c>
      <c r="BK310" s="43">
        <v>2</v>
      </c>
    </row>
    <row r="311" spans="54:63">
      <c r="BB311" s="193">
        <v>7337.7479999999996</v>
      </c>
      <c r="BC311" s="193">
        <v>11363.2832</v>
      </c>
      <c r="BD311" s="193">
        <v>11436.738149999999</v>
      </c>
      <c r="BE311" s="193">
        <v>4544.2348000000002</v>
      </c>
      <c r="BH311" s="43">
        <v>2</v>
      </c>
      <c r="BI311" s="43">
        <v>2</v>
      </c>
      <c r="BJ311" s="43">
        <v>2</v>
      </c>
      <c r="BK311" s="43">
        <v>1</v>
      </c>
    </row>
    <row r="312" spans="54:63">
      <c r="BB312" s="193">
        <v>10704.47</v>
      </c>
      <c r="BC312" s="193">
        <v>10338.9316</v>
      </c>
      <c r="BD312" s="193">
        <v>11305.93455</v>
      </c>
      <c r="BE312" s="193">
        <v>10370.912549999999</v>
      </c>
      <c r="BH312" s="43">
        <v>2</v>
      </c>
      <c r="BI312" s="43">
        <v>2</v>
      </c>
      <c r="BJ312" s="43">
        <v>2</v>
      </c>
      <c r="BK312" s="43">
        <v>2</v>
      </c>
    </row>
    <row r="313" spans="54:63">
      <c r="BB313" s="193">
        <v>1880.4870000000001</v>
      </c>
      <c r="BC313" s="193">
        <v>8605.3615000000009</v>
      </c>
      <c r="BD313" s="193">
        <v>30063.580549999999</v>
      </c>
      <c r="BE313" s="193">
        <v>34254.053350000002</v>
      </c>
      <c r="BH313" s="43">
        <v>1</v>
      </c>
      <c r="BI313" s="43">
        <v>2</v>
      </c>
      <c r="BJ313" s="43">
        <v>6</v>
      </c>
      <c r="BK313" s="43">
        <v>6</v>
      </c>
    </row>
    <row r="314" spans="54:63">
      <c r="BB314" s="193">
        <v>8615.2999999999993</v>
      </c>
      <c r="BC314" s="193">
        <v>41949.244100000004</v>
      </c>
      <c r="BD314" s="193">
        <v>3292.5298499999999</v>
      </c>
      <c r="BE314" s="193">
        <v>2741.9479999999999</v>
      </c>
      <c r="BH314" s="43">
        <v>2</v>
      </c>
      <c r="BI314" s="43">
        <v>8</v>
      </c>
      <c r="BJ314" s="43">
        <v>1</v>
      </c>
      <c r="BK314" s="43">
        <v>1</v>
      </c>
    </row>
    <row r="315" spans="54:63">
      <c r="BB315" s="193">
        <v>10959.33</v>
      </c>
      <c r="BC315" s="193">
        <v>24180.933499999999</v>
      </c>
      <c r="BD315" s="193">
        <v>3021.80915</v>
      </c>
      <c r="BE315" s="193">
        <v>22462.043750000001</v>
      </c>
      <c r="BH315" s="43">
        <v>2</v>
      </c>
      <c r="BI315" s="43">
        <v>5</v>
      </c>
      <c r="BJ315" s="43">
        <v>1</v>
      </c>
      <c r="BK315" s="43">
        <v>4</v>
      </c>
    </row>
    <row r="316" spans="54:63">
      <c r="BB316" s="193">
        <v>47403.88</v>
      </c>
      <c r="BC316" s="193">
        <v>10807.4863</v>
      </c>
      <c r="BD316" s="193">
        <v>4357.0436499999996</v>
      </c>
      <c r="BE316" s="193">
        <v>14283.4594</v>
      </c>
      <c r="BH316" s="43">
        <v>9</v>
      </c>
      <c r="BI316" s="43">
        <v>2</v>
      </c>
      <c r="BJ316" s="43">
        <v>1</v>
      </c>
      <c r="BK316" s="43">
        <v>3</v>
      </c>
    </row>
    <row r="317" spans="54:63">
      <c r="BB317" s="193">
        <v>5472.4489999999996</v>
      </c>
      <c r="BC317" s="193">
        <v>36124.573700000001</v>
      </c>
      <c r="BD317" s="193">
        <v>4189.1130999999996</v>
      </c>
      <c r="BE317" s="193">
        <v>8534.6718000000001</v>
      </c>
      <c r="BH317" s="43">
        <v>1</v>
      </c>
      <c r="BI317" s="43">
        <v>7</v>
      </c>
      <c r="BJ317" s="43">
        <v>1</v>
      </c>
      <c r="BK317" s="43">
        <v>2</v>
      </c>
    </row>
    <row r="318" spans="54:63">
      <c r="BB318" s="193">
        <v>38344.565999999999</v>
      </c>
      <c r="BC318" s="193">
        <v>38282.749499999998</v>
      </c>
      <c r="BD318" s="193">
        <v>24535.698550000001</v>
      </c>
      <c r="BE318" s="193">
        <v>3732.6251000000002</v>
      </c>
      <c r="BH318" s="43">
        <v>7</v>
      </c>
      <c r="BI318" s="43">
        <v>7</v>
      </c>
      <c r="BJ318" s="43">
        <v>5</v>
      </c>
      <c r="BK318" s="43">
        <v>1</v>
      </c>
    </row>
    <row r="319" spans="54:63">
      <c r="BB319" s="193">
        <v>34828.654000000002</v>
      </c>
      <c r="BC319" s="193">
        <v>8347.1643000000004</v>
      </c>
      <c r="BD319" s="193">
        <v>9301.8935500000007</v>
      </c>
      <c r="BE319" s="193">
        <v>7133.9025000000001</v>
      </c>
      <c r="BH319" s="43">
        <v>6</v>
      </c>
      <c r="BI319" s="43">
        <v>2</v>
      </c>
      <c r="BJ319" s="43">
        <v>2</v>
      </c>
      <c r="BK319" s="43">
        <v>2</v>
      </c>
    </row>
    <row r="320" spans="54:63">
      <c r="BB320" s="193">
        <v>1964.78</v>
      </c>
      <c r="BC320" s="193">
        <v>5836.5204000000003</v>
      </c>
      <c r="BD320" s="193">
        <v>5261.4694499999996</v>
      </c>
      <c r="BE320" s="193">
        <v>11931.125249999999</v>
      </c>
      <c r="BH320" s="43">
        <v>1</v>
      </c>
      <c r="BI320" s="43">
        <v>1</v>
      </c>
      <c r="BJ320" s="43">
        <v>1</v>
      </c>
      <c r="BK320" s="43">
        <v>2</v>
      </c>
    </row>
    <row r="321" spans="54:63">
      <c r="BB321" s="193">
        <v>3208.7869999999998</v>
      </c>
      <c r="BC321" s="193">
        <v>8582.3022999999994</v>
      </c>
      <c r="BD321" s="193">
        <v>2710.8285500000002</v>
      </c>
      <c r="BE321" s="193">
        <v>1708.9257500000001</v>
      </c>
      <c r="BH321" s="43">
        <v>1</v>
      </c>
      <c r="BI321" s="43">
        <v>2</v>
      </c>
      <c r="BJ321" s="43">
        <v>1</v>
      </c>
      <c r="BK321" s="43">
        <v>1</v>
      </c>
    </row>
    <row r="322" spans="54:63">
      <c r="BB322" s="193">
        <v>37829.724199999997</v>
      </c>
      <c r="BC322" s="193">
        <v>3704.3544999999999</v>
      </c>
      <c r="BD322" s="193">
        <v>46718.163249999998</v>
      </c>
      <c r="BE322" s="193">
        <v>21259.377949999998</v>
      </c>
      <c r="BH322" s="43">
        <v>7</v>
      </c>
      <c r="BI322" s="43">
        <v>1</v>
      </c>
      <c r="BJ322" s="43">
        <v>9</v>
      </c>
      <c r="BK322" s="43">
        <v>4</v>
      </c>
    </row>
    <row r="323" spans="54:63">
      <c r="BB323" s="193">
        <v>33900.652999999998</v>
      </c>
      <c r="BC323" s="193">
        <v>9048.0272999999997</v>
      </c>
      <c r="BD323" s="193">
        <v>21472.478800000001</v>
      </c>
      <c r="BE323" s="193">
        <v>16115.3045</v>
      </c>
      <c r="BH323" s="43">
        <v>6</v>
      </c>
      <c r="BI323" s="43">
        <v>2</v>
      </c>
      <c r="BJ323" s="43">
        <v>4</v>
      </c>
      <c r="BK323" s="43">
        <v>3</v>
      </c>
    </row>
    <row r="324" spans="54:63">
      <c r="BB324" s="193">
        <v>6875.9610000000002</v>
      </c>
      <c r="BC324" s="193">
        <v>27117.993780000001</v>
      </c>
      <c r="BD324" s="193">
        <v>6940.90985</v>
      </c>
      <c r="BE324" s="193">
        <v>11272.331389999999</v>
      </c>
      <c r="BH324" s="43">
        <v>2</v>
      </c>
      <c r="BI324" s="43">
        <v>5</v>
      </c>
      <c r="BJ324" s="43">
        <v>2</v>
      </c>
      <c r="BK324" s="43">
        <v>2</v>
      </c>
    </row>
    <row r="325" spans="54:63">
      <c r="BB325" s="193">
        <v>4536.259</v>
      </c>
      <c r="BC325" s="193">
        <v>6338.0756000000001</v>
      </c>
      <c r="BD325" s="193">
        <v>4571.4130500000001</v>
      </c>
      <c r="BE325" s="193">
        <v>19496.71917</v>
      </c>
      <c r="BH325" s="43">
        <v>1</v>
      </c>
      <c r="BI325" s="43">
        <v>1</v>
      </c>
      <c r="BJ325" s="43">
        <v>1</v>
      </c>
      <c r="BK325" s="43">
        <v>4</v>
      </c>
    </row>
    <row r="326" spans="54:63">
      <c r="BB326" s="193">
        <v>36397.576000000001</v>
      </c>
      <c r="BC326" s="193">
        <v>40941.285400000001</v>
      </c>
      <c r="BD326" s="193">
        <v>18765.87545</v>
      </c>
      <c r="BE326" s="193">
        <v>28101.333050000001</v>
      </c>
      <c r="BH326" s="43">
        <v>7</v>
      </c>
      <c r="BI326" s="43">
        <v>7</v>
      </c>
      <c r="BJ326" s="43">
        <v>4</v>
      </c>
      <c r="BK326" s="43">
        <v>5</v>
      </c>
    </row>
    <row r="327" spans="54:63">
      <c r="BB327" s="193">
        <v>1731.6769999999999</v>
      </c>
      <c r="BC327" s="193">
        <v>39722.746200000001</v>
      </c>
      <c r="BD327" s="193">
        <v>7201.7008500000002</v>
      </c>
      <c r="BE327" s="193">
        <v>13143.336649999999</v>
      </c>
      <c r="BH327" s="43">
        <v>1</v>
      </c>
      <c r="BI327" s="43">
        <v>7</v>
      </c>
      <c r="BJ327" s="43">
        <v>2</v>
      </c>
      <c r="BK327" s="43">
        <v>3</v>
      </c>
    </row>
    <row r="328" spans="54:63">
      <c r="BB328" s="193">
        <v>10325.206</v>
      </c>
      <c r="BC328" s="193">
        <v>5124.1886999999997</v>
      </c>
      <c r="BD328" s="193">
        <v>5425.0233500000004</v>
      </c>
      <c r="BE328" s="193">
        <v>7050.0213000000003</v>
      </c>
      <c r="BH328" s="43">
        <v>2</v>
      </c>
      <c r="BI328" s="43">
        <v>1</v>
      </c>
      <c r="BJ328" s="43">
        <v>1</v>
      </c>
      <c r="BK328" s="43">
        <v>2</v>
      </c>
    </row>
    <row r="329" spans="54:63">
      <c r="BB329" s="193">
        <v>10795.937330000001</v>
      </c>
      <c r="BC329" s="193">
        <v>18963.171920000001</v>
      </c>
      <c r="BD329" s="193">
        <v>4239.8926499999998</v>
      </c>
      <c r="BE329" s="193">
        <v>22395.74424</v>
      </c>
      <c r="BH329" s="43">
        <v>2</v>
      </c>
      <c r="BI329" s="43">
        <v>4</v>
      </c>
      <c r="BJ329" s="43">
        <v>1</v>
      </c>
      <c r="BK329" s="43">
        <v>4</v>
      </c>
    </row>
    <row r="330" spans="54:63">
      <c r="BB330" s="193">
        <v>11411.684999999999</v>
      </c>
      <c r="BC330" s="193">
        <v>10982.5013</v>
      </c>
      <c r="BD330" s="193">
        <v>10600.5483</v>
      </c>
      <c r="BE330" s="193">
        <v>2205.9807999999998</v>
      </c>
      <c r="BH330" s="43">
        <v>2</v>
      </c>
      <c r="BI330" s="43">
        <v>2</v>
      </c>
      <c r="BJ330" s="43">
        <v>2</v>
      </c>
      <c r="BK330" s="43">
        <v>1</v>
      </c>
    </row>
    <row r="331" spans="54:63">
      <c r="BB331" s="193">
        <v>2007.9449999999999</v>
      </c>
      <c r="BC331" s="193">
        <v>11093.6229</v>
      </c>
      <c r="BD331" s="193">
        <v>29141.3603</v>
      </c>
      <c r="BH331" s="43">
        <v>1</v>
      </c>
      <c r="BI331" s="43">
        <v>2</v>
      </c>
      <c r="BJ331" s="43">
        <v>5</v>
      </c>
    </row>
    <row r="332" spans="54:63">
      <c r="BC332" s="193">
        <v>19350.368900000001</v>
      </c>
      <c r="BI332" s="43">
        <v>4</v>
      </c>
    </row>
    <row r="333" spans="54:63">
      <c r="BC333" s="193">
        <v>18328.238099999999</v>
      </c>
      <c r="BI333" s="43">
        <v>4</v>
      </c>
    </row>
    <row r="334" spans="54:63">
      <c r="BC334" s="193">
        <v>5699.8374999999996</v>
      </c>
      <c r="BI334" s="43">
        <v>1</v>
      </c>
    </row>
    <row r="335" spans="54:63">
      <c r="BC335" s="193">
        <v>18223.4512</v>
      </c>
      <c r="BI335" s="43">
        <v>4</v>
      </c>
    </row>
    <row r="336" spans="54:63">
      <c r="BC336" s="193">
        <v>23563.016179999999</v>
      </c>
      <c r="BI336" s="43">
        <v>4</v>
      </c>
    </row>
    <row r="337" spans="55:61">
      <c r="BC337" s="193">
        <v>5415.6611999999996</v>
      </c>
      <c r="BI337" s="43">
        <v>1</v>
      </c>
    </row>
    <row r="338" spans="55:61">
      <c r="BC338" s="193">
        <v>4058.1161000000002</v>
      </c>
      <c r="BI338" s="43">
        <v>1</v>
      </c>
    </row>
    <row r="339" spans="55:61">
      <c r="BC339" s="193">
        <v>6593.5083000000004</v>
      </c>
      <c r="BI339" s="43">
        <v>1</v>
      </c>
    </row>
    <row r="340" spans="55:61">
      <c r="BC340" s="193">
        <v>8442.6669999999995</v>
      </c>
      <c r="BI340" s="43">
        <v>2</v>
      </c>
    </row>
    <row r="341" spans="55:61">
      <c r="BC341" s="193">
        <v>26125.674770000001</v>
      </c>
      <c r="BI341" s="43">
        <v>5</v>
      </c>
    </row>
    <row r="342" spans="55:61">
      <c r="BC342" s="193">
        <v>4795.6567999999997</v>
      </c>
      <c r="BI342" s="43">
        <v>1</v>
      </c>
    </row>
    <row r="343" spans="55:61">
      <c r="BC343" s="193">
        <v>7162.0122000000001</v>
      </c>
      <c r="BI343" s="43">
        <v>2</v>
      </c>
    </row>
    <row r="344" spans="55:61">
      <c r="BC344" s="193">
        <v>10594.225700000001</v>
      </c>
      <c r="BI344" s="43">
        <v>2</v>
      </c>
    </row>
    <row r="345" spans="55:61">
      <c r="BC345" s="193">
        <v>8515.7587000000003</v>
      </c>
      <c r="BI345" s="43">
        <v>2</v>
      </c>
    </row>
    <row r="346" spans="55:61">
      <c r="BC346" s="193">
        <v>3238.4357</v>
      </c>
      <c r="BI346" s="43">
        <v>1</v>
      </c>
    </row>
    <row r="347" spans="55:61">
      <c r="BC347" s="193">
        <v>47269.853999999999</v>
      </c>
      <c r="BI347" s="43">
        <v>9</v>
      </c>
    </row>
    <row r="348" spans="55:61">
      <c r="BC348" s="193">
        <v>49577.662400000001</v>
      </c>
      <c r="BI348" s="43">
        <v>9</v>
      </c>
    </row>
    <row r="349" spans="55:61">
      <c r="BC349" s="193">
        <v>3171.6149</v>
      </c>
      <c r="BI349" s="43">
        <v>1</v>
      </c>
    </row>
    <row r="350" spans="55:61">
      <c r="BC350" s="193">
        <v>1135.9407000000001</v>
      </c>
      <c r="BI350" s="43">
        <v>1</v>
      </c>
    </row>
    <row r="351" spans="55:61">
      <c r="BC351" s="193">
        <v>1633.9618</v>
      </c>
      <c r="BI351" s="43">
        <v>1</v>
      </c>
    </row>
    <row r="352" spans="55:61">
      <c r="BC352" s="193">
        <v>4415.1588000000002</v>
      </c>
      <c r="BI352" s="43">
        <v>1</v>
      </c>
    </row>
    <row r="353" spans="55:61">
      <c r="BC353" s="193">
        <v>6770.1925000000001</v>
      </c>
      <c r="BI353" s="43">
        <v>1</v>
      </c>
    </row>
    <row r="354" spans="55:61">
      <c r="BC354" s="193">
        <v>26926.5144</v>
      </c>
      <c r="BI354" s="43">
        <v>5</v>
      </c>
    </row>
    <row r="355" spans="55:61">
      <c r="BC355" s="193">
        <v>14478.33015</v>
      </c>
      <c r="BI355" s="43">
        <v>3</v>
      </c>
    </row>
    <row r="356" spans="55:61">
      <c r="BC356" s="193">
        <v>4747.0528999999997</v>
      </c>
      <c r="BI356" s="43">
        <v>1</v>
      </c>
    </row>
    <row r="357" spans="55:61">
      <c r="BC357" s="193">
        <v>17043.341400000001</v>
      </c>
      <c r="BI357" s="43">
        <v>3</v>
      </c>
    </row>
    <row r="358" spans="55:61">
      <c r="BC358" s="193">
        <v>8283.6807000000008</v>
      </c>
      <c r="BI358" s="43">
        <v>2</v>
      </c>
    </row>
    <row r="359" spans="55:61">
      <c r="BC359" s="193">
        <v>1720.3536999999999</v>
      </c>
      <c r="BI359" s="43">
        <v>1</v>
      </c>
    </row>
    <row r="360" spans="55:61">
      <c r="BC360" s="193">
        <v>7147.4727999999996</v>
      </c>
      <c r="BI360" s="43">
        <v>2</v>
      </c>
    </row>
    <row r="361" spans="55:61">
      <c r="BC361" s="193">
        <v>1515.3449000000001</v>
      </c>
      <c r="BI361" s="43">
        <v>1</v>
      </c>
    </row>
    <row r="362" spans="55:61">
      <c r="BC362" s="193">
        <v>4340.4408999999996</v>
      </c>
      <c r="BI362" s="43">
        <v>1</v>
      </c>
    </row>
    <row r="363" spans="55:61">
      <c r="BC363" s="193">
        <v>62592.873090000001</v>
      </c>
      <c r="BI363" s="43">
        <v>11</v>
      </c>
    </row>
    <row r="364" spans="55:61">
      <c r="BC364" s="193">
        <v>2464.6188000000002</v>
      </c>
      <c r="BI364" s="43">
        <v>1</v>
      </c>
    </row>
    <row r="365" spans="55:61">
      <c r="BC365" s="193">
        <v>1163.4627</v>
      </c>
      <c r="BI365" s="43">
        <v>1</v>
      </c>
    </row>
    <row r="366" spans="55:61">
      <c r="BC366" s="193">
        <v>12981.3457</v>
      </c>
      <c r="BI366" s="43">
        <v>3</v>
      </c>
    </row>
    <row r="367" spans="55:61">
      <c r="BC367" s="193">
        <v>43896.376300000004</v>
      </c>
      <c r="BI367" s="43">
        <v>8</v>
      </c>
    </row>
    <row r="368" spans="55:61">
      <c r="BC368" s="193">
        <v>9377.9046999999991</v>
      </c>
      <c r="BI368" s="43">
        <v>2</v>
      </c>
    </row>
    <row r="369" spans="55:61">
      <c r="BC369" s="193">
        <v>12629.1656</v>
      </c>
      <c r="BI369" s="43">
        <v>3</v>
      </c>
    </row>
    <row r="370" spans="55:61">
      <c r="BC370" s="193">
        <v>1629.8335</v>
      </c>
      <c r="BI370" s="43">
        <v>1</v>
      </c>
    </row>
  </sheetData>
  <mergeCells count="1">
    <mergeCell ref="AN6:AS6"/>
  </mergeCell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71C7-E341-4B97-8E8B-28408300073C}">
  <dimension ref="A1:N20"/>
  <sheetViews>
    <sheetView topLeftCell="A4" workbookViewId="0">
      <selection activeCell="E21" sqref="E21"/>
    </sheetView>
  </sheetViews>
  <sheetFormatPr defaultRowHeight="14.5"/>
  <cols>
    <col min="1" max="1" width="20.7265625" bestFit="1" customWidth="1"/>
    <col min="4" max="4" width="20.7265625" bestFit="1" customWidth="1"/>
    <col min="5" max="5" width="12.453125" bestFit="1" customWidth="1"/>
    <col min="7" max="7" width="20.7265625" bestFit="1" customWidth="1"/>
    <col min="8" max="8" width="12" bestFit="1" customWidth="1"/>
    <col min="12" max="12" width="15.90625" bestFit="1" customWidth="1"/>
  </cols>
  <sheetData>
    <row r="1" spans="1:14">
      <c r="A1" s="34" t="s">
        <v>0</v>
      </c>
      <c r="B1" s="34"/>
      <c r="D1" s="34" t="s">
        <v>2</v>
      </c>
      <c r="E1" s="34"/>
      <c r="G1" s="34" t="s">
        <v>6</v>
      </c>
      <c r="H1" s="34"/>
      <c r="M1" t="s">
        <v>73</v>
      </c>
      <c r="N1" t="s">
        <v>71</v>
      </c>
    </row>
    <row r="2" spans="1:14">
      <c r="L2" t="s">
        <v>77</v>
      </c>
      <c r="M2">
        <f>COUNTIF(insurance[smoker],"yes")</f>
        <v>274</v>
      </c>
      <c r="N2" s="41">
        <f>M2/M$4</f>
        <v>0.20478325859491778</v>
      </c>
    </row>
    <row r="3" spans="1:14">
      <c r="A3" t="s">
        <v>43</v>
      </c>
      <c r="B3" s="49">
        <v>39.207025411061288</v>
      </c>
      <c r="D3" t="s">
        <v>43</v>
      </c>
      <c r="E3" s="33">
        <v>30.663396860986538</v>
      </c>
      <c r="G3" t="s">
        <v>43</v>
      </c>
      <c r="H3" s="31">
        <v>13270.422265141257</v>
      </c>
      <c r="L3" t="s">
        <v>78</v>
      </c>
      <c r="M3">
        <f>COUNTIF(insurance[smoker],"no")</f>
        <v>1064</v>
      </c>
      <c r="N3" s="41">
        <f>M3/M$4</f>
        <v>0.79521674140508225</v>
      </c>
    </row>
    <row r="4" spans="1:14">
      <c r="A4" t="s">
        <v>44</v>
      </c>
      <c r="B4">
        <v>0.38410241948323204</v>
      </c>
      <c r="D4" t="s">
        <v>44</v>
      </c>
      <c r="E4">
        <v>0.16671423150074052</v>
      </c>
      <c r="G4" t="s">
        <v>44</v>
      </c>
      <c r="H4" s="31">
        <v>331.06745431568271</v>
      </c>
      <c r="L4" t="s">
        <v>74</v>
      </c>
      <c r="M4">
        <f>SUM(M2:M3)</f>
        <v>1338</v>
      </c>
      <c r="N4">
        <f>SUM(N2:N3)</f>
        <v>1</v>
      </c>
    </row>
    <row r="5" spans="1:14">
      <c r="A5" t="s">
        <v>45</v>
      </c>
      <c r="B5">
        <v>39</v>
      </c>
      <c r="D5" t="s">
        <v>45</v>
      </c>
      <c r="E5">
        <v>30.4</v>
      </c>
      <c r="G5" t="s">
        <v>45</v>
      </c>
      <c r="H5" s="31">
        <v>9382.0329999999994</v>
      </c>
    </row>
    <row r="6" spans="1:14">
      <c r="A6" t="s">
        <v>46</v>
      </c>
      <c r="B6">
        <v>18</v>
      </c>
      <c r="D6" t="s">
        <v>46</v>
      </c>
      <c r="E6">
        <v>32.299999999999997</v>
      </c>
      <c r="G6" t="s">
        <v>46</v>
      </c>
      <c r="H6" s="31">
        <v>1639.5631000000001</v>
      </c>
      <c r="M6" t="s">
        <v>73</v>
      </c>
      <c r="N6" t="s">
        <v>71</v>
      </c>
    </row>
    <row r="7" spans="1:14">
      <c r="A7" t="s">
        <v>47</v>
      </c>
      <c r="B7">
        <v>14.049960379216154</v>
      </c>
      <c r="D7" t="s">
        <v>47</v>
      </c>
      <c r="E7">
        <v>6.0981869116789778</v>
      </c>
      <c r="G7" t="s">
        <v>47</v>
      </c>
      <c r="H7" s="31">
        <v>12110.01123669401</v>
      </c>
      <c r="L7" t="s">
        <v>7</v>
      </c>
      <c r="M7">
        <f>COUNTIF(insurance[sex],"female")</f>
        <v>662</v>
      </c>
      <c r="N7" s="41">
        <f>M7/M$9</f>
        <v>0.49476831091180867</v>
      </c>
    </row>
    <row r="8" spans="1:14">
      <c r="A8" t="s">
        <v>48</v>
      </c>
      <c r="B8">
        <v>197.40138665754375</v>
      </c>
      <c r="D8" t="s">
        <v>48</v>
      </c>
      <c r="E8">
        <v>37.18788360977279</v>
      </c>
      <c r="G8" t="s">
        <v>48</v>
      </c>
      <c r="H8" s="31">
        <v>146652372.15285519</v>
      </c>
      <c r="L8" t="s">
        <v>10</v>
      </c>
      <c r="M8">
        <f>COUNTIF(insurance[sex],"male")</f>
        <v>676</v>
      </c>
      <c r="N8" s="41">
        <f>M8/M$9</f>
        <v>0.50523168908819138</v>
      </c>
    </row>
    <row r="9" spans="1:14">
      <c r="A9" t="s">
        <v>49</v>
      </c>
      <c r="B9">
        <v>-1.2450876526418739</v>
      </c>
      <c r="D9" t="s">
        <v>49</v>
      </c>
      <c r="E9">
        <v>-5.0731531354682335E-2</v>
      </c>
      <c r="G9" t="s">
        <v>49</v>
      </c>
      <c r="H9" s="31">
        <v>1.6062986532968111</v>
      </c>
      <c r="L9" t="s">
        <v>74</v>
      </c>
      <c r="M9">
        <f>SUM(M7:M8)</f>
        <v>1338</v>
      </c>
      <c r="N9">
        <f>SUM(N7:N8)</f>
        <v>1</v>
      </c>
    </row>
    <row r="10" spans="1:14">
      <c r="A10" t="s">
        <v>50</v>
      </c>
      <c r="B10">
        <v>5.5672515652991868E-2</v>
      </c>
      <c r="D10" t="s">
        <v>50</v>
      </c>
      <c r="E10">
        <v>0.28404711059874976</v>
      </c>
      <c r="G10" t="s">
        <v>50</v>
      </c>
      <c r="H10" s="31">
        <v>1.515879658024041</v>
      </c>
    </row>
    <row r="11" spans="1:14">
      <c r="A11" t="s">
        <v>51</v>
      </c>
      <c r="B11">
        <v>46</v>
      </c>
      <c r="D11" t="s">
        <v>51</v>
      </c>
      <c r="E11">
        <v>37.17</v>
      </c>
      <c r="G11" t="s">
        <v>51</v>
      </c>
      <c r="H11" s="31">
        <v>62648.554110000005</v>
      </c>
      <c r="M11" t="s">
        <v>73</v>
      </c>
      <c r="N11" t="s">
        <v>71</v>
      </c>
    </row>
    <row r="12" spans="1:14" ht="15.5">
      <c r="A12" t="s">
        <v>52</v>
      </c>
      <c r="B12" s="39">
        <v>18</v>
      </c>
      <c r="D12" t="s">
        <v>52</v>
      </c>
      <c r="E12">
        <v>15.96</v>
      </c>
      <c r="G12" t="s">
        <v>52</v>
      </c>
      <c r="H12" s="31">
        <v>1121.8739</v>
      </c>
      <c r="L12" t="s">
        <v>75</v>
      </c>
      <c r="M12">
        <f>COUNTIFS(insurance[sex],"female",insurance[smoker],"yes")</f>
        <v>115</v>
      </c>
      <c r="N12" s="41">
        <f>M12/H15</f>
        <v>8.5949177877428992E-2</v>
      </c>
    </row>
    <row r="13" spans="1:14" ht="15.5">
      <c r="A13" t="s">
        <v>53</v>
      </c>
      <c r="B13" s="39">
        <v>64</v>
      </c>
      <c r="D13" t="s">
        <v>53</v>
      </c>
      <c r="E13">
        <v>53.13</v>
      </c>
      <c r="G13" t="s">
        <v>53</v>
      </c>
      <c r="H13" s="31">
        <v>63770.428010000003</v>
      </c>
      <c r="L13" t="s">
        <v>76</v>
      </c>
      <c r="M13">
        <f>COUNTIFS(insurance[sex],"male",insurance[smoker],"yes")</f>
        <v>159</v>
      </c>
      <c r="N13" s="41">
        <f>M13/H15</f>
        <v>0.11883408071748879</v>
      </c>
    </row>
    <row r="14" spans="1:14">
      <c r="A14" t="s">
        <v>54</v>
      </c>
      <c r="B14">
        <v>52459</v>
      </c>
      <c r="D14" t="s">
        <v>54</v>
      </c>
      <c r="E14">
        <v>41027.624999999985</v>
      </c>
      <c r="G14" t="s">
        <v>54</v>
      </c>
      <c r="H14" s="31">
        <v>17755824.990759</v>
      </c>
    </row>
    <row r="15" spans="1:14">
      <c r="A15" t="s">
        <v>55</v>
      </c>
      <c r="B15">
        <v>1338</v>
      </c>
      <c r="D15" t="s">
        <v>55</v>
      </c>
      <c r="E15">
        <v>1338</v>
      </c>
      <c r="G15" t="s">
        <v>55</v>
      </c>
      <c r="H15" s="31">
        <v>1338</v>
      </c>
    </row>
    <row r="16" spans="1:14">
      <c r="A16" t="s">
        <v>56</v>
      </c>
      <c r="B16">
        <v>64</v>
      </c>
      <c r="D16" t="s">
        <v>56</v>
      </c>
      <c r="E16">
        <v>53.13</v>
      </c>
      <c r="G16" t="s">
        <v>56</v>
      </c>
      <c r="H16" s="31">
        <v>63770.428010000003</v>
      </c>
      <c r="M16" t="s">
        <v>71</v>
      </c>
    </row>
    <row r="17" spans="1:14" ht="15.5">
      <c r="A17" t="s">
        <v>57</v>
      </c>
      <c r="B17">
        <v>18</v>
      </c>
      <c r="D17" t="s">
        <v>57</v>
      </c>
      <c r="E17">
        <v>15.96</v>
      </c>
      <c r="G17" t="s">
        <v>57</v>
      </c>
      <c r="H17" s="31">
        <v>1121.8739</v>
      </c>
      <c r="L17" t="s">
        <v>79</v>
      </c>
      <c r="M17" s="40">
        <f>N12/N$2</f>
        <v>0.41970802919708028</v>
      </c>
      <c r="N17" s="41"/>
    </row>
    <row r="18" spans="1:14" ht="16" thickBot="1">
      <c r="A18" s="30" t="s">
        <v>58</v>
      </c>
      <c r="B18" s="30">
        <v>0.75350903760834498</v>
      </c>
      <c r="D18" s="30" t="s">
        <v>58</v>
      </c>
      <c r="E18" s="30">
        <v>0.32704995793243574</v>
      </c>
      <c r="G18" s="30" t="s">
        <v>58</v>
      </c>
      <c r="H18" s="32">
        <v>649.46823094860781</v>
      </c>
      <c r="L18" t="s">
        <v>80</v>
      </c>
      <c r="M18" s="40">
        <f>N13/N$2</f>
        <v>0.58029197080291972</v>
      </c>
      <c r="N18" s="41"/>
    </row>
    <row r="20" spans="1:14">
      <c r="L20" t="s">
        <v>81</v>
      </c>
      <c r="M20" s="36" t="str">
        <f>INDEX(insurance[sex],MATCH(H13,insurance[charges],0),1)</f>
        <v>female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898D-6B99-4065-834A-B0814B35416F}">
  <dimension ref="A1:M29"/>
  <sheetViews>
    <sheetView showGridLines="0" topLeftCell="C1" zoomScale="115" zoomScaleNormal="115" workbookViewId="0">
      <selection activeCell="I10" sqref="I10"/>
    </sheetView>
  </sheetViews>
  <sheetFormatPr defaultColWidth="60" defaultRowHeight="13"/>
  <cols>
    <col min="1" max="1" width="3.7265625" style="24" customWidth="1"/>
    <col min="2" max="2" width="74.7265625" style="24" bestFit="1" customWidth="1"/>
    <col min="3" max="3" width="6.81640625" style="24" customWidth="1"/>
    <col min="4" max="4" width="9.54296875" style="24" bestFit="1" customWidth="1"/>
    <col min="5" max="5" width="1.36328125" style="24" customWidth="1"/>
    <col min="6" max="6" width="10.7265625" style="24" customWidth="1"/>
    <col min="7" max="7" width="42.54296875" style="24" customWidth="1"/>
    <col min="8" max="8" width="11.7265625" style="24" customWidth="1"/>
    <col min="9" max="9" width="13.7265625" style="24" customWidth="1"/>
    <col min="10" max="10" width="12" style="24" hidden="1" customWidth="1"/>
    <col min="11" max="11" width="33.453125" style="24" bestFit="1" customWidth="1"/>
    <col min="12" max="12" width="10.54296875" style="24" customWidth="1"/>
    <col min="13" max="13" width="10.7265625" style="24" customWidth="1"/>
    <col min="14" max="16384" width="60" style="24"/>
  </cols>
  <sheetData>
    <row r="1" spans="1:10">
      <c r="A1" s="6" t="s">
        <v>123</v>
      </c>
      <c r="B1" s="6"/>
      <c r="C1" s="6"/>
      <c r="D1" s="6"/>
    </row>
    <row r="2" spans="1:10">
      <c r="A2" s="21" t="s">
        <v>15</v>
      </c>
      <c r="B2" s="21" t="s">
        <v>16</v>
      </c>
      <c r="C2" s="21" t="s">
        <v>17</v>
      </c>
      <c r="D2" s="21" t="s">
        <v>28</v>
      </c>
    </row>
    <row r="3" spans="1:10" ht="39">
      <c r="A3" s="23">
        <v>1</v>
      </c>
      <c r="B3" s="25" t="s">
        <v>124</v>
      </c>
      <c r="C3" s="26"/>
      <c r="D3" s="28"/>
    </row>
    <row r="4" spans="1:10" ht="39">
      <c r="A4" s="23">
        <v>2</v>
      </c>
      <c r="B4" s="25" t="s">
        <v>125</v>
      </c>
      <c r="C4" s="26" t="s">
        <v>137</v>
      </c>
      <c r="D4" s="22"/>
    </row>
    <row r="5" spans="1:10">
      <c r="B5" s="27"/>
    </row>
    <row r="9" spans="1:10" ht="17.5" customHeight="1">
      <c r="G9" s="131"/>
      <c r="H9" s="130" t="s">
        <v>77</v>
      </c>
      <c r="I9" s="130" t="s">
        <v>78</v>
      </c>
      <c r="J9" s="126" t="s">
        <v>135</v>
      </c>
    </row>
    <row r="10" spans="1:10" ht="17.5" customHeight="1">
      <c r="G10" s="132" t="s">
        <v>157</v>
      </c>
      <c r="H10" s="144">
        <f>COUNTIFS(insurance[bmi],"&gt;"&amp;25,insurance[smoker],"yes")</f>
        <v>219</v>
      </c>
      <c r="I10" s="144">
        <f>COUNTIFS(insurance[bmi],"&gt;"&amp;25,insurance[smoker],"no")</f>
        <v>872</v>
      </c>
      <c r="J10" s="127">
        <f>H10+I10</f>
        <v>1091</v>
      </c>
    </row>
    <row r="11" spans="1:10" ht="17.5" hidden="1" customHeight="1">
      <c r="G11" s="132" t="s">
        <v>156</v>
      </c>
      <c r="H11" s="145">
        <f>H10/SUM(H10:I10)</f>
        <v>0.20073327222731438</v>
      </c>
      <c r="I11" s="145">
        <f>1-H11</f>
        <v>0.79926672777268559</v>
      </c>
      <c r="J11" s="128">
        <f>H11+I11</f>
        <v>1</v>
      </c>
    </row>
    <row r="12" spans="1:10" ht="17.5" hidden="1" customHeight="1">
      <c r="G12" s="132"/>
      <c r="H12" s="146"/>
      <c r="I12" s="146"/>
      <c r="J12" s="129">
        <f>H13+I13</f>
        <v>283</v>
      </c>
    </row>
    <row r="13" spans="1:10" ht="17.5" customHeight="1">
      <c r="G13" s="133" t="s">
        <v>158</v>
      </c>
      <c r="H13" s="147">
        <f>COUNTIFS(insurance[bmi],"&gt;"&amp;25,insurance[smoker],"yes",insurance[charges_16,7K],1)</f>
        <v>215</v>
      </c>
      <c r="I13" s="147">
        <f>COUNTIFS(insurance[bmi],"&gt;"&amp;25,insurance[smoker],"no",insurance[charges_16,7K],1)</f>
        <v>68</v>
      </c>
      <c r="J13" s="128">
        <f>H14+I14</f>
        <v>1.0597168111934985</v>
      </c>
    </row>
    <row r="14" spans="1:10" ht="18.5">
      <c r="G14" s="134" t="s">
        <v>159</v>
      </c>
      <c r="H14" s="135">
        <f>H13/H10</f>
        <v>0.9817351598173516</v>
      </c>
      <c r="I14" s="135">
        <f>I13/I10</f>
        <v>7.7981651376146793E-2</v>
      </c>
    </row>
    <row r="16" spans="1:10">
      <c r="H16" s="107"/>
      <c r="I16" s="107"/>
    </row>
    <row r="17" spans="8:13">
      <c r="H17" s="107"/>
      <c r="I17" s="107"/>
    </row>
    <row r="19" spans="8:13">
      <c r="L19" s="152"/>
      <c r="M19" s="152"/>
    </row>
    <row r="20" spans="8:13">
      <c r="H20" s="106"/>
      <c r="L20" s="142"/>
      <c r="M20" s="142"/>
    </row>
    <row r="21" spans="8:13">
      <c r="H21" s="104"/>
      <c r="L21" s="143"/>
      <c r="M21" s="143"/>
    </row>
    <row r="22" spans="8:13">
      <c r="H22" s="105"/>
    </row>
    <row r="24" spans="8:13">
      <c r="L24" s="142"/>
      <c r="M24" s="142"/>
    </row>
    <row r="25" spans="8:13">
      <c r="L25" s="105"/>
      <c r="M25" s="105"/>
    </row>
    <row r="27" spans="8:13">
      <c r="L27" s="105"/>
      <c r="M27" s="105"/>
    </row>
    <row r="29" spans="8:13">
      <c r="L29" s="107"/>
    </row>
  </sheetData>
  <mergeCells count="1">
    <mergeCell ref="L19:M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2D57-4994-4DEC-AB98-B73F1BA4749C}">
  <dimension ref="B2:N12"/>
  <sheetViews>
    <sheetView showGridLines="0" topLeftCell="A4" zoomScale="115" zoomScaleNormal="115" workbookViewId="0">
      <selection activeCell="J19" sqref="J19"/>
    </sheetView>
  </sheetViews>
  <sheetFormatPr defaultRowHeight="14.5"/>
  <cols>
    <col min="2" max="9" width="11.6328125" customWidth="1"/>
    <col min="11" max="11" width="10.08984375" customWidth="1"/>
    <col min="12" max="12" width="12.6328125" customWidth="1"/>
    <col min="13" max="13" width="10.08984375" customWidth="1"/>
  </cols>
  <sheetData>
    <row r="2" spans="2:14">
      <c r="B2" s="136" t="s">
        <v>144</v>
      </c>
      <c r="C2" s="39"/>
      <c r="D2" s="39"/>
      <c r="E2" s="39"/>
      <c r="I2" s="140"/>
      <c r="J2" s="140"/>
      <c r="K2" s="140"/>
      <c r="L2" s="140"/>
      <c r="M2" s="140"/>
      <c r="N2" s="140"/>
    </row>
    <row r="3" spans="2:14">
      <c r="I3" s="140"/>
      <c r="J3" s="140"/>
      <c r="K3" s="140"/>
      <c r="L3" s="140"/>
      <c r="M3" s="140"/>
      <c r="N3" s="140"/>
    </row>
    <row r="4" spans="2:14" ht="15" thickBot="1"/>
    <row r="5" spans="2:14">
      <c r="B5" s="137"/>
      <c r="C5" s="137" t="s">
        <v>6</v>
      </c>
      <c r="D5" s="137" t="s">
        <v>160</v>
      </c>
      <c r="E5" s="137" t="s">
        <v>4</v>
      </c>
      <c r="F5" s="137" t="s">
        <v>5</v>
      </c>
      <c r="G5" s="137" t="s">
        <v>1</v>
      </c>
      <c r="H5" s="137" t="s">
        <v>2</v>
      </c>
      <c r="I5" s="137" t="s">
        <v>161</v>
      </c>
    </row>
    <row r="6" spans="2:14">
      <c r="B6" t="s">
        <v>6</v>
      </c>
      <c r="C6" s="33">
        <v>1</v>
      </c>
      <c r="D6" s="33"/>
      <c r="E6" s="33"/>
      <c r="F6" s="33"/>
      <c r="G6" s="33"/>
      <c r="H6" s="33"/>
      <c r="I6" s="33"/>
    </row>
    <row r="7" spans="2:14">
      <c r="B7" t="s">
        <v>160</v>
      </c>
      <c r="C7" s="33">
        <v>0.29900819333064782</v>
      </c>
      <c r="D7" s="33">
        <v>1</v>
      </c>
      <c r="E7" s="33"/>
      <c r="F7" s="33"/>
      <c r="G7" s="33"/>
      <c r="H7" s="33"/>
      <c r="I7" s="33"/>
    </row>
    <row r="8" spans="2:14">
      <c r="B8" t="s">
        <v>4</v>
      </c>
      <c r="C8" s="141">
        <v>0.78725143049846968</v>
      </c>
      <c r="D8" s="148">
        <v>-2.5018751536284814E-2</v>
      </c>
      <c r="E8" s="33">
        <v>1</v>
      </c>
      <c r="F8" s="33"/>
      <c r="G8" s="33"/>
      <c r="H8" s="33"/>
      <c r="I8" s="33"/>
    </row>
    <row r="9" spans="2:14">
      <c r="B9" t="s">
        <v>5</v>
      </c>
      <c r="C9" s="33">
        <v>5.6992781092419162E-2</v>
      </c>
      <c r="D9" s="33">
        <v>-5.2116896923939402E-3</v>
      </c>
      <c r="E9" s="33">
        <v>5.3929631716095855E-2</v>
      </c>
      <c r="F9" s="33">
        <v>1</v>
      </c>
      <c r="G9" s="33"/>
      <c r="H9" s="33"/>
      <c r="I9" s="33"/>
    </row>
    <row r="10" spans="2:14">
      <c r="B10" t="s">
        <v>1</v>
      </c>
      <c r="C10" s="33">
        <v>5.7292062202025956E-2</v>
      </c>
      <c r="D10" s="33">
        <v>-2.0855872182863163E-2</v>
      </c>
      <c r="E10" s="33">
        <v>7.6184816921096687E-2</v>
      </c>
      <c r="F10" s="33">
        <v>1.6120988420015827E-2</v>
      </c>
      <c r="G10" s="33">
        <v>1</v>
      </c>
      <c r="H10" s="33"/>
      <c r="I10" s="33"/>
    </row>
    <row r="11" spans="2:14">
      <c r="B11" t="s">
        <v>2</v>
      </c>
      <c r="C11" s="49">
        <v>0.19834096883362906</v>
      </c>
      <c r="D11" s="33">
        <v>0.10927188154853502</v>
      </c>
      <c r="E11" s="148">
        <v>3.7504259049803363E-3</v>
      </c>
      <c r="F11" s="33">
        <v>0.26182887571684771</v>
      </c>
      <c r="G11" s="33">
        <v>4.637115064629492E-2</v>
      </c>
      <c r="H11" s="33">
        <v>1</v>
      </c>
      <c r="I11" s="33"/>
    </row>
    <row r="12" spans="2:14" ht="15" thickBot="1">
      <c r="B12" s="30" t="s">
        <v>161</v>
      </c>
      <c r="C12" s="139">
        <v>6.7998226847905102E-2</v>
      </c>
      <c r="D12" s="139">
        <v>4.2468998558849488E-2</v>
      </c>
      <c r="E12" s="139">
        <v>7.673120307710949E-3</v>
      </c>
      <c r="F12" s="139">
        <v>-1.9257216625660007E-2</v>
      </c>
      <c r="G12" s="139">
        <v>1.7162977748757559E-2</v>
      </c>
      <c r="H12" s="139">
        <v>1.275890082067385E-2</v>
      </c>
      <c r="I12" s="139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CA1B-BF26-46FC-A25B-8CD18281C0A7}">
  <dimension ref="B2:R120"/>
  <sheetViews>
    <sheetView showGridLines="0" topLeftCell="F108" zoomScale="145" zoomScaleNormal="145" workbookViewId="0">
      <selection activeCell="L117" sqref="L117"/>
    </sheetView>
  </sheetViews>
  <sheetFormatPr defaultRowHeight="13"/>
  <cols>
    <col min="1" max="1" width="4" style="153" customWidth="1"/>
    <col min="2" max="11" width="8.7265625" style="153"/>
    <col min="12" max="12" width="11.1796875" style="153" bestFit="1" customWidth="1"/>
    <col min="13" max="13" width="13.1796875" style="153" bestFit="1" customWidth="1"/>
    <col min="14" max="14" width="12.08984375" style="153" customWidth="1"/>
    <col min="15" max="16384" width="8.7265625" style="153"/>
  </cols>
  <sheetData>
    <row r="2" spans="2:18">
      <c r="B2" s="154" t="s">
        <v>178</v>
      </c>
      <c r="C2" s="155"/>
      <c r="D2" s="155"/>
      <c r="E2" s="155"/>
      <c r="K2" s="154" t="s">
        <v>183</v>
      </c>
      <c r="L2" s="155"/>
      <c r="M2" s="155"/>
      <c r="N2" s="155"/>
      <c r="O2" s="155"/>
      <c r="P2" s="155"/>
      <c r="Q2" s="155"/>
      <c r="R2" s="155"/>
    </row>
    <row r="4" spans="2:18">
      <c r="B4" s="150" t="s">
        <v>179</v>
      </c>
      <c r="K4" s="153" t="s">
        <v>185</v>
      </c>
    </row>
    <row r="5" spans="2:18" ht="15">
      <c r="B5" s="150" t="s">
        <v>180</v>
      </c>
      <c r="K5" s="153" t="s">
        <v>184</v>
      </c>
    </row>
    <row r="6" spans="2:18" ht="15">
      <c r="B6" s="150" t="s">
        <v>181</v>
      </c>
      <c r="K6" s="153" t="s">
        <v>186</v>
      </c>
    </row>
    <row r="7" spans="2:18">
      <c r="B7" s="150" t="s">
        <v>182</v>
      </c>
      <c r="K7" s="156" t="s">
        <v>193</v>
      </c>
      <c r="N7" s="153">
        <v>0.05</v>
      </c>
    </row>
    <row r="9" spans="2:18">
      <c r="K9" s="153" t="s">
        <v>188</v>
      </c>
    </row>
    <row r="10" spans="2:18">
      <c r="K10" s="153" t="s">
        <v>198</v>
      </c>
    </row>
    <row r="12" spans="2:18">
      <c r="K12" s="153" t="s">
        <v>189</v>
      </c>
    </row>
    <row r="13" spans="2:18" ht="15">
      <c r="K13" s="157" t="s">
        <v>197</v>
      </c>
    </row>
    <row r="14" spans="2:18" ht="15">
      <c r="K14" s="158" t="s">
        <v>196</v>
      </c>
      <c r="L14" s="159"/>
      <c r="M14" s="159"/>
      <c r="N14" s="159"/>
      <c r="O14" s="159"/>
    </row>
    <row r="16" spans="2:18">
      <c r="K16" s="153" t="s">
        <v>194</v>
      </c>
    </row>
    <row r="17" spans="11:18">
      <c r="K17" s="153" t="s">
        <v>190</v>
      </c>
    </row>
    <row r="18" spans="11:18">
      <c r="K18" s="153" t="s">
        <v>221</v>
      </c>
    </row>
    <row r="20" spans="11:18">
      <c r="K20" s="199"/>
      <c r="L20" s="199" t="s">
        <v>77</v>
      </c>
      <c r="M20" s="199" t="s">
        <v>78</v>
      </c>
    </row>
    <row r="21" spans="11:18">
      <c r="K21" s="202" t="s">
        <v>191</v>
      </c>
      <c r="L21" s="204">
        <f>COUNTIFS(insurance[smoker],"yes")</f>
        <v>274</v>
      </c>
      <c r="M21" s="204">
        <f>COUNTIFS(insurance[smoker],"no")</f>
        <v>1064</v>
      </c>
    </row>
    <row r="22" spans="11:18">
      <c r="K22" s="202" t="s">
        <v>192</v>
      </c>
      <c r="L22" s="204">
        <f>L21-1</f>
        <v>273</v>
      </c>
      <c r="M22" s="204">
        <f>M21-1</f>
        <v>1063</v>
      </c>
    </row>
    <row r="23" spans="11:18">
      <c r="K23" s="203" t="s">
        <v>187</v>
      </c>
      <c r="L23" s="204">
        <f>N7</f>
        <v>0.05</v>
      </c>
      <c r="M23" s="204">
        <f>N7</f>
        <v>0.05</v>
      </c>
    </row>
    <row r="24" spans="11:18">
      <c r="K24" s="202" t="s">
        <v>195</v>
      </c>
      <c r="L24" s="205">
        <f>TINV(L23,L22)</f>
        <v>1.9686916197953008</v>
      </c>
      <c r="M24" s="204">
        <f>TINV(M23,M22)</f>
        <v>1.9621981601875167</v>
      </c>
    </row>
    <row r="25" spans="11:18">
      <c r="O25" s="209"/>
    </row>
    <row r="26" spans="11:18">
      <c r="K26" s="153" t="s">
        <v>199</v>
      </c>
      <c r="O26" s="209"/>
    </row>
    <row r="27" spans="11:18">
      <c r="O27" s="209"/>
    </row>
    <row r="28" spans="11:18" ht="23.5">
      <c r="K28" s="210"/>
      <c r="L28" s="210" t="s">
        <v>77</v>
      </c>
      <c r="M28" s="210" t="s">
        <v>78</v>
      </c>
      <c r="N28" s="211" t="s">
        <v>232</v>
      </c>
      <c r="O28" s="209"/>
    </row>
    <row r="29" spans="11:18">
      <c r="K29" s="200" t="s">
        <v>201</v>
      </c>
      <c r="L29" s="206">
        <f>AVERAGEIFS(insurance[charges],insurance[smoker],"Yes")</f>
        <v>32050.231831532848</v>
      </c>
      <c r="M29" s="206">
        <f>AVERAGEIFS(insurance[charges],insurance[smoker],"no")</f>
        <v>8434.2682978561988</v>
      </c>
      <c r="N29" s="207">
        <f>AVERAGE('5.1'!C2:C275)</f>
        <v>8460.7858655839391</v>
      </c>
      <c r="O29" s="209"/>
      <c r="R29" s="156"/>
    </row>
    <row r="30" spans="11:18">
      <c r="K30" s="201" t="s">
        <v>200</v>
      </c>
      <c r="L30" s="206" cm="1">
        <f t="array" ref="L30">STDEV(IF(insurance[smoker]="yes",insurance[charges]))</f>
        <v>11541.547175589127</v>
      </c>
      <c r="M30" s="206" cm="1">
        <f t="array" ref="M30">STDEV(IF(insurance[smoker]="no",insurance[charges]))</f>
        <v>5993.7818191949418</v>
      </c>
      <c r="N30" s="208">
        <f>STDEV('5.1'!C2:C275)</f>
        <v>6048.0131298829765</v>
      </c>
      <c r="O30" s="209"/>
      <c r="R30" s="156"/>
    </row>
    <row r="31" spans="11:18">
      <c r="K31" s="200" t="s">
        <v>191</v>
      </c>
      <c r="L31" s="206">
        <f>L21</f>
        <v>274</v>
      </c>
      <c r="M31" s="206">
        <f>M21</f>
        <v>1064</v>
      </c>
      <c r="N31" s="207">
        <f>L31</f>
        <v>274</v>
      </c>
      <c r="O31" s="209"/>
    </row>
    <row r="32" spans="11:18" ht="14.5">
      <c r="K32" s="200" t="s">
        <v>213</v>
      </c>
      <c r="L32" s="206">
        <f>L30/L31^(1/2)</f>
        <v>697.25036399858948</v>
      </c>
      <c r="M32" s="206">
        <f>M30/M31^(1/2)</f>
        <v>183.75117128190917</v>
      </c>
      <c r="N32" s="208">
        <f>N30/N31^(1/2)</f>
        <v>365.37383525132992</v>
      </c>
      <c r="O32" s="209"/>
    </row>
    <row r="33" spans="11:17">
      <c r="O33" s="209"/>
    </row>
    <row r="34" spans="11:17">
      <c r="K34" s="213" t="s">
        <v>202</v>
      </c>
      <c r="M34" s="212">
        <f>(L29-M29)/(L32+M32)</f>
        <v>26.805814278357253</v>
      </c>
      <c r="O34" s="209"/>
    </row>
    <row r="35" spans="11:17">
      <c r="K35" s="213" t="s">
        <v>233</v>
      </c>
      <c r="L35" s="160"/>
      <c r="M35" s="174">
        <f>(L29-N29)/(L32+N32)</f>
        <v>22.199236552866125</v>
      </c>
    </row>
    <row r="36" spans="11:17">
      <c r="L36" s="160"/>
      <c r="M36" s="160"/>
    </row>
    <row r="37" spans="11:17" ht="15">
      <c r="K37" s="153" t="s">
        <v>223</v>
      </c>
      <c r="L37" s="163"/>
    </row>
    <row r="39" spans="11:17">
      <c r="K39" s="153" t="s">
        <v>214</v>
      </c>
      <c r="L39" s="153">
        <f>'5.1'!G11</f>
        <v>1.5988377074678493E-86</v>
      </c>
    </row>
    <row r="40" spans="11:17" ht="15">
      <c r="K40" s="153" t="s">
        <v>217</v>
      </c>
    </row>
    <row r="43" spans="11:17">
      <c r="K43" s="154" t="s">
        <v>218</v>
      </c>
      <c r="L43" s="155"/>
      <c r="M43" s="155"/>
      <c r="N43" s="155"/>
      <c r="O43" s="155"/>
      <c r="P43" s="155"/>
      <c r="Q43" s="155"/>
    </row>
    <row r="45" spans="11:17">
      <c r="K45" s="153" t="s">
        <v>185</v>
      </c>
    </row>
    <row r="46" spans="11:17" ht="15">
      <c r="K46" s="153" t="s">
        <v>219</v>
      </c>
    </row>
    <row r="47" spans="11:17" ht="15">
      <c r="K47" s="153" t="s">
        <v>220</v>
      </c>
    </row>
    <row r="48" spans="11:17">
      <c r="K48" s="156" t="s">
        <v>193</v>
      </c>
      <c r="N48" s="153">
        <v>0.05</v>
      </c>
    </row>
    <row r="50" spans="11:15">
      <c r="K50" s="153" t="s">
        <v>188</v>
      </c>
    </row>
    <row r="51" spans="11:15">
      <c r="K51" s="153" t="s">
        <v>198</v>
      </c>
    </row>
    <row r="53" spans="11:15">
      <c r="K53" s="153" t="s">
        <v>189</v>
      </c>
    </row>
    <row r="54" spans="11:15" ht="15">
      <c r="K54" s="157" t="s">
        <v>197</v>
      </c>
    </row>
    <row r="55" spans="11:15" ht="15">
      <c r="K55" s="158" t="s">
        <v>196</v>
      </c>
      <c r="L55" s="159"/>
      <c r="M55" s="159"/>
      <c r="N55" s="159"/>
      <c r="O55" s="159"/>
    </row>
    <row r="57" spans="11:15">
      <c r="K57" s="153" t="s">
        <v>194</v>
      </c>
    </row>
    <row r="58" spans="11:15">
      <c r="K58" s="153" t="s">
        <v>190</v>
      </c>
    </row>
    <row r="60" spans="11:15">
      <c r="K60" s="153" t="s">
        <v>221</v>
      </c>
    </row>
    <row r="61" spans="11:15">
      <c r="K61" s="199"/>
      <c r="L61" s="199" t="s">
        <v>140</v>
      </c>
      <c r="M61" s="199" t="s">
        <v>141</v>
      </c>
    </row>
    <row r="62" spans="11:15">
      <c r="K62" s="202" t="s">
        <v>191</v>
      </c>
      <c r="L62" s="204">
        <f>COUNTIFS(insurance[bmi],"&gt;"&amp;25)</f>
        <v>1091</v>
      </c>
      <c r="M62" s="204">
        <f>COUNTIFS(insurance[bmi],"&lt;="&amp;25)</f>
        <v>247</v>
      </c>
    </row>
    <row r="63" spans="11:15">
      <c r="K63" s="202" t="s">
        <v>192</v>
      </c>
      <c r="L63" s="204">
        <f>L62-1</f>
        <v>1090</v>
      </c>
      <c r="M63" s="204">
        <f>M62-1</f>
        <v>246</v>
      </c>
    </row>
    <row r="64" spans="11:15">
      <c r="K64" s="203" t="s">
        <v>187</v>
      </c>
      <c r="L64" s="204">
        <f>N48</f>
        <v>0.05</v>
      </c>
      <c r="M64" s="204">
        <f>N48</f>
        <v>0.05</v>
      </c>
    </row>
    <row r="65" spans="11:14">
      <c r="K65" s="202" t="s">
        <v>195</v>
      </c>
      <c r="L65" s="215">
        <f>TINV(L64,L63)</f>
        <v>1.9621427577795072</v>
      </c>
      <c r="M65" s="205">
        <f>TINV(M64,M63)</f>
        <v>1.969654176178919</v>
      </c>
    </row>
    <row r="67" spans="11:14">
      <c r="K67" s="153" t="s">
        <v>199</v>
      </c>
    </row>
    <row r="68" spans="11:14" ht="26">
      <c r="K68" s="210"/>
      <c r="L68" s="210" t="s">
        <v>140</v>
      </c>
      <c r="M68" s="210" t="s">
        <v>141</v>
      </c>
      <c r="N68" s="211" t="s">
        <v>222</v>
      </c>
    </row>
    <row r="69" spans="11:14">
      <c r="K69" s="200" t="s">
        <v>201</v>
      </c>
      <c r="L69" s="206">
        <f>AVERAGEIFS(insurance[charges],insurance[bmi],"&gt;"&amp;25)</f>
        <v>13946.476035324469</v>
      </c>
      <c r="M69" s="206">
        <f>AVERAGEIFS(insurance[charges],insurance[bmi],"&lt;="&amp;25)</f>
        <v>10284.29002518219</v>
      </c>
      <c r="N69" s="207">
        <f>AVERAGE('5.2'!B2:B248)</f>
        <v>14038.567497165996</v>
      </c>
    </row>
    <row r="70" spans="11:14">
      <c r="K70" s="201" t="s">
        <v>200</v>
      </c>
      <c r="L70" s="206" cm="1">
        <f t="array" ref="L70">STDEV(IF(insurance[bmi]&gt;25,insurance[charges]))</f>
        <v>12834.725536740418</v>
      </c>
      <c r="M70" s="206" cm="1">
        <f t="array" ref="M70">STDEV(IF(insurance[bmi]&lt;=25,insurance[charges]))</f>
        <v>7494.4939646332577</v>
      </c>
      <c r="N70" s="208">
        <f>STDEV('5.2'!B2:B248)</f>
        <v>13261.662165163118</v>
      </c>
    </row>
    <row r="71" spans="11:14">
      <c r="K71" s="200" t="s">
        <v>191</v>
      </c>
      <c r="L71" s="206">
        <f>L62</f>
        <v>1091</v>
      </c>
      <c r="M71" s="206">
        <f>M62</f>
        <v>247</v>
      </c>
      <c r="N71" s="207">
        <f>M71</f>
        <v>247</v>
      </c>
    </row>
    <row r="72" spans="11:14" ht="14.5">
      <c r="K72" s="200" t="s">
        <v>213</v>
      </c>
      <c r="L72" s="206">
        <f>L70/L71^(1/2)</f>
        <v>388.57442289689857</v>
      </c>
      <c r="M72" s="206">
        <f>M70/M71^(1/2)</f>
        <v>476.86323159100692</v>
      </c>
      <c r="N72" s="208">
        <f>N70/N71^(1/2)</f>
        <v>843.81935674256533</v>
      </c>
    </row>
    <row r="74" spans="11:14">
      <c r="K74" s="213" t="s">
        <v>202</v>
      </c>
      <c r="M74" s="216">
        <f>(L69-M69)/(L72+M72)</f>
        <v>4.2316000362952293</v>
      </c>
    </row>
    <row r="75" spans="11:14">
      <c r="K75" s="213" t="s">
        <v>233</v>
      </c>
      <c r="L75" s="160"/>
      <c r="M75" s="176">
        <f>(N69-M69)/(M72+N72)</f>
        <v>2.8426796151836342</v>
      </c>
    </row>
    <row r="76" spans="11:14">
      <c r="L76" s="163"/>
    </row>
    <row r="77" spans="11:14" ht="15">
      <c r="K77" s="153" t="s">
        <v>223</v>
      </c>
    </row>
    <row r="78" spans="11:14">
      <c r="K78" s="153" t="s">
        <v>214</v>
      </c>
      <c r="L78" s="153">
        <f>'5.2'!G11</f>
        <v>3.896103062862476E-5</v>
      </c>
    </row>
    <row r="79" spans="11:14" ht="15">
      <c r="K79" s="153" t="s">
        <v>217</v>
      </c>
    </row>
    <row r="82" spans="11:16">
      <c r="K82" s="180" t="s">
        <v>182</v>
      </c>
      <c r="L82" s="155"/>
      <c r="M82" s="155"/>
      <c r="N82" s="155"/>
      <c r="O82" s="155"/>
      <c r="P82" s="155"/>
    </row>
    <row r="84" spans="11:16">
      <c r="K84" s="153" t="s">
        <v>185</v>
      </c>
    </row>
    <row r="85" spans="11:16" ht="15">
      <c r="K85" s="153" t="s">
        <v>224</v>
      </c>
    </row>
    <row r="86" spans="11:16" ht="15">
      <c r="K86" s="153" t="s">
        <v>225</v>
      </c>
    </row>
    <row r="87" spans="11:16">
      <c r="K87" s="156" t="s">
        <v>193</v>
      </c>
      <c r="N87" s="153">
        <v>0.05</v>
      </c>
    </row>
    <row r="89" spans="11:16">
      <c r="K89" s="153" t="s">
        <v>188</v>
      </c>
    </row>
    <row r="90" spans="11:16">
      <c r="K90" s="153" t="s">
        <v>198</v>
      </c>
    </row>
    <row r="92" spans="11:16">
      <c r="K92" s="153" t="s">
        <v>189</v>
      </c>
    </row>
    <row r="93" spans="11:16" ht="15">
      <c r="K93" s="157" t="s">
        <v>197</v>
      </c>
    </row>
    <row r="94" spans="11:16" ht="15">
      <c r="K94" s="158" t="s">
        <v>196</v>
      </c>
      <c r="L94" s="159"/>
      <c r="M94" s="159"/>
      <c r="N94" s="159"/>
      <c r="O94" s="159"/>
    </row>
    <row r="96" spans="11:16">
      <c r="K96" s="153" t="s">
        <v>194</v>
      </c>
    </row>
    <row r="97" spans="11:14">
      <c r="K97" s="153" t="s">
        <v>190</v>
      </c>
    </row>
    <row r="99" spans="11:14">
      <c r="K99" s="153" t="s">
        <v>221</v>
      </c>
    </row>
    <row r="100" spans="11:14">
      <c r="L100" s="153" t="s">
        <v>226</v>
      </c>
      <c r="M100" s="153" t="s">
        <v>227</v>
      </c>
    </row>
    <row r="101" spans="11:14">
      <c r="K101" s="153" t="s">
        <v>191</v>
      </c>
      <c r="L101" s="153">
        <f>COUNTIFS(insurance[sex],"male")</f>
        <v>676</v>
      </c>
      <c r="M101" s="153">
        <f>COUNTIFS(insurance[sex],"female")</f>
        <v>662</v>
      </c>
    </row>
    <row r="102" spans="11:14">
      <c r="K102" s="153" t="s">
        <v>192</v>
      </c>
      <c r="L102" s="153">
        <f>L101-1</f>
        <v>675</v>
      </c>
      <c r="M102" s="153">
        <f>M101-1</f>
        <v>661</v>
      </c>
    </row>
    <row r="103" spans="11:14">
      <c r="K103" s="156" t="s">
        <v>187</v>
      </c>
      <c r="L103" s="153">
        <f>N87</f>
        <v>0.05</v>
      </c>
      <c r="M103" s="153">
        <f>N87</f>
        <v>0.05</v>
      </c>
    </row>
    <row r="104" spans="11:14">
      <c r="K104" s="153" t="s">
        <v>195</v>
      </c>
      <c r="L104" s="175">
        <f>TINV(L103,L102)</f>
        <v>1.9634846635392362</v>
      </c>
      <c r="M104" s="159">
        <f>TINV(M103,M102)</f>
        <v>1.963559365975414</v>
      </c>
    </row>
    <row r="106" spans="11:14">
      <c r="K106" s="153" t="s">
        <v>199</v>
      </c>
    </row>
    <row r="107" spans="11:14">
      <c r="L107" s="153" t="s">
        <v>226</v>
      </c>
      <c r="M107" s="153" t="s">
        <v>227</v>
      </c>
      <c r="N107" s="153" t="s">
        <v>228</v>
      </c>
    </row>
    <row r="108" spans="11:14">
      <c r="L108" s="160">
        <f>AVERAGEIFS(insurance[charges],insurance[sex],"male")</f>
        <v>13956.751177721886</v>
      </c>
      <c r="M108" s="160">
        <f>AVERAGEIFS(insurance[charges],insurance[sex],"female")</f>
        <v>12569.578843835339</v>
      </c>
      <c r="N108" s="163">
        <f>AVERAGE('5.3'!B2:B663)</f>
        <v>14033.660970740173</v>
      </c>
    </row>
    <row r="109" spans="11:14">
      <c r="K109" s="161" t="s">
        <v>200</v>
      </c>
      <c r="L109" s="160" cm="1">
        <f t="array" ref="L109">STDEV(IF(insurance[sex]="male",insurance[charges]))</f>
        <v>12971.02591502309</v>
      </c>
      <c r="M109" s="160" cm="1">
        <f t="array" ref="M109">STDEV(IF(insurance[sex]="female",insurance[charges]))</f>
        <v>11128.703800915437</v>
      </c>
      <c r="N109" s="160">
        <f>STDEV('5.3'!B2:B663)</f>
        <v>13060.963581555883</v>
      </c>
    </row>
    <row r="110" spans="11:14">
      <c r="K110" s="162" t="s">
        <v>191</v>
      </c>
      <c r="L110" s="160">
        <f>L101</f>
        <v>676</v>
      </c>
      <c r="M110" s="160">
        <f>M101</f>
        <v>662</v>
      </c>
      <c r="N110" s="163">
        <f>M110</f>
        <v>662</v>
      </c>
    </row>
    <row r="111" spans="11:14" ht="14.5">
      <c r="K111" s="162" t="s">
        <v>213</v>
      </c>
      <c r="L111" s="160">
        <f>L109/L110^(1/2)</f>
        <v>498.88561211627268</v>
      </c>
      <c r="M111" s="160">
        <f>M109/M110^(1/2)</f>
        <v>432.52935616018823</v>
      </c>
      <c r="N111" s="160">
        <f>N109/N110^(1/2)</f>
        <v>507.62876520240661</v>
      </c>
    </row>
    <row r="113" spans="11:13">
      <c r="K113" s="162" t="s">
        <v>202</v>
      </c>
      <c r="M113" s="177">
        <f>(L108-M108)/(L111+M111)</f>
        <v>1.4893172013903138</v>
      </c>
    </row>
    <row r="114" spans="11:13">
      <c r="L114" s="160"/>
      <c r="M114" s="176">
        <f>(N108-M108)/(M111+N111)</f>
        <v>1.5572722222331099</v>
      </c>
    </row>
    <row r="115" spans="11:13" ht="15">
      <c r="K115" s="153" t="s">
        <v>223</v>
      </c>
      <c r="L115" s="163"/>
    </row>
    <row r="117" spans="11:13">
      <c r="K117" s="153" t="s">
        <v>214</v>
      </c>
      <c r="L117" s="153">
        <f>'5.3'!G11</f>
        <v>1.3487203889868972E-2</v>
      </c>
    </row>
    <row r="118" spans="11:13" ht="15">
      <c r="K118" s="153" t="s">
        <v>217</v>
      </c>
    </row>
    <row r="120" spans="11:13">
      <c r="M120" s="181"/>
    </row>
  </sheetData>
  <pageMargins left="0.7" right="0.7" top="0.75" bottom="0.75" header="0.3" footer="0.3"/>
  <pageSetup orientation="portrait" r:id="rId1"/>
  <ignoredErrors>
    <ignoredError sqref="N69:N70 N29:N30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9C33-61A5-4AF1-9CC5-904C139CDBFA}">
  <dimension ref="B1:H1065"/>
  <sheetViews>
    <sheetView showGridLines="0" topLeftCell="B12" zoomScale="130" zoomScaleNormal="130" workbookViewId="0">
      <selection activeCell="F2" sqref="F2:H14"/>
    </sheetView>
  </sheetViews>
  <sheetFormatPr defaultRowHeight="14.5"/>
  <cols>
    <col min="2" max="3" width="8.7265625" style="29"/>
    <col min="6" max="6" width="31.81640625" bestFit="1" customWidth="1"/>
    <col min="7" max="7" width="14.08984375" customWidth="1"/>
    <col min="8" max="8" width="11.81640625" bestFit="1" customWidth="1"/>
  </cols>
  <sheetData>
    <row r="1" spans="2:8">
      <c r="B1" s="29" t="s">
        <v>77</v>
      </c>
      <c r="C1" s="29" t="s">
        <v>78</v>
      </c>
    </row>
    <row r="2" spans="2:8" ht="15" thickBot="1">
      <c r="B2" s="29">
        <v>16884.923999999999</v>
      </c>
      <c r="C2" s="29">
        <v>1725.5523000000001</v>
      </c>
      <c r="F2" t="s">
        <v>203</v>
      </c>
    </row>
    <row r="3" spans="2:8">
      <c r="B3" s="29">
        <v>27808.7251</v>
      </c>
      <c r="C3" s="29">
        <v>4449.4620000000004</v>
      </c>
      <c r="F3" s="167"/>
      <c r="G3" s="167" t="s">
        <v>77</v>
      </c>
      <c r="H3" s="167" t="s">
        <v>78</v>
      </c>
    </row>
    <row r="4" spans="2:8">
      <c r="B4" s="29">
        <v>39611.757700000002</v>
      </c>
      <c r="C4" s="29">
        <v>21984.47061</v>
      </c>
      <c r="F4" s="165" t="s">
        <v>43</v>
      </c>
      <c r="G4" s="165">
        <v>32050.231831532848</v>
      </c>
      <c r="H4" s="165">
        <v>8460.7858655839391</v>
      </c>
    </row>
    <row r="5" spans="2:8">
      <c r="B5" s="29">
        <v>36837.466999999997</v>
      </c>
      <c r="C5" s="29">
        <v>3866.8552</v>
      </c>
      <c r="F5" s="165" t="s">
        <v>204</v>
      </c>
      <c r="G5" s="165">
        <v>133207311.20634936</v>
      </c>
      <c r="H5" s="165">
        <v>36578462.819236882</v>
      </c>
    </row>
    <row r="6" spans="2:8">
      <c r="B6" s="29">
        <v>37701.876799999998</v>
      </c>
      <c r="C6" s="29">
        <v>3756.6215999999999</v>
      </c>
      <c r="F6" s="165" t="s">
        <v>205</v>
      </c>
      <c r="G6" s="165">
        <v>274</v>
      </c>
      <c r="H6" s="165">
        <v>274</v>
      </c>
    </row>
    <row r="7" spans="2:8">
      <c r="B7" s="29">
        <v>38711</v>
      </c>
      <c r="C7" s="29">
        <v>8240.5895999999993</v>
      </c>
      <c r="F7" s="165" t="s">
        <v>206</v>
      </c>
      <c r="G7" s="165">
        <v>-5.7382397596876772E-2</v>
      </c>
      <c r="H7" s="165"/>
    </row>
    <row r="8" spans="2:8">
      <c r="B8" s="29">
        <v>35585.576000000001</v>
      </c>
      <c r="C8" s="29">
        <v>7281.5056000000004</v>
      </c>
      <c r="F8" s="165" t="s">
        <v>207</v>
      </c>
      <c r="G8" s="165">
        <v>0</v>
      </c>
      <c r="H8" s="165"/>
    </row>
    <row r="9" spans="2:8">
      <c r="B9" s="29">
        <v>51194.559139999998</v>
      </c>
      <c r="C9" s="29">
        <v>6406.4107000000004</v>
      </c>
      <c r="F9" s="165" t="s">
        <v>192</v>
      </c>
      <c r="G9" s="165">
        <v>273</v>
      </c>
      <c r="H9" s="165"/>
    </row>
    <row r="10" spans="2:8">
      <c r="B10" s="29">
        <v>39774.276299999998</v>
      </c>
      <c r="C10" s="29">
        <v>28923.136920000001</v>
      </c>
      <c r="F10" s="165" t="s">
        <v>208</v>
      </c>
      <c r="G10" s="165">
        <v>29.284048199386934</v>
      </c>
      <c r="H10" s="165"/>
    </row>
    <row r="11" spans="2:8">
      <c r="B11" s="29">
        <v>48173.360999999997</v>
      </c>
      <c r="C11" s="29">
        <v>2721.3208</v>
      </c>
      <c r="F11" s="214" t="s">
        <v>209</v>
      </c>
      <c r="G11" s="214">
        <v>1.5988377074678493E-86</v>
      </c>
      <c r="H11" s="165"/>
    </row>
    <row r="12" spans="2:8">
      <c r="B12" s="29">
        <v>38709.175999999999</v>
      </c>
      <c r="C12" s="29">
        <v>1826.8430000000001</v>
      </c>
      <c r="F12" s="165" t="s">
        <v>210</v>
      </c>
      <c r="G12" s="165">
        <v>1.6504543030217145</v>
      </c>
      <c r="H12" s="165"/>
    </row>
    <row r="13" spans="2:8">
      <c r="B13" s="29">
        <v>23568.272000000001</v>
      </c>
      <c r="C13" s="29">
        <v>11090.7178</v>
      </c>
      <c r="F13" s="165" t="s">
        <v>211</v>
      </c>
      <c r="G13" s="165">
        <v>3.1976754149356985E-86</v>
      </c>
      <c r="H13" s="165"/>
    </row>
    <row r="14" spans="2:8" ht="15" thickBot="1">
      <c r="B14" s="29">
        <v>37742.575700000001</v>
      </c>
      <c r="C14" s="29">
        <v>1837.2370000000001</v>
      </c>
      <c r="F14" s="166" t="s">
        <v>212</v>
      </c>
      <c r="G14" s="166">
        <v>1.9686916197953008</v>
      </c>
      <c r="H14" s="166"/>
    </row>
    <row r="15" spans="2:8">
      <c r="B15" s="29">
        <v>47496.494449999998</v>
      </c>
      <c r="C15" s="29">
        <v>10797.3362</v>
      </c>
    </row>
    <row r="16" spans="2:8">
      <c r="B16" s="29">
        <v>34303.167200000004</v>
      </c>
      <c r="C16" s="29">
        <v>2395.17155</v>
      </c>
    </row>
    <row r="17" spans="2:7">
      <c r="B17" s="29">
        <v>23244.790199999999</v>
      </c>
      <c r="C17" s="29">
        <v>10602.385</v>
      </c>
      <c r="G17" s="173"/>
    </row>
    <row r="18" spans="2:7">
      <c r="B18" s="29">
        <v>14711.7438</v>
      </c>
      <c r="C18" s="29">
        <v>13228.846949999999</v>
      </c>
    </row>
    <row r="19" spans="2:7">
      <c r="B19" s="29">
        <v>17663.144199999999</v>
      </c>
      <c r="C19" s="29">
        <v>4149.7359999999999</v>
      </c>
    </row>
    <row r="20" spans="2:7">
      <c r="B20" s="29">
        <v>16577.779500000001</v>
      </c>
      <c r="C20" s="29">
        <v>1137.011</v>
      </c>
    </row>
    <row r="21" spans="2:7">
      <c r="B21" s="29">
        <v>37165.163800000002</v>
      </c>
      <c r="C21" s="29">
        <v>6203.90175</v>
      </c>
    </row>
    <row r="22" spans="2:7">
      <c r="B22" s="29">
        <v>39836.519</v>
      </c>
      <c r="C22" s="29">
        <v>14001.1338</v>
      </c>
    </row>
    <row r="23" spans="2:7">
      <c r="B23" s="29">
        <v>21098.554049999999</v>
      </c>
      <c r="C23" s="29">
        <v>14451.835150000001</v>
      </c>
    </row>
    <row r="24" spans="2:7">
      <c r="B24" s="29">
        <v>43578.939400000003</v>
      </c>
      <c r="C24" s="29">
        <v>12268.632250000001</v>
      </c>
    </row>
    <row r="25" spans="2:7">
      <c r="B25" s="29">
        <v>30184.936699999998</v>
      </c>
      <c r="C25" s="29">
        <v>2775.1921499999999</v>
      </c>
    </row>
    <row r="26" spans="2:7">
      <c r="B26" s="29">
        <v>47291.055</v>
      </c>
      <c r="C26" s="29">
        <v>2198.1898500000002</v>
      </c>
    </row>
    <row r="27" spans="2:7">
      <c r="B27" s="29">
        <v>22412.648499999999</v>
      </c>
      <c r="C27" s="29">
        <v>4687.7969999999996</v>
      </c>
    </row>
    <row r="28" spans="2:7">
      <c r="B28" s="29">
        <v>15820.699000000001</v>
      </c>
      <c r="C28" s="29">
        <v>13770.097900000001</v>
      </c>
    </row>
    <row r="29" spans="2:7">
      <c r="B29" s="29">
        <v>30942.191800000001</v>
      </c>
      <c r="C29" s="29">
        <v>1625.4337499999999</v>
      </c>
    </row>
    <row r="30" spans="2:7">
      <c r="B30" s="29">
        <v>17560.37975</v>
      </c>
      <c r="C30" s="29">
        <v>15612.19335</v>
      </c>
    </row>
    <row r="31" spans="2:7">
      <c r="B31" s="29">
        <v>47055.532099999997</v>
      </c>
      <c r="C31" s="29">
        <v>2302.3000000000002</v>
      </c>
    </row>
    <row r="32" spans="2:7">
      <c r="B32" s="29">
        <v>19107.779600000002</v>
      </c>
      <c r="C32" s="29">
        <v>3046.0619999999999</v>
      </c>
    </row>
    <row r="33" spans="2:3">
      <c r="B33" s="29">
        <v>39556.494500000001</v>
      </c>
      <c r="C33" s="29">
        <v>4949.7587000000003</v>
      </c>
    </row>
    <row r="34" spans="2:3">
      <c r="B34" s="29">
        <v>17081.080000000002</v>
      </c>
      <c r="C34" s="29">
        <v>6272.4772000000003</v>
      </c>
    </row>
    <row r="35" spans="2:3">
      <c r="B35" s="29">
        <v>32734.186300000001</v>
      </c>
      <c r="C35" s="29">
        <v>6313.759</v>
      </c>
    </row>
    <row r="36" spans="2:3">
      <c r="B36" s="29">
        <v>18972.494999999999</v>
      </c>
      <c r="C36" s="29">
        <v>6079.6715000000004</v>
      </c>
    </row>
    <row r="37" spans="2:3">
      <c r="B37" s="29">
        <v>20745.989099999999</v>
      </c>
      <c r="C37" s="29">
        <v>20630.283510000001</v>
      </c>
    </row>
    <row r="38" spans="2:3">
      <c r="B38" s="29">
        <v>40720.551050000002</v>
      </c>
      <c r="C38" s="29">
        <v>3393.35635</v>
      </c>
    </row>
    <row r="39" spans="2:3">
      <c r="B39" s="29">
        <v>19964.746299999999</v>
      </c>
      <c r="C39" s="29">
        <v>3556.9223000000002</v>
      </c>
    </row>
    <row r="40" spans="2:3">
      <c r="B40" s="29">
        <v>21223.675800000001</v>
      </c>
      <c r="C40" s="29">
        <v>12629.896699999999</v>
      </c>
    </row>
    <row r="41" spans="2:3">
      <c r="B41" s="29">
        <v>15518.180249999999</v>
      </c>
      <c r="C41" s="29">
        <v>2211.1307499999998</v>
      </c>
    </row>
    <row r="42" spans="2:3">
      <c r="B42" s="29">
        <v>36950.256699999998</v>
      </c>
      <c r="C42" s="29">
        <v>3579.8287</v>
      </c>
    </row>
    <row r="43" spans="2:3">
      <c r="B43" s="29">
        <v>21348.705999999998</v>
      </c>
      <c r="C43" s="29">
        <v>8059.6791000000003</v>
      </c>
    </row>
    <row r="44" spans="2:3">
      <c r="B44" s="29">
        <v>36149.483500000002</v>
      </c>
      <c r="C44" s="29">
        <v>13607.36875</v>
      </c>
    </row>
    <row r="45" spans="2:3">
      <c r="B45" s="29">
        <v>48824.45</v>
      </c>
      <c r="C45" s="29">
        <v>5989.5236500000001</v>
      </c>
    </row>
    <row r="46" spans="2:3">
      <c r="B46" s="29">
        <v>43753.337050000002</v>
      </c>
      <c r="C46" s="29">
        <v>8606.2173999999995</v>
      </c>
    </row>
    <row r="47" spans="2:3">
      <c r="B47" s="29">
        <v>37133.898200000003</v>
      </c>
      <c r="C47" s="29">
        <v>4504.6624000000002</v>
      </c>
    </row>
    <row r="48" spans="2:3">
      <c r="B48" s="29">
        <v>20984.0936</v>
      </c>
      <c r="C48" s="29">
        <v>30166.618170000002</v>
      </c>
    </row>
    <row r="49" spans="2:3">
      <c r="B49" s="29">
        <v>34779.614999999998</v>
      </c>
      <c r="C49" s="29">
        <v>4133.6416499999996</v>
      </c>
    </row>
    <row r="50" spans="2:3">
      <c r="B50" s="29">
        <v>19515.5416</v>
      </c>
      <c r="C50" s="29">
        <v>1743.2139999999999</v>
      </c>
    </row>
    <row r="51" spans="2:3">
      <c r="B51" s="29">
        <v>19444.265800000001</v>
      </c>
      <c r="C51" s="29">
        <v>14235.072</v>
      </c>
    </row>
    <row r="52" spans="2:3">
      <c r="B52" s="29">
        <v>17352.6803</v>
      </c>
      <c r="C52" s="29">
        <v>6389.3778499999999</v>
      </c>
    </row>
    <row r="53" spans="2:3">
      <c r="B53" s="29">
        <v>38511.628299999997</v>
      </c>
      <c r="C53" s="29">
        <v>5920.1040999999996</v>
      </c>
    </row>
    <row r="54" spans="2:3">
      <c r="B54" s="29">
        <v>29523.1656</v>
      </c>
      <c r="C54" s="29">
        <v>6799.4579999999996</v>
      </c>
    </row>
    <row r="55" spans="2:3">
      <c r="B55" s="29">
        <v>12829.455099999999</v>
      </c>
      <c r="C55" s="29">
        <v>11741.726000000001</v>
      </c>
    </row>
    <row r="56" spans="2:3">
      <c r="B56" s="29">
        <v>47305.305</v>
      </c>
      <c r="C56" s="29">
        <v>11946.625899999999</v>
      </c>
    </row>
    <row r="57" spans="2:3">
      <c r="B57" s="29">
        <v>44260.749900000003</v>
      </c>
      <c r="C57" s="29">
        <v>7726.8540000000003</v>
      </c>
    </row>
    <row r="58" spans="2:3">
      <c r="B58" s="29">
        <v>41097.161749999999</v>
      </c>
      <c r="C58" s="29">
        <v>11356.660900000001</v>
      </c>
    </row>
    <row r="59" spans="2:3">
      <c r="B59" s="29">
        <v>43921.183700000001</v>
      </c>
      <c r="C59" s="29">
        <v>3947.4131000000002</v>
      </c>
    </row>
    <row r="60" spans="2:3">
      <c r="B60" s="29">
        <v>33750.291799999999</v>
      </c>
      <c r="C60" s="29">
        <v>1532.4697000000001</v>
      </c>
    </row>
    <row r="61" spans="2:3">
      <c r="B61" s="29">
        <v>17085.267599999999</v>
      </c>
      <c r="C61" s="29">
        <v>2755.0209500000001</v>
      </c>
    </row>
    <row r="62" spans="2:3">
      <c r="B62" s="29">
        <v>24869.836800000001</v>
      </c>
      <c r="C62" s="29">
        <v>6571.0243499999997</v>
      </c>
    </row>
    <row r="63" spans="2:3">
      <c r="B63" s="29">
        <v>36219.405449999998</v>
      </c>
      <c r="C63" s="29">
        <v>4441.2131499999996</v>
      </c>
    </row>
    <row r="64" spans="2:3">
      <c r="B64" s="29">
        <v>46151.124499999998</v>
      </c>
      <c r="C64" s="29">
        <v>7935.29115</v>
      </c>
    </row>
    <row r="65" spans="2:3">
      <c r="B65" s="29">
        <v>17179.522000000001</v>
      </c>
      <c r="C65" s="29">
        <v>11033.661700000001</v>
      </c>
    </row>
    <row r="66" spans="2:3">
      <c r="B66" s="29">
        <v>42856.838000000003</v>
      </c>
      <c r="C66" s="29">
        <v>11073.175999999999</v>
      </c>
    </row>
    <row r="67" spans="2:3">
      <c r="B67" s="29">
        <v>22331.566800000001</v>
      </c>
      <c r="C67" s="29">
        <v>8026.6665999999996</v>
      </c>
    </row>
    <row r="68" spans="2:3">
      <c r="B68" s="29">
        <v>48549.178350000002</v>
      </c>
      <c r="C68" s="29">
        <v>11082.5772</v>
      </c>
    </row>
    <row r="69" spans="2:3">
      <c r="B69" s="29">
        <v>47896.79135</v>
      </c>
      <c r="C69" s="29">
        <v>2026.9740999999999</v>
      </c>
    </row>
    <row r="70" spans="2:3">
      <c r="B70" s="29">
        <v>42112.2356</v>
      </c>
      <c r="C70" s="29">
        <v>10942.13205</v>
      </c>
    </row>
    <row r="71" spans="2:3">
      <c r="B71" s="29">
        <v>16297.846</v>
      </c>
      <c r="C71" s="29">
        <v>5729.0052999999998</v>
      </c>
    </row>
    <row r="72" spans="2:3">
      <c r="B72" s="29">
        <v>21978.676899999999</v>
      </c>
      <c r="C72" s="29">
        <v>3766.8838000000001</v>
      </c>
    </row>
    <row r="73" spans="2:3">
      <c r="B73" s="29">
        <v>38746.355100000001</v>
      </c>
      <c r="C73" s="29">
        <v>12105.32</v>
      </c>
    </row>
    <row r="74" spans="2:3">
      <c r="B74" s="29">
        <v>24873.384900000001</v>
      </c>
      <c r="C74" s="29">
        <v>10226.2842</v>
      </c>
    </row>
    <row r="75" spans="2:3">
      <c r="B75" s="29">
        <v>42124.515299999999</v>
      </c>
      <c r="C75" s="29">
        <v>6186.1270000000004</v>
      </c>
    </row>
    <row r="76" spans="2:3">
      <c r="B76" s="29">
        <v>34838.873</v>
      </c>
      <c r="C76" s="29">
        <v>3645.0893999999998</v>
      </c>
    </row>
    <row r="77" spans="2:3">
      <c r="B77" s="29">
        <v>35491.64</v>
      </c>
      <c r="C77" s="29">
        <v>21344.846699999998</v>
      </c>
    </row>
    <row r="78" spans="2:3">
      <c r="B78" s="29">
        <v>42760.502200000003</v>
      </c>
      <c r="C78" s="29">
        <v>5003.8530000000001</v>
      </c>
    </row>
    <row r="79" spans="2:3">
      <c r="B79" s="29">
        <v>47928.03</v>
      </c>
      <c r="C79" s="29">
        <v>2331.5189999999998</v>
      </c>
    </row>
    <row r="80" spans="2:3">
      <c r="B80" s="29">
        <v>48517.563150000002</v>
      </c>
      <c r="C80" s="29">
        <v>3877.3042500000001</v>
      </c>
    </row>
    <row r="81" spans="2:3">
      <c r="B81" s="29">
        <v>24393.6224</v>
      </c>
      <c r="C81" s="29">
        <v>2867.1196</v>
      </c>
    </row>
    <row r="82" spans="2:3">
      <c r="B82" s="29">
        <v>41919.097000000002</v>
      </c>
      <c r="C82" s="29">
        <v>10825.253699999999</v>
      </c>
    </row>
    <row r="83" spans="2:3">
      <c r="B83" s="29">
        <v>13844.505999999999</v>
      </c>
      <c r="C83" s="29">
        <v>11881.358</v>
      </c>
    </row>
    <row r="84" spans="2:3">
      <c r="B84" s="29">
        <v>36085.218999999997</v>
      </c>
      <c r="C84" s="29">
        <v>4646.759</v>
      </c>
    </row>
    <row r="85" spans="2:3">
      <c r="B85" s="29">
        <v>18033.9679</v>
      </c>
      <c r="C85" s="29">
        <v>2404.7338</v>
      </c>
    </row>
    <row r="86" spans="2:3">
      <c r="B86" s="29">
        <v>21659.930100000001</v>
      </c>
      <c r="C86" s="29">
        <v>11488.31695</v>
      </c>
    </row>
    <row r="87" spans="2:3">
      <c r="B87" s="29">
        <v>38126.246500000001</v>
      </c>
      <c r="C87" s="29">
        <v>30259.995559999999</v>
      </c>
    </row>
    <row r="88" spans="2:3">
      <c r="B88" s="29">
        <v>15006.579449999999</v>
      </c>
      <c r="C88" s="29">
        <v>11381.3254</v>
      </c>
    </row>
    <row r="89" spans="2:3">
      <c r="B89" s="29">
        <v>42303.692150000003</v>
      </c>
      <c r="C89" s="29">
        <v>8601.3292999999994</v>
      </c>
    </row>
    <row r="90" spans="2:3">
      <c r="B90" s="29">
        <v>19594.809649999999</v>
      </c>
      <c r="C90" s="29">
        <v>6686.4313000000002</v>
      </c>
    </row>
    <row r="91" spans="2:3">
      <c r="B91" s="29">
        <v>14455.644050000001</v>
      </c>
      <c r="C91" s="29">
        <v>7740.3370000000004</v>
      </c>
    </row>
    <row r="92" spans="2:3">
      <c r="B92" s="29">
        <v>18608.261999999999</v>
      </c>
      <c r="C92" s="29">
        <v>1705.6244999999999</v>
      </c>
    </row>
    <row r="93" spans="2:3">
      <c r="B93" s="29">
        <v>28950.4692</v>
      </c>
      <c r="C93" s="29">
        <v>2257.47525</v>
      </c>
    </row>
    <row r="94" spans="2:3">
      <c r="B94" s="29">
        <v>46889.261200000001</v>
      </c>
      <c r="C94" s="29">
        <v>10115.00885</v>
      </c>
    </row>
    <row r="95" spans="2:3">
      <c r="B95" s="29">
        <v>46599.108399999997</v>
      </c>
      <c r="C95" s="29">
        <v>3385.3991500000002</v>
      </c>
    </row>
    <row r="96" spans="2:3">
      <c r="B96" s="29">
        <v>39125.332249999999</v>
      </c>
      <c r="C96" s="29">
        <v>9634.5380000000005</v>
      </c>
    </row>
    <row r="97" spans="2:3">
      <c r="B97" s="29">
        <v>37079.372000000003</v>
      </c>
      <c r="C97" s="29">
        <v>6082.4049999999997</v>
      </c>
    </row>
    <row r="98" spans="2:3">
      <c r="B98" s="29">
        <v>26109.32905</v>
      </c>
      <c r="C98" s="29">
        <v>12815.444949999999</v>
      </c>
    </row>
    <row r="99" spans="2:3">
      <c r="B99" s="29">
        <v>22144.031999999999</v>
      </c>
      <c r="C99" s="29">
        <v>13616.3586</v>
      </c>
    </row>
    <row r="100" spans="2:3">
      <c r="B100" s="29">
        <v>19521.968199999999</v>
      </c>
      <c r="C100" s="29">
        <v>11163.567999999999</v>
      </c>
    </row>
    <row r="101" spans="2:3">
      <c r="B101" s="29">
        <v>25382.296999999999</v>
      </c>
      <c r="C101" s="29">
        <v>1632.5644500000001</v>
      </c>
    </row>
    <row r="102" spans="2:3">
      <c r="B102" s="29">
        <v>28868.6639</v>
      </c>
      <c r="C102" s="29">
        <v>2457.2111500000001</v>
      </c>
    </row>
    <row r="103" spans="2:3">
      <c r="B103" s="29">
        <v>35147.528480000001</v>
      </c>
      <c r="C103" s="29">
        <v>2155.6815000000001</v>
      </c>
    </row>
    <row r="104" spans="2:3">
      <c r="B104" s="29">
        <v>48885.135609999998</v>
      </c>
      <c r="C104" s="29">
        <v>1261.442</v>
      </c>
    </row>
    <row r="105" spans="2:3">
      <c r="B105" s="29">
        <v>17942.106</v>
      </c>
      <c r="C105" s="29">
        <v>2045.68525</v>
      </c>
    </row>
    <row r="106" spans="2:3">
      <c r="B106" s="29">
        <v>36197.699000000001</v>
      </c>
      <c r="C106" s="29">
        <v>27322.73386</v>
      </c>
    </row>
    <row r="107" spans="2:3">
      <c r="B107" s="29">
        <v>22218.1149</v>
      </c>
      <c r="C107" s="29">
        <v>2166.732</v>
      </c>
    </row>
    <row r="108" spans="2:3">
      <c r="B108" s="29">
        <v>32548.340499999998</v>
      </c>
      <c r="C108" s="29">
        <v>27375.904780000001</v>
      </c>
    </row>
    <row r="109" spans="2:3">
      <c r="B109" s="29">
        <v>21082.16</v>
      </c>
      <c r="C109" s="29">
        <v>3490.5491000000002</v>
      </c>
    </row>
    <row r="110" spans="2:3">
      <c r="B110" s="29">
        <v>38245.593269999998</v>
      </c>
      <c r="C110" s="29">
        <v>18157.876</v>
      </c>
    </row>
    <row r="111" spans="2:3">
      <c r="B111" s="29">
        <v>48675.517699999997</v>
      </c>
      <c r="C111" s="29">
        <v>5138.2566999999999</v>
      </c>
    </row>
    <row r="112" spans="2:3">
      <c r="B112" s="29">
        <v>63770.428010000003</v>
      </c>
      <c r="C112" s="29">
        <v>9877.6077000000005</v>
      </c>
    </row>
    <row r="113" spans="2:3">
      <c r="B113" s="29">
        <v>23807.240600000001</v>
      </c>
      <c r="C113" s="29">
        <v>10959.6947</v>
      </c>
    </row>
    <row r="114" spans="2:3">
      <c r="B114" s="29">
        <v>45863.205000000002</v>
      </c>
      <c r="C114" s="29">
        <v>1842.519</v>
      </c>
    </row>
    <row r="115" spans="2:3">
      <c r="B115" s="29">
        <v>39983.425949999997</v>
      </c>
      <c r="C115" s="29">
        <v>5125.2156999999997</v>
      </c>
    </row>
    <row r="116" spans="2:3">
      <c r="B116" s="29">
        <v>45702.022349999999</v>
      </c>
      <c r="C116" s="29">
        <v>7789.6350000000002</v>
      </c>
    </row>
    <row r="117" spans="2:3">
      <c r="B117" s="29">
        <v>58571.074480000003</v>
      </c>
      <c r="C117" s="29">
        <v>6334.3435499999996</v>
      </c>
    </row>
    <row r="118" spans="2:3">
      <c r="B118" s="29">
        <v>43943.876100000001</v>
      </c>
      <c r="C118" s="29">
        <v>7077.1894000000002</v>
      </c>
    </row>
    <row r="119" spans="2:3">
      <c r="B119" s="29">
        <v>15359.104499999999</v>
      </c>
      <c r="C119" s="29">
        <v>6948.7007999999996</v>
      </c>
    </row>
    <row r="120" spans="2:3">
      <c r="B120" s="29">
        <v>17468.983899999999</v>
      </c>
      <c r="C120" s="29">
        <v>19749.383379999999</v>
      </c>
    </row>
    <row r="121" spans="2:3">
      <c r="B121" s="29">
        <v>25678.778450000002</v>
      </c>
      <c r="C121" s="29">
        <v>10450.552</v>
      </c>
    </row>
    <row r="122" spans="2:3">
      <c r="B122" s="29">
        <v>39241.442000000003</v>
      </c>
      <c r="C122" s="29">
        <v>5152.134</v>
      </c>
    </row>
    <row r="123" spans="2:3">
      <c r="B123" s="29">
        <v>42969.852700000003</v>
      </c>
      <c r="C123" s="29">
        <v>5028.1466</v>
      </c>
    </row>
    <row r="124" spans="2:3">
      <c r="B124" s="29">
        <v>23306.546999999999</v>
      </c>
      <c r="C124" s="29">
        <v>10407.085849999999</v>
      </c>
    </row>
    <row r="125" spans="2:3">
      <c r="B125" s="29">
        <v>34439.855900000002</v>
      </c>
      <c r="C125" s="29">
        <v>4830.63</v>
      </c>
    </row>
    <row r="126" spans="2:3">
      <c r="B126" s="29">
        <v>40182.245999999999</v>
      </c>
      <c r="C126" s="29">
        <v>6128.79745</v>
      </c>
    </row>
    <row r="127" spans="2:3">
      <c r="B127" s="29">
        <v>34617.840649999998</v>
      </c>
      <c r="C127" s="29">
        <v>2719.2797500000001</v>
      </c>
    </row>
    <row r="128" spans="2:3">
      <c r="B128" s="29">
        <v>42983.458500000001</v>
      </c>
      <c r="C128" s="29">
        <v>4827.9049500000001</v>
      </c>
    </row>
    <row r="129" spans="2:3">
      <c r="B129" s="29">
        <v>20149.322899999999</v>
      </c>
      <c r="C129" s="29">
        <v>13405.390299999999</v>
      </c>
    </row>
    <row r="130" spans="2:3">
      <c r="B130" s="29">
        <v>32787.458590000002</v>
      </c>
      <c r="C130" s="29">
        <v>8116.68</v>
      </c>
    </row>
    <row r="131" spans="2:3">
      <c r="B131" s="29">
        <v>24667.419000000002</v>
      </c>
      <c r="C131" s="29">
        <v>1694.7963999999999</v>
      </c>
    </row>
    <row r="132" spans="2:3">
      <c r="B132" s="29">
        <v>27037.914100000002</v>
      </c>
      <c r="C132" s="29">
        <v>5246.0469999999996</v>
      </c>
    </row>
    <row r="133" spans="2:3">
      <c r="B133" s="29">
        <v>42560.430399999997</v>
      </c>
      <c r="C133" s="29">
        <v>2855.4375500000001</v>
      </c>
    </row>
    <row r="134" spans="2:3">
      <c r="B134" s="29">
        <v>40003.332249999999</v>
      </c>
      <c r="C134" s="29">
        <v>6455.86265</v>
      </c>
    </row>
    <row r="135" spans="2:3">
      <c r="B135" s="29">
        <v>45710.207849999999</v>
      </c>
      <c r="C135" s="29">
        <v>10436.096</v>
      </c>
    </row>
    <row r="136" spans="2:3">
      <c r="B136" s="29">
        <v>46200.985099999998</v>
      </c>
      <c r="C136" s="29">
        <v>8823.2790000000005</v>
      </c>
    </row>
    <row r="137" spans="2:3">
      <c r="B137" s="29">
        <v>46130.5265</v>
      </c>
      <c r="C137" s="29">
        <v>8538.28845</v>
      </c>
    </row>
    <row r="138" spans="2:3">
      <c r="B138" s="29">
        <v>40103.89</v>
      </c>
      <c r="C138" s="29">
        <v>11735.87905</v>
      </c>
    </row>
    <row r="139" spans="2:3">
      <c r="B139" s="29">
        <v>34806.467700000001</v>
      </c>
      <c r="C139" s="29">
        <v>1631.8212000000001</v>
      </c>
    </row>
    <row r="140" spans="2:3">
      <c r="B140" s="29">
        <v>40273.645499999999</v>
      </c>
      <c r="C140" s="29">
        <v>4005.4225000000001</v>
      </c>
    </row>
    <row r="141" spans="2:3">
      <c r="B141" s="29">
        <v>44400.4064</v>
      </c>
      <c r="C141" s="29">
        <v>7419.4778999999999</v>
      </c>
    </row>
    <row r="142" spans="2:3">
      <c r="B142" s="29">
        <v>40932.429499999998</v>
      </c>
      <c r="C142" s="29">
        <v>7731.4270999999999</v>
      </c>
    </row>
    <row r="143" spans="2:3">
      <c r="B143" s="29">
        <v>16657.71745</v>
      </c>
      <c r="C143" s="29">
        <v>3981.9767999999999</v>
      </c>
    </row>
    <row r="144" spans="2:3">
      <c r="B144" s="29">
        <v>19361.998800000001</v>
      </c>
      <c r="C144" s="29">
        <v>5325.6509999999998</v>
      </c>
    </row>
    <row r="145" spans="2:3">
      <c r="B145" s="29">
        <v>40419.019099999998</v>
      </c>
      <c r="C145" s="29">
        <v>6775.9610000000002</v>
      </c>
    </row>
    <row r="146" spans="2:3">
      <c r="B146" s="29">
        <v>36189.101699999999</v>
      </c>
      <c r="C146" s="29">
        <v>4922.9159</v>
      </c>
    </row>
    <row r="147" spans="2:3">
      <c r="B147" s="29">
        <v>44585.455869999998</v>
      </c>
      <c r="C147" s="29">
        <v>12557.605299999999</v>
      </c>
    </row>
    <row r="148" spans="2:3">
      <c r="B148" s="29">
        <v>18246.495500000001</v>
      </c>
      <c r="C148" s="29">
        <v>4883.866</v>
      </c>
    </row>
    <row r="149" spans="2:3">
      <c r="B149" s="29">
        <v>43254.417950000003</v>
      </c>
      <c r="C149" s="29">
        <v>2137.6536000000001</v>
      </c>
    </row>
    <row r="150" spans="2:3">
      <c r="B150" s="29">
        <v>19539.242999999999</v>
      </c>
      <c r="C150" s="29">
        <v>12044.342000000001</v>
      </c>
    </row>
    <row r="151" spans="2:3">
      <c r="B151" s="29">
        <v>23065.420699999999</v>
      </c>
      <c r="C151" s="29">
        <v>1137.4697000000001</v>
      </c>
    </row>
    <row r="152" spans="2:3">
      <c r="B152" s="29">
        <v>36307.798300000002</v>
      </c>
      <c r="C152" s="29">
        <v>1639.5631000000001</v>
      </c>
    </row>
    <row r="153" spans="2:3">
      <c r="B153" s="29">
        <v>19040.876</v>
      </c>
      <c r="C153" s="29">
        <v>5649.7150000000001</v>
      </c>
    </row>
    <row r="154" spans="2:3">
      <c r="B154" s="29">
        <v>17748.5062</v>
      </c>
      <c r="C154" s="29">
        <v>8516.8289999999997</v>
      </c>
    </row>
    <row r="155" spans="2:3">
      <c r="B155" s="29">
        <v>18259.216</v>
      </c>
      <c r="C155" s="29">
        <v>9644.2525000000005</v>
      </c>
    </row>
    <row r="156" spans="2:3">
      <c r="B156" s="29">
        <v>24520.263999999999</v>
      </c>
      <c r="C156" s="29">
        <v>14901.5167</v>
      </c>
    </row>
    <row r="157" spans="2:3">
      <c r="B157" s="29">
        <v>21195.817999999999</v>
      </c>
      <c r="C157" s="29">
        <v>2130.6759000000002</v>
      </c>
    </row>
    <row r="158" spans="2:3">
      <c r="B158" s="29">
        <v>18310.741999999998</v>
      </c>
      <c r="C158" s="29">
        <v>8871.1517000000003</v>
      </c>
    </row>
    <row r="159" spans="2:3">
      <c r="B159" s="29">
        <v>17904.527050000001</v>
      </c>
      <c r="C159" s="29">
        <v>13012.20865</v>
      </c>
    </row>
    <row r="160" spans="2:3">
      <c r="B160" s="29">
        <v>38792.685599999997</v>
      </c>
      <c r="C160" s="29">
        <v>7147.1049999999996</v>
      </c>
    </row>
    <row r="161" spans="2:3">
      <c r="B161" s="29">
        <v>23401.30575</v>
      </c>
      <c r="C161" s="29">
        <v>4337.7352000000001</v>
      </c>
    </row>
    <row r="162" spans="2:3">
      <c r="B162" s="29">
        <v>55135.402090000003</v>
      </c>
      <c r="C162" s="29">
        <v>11743.299000000001</v>
      </c>
    </row>
    <row r="163" spans="2:3">
      <c r="B163" s="29">
        <v>43813.866099999999</v>
      </c>
      <c r="C163" s="29">
        <v>13880.949000000001</v>
      </c>
    </row>
    <row r="164" spans="2:3">
      <c r="B164" s="29">
        <v>20773.62775</v>
      </c>
      <c r="C164" s="29">
        <v>6610.1097</v>
      </c>
    </row>
    <row r="165" spans="2:3">
      <c r="B165" s="29">
        <v>39597.407200000001</v>
      </c>
      <c r="C165" s="29">
        <v>1980.07</v>
      </c>
    </row>
    <row r="166" spans="2:3">
      <c r="B166" s="29">
        <v>36021.011200000001</v>
      </c>
      <c r="C166" s="29">
        <v>8162.7162500000004</v>
      </c>
    </row>
    <row r="167" spans="2:3">
      <c r="B167" s="29">
        <v>27533.912899999999</v>
      </c>
      <c r="C167" s="29">
        <v>3537.703</v>
      </c>
    </row>
    <row r="168" spans="2:3">
      <c r="B168" s="29">
        <v>45008.955499999996</v>
      </c>
      <c r="C168" s="29">
        <v>5002.7826999999997</v>
      </c>
    </row>
    <row r="169" spans="2:3">
      <c r="B169" s="29">
        <v>37270.1512</v>
      </c>
      <c r="C169" s="29">
        <v>8520.0259999999998</v>
      </c>
    </row>
    <row r="170" spans="2:3">
      <c r="B170" s="29">
        <v>42111.664700000001</v>
      </c>
      <c r="C170" s="29">
        <v>7371.7719999999999</v>
      </c>
    </row>
    <row r="171" spans="2:3">
      <c r="B171" s="29">
        <v>24106.912550000001</v>
      </c>
      <c r="C171" s="29">
        <v>10355.641</v>
      </c>
    </row>
    <row r="172" spans="2:3">
      <c r="B172" s="29">
        <v>40974.164900000003</v>
      </c>
      <c r="C172" s="29">
        <v>2483.7359999999999</v>
      </c>
    </row>
    <row r="173" spans="2:3">
      <c r="B173" s="29">
        <v>15817.985699999999</v>
      </c>
      <c r="C173" s="29">
        <v>3392.9767999999999</v>
      </c>
    </row>
    <row r="174" spans="2:3">
      <c r="B174" s="29">
        <v>46113.510999999999</v>
      </c>
      <c r="C174" s="29">
        <v>25081.76784</v>
      </c>
    </row>
    <row r="175" spans="2:3">
      <c r="B175" s="29">
        <v>46255.112500000003</v>
      </c>
      <c r="C175" s="29">
        <v>5012.4709999999995</v>
      </c>
    </row>
    <row r="176" spans="2:3">
      <c r="B176" s="29">
        <v>19719.6947</v>
      </c>
      <c r="C176" s="29">
        <v>10564.8845</v>
      </c>
    </row>
    <row r="177" spans="2:3">
      <c r="B177" s="29">
        <v>27218.437249999999</v>
      </c>
      <c r="C177" s="29">
        <v>5253.5240000000003</v>
      </c>
    </row>
    <row r="178" spans="2:3">
      <c r="B178" s="29">
        <v>29330.98315</v>
      </c>
      <c r="C178" s="29">
        <v>11987.1682</v>
      </c>
    </row>
    <row r="179" spans="2:3">
      <c r="B179" s="29">
        <v>44202.653599999998</v>
      </c>
      <c r="C179" s="29">
        <v>2689.4953999999998</v>
      </c>
    </row>
    <row r="180" spans="2:3">
      <c r="B180" s="29">
        <v>19798.054550000001</v>
      </c>
      <c r="C180" s="29">
        <v>24227.337240000001</v>
      </c>
    </row>
    <row r="181" spans="2:3">
      <c r="B181" s="29">
        <v>48673.558799999999</v>
      </c>
      <c r="C181" s="29">
        <v>7358.1756500000001</v>
      </c>
    </row>
    <row r="182" spans="2:3">
      <c r="B182" s="29">
        <v>17496.306</v>
      </c>
      <c r="C182" s="29">
        <v>9225.2564000000002</v>
      </c>
    </row>
    <row r="183" spans="2:3">
      <c r="B183" s="29">
        <v>33732.686699999998</v>
      </c>
      <c r="C183" s="29">
        <v>7443.6430499999997</v>
      </c>
    </row>
    <row r="184" spans="2:3">
      <c r="B184" s="29">
        <v>21774.32215</v>
      </c>
      <c r="C184" s="29">
        <v>14001.286700000001</v>
      </c>
    </row>
    <row r="185" spans="2:3">
      <c r="B185" s="29">
        <v>35069.374519999998</v>
      </c>
      <c r="C185" s="29">
        <v>1727.7850000000001</v>
      </c>
    </row>
    <row r="186" spans="2:3">
      <c r="B186" s="29">
        <v>39047.285000000003</v>
      </c>
      <c r="C186" s="29">
        <v>12333.828</v>
      </c>
    </row>
    <row r="187" spans="2:3">
      <c r="B187" s="29">
        <v>19933.457999999999</v>
      </c>
      <c r="C187" s="29">
        <v>6710.1918999999998</v>
      </c>
    </row>
    <row r="188" spans="2:3">
      <c r="B188" s="29">
        <v>47462.894</v>
      </c>
      <c r="C188" s="29">
        <v>1615.7666999999999</v>
      </c>
    </row>
    <row r="189" spans="2:3">
      <c r="B189" s="29">
        <v>38998.546000000002</v>
      </c>
      <c r="C189" s="29">
        <v>4463.2051000000001</v>
      </c>
    </row>
    <row r="190" spans="2:3">
      <c r="B190" s="29">
        <v>20009.63365</v>
      </c>
      <c r="C190" s="29">
        <v>7152.6714000000002</v>
      </c>
    </row>
    <row r="191" spans="2:3">
      <c r="B191" s="29">
        <v>41999.519999999997</v>
      </c>
      <c r="C191" s="29">
        <v>5354.0746499999996</v>
      </c>
    </row>
    <row r="192" spans="2:3">
      <c r="B192" s="29">
        <v>41034.221400000002</v>
      </c>
      <c r="C192" s="29">
        <v>35160.134570000002</v>
      </c>
    </row>
    <row r="193" spans="2:3">
      <c r="B193" s="29">
        <v>23967.38305</v>
      </c>
      <c r="C193" s="29">
        <v>7196.8670000000002</v>
      </c>
    </row>
    <row r="194" spans="2:3">
      <c r="B194" s="29">
        <v>16138.762049999999</v>
      </c>
      <c r="C194" s="29">
        <v>24476.478510000001</v>
      </c>
    </row>
    <row r="195" spans="2:3">
      <c r="B195" s="29">
        <v>19199.944</v>
      </c>
      <c r="C195" s="29">
        <v>12648.7034</v>
      </c>
    </row>
    <row r="196" spans="2:3">
      <c r="B196" s="29">
        <v>14571.890799999999</v>
      </c>
      <c r="C196" s="29">
        <v>1986.9333999999999</v>
      </c>
    </row>
    <row r="197" spans="2:3">
      <c r="B197" s="29">
        <v>16420.494549999999</v>
      </c>
      <c r="C197" s="29">
        <v>1832.0940000000001</v>
      </c>
    </row>
    <row r="198" spans="2:3">
      <c r="B198" s="29">
        <v>17361.766100000001</v>
      </c>
      <c r="C198" s="29">
        <v>4040.55825</v>
      </c>
    </row>
    <row r="199" spans="2:3">
      <c r="B199" s="29">
        <v>34472.841</v>
      </c>
      <c r="C199" s="29">
        <v>4260.7439999999997</v>
      </c>
    </row>
    <row r="200" spans="2:3">
      <c r="B200" s="29">
        <v>24915.220850000002</v>
      </c>
      <c r="C200" s="29">
        <v>13047.332350000001</v>
      </c>
    </row>
    <row r="201" spans="2:3">
      <c r="B201" s="29">
        <v>18767.737700000001</v>
      </c>
      <c r="C201" s="29">
        <v>5400.9804999999997</v>
      </c>
    </row>
    <row r="202" spans="2:3">
      <c r="B202" s="29">
        <v>35595.589800000002</v>
      </c>
      <c r="C202" s="29">
        <v>11520.099850000001</v>
      </c>
    </row>
    <row r="203" spans="2:3">
      <c r="B203" s="29">
        <v>42211.138200000001</v>
      </c>
      <c r="C203" s="29">
        <v>11837.16</v>
      </c>
    </row>
    <row r="204" spans="2:3">
      <c r="B204" s="29">
        <v>16450.894700000001</v>
      </c>
      <c r="C204" s="29">
        <v>20462.997660000001</v>
      </c>
    </row>
    <row r="205" spans="2:3">
      <c r="B205" s="29">
        <v>21677.283449999999</v>
      </c>
      <c r="C205" s="29">
        <v>14590.63205</v>
      </c>
    </row>
    <row r="206" spans="2:3">
      <c r="B206" s="29">
        <v>44423.803</v>
      </c>
      <c r="C206" s="29">
        <v>7441.0529999999999</v>
      </c>
    </row>
    <row r="207" spans="2:3">
      <c r="B207" s="29">
        <v>13747.87235</v>
      </c>
      <c r="C207" s="29">
        <v>9282.4806000000008</v>
      </c>
    </row>
    <row r="208" spans="2:3">
      <c r="B208" s="29">
        <v>37484.4493</v>
      </c>
      <c r="C208" s="29">
        <v>1719.4363000000001</v>
      </c>
    </row>
    <row r="209" spans="2:3">
      <c r="B209" s="29">
        <v>39725.518049999999</v>
      </c>
      <c r="C209" s="29">
        <v>7265.7025000000003</v>
      </c>
    </row>
    <row r="210" spans="2:3">
      <c r="B210" s="29">
        <v>20234.854749999999</v>
      </c>
      <c r="C210" s="29">
        <v>9617.6624499999998</v>
      </c>
    </row>
    <row r="211" spans="2:3">
      <c r="B211" s="29">
        <v>33475.817150000003</v>
      </c>
      <c r="C211" s="29">
        <v>2523.1695</v>
      </c>
    </row>
    <row r="212" spans="2:3">
      <c r="B212" s="29">
        <v>21880.82</v>
      </c>
      <c r="C212" s="29">
        <v>9715.8410000000003</v>
      </c>
    </row>
    <row r="213" spans="2:3">
      <c r="B213" s="29">
        <v>44501.398200000003</v>
      </c>
      <c r="C213" s="29">
        <v>2803.69785</v>
      </c>
    </row>
    <row r="214" spans="2:3">
      <c r="B214" s="29">
        <v>39727.614000000001</v>
      </c>
      <c r="C214" s="29">
        <v>2150.4690000000001</v>
      </c>
    </row>
    <row r="215" spans="2:3">
      <c r="B215" s="29">
        <v>25309.489000000001</v>
      </c>
      <c r="C215" s="29">
        <v>12928.7911</v>
      </c>
    </row>
    <row r="216" spans="2:3">
      <c r="B216" s="29">
        <v>48970.247600000002</v>
      </c>
      <c r="C216" s="29">
        <v>9855.1314000000002</v>
      </c>
    </row>
    <row r="217" spans="2:3">
      <c r="B217" s="29">
        <v>39871.704299999998</v>
      </c>
      <c r="C217" s="29">
        <v>4237.12655</v>
      </c>
    </row>
    <row r="218" spans="2:3">
      <c r="B218" s="29">
        <v>34672.147199999999</v>
      </c>
      <c r="C218" s="29">
        <v>11879.10405</v>
      </c>
    </row>
    <row r="219" spans="2:3">
      <c r="B219" s="29">
        <v>19023.259999999998</v>
      </c>
      <c r="C219" s="29">
        <v>9625.92</v>
      </c>
    </row>
    <row r="220" spans="2:3">
      <c r="B220" s="29">
        <v>41676.081100000003</v>
      </c>
      <c r="C220" s="29">
        <v>7742.1098000000002</v>
      </c>
    </row>
    <row r="221" spans="2:3">
      <c r="B221" s="29">
        <v>33907.548000000003</v>
      </c>
      <c r="C221" s="29">
        <v>9432.9253000000008</v>
      </c>
    </row>
    <row r="222" spans="2:3">
      <c r="B222" s="29">
        <v>44641.197399999997</v>
      </c>
      <c r="C222" s="29">
        <v>14256.192800000001</v>
      </c>
    </row>
    <row r="223" spans="2:3">
      <c r="B223" s="29">
        <v>16776.304049999999</v>
      </c>
      <c r="C223" s="29">
        <v>25992.821039999999</v>
      </c>
    </row>
    <row r="224" spans="2:3">
      <c r="B224" s="29">
        <v>41949.244100000004</v>
      </c>
      <c r="C224" s="29">
        <v>3172.018</v>
      </c>
    </row>
    <row r="225" spans="2:3">
      <c r="B225" s="29">
        <v>24180.933499999999</v>
      </c>
      <c r="C225" s="29">
        <v>20277.807509999999</v>
      </c>
    </row>
    <row r="226" spans="2:3">
      <c r="B226" s="29">
        <v>36124.573700000001</v>
      </c>
      <c r="C226" s="29">
        <v>2156.7518</v>
      </c>
    </row>
    <row r="227" spans="2:3">
      <c r="B227" s="29">
        <v>38282.749499999998</v>
      </c>
      <c r="C227" s="29">
        <v>3906.127</v>
      </c>
    </row>
    <row r="228" spans="2:3">
      <c r="B228" s="29">
        <v>34166.273000000001</v>
      </c>
      <c r="C228" s="29">
        <v>1704.5681</v>
      </c>
    </row>
    <row r="229" spans="2:3">
      <c r="B229" s="29">
        <v>46661.4424</v>
      </c>
      <c r="C229" s="29">
        <v>9249.4951999999994</v>
      </c>
    </row>
    <row r="230" spans="2:3">
      <c r="B230" s="29">
        <v>40904.199500000002</v>
      </c>
      <c r="C230" s="29">
        <v>6746.7425000000003</v>
      </c>
    </row>
    <row r="231" spans="2:3">
      <c r="B231" s="29">
        <v>36898.733079999998</v>
      </c>
      <c r="C231" s="29">
        <v>12265.5069</v>
      </c>
    </row>
    <row r="232" spans="2:3">
      <c r="B232" s="29">
        <v>52590.829389999999</v>
      </c>
      <c r="C232" s="29">
        <v>4349.4620000000004</v>
      </c>
    </row>
    <row r="233" spans="2:3">
      <c r="B233" s="29">
        <v>40941.285400000001</v>
      </c>
      <c r="C233" s="29">
        <v>12646.207</v>
      </c>
    </row>
    <row r="234" spans="2:3">
      <c r="B234" s="29">
        <v>39722.746200000001</v>
      </c>
      <c r="C234" s="29">
        <v>19442.353500000001</v>
      </c>
    </row>
    <row r="235" spans="2:3">
      <c r="B235" s="29">
        <v>17178.682400000002</v>
      </c>
      <c r="C235" s="29">
        <v>20177.671129999999</v>
      </c>
    </row>
    <row r="236" spans="2:3">
      <c r="B236" s="29">
        <v>22478.6</v>
      </c>
      <c r="C236" s="29">
        <v>4151.0286999999998</v>
      </c>
    </row>
    <row r="237" spans="2:3">
      <c r="B237" s="29">
        <v>23887.662700000001</v>
      </c>
      <c r="C237" s="29">
        <v>11944.594349999999</v>
      </c>
    </row>
    <row r="238" spans="2:3">
      <c r="B238" s="29">
        <v>19350.368900000001</v>
      </c>
      <c r="C238" s="29">
        <v>7749.1563999999998</v>
      </c>
    </row>
    <row r="239" spans="2:3">
      <c r="B239" s="29">
        <v>18328.238099999999</v>
      </c>
      <c r="C239" s="29">
        <v>8444.4740000000002</v>
      </c>
    </row>
    <row r="240" spans="2:3">
      <c r="B240" s="29">
        <v>37465.34375</v>
      </c>
      <c r="C240" s="29">
        <v>1737.376</v>
      </c>
    </row>
    <row r="241" spans="2:3">
      <c r="B241" s="29">
        <v>21771.3423</v>
      </c>
      <c r="C241" s="29">
        <v>8124.4084000000003</v>
      </c>
    </row>
    <row r="242" spans="2:3">
      <c r="B242" s="29">
        <v>33307.550799999997</v>
      </c>
      <c r="C242" s="29">
        <v>9722.7695000000003</v>
      </c>
    </row>
    <row r="243" spans="2:3">
      <c r="B243" s="29">
        <v>18223.4512</v>
      </c>
      <c r="C243" s="29">
        <v>8835.2649500000007</v>
      </c>
    </row>
    <row r="244" spans="2:3">
      <c r="B244" s="29">
        <v>38415.474000000002</v>
      </c>
      <c r="C244" s="29">
        <v>10435.06525</v>
      </c>
    </row>
    <row r="245" spans="2:3">
      <c r="B245" s="29">
        <v>20296.863450000001</v>
      </c>
      <c r="C245" s="29">
        <v>7421.1945500000002</v>
      </c>
    </row>
    <row r="246" spans="2:3">
      <c r="B246" s="29">
        <v>41661.601999999999</v>
      </c>
      <c r="C246" s="29">
        <v>4667.6076499999999</v>
      </c>
    </row>
    <row r="247" spans="2:3">
      <c r="B247" s="29">
        <v>26125.674770000001</v>
      </c>
      <c r="C247" s="29">
        <v>4894.7533000000003</v>
      </c>
    </row>
    <row r="248" spans="2:3">
      <c r="B248" s="29">
        <v>60021.398970000002</v>
      </c>
      <c r="C248" s="29">
        <v>24671.663339999999</v>
      </c>
    </row>
    <row r="249" spans="2:3">
      <c r="B249" s="29">
        <v>20167.336029999999</v>
      </c>
      <c r="C249" s="29">
        <v>11566.30055</v>
      </c>
    </row>
    <row r="250" spans="2:3">
      <c r="B250" s="29">
        <v>47269.853999999999</v>
      </c>
      <c r="C250" s="29">
        <v>2866.0909999999999</v>
      </c>
    </row>
    <row r="251" spans="2:3">
      <c r="B251" s="29">
        <v>49577.662400000001</v>
      </c>
      <c r="C251" s="29">
        <v>6600.2059499999996</v>
      </c>
    </row>
    <row r="252" spans="2:3">
      <c r="B252" s="29">
        <v>37607.527699999999</v>
      </c>
      <c r="C252" s="29">
        <v>3561.8888999999999</v>
      </c>
    </row>
    <row r="253" spans="2:3">
      <c r="B253" s="29">
        <v>18648.421699999999</v>
      </c>
      <c r="C253" s="29">
        <v>9144.5650000000005</v>
      </c>
    </row>
    <row r="254" spans="2:3">
      <c r="B254" s="29">
        <v>16232.847</v>
      </c>
      <c r="C254" s="29">
        <v>13429.035400000001</v>
      </c>
    </row>
    <row r="255" spans="2:3">
      <c r="B255" s="29">
        <v>26926.5144</v>
      </c>
      <c r="C255" s="29">
        <v>11658.379150000001</v>
      </c>
    </row>
    <row r="256" spans="2:3">
      <c r="B256" s="29">
        <v>34254.053350000002</v>
      </c>
      <c r="C256" s="29">
        <v>19144.576519999999</v>
      </c>
    </row>
    <row r="257" spans="2:3">
      <c r="B257" s="29">
        <v>17043.341400000001</v>
      </c>
      <c r="C257" s="29">
        <v>13822.803</v>
      </c>
    </row>
    <row r="258" spans="2:3">
      <c r="B258" s="29">
        <v>22462.043750000001</v>
      </c>
      <c r="C258" s="29">
        <v>12142.578600000001</v>
      </c>
    </row>
    <row r="259" spans="2:3">
      <c r="B259" s="29">
        <v>24535.698550000001</v>
      </c>
      <c r="C259" s="29">
        <v>13937.666499999999</v>
      </c>
    </row>
    <row r="260" spans="2:3">
      <c r="B260" s="29">
        <v>14283.4594</v>
      </c>
      <c r="C260" s="29">
        <v>8232.6388000000006</v>
      </c>
    </row>
    <row r="261" spans="2:3">
      <c r="B261" s="29">
        <v>47403.88</v>
      </c>
      <c r="C261" s="29">
        <v>18955.220170000001</v>
      </c>
    </row>
    <row r="262" spans="2:3">
      <c r="B262" s="29">
        <v>38344.565999999999</v>
      </c>
      <c r="C262" s="29">
        <v>13352.0998</v>
      </c>
    </row>
    <row r="263" spans="2:3">
      <c r="B263" s="29">
        <v>34828.654000000002</v>
      </c>
      <c r="C263" s="29">
        <v>13217.094499999999</v>
      </c>
    </row>
    <row r="264" spans="2:3">
      <c r="B264" s="29">
        <v>62592.873090000001</v>
      </c>
      <c r="C264" s="29">
        <v>13981.850350000001</v>
      </c>
    </row>
    <row r="265" spans="2:3">
      <c r="B265" s="29">
        <v>46718.163249999998</v>
      </c>
      <c r="C265" s="29">
        <v>10977.2063</v>
      </c>
    </row>
    <row r="266" spans="2:3">
      <c r="B266" s="29">
        <v>37829.724199999997</v>
      </c>
      <c r="C266" s="29">
        <v>6184.2993999999999</v>
      </c>
    </row>
    <row r="267" spans="2:3">
      <c r="B267" s="29">
        <v>21259.377949999998</v>
      </c>
      <c r="C267" s="29">
        <v>4889.9994999999999</v>
      </c>
    </row>
    <row r="268" spans="2:3">
      <c r="B268" s="29">
        <v>16115.3045</v>
      </c>
      <c r="C268" s="29">
        <v>8334.4575499999992</v>
      </c>
    </row>
    <row r="269" spans="2:3">
      <c r="B269" s="29">
        <v>21472.478800000001</v>
      </c>
      <c r="C269" s="29">
        <v>5478.0367999999999</v>
      </c>
    </row>
    <row r="270" spans="2:3">
      <c r="B270" s="29">
        <v>33900.652999999998</v>
      </c>
      <c r="C270" s="29">
        <v>1635.7336499999999</v>
      </c>
    </row>
    <row r="271" spans="2:3">
      <c r="B271" s="29">
        <v>36397.576000000001</v>
      </c>
      <c r="C271" s="29">
        <v>11830.6072</v>
      </c>
    </row>
    <row r="272" spans="2:3">
      <c r="B272" s="29">
        <v>18765.87545</v>
      </c>
      <c r="C272" s="29">
        <v>8932.0840000000007</v>
      </c>
    </row>
    <row r="273" spans="2:3">
      <c r="B273" s="29">
        <v>28101.333050000001</v>
      </c>
      <c r="C273" s="29">
        <v>3554.203</v>
      </c>
    </row>
    <row r="274" spans="2:3">
      <c r="B274" s="29">
        <v>43896.376300000004</v>
      </c>
      <c r="C274" s="29">
        <v>12404.8791</v>
      </c>
    </row>
    <row r="275" spans="2:3">
      <c r="B275" s="29">
        <v>29141.3603</v>
      </c>
      <c r="C275" s="29">
        <v>14133.03775</v>
      </c>
    </row>
    <row r="276" spans="2:3">
      <c r="C276" s="178">
        <v>24603.04837</v>
      </c>
    </row>
    <row r="277" spans="2:3">
      <c r="C277" s="178">
        <v>8944.1151000000009</v>
      </c>
    </row>
    <row r="278" spans="2:3">
      <c r="C278" s="178">
        <v>9620.3307000000004</v>
      </c>
    </row>
    <row r="279" spans="2:3">
      <c r="C279" s="178">
        <v>1837.2819</v>
      </c>
    </row>
    <row r="280" spans="2:3">
      <c r="C280" s="178">
        <v>1607.5101</v>
      </c>
    </row>
    <row r="281" spans="2:3">
      <c r="C281" s="178">
        <v>10043.249</v>
      </c>
    </row>
    <row r="282" spans="2:3">
      <c r="C282" s="178">
        <v>4751.07</v>
      </c>
    </row>
    <row r="283" spans="2:3">
      <c r="C283" s="178">
        <v>2597.779</v>
      </c>
    </row>
    <row r="284" spans="2:3">
      <c r="C284" s="178">
        <v>3180.5101</v>
      </c>
    </row>
    <row r="285" spans="2:3">
      <c r="C285" s="178">
        <v>9778.3472000000002</v>
      </c>
    </row>
    <row r="286" spans="2:3">
      <c r="C286" s="178">
        <v>13430.264999999999</v>
      </c>
    </row>
    <row r="287" spans="2:3">
      <c r="C287" s="178">
        <v>8017.0611500000005</v>
      </c>
    </row>
    <row r="288" spans="2:3">
      <c r="C288" s="178">
        <v>8116.2688500000004</v>
      </c>
    </row>
    <row r="289" spans="3:3">
      <c r="C289" s="178">
        <v>3481.8679999999999</v>
      </c>
    </row>
    <row r="290" spans="3:3">
      <c r="C290" s="178">
        <v>13415.0381</v>
      </c>
    </row>
    <row r="291" spans="3:3">
      <c r="C291" s="178">
        <v>12029.286700000001</v>
      </c>
    </row>
    <row r="292" spans="3:3">
      <c r="C292" s="178">
        <v>7639.4174499999999</v>
      </c>
    </row>
    <row r="293" spans="3:3">
      <c r="C293" s="178">
        <v>1391.5287000000001</v>
      </c>
    </row>
    <row r="294" spans="3:3">
      <c r="C294" s="178">
        <v>16455.707849999999</v>
      </c>
    </row>
    <row r="295" spans="3:3">
      <c r="C295" s="178">
        <v>27000.98473</v>
      </c>
    </row>
    <row r="296" spans="3:3">
      <c r="C296" s="178">
        <v>20781.48892</v>
      </c>
    </row>
    <row r="297" spans="3:3">
      <c r="C297" s="178">
        <v>5846.9175999999998</v>
      </c>
    </row>
    <row r="298" spans="3:3">
      <c r="C298" s="178">
        <v>8302.5356499999998</v>
      </c>
    </row>
    <row r="299" spans="3:3">
      <c r="C299" s="178">
        <v>1261.8589999999999</v>
      </c>
    </row>
    <row r="300" spans="3:3">
      <c r="C300" s="178">
        <v>11856.4115</v>
      </c>
    </row>
    <row r="301" spans="3:3">
      <c r="C301" s="178">
        <v>30284.642940000002</v>
      </c>
    </row>
    <row r="302" spans="3:3">
      <c r="C302" s="178">
        <v>3176.8159000000001</v>
      </c>
    </row>
    <row r="303" spans="3:3">
      <c r="C303" s="178">
        <v>4618.0798999999997</v>
      </c>
    </row>
    <row r="304" spans="3:3">
      <c r="C304" s="178">
        <v>10736.87075</v>
      </c>
    </row>
    <row r="305" spans="3:3">
      <c r="C305" s="178">
        <v>2138.0707000000002</v>
      </c>
    </row>
    <row r="306" spans="3:3">
      <c r="C306" s="178">
        <v>8964.0605500000001</v>
      </c>
    </row>
    <row r="307" spans="3:3">
      <c r="C307" s="178">
        <v>9290.1394999999993</v>
      </c>
    </row>
    <row r="308" spans="3:3">
      <c r="C308" s="178">
        <v>9411.0049999999992</v>
      </c>
    </row>
    <row r="309" spans="3:3">
      <c r="C309" s="178">
        <v>7526.7064499999997</v>
      </c>
    </row>
    <row r="310" spans="3:3">
      <c r="C310" s="178">
        <v>8522.0030000000006</v>
      </c>
    </row>
    <row r="311" spans="3:3">
      <c r="C311" s="178">
        <v>16586.49771</v>
      </c>
    </row>
    <row r="312" spans="3:3">
      <c r="C312" s="178">
        <v>14988.432000000001</v>
      </c>
    </row>
    <row r="313" spans="3:3">
      <c r="C313" s="178">
        <v>1631.6683</v>
      </c>
    </row>
    <row r="314" spans="3:3">
      <c r="C314" s="178">
        <v>9264.7970000000005</v>
      </c>
    </row>
    <row r="315" spans="3:3">
      <c r="C315" s="178">
        <v>8083.9197999999997</v>
      </c>
    </row>
    <row r="316" spans="3:3">
      <c r="C316" s="178">
        <v>14692.66935</v>
      </c>
    </row>
    <row r="317" spans="3:3">
      <c r="C317" s="178">
        <v>10269.459999999999</v>
      </c>
    </row>
    <row r="318" spans="3:3">
      <c r="C318" s="178">
        <v>3260.1990000000001</v>
      </c>
    </row>
    <row r="319" spans="3:3">
      <c r="C319" s="178">
        <v>11396.9002</v>
      </c>
    </row>
    <row r="320" spans="3:3">
      <c r="C320" s="178">
        <v>4185.0978999999998</v>
      </c>
    </row>
    <row r="321" spans="3:3">
      <c r="C321" s="178">
        <v>8539.6710000000003</v>
      </c>
    </row>
    <row r="322" spans="3:3">
      <c r="C322" s="178">
        <v>6652.5288</v>
      </c>
    </row>
    <row r="323" spans="3:3">
      <c r="C323" s="178">
        <v>4074.4537</v>
      </c>
    </row>
    <row r="324" spans="3:3">
      <c r="C324" s="178">
        <v>1621.3402000000001</v>
      </c>
    </row>
    <row r="325" spans="3:3">
      <c r="C325" s="178">
        <v>5080.0959999999995</v>
      </c>
    </row>
    <row r="326" spans="3:3">
      <c r="C326" s="178">
        <v>2134.9014999999999</v>
      </c>
    </row>
    <row r="327" spans="3:3">
      <c r="C327" s="178">
        <v>7345.7266</v>
      </c>
    </row>
    <row r="328" spans="3:3">
      <c r="C328" s="178">
        <v>9140.9509999999991</v>
      </c>
    </row>
    <row r="329" spans="3:3">
      <c r="C329" s="178">
        <v>14418.2804</v>
      </c>
    </row>
    <row r="330" spans="3:3">
      <c r="C330" s="178">
        <v>2727.3951000000002</v>
      </c>
    </row>
    <row r="331" spans="3:3">
      <c r="C331" s="178">
        <v>8968.33</v>
      </c>
    </row>
    <row r="332" spans="3:3">
      <c r="C332" s="178">
        <v>9788.8659000000007</v>
      </c>
    </row>
    <row r="333" spans="3:3">
      <c r="C333" s="178">
        <v>6555.07035</v>
      </c>
    </row>
    <row r="334" spans="3:3">
      <c r="C334" s="178">
        <v>7323.7348190000002</v>
      </c>
    </row>
    <row r="335" spans="3:3">
      <c r="C335" s="178">
        <v>3167.4558499999998</v>
      </c>
    </row>
    <row r="336" spans="3:3">
      <c r="C336" s="178">
        <v>18804.752400000001</v>
      </c>
    </row>
    <row r="337" spans="3:3">
      <c r="C337" s="178">
        <v>23082.955330000001</v>
      </c>
    </row>
    <row r="338" spans="3:3">
      <c r="C338" s="178">
        <v>4906.4096499999996</v>
      </c>
    </row>
    <row r="339" spans="3:3">
      <c r="C339" s="178">
        <v>5969.723</v>
      </c>
    </row>
    <row r="340" spans="3:3">
      <c r="C340" s="178">
        <v>12638.195</v>
      </c>
    </row>
    <row r="341" spans="3:3">
      <c r="C341" s="178">
        <v>4243.5900499999998</v>
      </c>
    </row>
    <row r="342" spans="3:3">
      <c r="C342" s="178">
        <v>13919.822899999999</v>
      </c>
    </row>
    <row r="343" spans="3:3">
      <c r="C343" s="178">
        <v>2254.7966999999999</v>
      </c>
    </row>
    <row r="344" spans="3:3">
      <c r="C344" s="178">
        <v>5926.8459999999995</v>
      </c>
    </row>
    <row r="345" spans="3:3">
      <c r="C345" s="178">
        <v>12592.5345</v>
      </c>
    </row>
    <row r="346" spans="3:3">
      <c r="C346" s="178">
        <v>2897.3235</v>
      </c>
    </row>
    <row r="347" spans="3:3">
      <c r="C347" s="178">
        <v>4738.2682000000004</v>
      </c>
    </row>
    <row r="348" spans="3:3">
      <c r="C348" s="178">
        <v>1149.3959</v>
      </c>
    </row>
    <row r="349" spans="3:3">
      <c r="C349" s="178">
        <v>28287.897659999999</v>
      </c>
    </row>
    <row r="350" spans="3:3">
      <c r="C350" s="178">
        <v>7345.0839999999998</v>
      </c>
    </row>
    <row r="351" spans="3:3">
      <c r="C351" s="178">
        <v>12730.999599999999</v>
      </c>
    </row>
    <row r="352" spans="3:3">
      <c r="C352" s="178">
        <v>11454.021500000001</v>
      </c>
    </row>
    <row r="353" spans="3:3">
      <c r="C353" s="178">
        <v>5910.9440000000004</v>
      </c>
    </row>
    <row r="354" spans="3:3">
      <c r="C354" s="178">
        <v>4762.3289999999997</v>
      </c>
    </row>
    <row r="355" spans="3:3">
      <c r="C355" s="178">
        <v>7512.2669999999998</v>
      </c>
    </row>
    <row r="356" spans="3:3">
      <c r="C356" s="178">
        <v>4032.2406999999998</v>
      </c>
    </row>
    <row r="357" spans="3:3">
      <c r="C357" s="178">
        <v>1969.614</v>
      </c>
    </row>
    <row r="358" spans="3:3">
      <c r="C358" s="178">
        <v>1769.5316499999999</v>
      </c>
    </row>
    <row r="359" spans="3:3">
      <c r="C359" s="178">
        <v>4686.3887000000004</v>
      </c>
    </row>
    <row r="360" spans="3:3">
      <c r="C360" s="178">
        <v>21797.000400000001</v>
      </c>
    </row>
    <row r="361" spans="3:3">
      <c r="C361" s="178">
        <v>11881.9696</v>
      </c>
    </row>
    <row r="362" spans="3:3">
      <c r="C362" s="178">
        <v>11840.77505</v>
      </c>
    </row>
    <row r="363" spans="3:3">
      <c r="C363" s="178">
        <v>10601.412</v>
      </c>
    </row>
    <row r="364" spans="3:3">
      <c r="C364" s="178">
        <v>7682.67</v>
      </c>
    </row>
    <row r="365" spans="3:3">
      <c r="C365" s="178">
        <v>10381.4787</v>
      </c>
    </row>
    <row r="366" spans="3:3">
      <c r="C366" s="178">
        <v>15230.324049999999</v>
      </c>
    </row>
    <row r="367" spans="3:3">
      <c r="C367" s="178">
        <v>11165.417649999999</v>
      </c>
    </row>
    <row r="368" spans="3:3">
      <c r="C368" s="178">
        <v>1632.0362500000001</v>
      </c>
    </row>
    <row r="369" spans="3:3">
      <c r="C369" s="178">
        <v>13224.692999999999</v>
      </c>
    </row>
    <row r="370" spans="3:3">
      <c r="C370" s="178">
        <v>12643.3778</v>
      </c>
    </row>
    <row r="371" spans="3:3">
      <c r="C371" s="178">
        <v>23288.928400000001</v>
      </c>
    </row>
    <row r="372" spans="3:3">
      <c r="C372" s="178">
        <v>2201.0971</v>
      </c>
    </row>
    <row r="373" spans="3:3">
      <c r="C373" s="178">
        <v>2497.0383000000002</v>
      </c>
    </row>
    <row r="374" spans="3:3">
      <c r="C374" s="178">
        <v>2203.4718499999999</v>
      </c>
    </row>
    <row r="375" spans="3:3">
      <c r="C375" s="178">
        <v>1744.4649999999999</v>
      </c>
    </row>
    <row r="376" spans="3:3">
      <c r="C376" s="178">
        <v>20878.78443</v>
      </c>
    </row>
    <row r="377" spans="3:3">
      <c r="C377" s="178">
        <v>2534.3937500000002</v>
      </c>
    </row>
    <row r="378" spans="3:3">
      <c r="C378" s="178">
        <v>1534.3045</v>
      </c>
    </row>
    <row r="379" spans="3:3">
      <c r="C379" s="178">
        <v>1824.2854</v>
      </c>
    </row>
    <row r="380" spans="3:3">
      <c r="C380" s="178">
        <v>15555.188749999999</v>
      </c>
    </row>
    <row r="381" spans="3:3">
      <c r="C381" s="178">
        <v>9304.7019</v>
      </c>
    </row>
    <row r="382" spans="3:3">
      <c r="C382" s="178">
        <v>1622.1885</v>
      </c>
    </row>
    <row r="383" spans="3:3">
      <c r="C383" s="178">
        <v>9880.0679999999993</v>
      </c>
    </row>
    <row r="384" spans="3:3">
      <c r="C384" s="178">
        <v>9563.0290000000005</v>
      </c>
    </row>
    <row r="385" spans="3:3">
      <c r="C385" s="178">
        <v>4347.0233500000004</v>
      </c>
    </row>
    <row r="386" spans="3:3">
      <c r="C386" s="178">
        <v>12475.3513</v>
      </c>
    </row>
    <row r="387" spans="3:3">
      <c r="C387" s="178">
        <v>1253.9359999999999</v>
      </c>
    </row>
    <row r="388" spans="3:3">
      <c r="C388" s="178">
        <v>10461.9794</v>
      </c>
    </row>
    <row r="389" spans="3:3">
      <c r="C389" s="178">
        <v>1748.7739999999999</v>
      </c>
    </row>
    <row r="390" spans="3:3">
      <c r="C390" s="178">
        <v>24513.091260000001</v>
      </c>
    </row>
    <row r="391" spans="3:3">
      <c r="C391" s="178">
        <v>2196.4731999999999</v>
      </c>
    </row>
    <row r="392" spans="3:3">
      <c r="C392" s="178">
        <v>12574.049000000001</v>
      </c>
    </row>
    <row r="393" spans="3:3">
      <c r="C393" s="178">
        <v>1967.0227</v>
      </c>
    </row>
    <row r="394" spans="3:3">
      <c r="C394" s="178">
        <v>4931.6469999999999</v>
      </c>
    </row>
    <row r="395" spans="3:3">
      <c r="C395" s="178">
        <v>8027.9679999999998</v>
      </c>
    </row>
    <row r="396" spans="3:3">
      <c r="C396" s="178">
        <v>8211.1002000000008</v>
      </c>
    </row>
    <row r="397" spans="3:3">
      <c r="C397" s="178">
        <v>13470.86</v>
      </c>
    </row>
    <row r="398" spans="3:3">
      <c r="C398" s="178">
        <v>6837.3687</v>
      </c>
    </row>
    <row r="399" spans="3:3">
      <c r="C399" s="178">
        <v>5974.3846999999996</v>
      </c>
    </row>
    <row r="400" spans="3:3">
      <c r="C400" s="178">
        <v>6796.8632500000003</v>
      </c>
    </row>
    <row r="401" spans="3:3">
      <c r="C401" s="178">
        <v>2643.2685000000001</v>
      </c>
    </row>
    <row r="402" spans="3:3">
      <c r="C402" s="178">
        <v>3077.0954999999999</v>
      </c>
    </row>
    <row r="403" spans="3:3">
      <c r="C403" s="178">
        <v>3044.2132999999999</v>
      </c>
    </row>
    <row r="404" spans="3:3">
      <c r="C404" s="178">
        <v>11455.28</v>
      </c>
    </row>
    <row r="405" spans="3:3">
      <c r="C405" s="178">
        <v>11763.000899999999</v>
      </c>
    </row>
    <row r="406" spans="3:3">
      <c r="C406" s="178">
        <v>2498.4144000000001</v>
      </c>
    </row>
    <row r="407" spans="3:3">
      <c r="C407" s="178">
        <v>9361.3268000000007</v>
      </c>
    </row>
    <row r="408" spans="3:3">
      <c r="C408" s="178">
        <v>1256.299</v>
      </c>
    </row>
    <row r="409" spans="3:3">
      <c r="C409" s="178">
        <v>11362.754999999999</v>
      </c>
    </row>
    <row r="410" spans="3:3">
      <c r="C410" s="178">
        <v>27724.28875</v>
      </c>
    </row>
    <row r="411" spans="3:3">
      <c r="C411" s="178">
        <v>8413.4630500000003</v>
      </c>
    </row>
    <row r="412" spans="3:3">
      <c r="C412" s="178">
        <v>5240.7650000000003</v>
      </c>
    </row>
    <row r="413" spans="3:3">
      <c r="C413" s="178">
        <v>3857.7592500000001</v>
      </c>
    </row>
    <row r="414" spans="3:3">
      <c r="C414" s="178">
        <v>25656.575260000001</v>
      </c>
    </row>
    <row r="415" spans="3:3">
      <c r="C415" s="178">
        <v>3994.1777999999999</v>
      </c>
    </row>
    <row r="416" spans="3:3">
      <c r="C416" s="178">
        <v>9866.3048500000004</v>
      </c>
    </row>
    <row r="417" spans="3:3">
      <c r="C417" s="178">
        <v>5397.6166999999996</v>
      </c>
    </row>
    <row r="418" spans="3:3">
      <c r="C418" s="178">
        <v>11482.63485</v>
      </c>
    </row>
    <row r="419" spans="3:3">
      <c r="C419" s="178">
        <v>24059.680189999999</v>
      </c>
    </row>
    <row r="420" spans="3:3">
      <c r="C420" s="178">
        <v>9861.0249999999996</v>
      </c>
    </row>
    <row r="421" spans="3:3">
      <c r="C421" s="178">
        <v>8342.9087500000005</v>
      </c>
    </row>
    <row r="422" spans="3:3">
      <c r="C422" s="178">
        <v>1708.0014000000001</v>
      </c>
    </row>
    <row r="423" spans="3:3">
      <c r="C423" s="178">
        <v>14043.476699999999</v>
      </c>
    </row>
    <row r="424" spans="3:3">
      <c r="C424" s="178">
        <v>12925.886</v>
      </c>
    </row>
    <row r="425" spans="3:3">
      <c r="C425" s="178">
        <v>19214.705529999999</v>
      </c>
    </row>
    <row r="426" spans="3:3">
      <c r="C426" s="178">
        <v>13831.1152</v>
      </c>
    </row>
    <row r="427" spans="3:3">
      <c r="C427" s="178">
        <v>6067.1267500000004</v>
      </c>
    </row>
    <row r="428" spans="3:3">
      <c r="C428" s="178">
        <v>5972.3779999999997</v>
      </c>
    </row>
    <row r="429" spans="3:3">
      <c r="C429" s="178">
        <v>8825.0859999999993</v>
      </c>
    </row>
    <row r="430" spans="3:3">
      <c r="C430" s="178">
        <v>8233.0974999999999</v>
      </c>
    </row>
    <row r="431" spans="3:3">
      <c r="C431" s="178">
        <v>27346.04207</v>
      </c>
    </row>
    <row r="432" spans="3:3">
      <c r="C432" s="178">
        <v>6196.4480000000003</v>
      </c>
    </row>
    <row r="433" spans="3:3">
      <c r="C433" s="178">
        <v>3056.3881000000001</v>
      </c>
    </row>
    <row r="434" spans="3:3">
      <c r="C434" s="178">
        <v>13887.204</v>
      </c>
    </row>
    <row r="435" spans="3:3">
      <c r="C435" s="178">
        <v>10231.499900000001</v>
      </c>
    </row>
    <row r="436" spans="3:3">
      <c r="C436" s="178">
        <v>3268.84665</v>
      </c>
    </row>
    <row r="437" spans="3:3">
      <c r="C437" s="178">
        <v>11538.421</v>
      </c>
    </row>
    <row r="438" spans="3:3">
      <c r="C438" s="178">
        <v>3213.6220499999999</v>
      </c>
    </row>
    <row r="439" spans="3:3">
      <c r="C439" s="178">
        <v>13390.558999999999</v>
      </c>
    </row>
    <row r="440" spans="3:3">
      <c r="C440" s="178">
        <v>3972.9247</v>
      </c>
    </row>
    <row r="441" spans="3:3">
      <c r="C441" s="178">
        <v>12957.118</v>
      </c>
    </row>
    <row r="442" spans="3:3">
      <c r="C442" s="178">
        <v>11187.6567</v>
      </c>
    </row>
    <row r="443" spans="3:3">
      <c r="C443" s="178">
        <v>17878.900679999999</v>
      </c>
    </row>
    <row r="444" spans="3:3">
      <c r="C444" s="178">
        <v>3847.674</v>
      </c>
    </row>
    <row r="445" spans="3:3">
      <c r="C445" s="178">
        <v>8334.5895999999993</v>
      </c>
    </row>
    <row r="446" spans="3:3">
      <c r="C446" s="178">
        <v>3935.1799000000001</v>
      </c>
    </row>
    <row r="447" spans="3:3">
      <c r="C447" s="178">
        <v>1646.4296999999999</v>
      </c>
    </row>
    <row r="448" spans="3:3">
      <c r="C448" s="178">
        <v>9193.8384999999998</v>
      </c>
    </row>
    <row r="449" spans="3:3">
      <c r="C449" s="178">
        <v>10923.933199999999</v>
      </c>
    </row>
    <row r="450" spans="3:3">
      <c r="C450" s="178">
        <v>2494.0219999999999</v>
      </c>
    </row>
    <row r="451" spans="3:3">
      <c r="C451" s="178">
        <v>9058.7302999999993</v>
      </c>
    </row>
    <row r="452" spans="3:3">
      <c r="C452" s="178">
        <v>2801.2588000000001</v>
      </c>
    </row>
    <row r="453" spans="3:3">
      <c r="C453" s="178">
        <v>2128.4310500000001</v>
      </c>
    </row>
    <row r="454" spans="3:3">
      <c r="C454" s="178">
        <v>6373.55735</v>
      </c>
    </row>
    <row r="455" spans="3:3">
      <c r="C455" s="178">
        <v>7256.7231000000002</v>
      </c>
    </row>
    <row r="456" spans="3:3">
      <c r="C456" s="178">
        <v>11552.904</v>
      </c>
    </row>
    <row r="457" spans="3:3">
      <c r="C457" s="178">
        <v>3761.2919999999999</v>
      </c>
    </row>
    <row r="458" spans="3:3">
      <c r="C458" s="178">
        <v>2219.4450999999999</v>
      </c>
    </row>
    <row r="459" spans="3:3">
      <c r="C459" s="178">
        <v>4753.6368000000002</v>
      </c>
    </row>
    <row r="460" spans="3:3">
      <c r="C460" s="178">
        <v>31620.001059999999</v>
      </c>
    </row>
    <row r="461" spans="3:3">
      <c r="C461" s="178">
        <v>13224.057049999999</v>
      </c>
    </row>
    <row r="462" spans="3:3">
      <c r="C462" s="178">
        <v>12222.898300000001</v>
      </c>
    </row>
    <row r="463" spans="3:3">
      <c r="C463" s="178">
        <v>1664.9996000000001</v>
      </c>
    </row>
    <row r="464" spans="3:3">
      <c r="C464" s="178">
        <v>9724.5300000000007</v>
      </c>
    </row>
    <row r="465" spans="3:3">
      <c r="C465" s="178">
        <v>3206.4913499999998</v>
      </c>
    </row>
    <row r="466" spans="3:3">
      <c r="C466" s="178">
        <v>12913.992399999999</v>
      </c>
    </row>
    <row r="467" spans="3:3">
      <c r="C467" s="178">
        <v>1639.5631000000001</v>
      </c>
    </row>
    <row r="468" spans="3:3">
      <c r="C468" s="178">
        <v>6356.2707</v>
      </c>
    </row>
    <row r="469" spans="3:3">
      <c r="C469" s="178">
        <v>17626.239509999999</v>
      </c>
    </row>
    <row r="470" spans="3:3">
      <c r="C470" s="178">
        <v>1242.816</v>
      </c>
    </row>
    <row r="471" spans="3:3">
      <c r="C471" s="178">
        <v>4779.6022999999996</v>
      </c>
    </row>
    <row r="472" spans="3:3">
      <c r="C472" s="178">
        <v>3861.2096499999998</v>
      </c>
    </row>
    <row r="473" spans="3:3">
      <c r="C473" s="178">
        <v>13635.6379</v>
      </c>
    </row>
    <row r="474" spans="3:3">
      <c r="C474" s="178">
        <v>5976.8311000000003</v>
      </c>
    </row>
    <row r="475" spans="3:3">
      <c r="C475" s="178">
        <v>11842.441999999999</v>
      </c>
    </row>
    <row r="476" spans="3:3">
      <c r="C476" s="178">
        <v>8428.0692999999992</v>
      </c>
    </row>
    <row r="477" spans="3:3">
      <c r="C477" s="178">
        <v>2566.4706999999999</v>
      </c>
    </row>
    <row r="478" spans="3:3">
      <c r="C478" s="178">
        <v>5709.1643999999997</v>
      </c>
    </row>
    <row r="479" spans="3:3">
      <c r="C479" s="178">
        <v>8823.9857499999998</v>
      </c>
    </row>
    <row r="480" spans="3:3">
      <c r="C480" s="178">
        <v>7640.3091999999997</v>
      </c>
    </row>
    <row r="481" spans="3:3">
      <c r="C481" s="178">
        <v>5594.8455000000004</v>
      </c>
    </row>
    <row r="482" spans="3:3">
      <c r="C482" s="178">
        <v>7441.5010000000002</v>
      </c>
    </row>
    <row r="483" spans="3:3">
      <c r="C483" s="178">
        <v>33471.971890000001</v>
      </c>
    </row>
    <row r="484" spans="3:3">
      <c r="C484" s="178">
        <v>1633.0444</v>
      </c>
    </row>
    <row r="485" spans="3:3">
      <c r="C485" s="178">
        <v>9174.1356500000002</v>
      </c>
    </row>
    <row r="486" spans="3:3">
      <c r="C486" s="178">
        <v>11070.535</v>
      </c>
    </row>
    <row r="487" spans="3:3">
      <c r="C487" s="178">
        <v>16085.127500000001</v>
      </c>
    </row>
    <row r="488" spans="3:3">
      <c r="C488" s="178">
        <v>9283.5619999999999</v>
      </c>
    </row>
    <row r="489" spans="3:3">
      <c r="C489" s="178">
        <v>3558.6202499999999</v>
      </c>
    </row>
    <row r="490" spans="3:3">
      <c r="C490" s="178">
        <v>4435.0941999999995</v>
      </c>
    </row>
    <row r="491" spans="3:3">
      <c r="C491" s="178">
        <v>8547.6913000000004</v>
      </c>
    </row>
    <row r="492" spans="3:3">
      <c r="C492" s="178">
        <v>6571.5439999999999</v>
      </c>
    </row>
    <row r="493" spans="3:3">
      <c r="C493" s="178">
        <v>2207.6974500000001</v>
      </c>
    </row>
    <row r="494" spans="3:3">
      <c r="C494" s="178">
        <v>6753.0379999999996</v>
      </c>
    </row>
    <row r="495" spans="3:3">
      <c r="C495" s="178">
        <v>1880.07</v>
      </c>
    </row>
    <row r="496" spans="3:3">
      <c r="C496" s="178">
        <v>11658.11505</v>
      </c>
    </row>
    <row r="497" spans="3:3">
      <c r="C497" s="178">
        <v>10713.644</v>
      </c>
    </row>
    <row r="498" spans="3:3">
      <c r="C498" s="178">
        <v>3659.346</v>
      </c>
    </row>
    <row r="499" spans="3:3">
      <c r="C499" s="178">
        <v>9182.17</v>
      </c>
    </row>
    <row r="500" spans="3:3">
      <c r="C500" s="178">
        <v>12129.614149999999</v>
      </c>
    </row>
    <row r="501" spans="3:3">
      <c r="C501" s="178">
        <v>3736.4647</v>
      </c>
    </row>
    <row r="502" spans="3:3">
      <c r="C502" s="178">
        <v>6748.5911999999998</v>
      </c>
    </row>
    <row r="503" spans="3:3">
      <c r="C503" s="178">
        <v>11326.71487</v>
      </c>
    </row>
    <row r="504" spans="3:3">
      <c r="C504" s="178">
        <v>11365.951999999999</v>
      </c>
    </row>
    <row r="505" spans="3:3">
      <c r="C505" s="178">
        <v>10085.846</v>
      </c>
    </row>
    <row r="506" spans="3:3">
      <c r="C506" s="178">
        <v>1977.8150000000001</v>
      </c>
    </row>
    <row r="507" spans="3:3">
      <c r="C507" s="178">
        <v>3366.6696999999999</v>
      </c>
    </row>
    <row r="508" spans="3:3">
      <c r="C508" s="178">
        <v>7173.35995</v>
      </c>
    </row>
    <row r="509" spans="3:3">
      <c r="C509" s="178">
        <v>9391.3459999999995</v>
      </c>
    </row>
    <row r="510" spans="3:3">
      <c r="C510" s="178">
        <v>14410.9321</v>
      </c>
    </row>
    <row r="511" spans="3:3">
      <c r="C511" s="178">
        <v>2709.1118999999999</v>
      </c>
    </row>
    <row r="512" spans="3:3">
      <c r="C512" s="178">
        <v>24915.046259999999</v>
      </c>
    </row>
    <row r="513" spans="3:3">
      <c r="C513" s="178">
        <v>12949.1554</v>
      </c>
    </row>
    <row r="514" spans="3:3">
      <c r="C514" s="178">
        <v>6666.2430000000004</v>
      </c>
    </row>
    <row r="515" spans="3:3">
      <c r="C515" s="178">
        <v>13143.86485</v>
      </c>
    </row>
    <row r="516" spans="3:3">
      <c r="C516" s="178">
        <v>4466.6214</v>
      </c>
    </row>
    <row r="517" spans="3:3">
      <c r="C517" s="178">
        <v>18806.145469999999</v>
      </c>
    </row>
    <row r="518" spans="3:3">
      <c r="C518" s="178">
        <v>10141.136200000001</v>
      </c>
    </row>
    <row r="519" spans="3:3">
      <c r="C519" s="178">
        <v>6123.5688</v>
      </c>
    </row>
    <row r="520" spans="3:3">
      <c r="C520" s="178">
        <v>8252.2842999999993</v>
      </c>
    </row>
    <row r="521" spans="3:3">
      <c r="C521" s="178">
        <v>1712.2270000000001</v>
      </c>
    </row>
    <row r="522" spans="3:3">
      <c r="C522" s="178">
        <v>12430.95335</v>
      </c>
    </row>
    <row r="523" spans="3:3">
      <c r="C523" s="178">
        <v>9800.8881999999994</v>
      </c>
    </row>
    <row r="524" spans="3:3">
      <c r="C524" s="178">
        <v>10579.710999999999</v>
      </c>
    </row>
    <row r="525" spans="3:3">
      <c r="C525" s="178">
        <v>8280.6226999999999</v>
      </c>
    </row>
    <row r="526" spans="3:3">
      <c r="C526" s="178">
        <v>8527.5319999999992</v>
      </c>
    </row>
    <row r="527" spans="3:3">
      <c r="C527" s="178">
        <v>12244.531000000001</v>
      </c>
    </row>
    <row r="528" spans="3:3">
      <c r="C528" s="178">
        <v>3410.3240000000001</v>
      </c>
    </row>
    <row r="529" spans="3:3">
      <c r="C529" s="178">
        <v>4058.71245</v>
      </c>
    </row>
    <row r="530" spans="3:3">
      <c r="C530" s="178">
        <v>26392.260289999998</v>
      </c>
    </row>
    <row r="531" spans="3:3">
      <c r="C531" s="178">
        <v>14394.398150000001</v>
      </c>
    </row>
    <row r="532" spans="3:3">
      <c r="C532" s="178">
        <v>6435.6237000000001</v>
      </c>
    </row>
    <row r="533" spans="3:3">
      <c r="C533" s="178">
        <v>22192.437109999999</v>
      </c>
    </row>
    <row r="534" spans="3:3">
      <c r="C534" s="178">
        <v>5148.5526</v>
      </c>
    </row>
    <row r="535" spans="3:3">
      <c r="C535" s="178">
        <v>1136.3994</v>
      </c>
    </row>
    <row r="536" spans="3:3">
      <c r="C536" s="178">
        <v>8703.4560000000001</v>
      </c>
    </row>
    <row r="537" spans="3:3">
      <c r="C537" s="178">
        <v>6500.2358999999997</v>
      </c>
    </row>
    <row r="538" spans="3:3">
      <c r="C538" s="178">
        <v>4837.5823</v>
      </c>
    </row>
    <row r="539" spans="3:3">
      <c r="C539" s="178">
        <v>3943.5954000000002</v>
      </c>
    </row>
    <row r="540" spans="3:3">
      <c r="C540" s="178">
        <v>4399.7309999999998</v>
      </c>
    </row>
    <row r="541" spans="3:3">
      <c r="C541" s="178">
        <v>6185.3208000000004</v>
      </c>
    </row>
    <row r="542" spans="3:3">
      <c r="C542" s="178">
        <v>7222.7862500000001</v>
      </c>
    </row>
    <row r="543" spans="3:3">
      <c r="C543" s="178">
        <v>12485.8009</v>
      </c>
    </row>
    <row r="544" spans="3:3">
      <c r="C544" s="178">
        <v>12363.547</v>
      </c>
    </row>
    <row r="545" spans="3:3">
      <c r="C545" s="178">
        <v>10156.7832</v>
      </c>
    </row>
    <row r="546" spans="3:3">
      <c r="C546" s="178">
        <v>2585.2689999999998</v>
      </c>
    </row>
    <row r="547" spans="3:3">
      <c r="C547" s="178">
        <v>1242.26</v>
      </c>
    </row>
    <row r="548" spans="3:3">
      <c r="C548" s="178">
        <v>9863.4717999999993</v>
      </c>
    </row>
    <row r="549" spans="3:3">
      <c r="C549" s="178">
        <v>4766.0219999999999</v>
      </c>
    </row>
    <row r="550" spans="3:3">
      <c r="C550" s="178">
        <v>11244.376899999999</v>
      </c>
    </row>
    <row r="551" spans="3:3">
      <c r="C551" s="178">
        <v>7729.6457499999997</v>
      </c>
    </row>
    <row r="552" spans="3:3">
      <c r="C552" s="178">
        <v>5438.7491</v>
      </c>
    </row>
    <row r="553" spans="3:3">
      <c r="C553" s="178">
        <v>26236.579969999999</v>
      </c>
    </row>
    <row r="554" spans="3:3">
      <c r="C554" s="178">
        <v>2104.1134000000002</v>
      </c>
    </row>
    <row r="555" spans="3:3">
      <c r="C555" s="178">
        <v>8068.1850000000004</v>
      </c>
    </row>
    <row r="556" spans="3:3">
      <c r="C556" s="178">
        <v>2362.2290499999999</v>
      </c>
    </row>
    <row r="557" spans="3:3">
      <c r="C557" s="178">
        <v>2352.9684499999998</v>
      </c>
    </row>
    <row r="558" spans="3:3">
      <c r="C558" s="178">
        <v>3577.9989999999998</v>
      </c>
    </row>
    <row r="559" spans="3:3">
      <c r="C559" s="178">
        <v>3201.2451500000002</v>
      </c>
    </row>
    <row r="560" spans="3:3">
      <c r="C560" s="178">
        <v>29186.482360000002</v>
      </c>
    </row>
    <row r="561" spans="3:3">
      <c r="C561" s="178">
        <v>10976.24575</v>
      </c>
    </row>
    <row r="562" spans="3:3">
      <c r="C562" s="178">
        <v>3500.6122999999998</v>
      </c>
    </row>
    <row r="563" spans="3:3">
      <c r="C563" s="178">
        <v>2020.5523000000001</v>
      </c>
    </row>
    <row r="564" spans="3:3">
      <c r="C564" s="178">
        <v>9541.6955500000004</v>
      </c>
    </row>
    <row r="565" spans="3:3">
      <c r="C565" s="178">
        <v>9504.3102999999992</v>
      </c>
    </row>
    <row r="566" spans="3:3">
      <c r="C566" s="178">
        <v>5385.3379000000004</v>
      </c>
    </row>
    <row r="567" spans="3:3">
      <c r="C567" s="178">
        <v>8930.9345499999999</v>
      </c>
    </row>
    <row r="568" spans="3:3">
      <c r="C568" s="178">
        <v>5375.0379999999996</v>
      </c>
    </row>
    <row r="569" spans="3:3">
      <c r="C569" s="178">
        <v>10264.4421</v>
      </c>
    </row>
    <row r="570" spans="3:3">
      <c r="C570" s="178">
        <v>6113.2310500000003</v>
      </c>
    </row>
    <row r="571" spans="3:3">
      <c r="C571" s="178">
        <v>5469.0065999999997</v>
      </c>
    </row>
    <row r="572" spans="3:3">
      <c r="C572" s="178">
        <v>1727.54</v>
      </c>
    </row>
    <row r="573" spans="3:3">
      <c r="C573" s="178">
        <v>10107.220600000001</v>
      </c>
    </row>
    <row r="574" spans="3:3">
      <c r="C574" s="178">
        <v>8310.8391499999998</v>
      </c>
    </row>
    <row r="575" spans="3:3">
      <c r="C575" s="178">
        <v>1984.4532999999999</v>
      </c>
    </row>
    <row r="576" spans="3:3">
      <c r="C576" s="178">
        <v>2457.502</v>
      </c>
    </row>
    <row r="577" spans="3:3">
      <c r="C577" s="178">
        <v>12146.971</v>
      </c>
    </row>
    <row r="578" spans="3:3">
      <c r="C578" s="178">
        <v>9566.9909000000007</v>
      </c>
    </row>
    <row r="579" spans="3:3">
      <c r="C579" s="178">
        <v>13112.604799999999</v>
      </c>
    </row>
    <row r="580" spans="3:3">
      <c r="C580" s="178">
        <v>10848.1343</v>
      </c>
    </row>
    <row r="581" spans="3:3">
      <c r="C581" s="178">
        <v>12231.613600000001</v>
      </c>
    </row>
    <row r="582" spans="3:3">
      <c r="C582" s="178">
        <v>9875.6803999999993</v>
      </c>
    </row>
    <row r="583" spans="3:3">
      <c r="C583" s="178">
        <v>11264.540999999999</v>
      </c>
    </row>
    <row r="584" spans="3:3">
      <c r="C584" s="178">
        <v>12979.358</v>
      </c>
    </row>
    <row r="585" spans="3:3">
      <c r="C585" s="178">
        <v>1263.249</v>
      </c>
    </row>
    <row r="586" spans="3:3">
      <c r="C586" s="178">
        <v>10106.134249999999</v>
      </c>
    </row>
    <row r="587" spans="3:3">
      <c r="C587" s="178">
        <v>6664.68595</v>
      </c>
    </row>
    <row r="588" spans="3:3">
      <c r="C588" s="178">
        <v>2217.6012000000001</v>
      </c>
    </row>
    <row r="589" spans="3:3">
      <c r="C589" s="178">
        <v>6781.3541999999998</v>
      </c>
    </row>
    <row r="590" spans="3:3">
      <c r="C590" s="178">
        <v>10065.413</v>
      </c>
    </row>
    <row r="591" spans="3:3">
      <c r="C591" s="178">
        <v>4234.9269999999997</v>
      </c>
    </row>
    <row r="592" spans="3:3">
      <c r="C592" s="178">
        <v>9447.2503500000003</v>
      </c>
    </row>
    <row r="593" spans="3:3">
      <c r="C593" s="178">
        <v>14007.222</v>
      </c>
    </row>
    <row r="594" spans="3:3">
      <c r="C594" s="178">
        <v>9583.8932999999997</v>
      </c>
    </row>
    <row r="595" spans="3:3">
      <c r="C595" s="178">
        <v>3484.3310000000001</v>
      </c>
    </row>
    <row r="596" spans="3:3">
      <c r="C596" s="178">
        <v>8604.4836500000001</v>
      </c>
    </row>
    <row r="597" spans="3:3">
      <c r="C597" s="178">
        <v>3757.8447999999999</v>
      </c>
    </row>
    <row r="598" spans="3:3">
      <c r="C598" s="178">
        <v>8827.2098999999998</v>
      </c>
    </row>
    <row r="599" spans="3:3">
      <c r="C599" s="178">
        <v>9910.3598500000007</v>
      </c>
    </row>
    <row r="600" spans="3:3">
      <c r="C600" s="178">
        <v>11737.848840000001</v>
      </c>
    </row>
    <row r="601" spans="3:3">
      <c r="C601" s="178">
        <v>1627.2824499999999</v>
      </c>
    </row>
    <row r="602" spans="3:3">
      <c r="C602" s="178">
        <v>8556.9069999999992</v>
      </c>
    </row>
    <row r="603" spans="3:3">
      <c r="C603" s="178">
        <v>3062.5082499999999</v>
      </c>
    </row>
    <row r="604" spans="3:3">
      <c r="C604" s="178">
        <v>1906.35825</v>
      </c>
    </row>
    <row r="605" spans="3:3">
      <c r="C605" s="178">
        <v>14210.53595</v>
      </c>
    </row>
    <row r="606" spans="3:3">
      <c r="C606" s="178">
        <v>11833.782300000001</v>
      </c>
    </row>
    <row r="607" spans="3:3">
      <c r="C607" s="178">
        <v>17128.426080000001</v>
      </c>
    </row>
    <row r="608" spans="3:3">
      <c r="C608" s="178">
        <v>5031.26955</v>
      </c>
    </row>
    <row r="609" spans="3:3">
      <c r="C609" s="178">
        <v>7985.8149999999996</v>
      </c>
    </row>
    <row r="610" spans="3:3">
      <c r="C610" s="178">
        <v>5428.7277000000004</v>
      </c>
    </row>
    <row r="611" spans="3:3">
      <c r="C611" s="178">
        <v>3925.7582000000002</v>
      </c>
    </row>
    <row r="612" spans="3:3">
      <c r="C612" s="178">
        <v>2416.9549999999999</v>
      </c>
    </row>
    <row r="613" spans="3:3">
      <c r="C613" s="178">
        <v>3070.8087</v>
      </c>
    </row>
    <row r="614" spans="3:3">
      <c r="C614" s="178">
        <v>9095.0682500000003</v>
      </c>
    </row>
    <row r="615" spans="3:3">
      <c r="C615" s="178">
        <v>11842.623750000001</v>
      </c>
    </row>
    <row r="616" spans="3:3">
      <c r="C616" s="178">
        <v>8062.7640000000001</v>
      </c>
    </row>
    <row r="617" spans="3:3">
      <c r="C617" s="178">
        <v>7050.6419999999998</v>
      </c>
    </row>
    <row r="618" spans="3:3">
      <c r="C618" s="178">
        <v>14319.031000000001</v>
      </c>
    </row>
    <row r="619" spans="3:3">
      <c r="C619" s="178">
        <v>6933.2422500000002</v>
      </c>
    </row>
    <row r="620" spans="3:3">
      <c r="C620" s="178">
        <v>27941.28758</v>
      </c>
    </row>
    <row r="621" spans="3:3">
      <c r="C621" s="178">
        <v>11150.78</v>
      </c>
    </row>
    <row r="622" spans="3:3">
      <c r="C622" s="178">
        <v>12797.20962</v>
      </c>
    </row>
    <row r="623" spans="3:3">
      <c r="C623" s="178">
        <v>7261.741</v>
      </c>
    </row>
    <row r="624" spans="3:3">
      <c r="C624" s="178">
        <v>10560.4917</v>
      </c>
    </row>
    <row r="625" spans="3:3">
      <c r="C625" s="178">
        <v>6986.6970000000001</v>
      </c>
    </row>
    <row r="626" spans="3:3">
      <c r="C626" s="178">
        <v>7448.4039499999999</v>
      </c>
    </row>
    <row r="627" spans="3:3">
      <c r="C627" s="178">
        <v>5934.3797999999997</v>
      </c>
    </row>
    <row r="628" spans="3:3">
      <c r="C628" s="178">
        <v>9869.8101999999999</v>
      </c>
    </row>
    <row r="629" spans="3:3">
      <c r="C629" s="178">
        <v>1146.7965999999999</v>
      </c>
    </row>
    <row r="630" spans="3:3">
      <c r="C630" s="178">
        <v>9386.1612999999998</v>
      </c>
    </row>
    <row r="631" spans="3:3">
      <c r="C631" s="178">
        <v>4350.5144</v>
      </c>
    </row>
    <row r="632" spans="3:3">
      <c r="C632" s="178">
        <v>6414.1779999999999</v>
      </c>
    </row>
    <row r="633" spans="3:3">
      <c r="C633" s="178">
        <v>12741.167450000001</v>
      </c>
    </row>
    <row r="634" spans="3:3">
      <c r="C634" s="178">
        <v>1917.3184000000001</v>
      </c>
    </row>
    <row r="635" spans="3:3">
      <c r="C635" s="178">
        <v>5209.5788499999999</v>
      </c>
    </row>
    <row r="636" spans="3:3">
      <c r="C636" s="178">
        <v>13457.960800000001</v>
      </c>
    </row>
    <row r="637" spans="3:3">
      <c r="C637" s="178">
        <v>5662.2250000000004</v>
      </c>
    </row>
    <row r="638" spans="3:3">
      <c r="C638" s="178">
        <v>1252.4069999999999</v>
      </c>
    </row>
    <row r="639" spans="3:3">
      <c r="C639" s="178">
        <v>2731.9122000000002</v>
      </c>
    </row>
    <row r="640" spans="3:3">
      <c r="C640" s="178">
        <v>7209.4917999999998</v>
      </c>
    </row>
    <row r="641" spans="3:3">
      <c r="C641" s="178">
        <v>4266.1657999999998</v>
      </c>
    </row>
    <row r="642" spans="3:3">
      <c r="C642" s="178">
        <v>4719.52405</v>
      </c>
    </row>
    <row r="643" spans="3:3">
      <c r="C643" s="178">
        <v>11848.141</v>
      </c>
    </row>
    <row r="644" spans="3:3">
      <c r="C644" s="178">
        <v>7046.7222000000002</v>
      </c>
    </row>
    <row r="645" spans="3:3">
      <c r="C645" s="178">
        <v>14313.846299999999</v>
      </c>
    </row>
    <row r="646" spans="3:3">
      <c r="C646" s="178">
        <v>2103.08</v>
      </c>
    </row>
    <row r="647" spans="3:3">
      <c r="C647" s="178">
        <v>1815.8759</v>
      </c>
    </row>
    <row r="648" spans="3:3">
      <c r="C648" s="178">
        <v>7731.8578500000003</v>
      </c>
    </row>
    <row r="649" spans="3:3">
      <c r="C649" s="178">
        <v>28476.734990000001</v>
      </c>
    </row>
    <row r="650" spans="3:3">
      <c r="C650" s="178">
        <v>2136.8822500000001</v>
      </c>
    </row>
    <row r="651" spans="3:3">
      <c r="C651" s="178">
        <v>1131.5065999999999</v>
      </c>
    </row>
    <row r="652" spans="3:3">
      <c r="C652" s="178">
        <v>3309.7926000000002</v>
      </c>
    </row>
    <row r="653" spans="3:3">
      <c r="C653" s="178">
        <v>9414.92</v>
      </c>
    </row>
    <row r="654" spans="3:3">
      <c r="C654" s="178">
        <v>6360.9935999999998</v>
      </c>
    </row>
    <row r="655" spans="3:3">
      <c r="C655" s="178">
        <v>11013.7119</v>
      </c>
    </row>
    <row r="656" spans="3:3">
      <c r="C656" s="178">
        <v>4428.8878500000001</v>
      </c>
    </row>
    <row r="657" spans="3:3">
      <c r="C657" s="178">
        <v>5584.3056999999999</v>
      </c>
    </row>
    <row r="658" spans="3:3">
      <c r="C658" s="178">
        <v>1877.9294</v>
      </c>
    </row>
    <row r="659" spans="3:3">
      <c r="C659" s="178">
        <v>2842.7607499999999</v>
      </c>
    </row>
    <row r="660" spans="3:3">
      <c r="C660" s="178">
        <v>3597.596</v>
      </c>
    </row>
    <row r="661" spans="3:3">
      <c r="C661" s="178">
        <v>7445.9179999999997</v>
      </c>
    </row>
    <row r="662" spans="3:3">
      <c r="C662" s="178">
        <v>2680.9493000000002</v>
      </c>
    </row>
    <row r="663" spans="3:3">
      <c r="C663" s="178">
        <v>1621.8827000000001</v>
      </c>
    </row>
    <row r="664" spans="3:3">
      <c r="C664" s="178">
        <v>8219.2039000000004</v>
      </c>
    </row>
    <row r="665" spans="3:3">
      <c r="C665" s="178">
        <v>12523.604799999999</v>
      </c>
    </row>
    <row r="666" spans="3:3">
      <c r="C666" s="178">
        <v>16069.08475</v>
      </c>
    </row>
    <row r="667" spans="3:3">
      <c r="C667" s="178">
        <v>6117.4944999999998</v>
      </c>
    </row>
    <row r="668" spans="3:3">
      <c r="C668" s="178">
        <v>13393.755999999999</v>
      </c>
    </row>
    <row r="669" spans="3:3">
      <c r="C669" s="178">
        <v>5266.3656000000001</v>
      </c>
    </row>
    <row r="670" spans="3:3">
      <c r="C670" s="178">
        <v>4719.7365499999996</v>
      </c>
    </row>
    <row r="671" spans="3:3">
      <c r="C671" s="178">
        <v>11743.9341</v>
      </c>
    </row>
    <row r="672" spans="3:3">
      <c r="C672" s="178">
        <v>5377.4578000000001</v>
      </c>
    </row>
    <row r="673" spans="3:3">
      <c r="C673" s="178">
        <v>7160.3302999999996</v>
      </c>
    </row>
    <row r="674" spans="3:3">
      <c r="C674" s="178">
        <v>4402.2330000000002</v>
      </c>
    </row>
    <row r="675" spans="3:3">
      <c r="C675" s="178">
        <v>11657.7189</v>
      </c>
    </row>
    <row r="676" spans="3:3">
      <c r="C676" s="178">
        <v>6402.2913500000004</v>
      </c>
    </row>
    <row r="677" spans="3:3">
      <c r="C677" s="178">
        <v>12622.1795</v>
      </c>
    </row>
    <row r="678" spans="3:3">
      <c r="C678" s="178">
        <v>1526.3119999999999</v>
      </c>
    </row>
    <row r="679" spans="3:3">
      <c r="C679" s="178">
        <v>12323.936</v>
      </c>
    </row>
    <row r="680" spans="3:3">
      <c r="C680" s="178">
        <v>10072.055050000001</v>
      </c>
    </row>
    <row r="681" spans="3:3">
      <c r="C681" s="178">
        <v>9872.7009999999991</v>
      </c>
    </row>
    <row r="682" spans="3:3">
      <c r="C682" s="178">
        <v>2438.0551999999998</v>
      </c>
    </row>
    <row r="683" spans="3:3">
      <c r="C683" s="178">
        <v>2974.1260000000002</v>
      </c>
    </row>
    <row r="684" spans="3:3">
      <c r="C684" s="178">
        <v>10601.632250000001</v>
      </c>
    </row>
    <row r="685" spans="3:3">
      <c r="C685" s="178">
        <v>14119.62</v>
      </c>
    </row>
    <row r="686" spans="3:3">
      <c r="C686" s="178">
        <v>11729.6795</v>
      </c>
    </row>
    <row r="687" spans="3:3">
      <c r="C687" s="178">
        <v>1875.3440000000001</v>
      </c>
    </row>
    <row r="688" spans="3:3">
      <c r="C688" s="178">
        <v>18218.161390000001</v>
      </c>
    </row>
    <row r="689" spans="3:3">
      <c r="C689" s="178">
        <v>10965.446</v>
      </c>
    </row>
    <row r="690" spans="3:3">
      <c r="C690" s="178">
        <v>7151.0919999999996</v>
      </c>
    </row>
    <row r="691" spans="3:3">
      <c r="C691" s="178">
        <v>12269.68865</v>
      </c>
    </row>
    <row r="692" spans="3:3">
      <c r="C692" s="178">
        <v>5458.0464499999998</v>
      </c>
    </row>
    <row r="693" spans="3:3">
      <c r="C693" s="178">
        <v>8782.4689999999991</v>
      </c>
    </row>
    <row r="694" spans="3:3">
      <c r="C694" s="178">
        <v>6600.3609999999999</v>
      </c>
    </row>
    <row r="695" spans="3:3">
      <c r="C695" s="178">
        <v>1141.4450999999999</v>
      </c>
    </row>
    <row r="696" spans="3:3">
      <c r="C696" s="178">
        <v>11576.13</v>
      </c>
    </row>
    <row r="697" spans="3:3">
      <c r="C697" s="178">
        <v>13129.603450000001</v>
      </c>
    </row>
    <row r="698" spans="3:3">
      <c r="C698" s="178">
        <v>4391.652</v>
      </c>
    </row>
    <row r="699" spans="3:3">
      <c r="C699" s="178">
        <v>8457.8179999999993</v>
      </c>
    </row>
    <row r="700" spans="3:3">
      <c r="C700" s="178">
        <v>3392.3652000000002</v>
      </c>
    </row>
    <row r="701" spans="3:3">
      <c r="C701" s="178">
        <v>5966.8873999999996</v>
      </c>
    </row>
    <row r="702" spans="3:3">
      <c r="C702" s="178">
        <v>6849.0259999999998</v>
      </c>
    </row>
    <row r="703" spans="3:3">
      <c r="C703" s="178">
        <v>8891.1394999999993</v>
      </c>
    </row>
    <row r="704" spans="3:3">
      <c r="C704" s="178">
        <v>2690.1138000000001</v>
      </c>
    </row>
    <row r="705" spans="3:3">
      <c r="C705" s="178">
        <v>26140.3603</v>
      </c>
    </row>
    <row r="706" spans="3:3">
      <c r="C706" s="178">
        <v>6653.7885999999999</v>
      </c>
    </row>
    <row r="707" spans="3:3">
      <c r="C707" s="178">
        <v>6282.2349999999997</v>
      </c>
    </row>
    <row r="708" spans="3:3">
      <c r="C708" s="178">
        <v>6311.9520000000002</v>
      </c>
    </row>
    <row r="709" spans="3:3">
      <c r="C709" s="178">
        <v>3443.0639999999999</v>
      </c>
    </row>
    <row r="710" spans="3:3">
      <c r="C710" s="178">
        <v>2789.0574000000001</v>
      </c>
    </row>
    <row r="711" spans="3:3">
      <c r="C711" s="178">
        <v>2585.8506499999999</v>
      </c>
    </row>
    <row r="712" spans="3:3">
      <c r="C712" s="178">
        <v>4877.9810500000003</v>
      </c>
    </row>
    <row r="713" spans="3:3">
      <c r="C713" s="178">
        <v>5272.1758</v>
      </c>
    </row>
    <row r="714" spans="3:3">
      <c r="C714" s="178">
        <v>1682.597</v>
      </c>
    </row>
    <row r="715" spans="3:3">
      <c r="C715" s="178">
        <v>11945.1327</v>
      </c>
    </row>
    <row r="716" spans="3:3">
      <c r="C716" s="178">
        <v>7243.8136000000004</v>
      </c>
    </row>
    <row r="717" spans="3:3">
      <c r="C717" s="178">
        <v>10422.916649999999</v>
      </c>
    </row>
    <row r="718" spans="3:3">
      <c r="C718" s="178">
        <v>13555.0049</v>
      </c>
    </row>
    <row r="719" spans="3:3">
      <c r="C719" s="178">
        <v>13063.883</v>
      </c>
    </row>
    <row r="720" spans="3:3">
      <c r="C720" s="178">
        <v>2221.5644499999999</v>
      </c>
    </row>
    <row r="721" spans="3:3">
      <c r="C721" s="178">
        <v>1634.5734</v>
      </c>
    </row>
    <row r="722" spans="3:3">
      <c r="C722" s="178">
        <v>2117.3388500000001</v>
      </c>
    </row>
    <row r="723" spans="3:3">
      <c r="C723" s="178">
        <v>8688.8588500000005</v>
      </c>
    </row>
    <row r="724" spans="3:3">
      <c r="C724" s="178">
        <v>4661.2863500000003</v>
      </c>
    </row>
    <row r="725" spans="3:3">
      <c r="C725" s="178">
        <v>8125.7844999999998</v>
      </c>
    </row>
    <row r="726" spans="3:3">
      <c r="C726" s="178">
        <v>12644.589</v>
      </c>
    </row>
    <row r="727" spans="3:3">
      <c r="C727" s="178">
        <v>4564.1914500000003</v>
      </c>
    </row>
    <row r="728" spans="3:3">
      <c r="C728" s="178">
        <v>4846.9201499999999</v>
      </c>
    </row>
    <row r="729" spans="3:3">
      <c r="C729" s="178">
        <v>7633.7205999999996</v>
      </c>
    </row>
    <row r="730" spans="3:3">
      <c r="C730" s="178">
        <v>15170.069</v>
      </c>
    </row>
    <row r="731" spans="3:3">
      <c r="C731" s="178">
        <v>2639.0428999999999</v>
      </c>
    </row>
    <row r="732" spans="3:3">
      <c r="C732" s="178">
        <v>14382.709049999999</v>
      </c>
    </row>
    <row r="733" spans="3:3">
      <c r="C733" s="178">
        <v>7626.9930000000004</v>
      </c>
    </row>
    <row r="734" spans="3:3">
      <c r="C734" s="178">
        <v>5257.5079500000002</v>
      </c>
    </row>
    <row r="735" spans="3:3">
      <c r="C735" s="178">
        <v>2473.3341</v>
      </c>
    </row>
    <row r="736" spans="3:3">
      <c r="C736" s="178">
        <v>13041.921</v>
      </c>
    </row>
    <row r="737" spans="3:3">
      <c r="C737" s="178">
        <v>5245.2268999999997</v>
      </c>
    </row>
    <row r="738" spans="3:3">
      <c r="C738" s="178">
        <v>13451.121999999999</v>
      </c>
    </row>
    <row r="739" spans="3:3">
      <c r="C739" s="178">
        <v>13462.52</v>
      </c>
    </row>
    <row r="740" spans="3:3">
      <c r="C740" s="178">
        <v>5488.2619999999997</v>
      </c>
    </row>
    <row r="741" spans="3:3">
      <c r="C741" s="178">
        <v>4320.4108500000002</v>
      </c>
    </row>
    <row r="742" spans="3:3">
      <c r="C742" s="178">
        <v>6250.4350000000004</v>
      </c>
    </row>
    <row r="743" spans="3:3">
      <c r="C743" s="178">
        <v>25333.332839999999</v>
      </c>
    </row>
    <row r="744" spans="3:3">
      <c r="C744" s="178">
        <v>2913.569</v>
      </c>
    </row>
    <row r="745" spans="3:3">
      <c r="C745" s="178">
        <v>12032.325999999999</v>
      </c>
    </row>
    <row r="746" spans="3:3">
      <c r="C746" s="178">
        <v>13470.804400000001</v>
      </c>
    </row>
    <row r="747" spans="3:3">
      <c r="C747" s="178">
        <v>6289.7548999999999</v>
      </c>
    </row>
    <row r="748" spans="3:3">
      <c r="C748" s="178">
        <v>2927.0646999999999</v>
      </c>
    </row>
    <row r="749" spans="3:3">
      <c r="C749" s="178">
        <v>6238.2979999999998</v>
      </c>
    </row>
    <row r="750" spans="3:3">
      <c r="C750" s="178">
        <v>10096.969999999999</v>
      </c>
    </row>
    <row r="751" spans="3:3">
      <c r="C751" s="178">
        <v>7348.1419999999998</v>
      </c>
    </row>
    <row r="752" spans="3:3">
      <c r="C752" s="178">
        <v>4673.3922000000002</v>
      </c>
    </row>
    <row r="753" spans="3:3">
      <c r="C753" s="178">
        <v>12233.828</v>
      </c>
    </row>
    <row r="754" spans="3:3">
      <c r="C754" s="178">
        <v>32108.662820000001</v>
      </c>
    </row>
    <row r="755" spans="3:3">
      <c r="C755" s="178">
        <v>8965.7957499999993</v>
      </c>
    </row>
    <row r="756" spans="3:3">
      <c r="C756" s="178">
        <v>2304.0021999999999</v>
      </c>
    </row>
    <row r="757" spans="3:3">
      <c r="C757" s="178">
        <v>9487.6442000000006</v>
      </c>
    </row>
    <row r="758" spans="3:3">
      <c r="C758" s="178">
        <v>1121.8739</v>
      </c>
    </row>
    <row r="759" spans="3:3">
      <c r="C759" s="178">
        <v>9549.5650999999998</v>
      </c>
    </row>
    <row r="760" spans="3:3">
      <c r="C760" s="178">
        <v>2217.4691499999999</v>
      </c>
    </row>
    <row r="761" spans="3:3">
      <c r="C761" s="178">
        <v>1628.4709</v>
      </c>
    </row>
    <row r="762" spans="3:3">
      <c r="C762" s="178">
        <v>12982.8747</v>
      </c>
    </row>
    <row r="763" spans="3:3">
      <c r="C763" s="178">
        <v>11674.13</v>
      </c>
    </row>
    <row r="764" spans="3:3">
      <c r="C764" s="178">
        <v>7160.0940000000001</v>
      </c>
    </row>
    <row r="765" spans="3:3">
      <c r="C765" s="178">
        <v>6358.7764500000003</v>
      </c>
    </row>
    <row r="766" spans="3:3">
      <c r="C766" s="178">
        <v>11534.872649999999</v>
      </c>
    </row>
    <row r="767" spans="3:3">
      <c r="C767" s="178">
        <v>4527.1829500000003</v>
      </c>
    </row>
    <row r="768" spans="3:3">
      <c r="C768" s="178">
        <v>3875.7341000000001</v>
      </c>
    </row>
    <row r="769" spans="3:3">
      <c r="C769" s="178">
        <v>12609.88702</v>
      </c>
    </row>
    <row r="770" spans="3:3">
      <c r="C770" s="178">
        <v>28468.919010000001</v>
      </c>
    </row>
    <row r="771" spans="3:3">
      <c r="C771" s="178">
        <v>2730.1078499999999</v>
      </c>
    </row>
    <row r="772" spans="3:3">
      <c r="C772" s="178">
        <v>3353.2840000000001</v>
      </c>
    </row>
    <row r="773" spans="3:3">
      <c r="C773" s="178">
        <v>14474.674999999999</v>
      </c>
    </row>
    <row r="774" spans="3:3">
      <c r="C774" s="178">
        <v>9500.5730500000009</v>
      </c>
    </row>
    <row r="775" spans="3:3">
      <c r="C775" s="178">
        <v>26467.09737</v>
      </c>
    </row>
    <row r="776" spans="3:3">
      <c r="C776" s="178">
        <v>4746.3440000000001</v>
      </c>
    </row>
    <row r="777" spans="3:3">
      <c r="C777" s="178">
        <v>7518.0253499999999</v>
      </c>
    </row>
    <row r="778" spans="3:3">
      <c r="C778" s="178">
        <v>3279.8685500000001</v>
      </c>
    </row>
    <row r="779" spans="3:3">
      <c r="C779" s="178">
        <v>8596.8277999999991</v>
      </c>
    </row>
    <row r="780" spans="3:3">
      <c r="C780" s="178">
        <v>10702.642400000001</v>
      </c>
    </row>
    <row r="781" spans="3:3">
      <c r="C781" s="178">
        <v>4992.3764000000001</v>
      </c>
    </row>
    <row r="782" spans="3:3">
      <c r="C782" s="178">
        <v>2527.8186500000002</v>
      </c>
    </row>
    <row r="783" spans="3:3">
      <c r="C783" s="178">
        <v>1759.338</v>
      </c>
    </row>
    <row r="784" spans="3:3">
      <c r="C784" s="178">
        <v>2322.6217999999999</v>
      </c>
    </row>
    <row r="785" spans="3:3">
      <c r="C785" s="178">
        <v>7804.1605</v>
      </c>
    </row>
    <row r="786" spans="3:3">
      <c r="C786" s="178">
        <v>2902.9065000000001</v>
      </c>
    </row>
    <row r="787" spans="3:3">
      <c r="C787" s="178">
        <v>9704.6680500000002</v>
      </c>
    </row>
    <row r="788" spans="3:3">
      <c r="C788" s="178">
        <v>4889.0367999999999</v>
      </c>
    </row>
    <row r="789" spans="3:3">
      <c r="C789" s="178">
        <v>25517.11363</v>
      </c>
    </row>
    <row r="790" spans="3:3">
      <c r="C790" s="178">
        <v>4500.33925</v>
      </c>
    </row>
    <row r="791" spans="3:3">
      <c r="C791" s="178">
        <v>16796.411940000002</v>
      </c>
    </row>
    <row r="792" spans="3:3">
      <c r="C792" s="178">
        <v>4915.0598499999996</v>
      </c>
    </row>
    <row r="793" spans="3:3">
      <c r="C793" s="178">
        <v>7624.63</v>
      </c>
    </row>
    <row r="794" spans="3:3">
      <c r="C794" s="178">
        <v>8410.0468500000006</v>
      </c>
    </row>
    <row r="795" spans="3:3">
      <c r="C795" s="178">
        <v>28340.188849999999</v>
      </c>
    </row>
    <row r="796" spans="3:3">
      <c r="C796" s="178">
        <v>4518.8262500000001</v>
      </c>
    </row>
    <row r="797" spans="3:3">
      <c r="C797" s="178">
        <v>3378.91</v>
      </c>
    </row>
    <row r="798" spans="3:3">
      <c r="C798" s="178">
        <v>7144.86265</v>
      </c>
    </row>
    <row r="799" spans="3:3">
      <c r="C799" s="178">
        <v>10118.424000000001</v>
      </c>
    </row>
    <row r="800" spans="3:3">
      <c r="C800" s="178">
        <v>5484.4673000000003</v>
      </c>
    </row>
    <row r="801" spans="3:3">
      <c r="C801" s="178">
        <v>7986.4752500000004</v>
      </c>
    </row>
    <row r="802" spans="3:3">
      <c r="C802" s="178">
        <v>7418.5219999999999</v>
      </c>
    </row>
    <row r="803" spans="3:3">
      <c r="C803" s="178">
        <v>13887.968500000001</v>
      </c>
    </row>
    <row r="804" spans="3:3">
      <c r="C804" s="178">
        <v>6551.7501000000002</v>
      </c>
    </row>
    <row r="805" spans="3:3">
      <c r="C805" s="178">
        <v>5267.8181500000001</v>
      </c>
    </row>
    <row r="806" spans="3:3">
      <c r="C806" s="178">
        <v>1972.95</v>
      </c>
    </row>
    <row r="807" spans="3:3">
      <c r="C807" s="178">
        <v>21232.182260000001</v>
      </c>
    </row>
    <row r="808" spans="3:3">
      <c r="C808" s="178">
        <v>8627.5411000000004</v>
      </c>
    </row>
    <row r="809" spans="3:3">
      <c r="C809" s="178">
        <v>4433.3877000000002</v>
      </c>
    </row>
    <row r="810" spans="3:3">
      <c r="C810" s="178">
        <v>4438.2633999999998</v>
      </c>
    </row>
    <row r="811" spans="3:3">
      <c r="C811" s="178">
        <v>23241.47453</v>
      </c>
    </row>
    <row r="812" spans="3:3">
      <c r="C812" s="178">
        <v>9957.7216000000008</v>
      </c>
    </row>
    <row r="813" spans="3:3">
      <c r="C813" s="178">
        <v>8269.0439999999999</v>
      </c>
    </row>
    <row r="814" spans="3:3">
      <c r="C814" s="178">
        <v>36580.282160000002</v>
      </c>
    </row>
    <row r="815" spans="3:3">
      <c r="C815" s="178">
        <v>8765.2489999999998</v>
      </c>
    </row>
    <row r="816" spans="3:3">
      <c r="C816" s="178">
        <v>5383.5360000000001</v>
      </c>
    </row>
    <row r="817" spans="3:3">
      <c r="C817" s="178">
        <v>12124.992399999999</v>
      </c>
    </row>
    <row r="818" spans="3:3">
      <c r="C818" s="178">
        <v>2709.24395</v>
      </c>
    </row>
    <row r="819" spans="3:3">
      <c r="C819" s="178">
        <v>3987.9259999999999</v>
      </c>
    </row>
    <row r="820" spans="3:3">
      <c r="C820" s="178">
        <v>12495.290849999999</v>
      </c>
    </row>
    <row r="821" spans="3:3">
      <c r="C821" s="178">
        <v>26018.950519999999</v>
      </c>
    </row>
    <row r="822" spans="3:3">
      <c r="C822" s="178">
        <v>8798.5930000000008</v>
      </c>
    </row>
    <row r="823" spans="3:3">
      <c r="C823" s="178">
        <v>1711.0268000000001</v>
      </c>
    </row>
    <row r="824" spans="3:3">
      <c r="C824" s="178">
        <v>8569.8618000000006</v>
      </c>
    </row>
    <row r="825" spans="3:3">
      <c r="C825" s="178">
        <v>2020.1769999999999</v>
      </c>
    </row>
    <row r="826" spans="3:3">
      <c r="C826" s="178">
        <v>21595.382290000001</v>
      </c>
    </row>
    <row r="827" spans="3:3">
      <c r="C827" s="178">
        <v>9850.4320000000007</v>
      </c>
    </row>
    <row r="828" spans="3:3">
      <c r="C828" s="178">
        <v>6877.9800999999998</v>
      </c>
    </row>
    <row r="829" spans="3:3">
      <c r="C829" s="178">
        <v>4137.5227000000004</v>
      </c>
    </row>
    <row r="830" spans="3:3">
      <c r="C830" s="178">
        <v>12950.0712</v>
      </c>
    </row>
    <row r="831" spans="3:3">
      <c r="C831" s="178">
        <v>12094.477999999999</v>
      </c>
    </row>
    <row r="832" spans="3:3">
      <c r="C832" s="178">
        <v>2250.8352</v>
      </c>
    </row>
    <row r="833" spans="3:3">
      <c r="C833" s="178">
        <v>22493.659640000002</v>
      </c>
    </row>
    <row r="834" spans="3:3">
      <c r="C834" s="178">
        <v>1704.7001499999999</v>
      </c>
    </row>
    <row r="835" spans="3:3">
      <c r="C835" s="178">
        <v>3161.4540000000002</v>
      </c>
    </row>
    <row r="836" spans="3:3">
      <c r="C836" s="178">
        <v>11394.065549999999</v>
      </c>
    </row>
    <row r="837" spans="3:3">
      <c r="C837" s="178">
        <v>7325.0482000000002</v>
      </c>
    </row>
    <row r="838" spans="3:3">
      <c r="C838" s="178">
        <v>3594.17085</v>
      </c>
    </row>
    <row r="839" spans="3:3">
      <c r="C839" s="178">
        <v>8023.1354499999998</v>
      </c>
    </row>
    <row r="840" spans="3:3">
      <c r="C840" s="178">
        <v>14394.5579</v>
      </c>
    </row>
    <row r="841" spans="3:3">
      <c r="C841" s="178">
        <v>9288.0267000000003</v>
      </c>
    </row>
    <row r="842" spans="3:3">
      <c r="C842" s="178">
        <v>3353.4703</v>
      </c>
    </row>
    <row r="843" spans="3:3">
      <c r="C843" s="178">
        <v>10594.501550000001</v>
      </c>
    </row>
    <row r="844" spans="3:3">
      <c r="C844" s="178">
        <v>8277.5229999999992</v>
      </c>
    </row>
    <row r="845" spans="3:3">
      <c r="C845" s="178">
        <v>17929.303370000001</v>
      </c>
    </row>
    <row r="846" spans="3:3">
      <c r="C846" s="178">
        <v>2480.9791</v>
      </c>
    </row>
    <row r="847" spans="3:3">
      <c r="C847" s="178">
        <v>4462.7218000000003</v>
      </c>
    </row>
    <row r="848" spans="3:3">
      <c r="C848" s="178">
        <v>1981.5818999999999</v>
      </c>
    </row>
    <row r="849" spans="3:3">
      <c r="C849" s="178">
        <v>11554.223599999999</v>
      </c>
    </row>
    <row r="850" spans="3:3">
      <c r="C850" s="178">
        <v>6548.1950500000003</v>
      </c>
    </row>
    <row r="851" spans="3:3">
      <c r="C851" s="178">
        <v>5708.8670000000002</v>
      </c>
    </row>
    <row r="852" spans="3:3">
      <c r="C852" s="178">
        <v>7045.4989999999998</v>
      </c>
    </row>
    <row r="853" spans="3:3">
      <c r="C853" s="178">
        <v>8978.1851000000006</v>
      </c>
    </row>
    <row r="854" spans="3:3">
      <c r="C854" s="178">
        <v>5757.41345</v>
      </c>
    </row>
    <row r="855" spans="3:3">
      <c r="C855" s="178">
        <v>14349.8544</v>
      </c>
    </row>
    <row r="856" spans="3:3">
      <c r="C856" s="178">
        <v>10928.849</v>
      </c>
    </row>
    <row r="857" spans="3:3">
      <c r="C857" s="178">
        <v>13974.455550000001</v>
      </c>
    </row>
    <row r="858" spans="3:3">
      <c r="C858" s="178">
        <v>1909.52745</v>
      </c>
    </row>
    <row r="859" spans="3:3">
      <c r="C859" s="178">
        <v>12096.6512</v>
      </c>
    </row>
    <row r="860" spans="3:3">
      <c r="C860" s="178">
        <v>13204.28565</v>
      </c>
    </row>
    <row r="861" spans="3:3">
      <c r="C861" s="178">
        <v>4562.8420999999998</v>
      </c>
    </row>
    <row r="862" spans="3:3">
      <c r="C862" s="178">
        <v>8551.3469999999998</v>
      </c>
    </row>
    <row r="863" spans="3:3">
      <c r="C863" s="178">
        <v>2102.2647000000002</v>
      </c>
    </row>
    <row r="864" spans="3:3">
      <c r="C864" s="178">
        <v>15161.5344</v>
      </c>
    </row>
    <row r="865" spans="3:3">
      <c r="C865" s="178">
        <v>11884.048580000001</v>
      </c>
    </row>
    <row r="866" spans="3:3">
      <c r="C866" s="178">
        <v>4454.40265</v>
      </c>
    </row>
    <row r="867" spans="3:3">
      <c r="C867" s="178">
        <v>5855.9025000000001</v>
      </c>
    </row>
    <row r="868" spans="3:3">
      <c r="C868" s="178">
        <v>4076.4969999999998</v>
      </c>
    </row>
    <row r="869" spans="3:3">
      <c r="C869" s="178">
        <v>15019.760050000001</v>
      </c>
    </row>
    <row r="870" spans="3:3">
      <c r="C870" s="178">
        <v>10796.35025</v>
      </c>
    </row>
    <row r="871" spans="3:3">
      <c r="C871" s="178">
        <v>11353.2276</v>
      </c>
    </row>
    <row r="872" spans="3:3">
      <c r="C872" s="178">
        <v>9748.9105999999992</v>
      </c>
    </row>
    <row r="873" spans="3:3">
      <c r="C873" s="178">
        <v>10577.087</v>
      </c>
    </row>
    <row r="874" spans="3:3">
      <c r="C874" s="178">
        <v>11286.538699999999</v>
      </c>
    </row>
    <row r="875" spans="3:3">
      <c r="C875" s="178">
        <v>3591.48</v>
      </c>
    </row>
    <row r="876" spans="3:3">
      <c r="C876" s="178">
        <v>11299.343000000001</v>
      </c>
    </row>
    <row r="877" spans="3:3">
      <c r="C877" s="178">
        <v>4561.1885000000002</v>
      </c>
    </row>
    <row r="878" spans="3:3">
      <c r="C878" s="178">
        <v>1674.6323</v>
      </c>
    </row>
    <row r="879" spans="3:3">
      <c r="C879" s="178">
        <v>23045.566159999998</v>
      </c>
    </row>
    <row r="880" spans="3:3">
      <c r="C880" s="178">
        <v>3227.1210999999998</v>
      </c>
    </row>
    <row r="881" spans="3:3">
      <c r="C881" s="178">
        <v>11253.421</v>
      </c>
    </row>
    <row r="882" spans="3:3">
      <c r="C882" s="178">
        <v>3471.4096</v>
      </c>
    </row>
    <row r="883" spans="3:3">
      <c r="C883" s="178">
        <v>11363.2832</v>
      </c>
    </row>
    <row r="884" spans="3:3">
      <c r="C884" s="178">
        <v>20420.604650000001</v>
      </c>
    </row>
    <row r="885" spans="3:3">
      <c r="C885" s="178">
        <v>10338.9316</v>
      </c>
    </row>
    <row r="886" spans="3:3">
      <c r="C886" s="178">
        <v>8988.1587500000005</v>
      </c>
    </row>
    <row r="887" spans="3:3">
      <c r="C887" s="178">
        <v>10493.9458</v>
      </c>
    </row>
    <row r="888" spans="3:3">
      <c r="C888" s="178">
        <v>2904.0880000000002</v>
      </c>
    </row>
    <row r="889" spans="3:3">
      <c r="C889" s="178">
        <v>8605.3615000000009</v>
      </c>
    </row>
    <row r="890" spans="3:3">
      <c r="C890" s="178">
        <v>11512.405000000001</v>
      </c>
    </row>
    <row r="891" spans="3:3">
      <c r="C891" s="178">
        <v>5312.1698500000002</v>
      </c>
    </row>
    <row r="892" spans="3:3">
      <c r="C892" s="178">
        <v>2396.0958999999998</v>
      </c>
    </row>
    <row r="893" spans="3:3">
      <c r="C893" s="178">
        <v>10807.4863</v>
      </c>
    </row>
    <row r="894" spans="3:3">
      <c r="C894" s="178">
        <v>9222.4025999999994</v>
      </c>
    </row>
    <row r="895" spans="3:3">
      <c r="C895" s="178">
        <v>5693.4305000000004</v>
      </c>
    </row>
    <row r="896" spans="3:3">
      <c r="C896" s="178">
        <v>8347.1643000000004</v>
      </c>
    </row>
    <row r="897" spans="3:3">
      <c r="C897" s="178">
        <v>18903.491409999999</v>
      </c>
    </row>
    <row r="898" spans="3:3">
      <c r="C898" s="178">
        <v>14254.608200000001</v>
      </c>
    </row>
    <row r="899" spans="3:3">
      <c r="C899" s="178">
        <v>10214.636</v>
      </c>
    </row>
    <row r="900" spans="3:3">
      <c r="C900" s="178">
        <v>5836.5204000000003</v>
      </c>
    </row>
    <row r="901" spans="3:3">
      <c r="C901" s="178">
        <v>14358.364369999999</v>
      </c>
    </row>
    <row r="902" spans="3:3">
      <c r="C902" s="178">
        <v>1728.8969999999999</v>
      </c>
    </row>
    <row r="903" spans="3:3">
      <c r="C903" s="178">
        <v>8582.3022999999994</v>
      </c>
    </row>
    <row r="904" spans="3:3">
      <c r="C904" s="178">
        <v>3693.4279999999999</v>
      </c>
    </row>
    <row r="905" spans="3:3">
      <c r="C905" s="178">
        <v>20709.020339999999</v>
      </c>
    </row>
    <row r="906" spans="3:3">
      <c r="C906" s="178">
        <v>9991.0376500000002</v>
      </c>
    </row>
    <row r="907" spans="3:3">
      <c r="C907" s="178">
        <v>19673.335729999999</v>
      </c>
    </row>
    <row r="908" spans="3:3">
      <c r="C908" s="178">
        <v>11085.586799999999</v>
      </c>
    </row>
    <row r="909" spans="3:3">
      <c r="C909" s="178">
        <v>7623.518</v>
      </c>
    </row>
    <row r="910" spans="3:3">
      <c r="C910" s="178">
        <v>3176.2876999999999</v>
      </c>
    </row>
    <row r="911" spans="3:3">
      <c r="C911" s="178">
        <v>3704.3544999999999</v>
      </c>
    </row>
    <row r="912" spans="3:3">
      <c r="C912" s="178">
        <v>9048.0272999999997</v>
      </c>
    </row>
    <row r="913" spans="3:3">
      <c r="C913" s="178">
        <v>7954.5169999999998</v>
      </c>
    </row>
    <row r="914" spans="3:3">
      <c r="C914" s="178">
        <v>27117.993780000001</v>
      </c>
    </row>
    <row r="915" spans="3:3">
      <c r="C915" s="178">
        <v>6338.0756000000001</v>
      </c>
    </row>
    <row r="916" spans="3:3">
      <c r="C916" s="178">
        <v>9630.3970000000008</v>
      </c>
    </row>
    <row r="917" spans="3:3">
      <c r="C917" s="178">
        <v>11289.10925</v>
      </c>
    </row>
    <row r="918" spans="3:3">
      <c r="C918" s="178">
        <v>2261.5688</v>
      </c>
    </row>
    <row r="919" spans="3:3">
      <c r="C919" s="178">
        <v>10791.96</v>
      </c>
    </row>
    <row r="920" spans="3:3">
      <c r="C920" s="178">
        <v>5979.7309999999998</v>
      </c>
    </row>
    <row r="921" spans="3:3">
      <c r="C921" s="178">
        <v>2203.7359499999998</v>
      </c>
    </row>
    <row r="922" spans="3:3">
      <c r="C922" s="178">
        <v>12235.8392</v>
      </c>
    </row>
    <row r="923" spans="3:3">
      <c r="C923" s="178">
        <v>5630.4578499999998</v>
      </c>
    </row>
    <row r="924" spans="3:3">
      <c r="C924" s="178">
        <v>11015.1747</v>
      </c>
    </row>
    <row r="925" spans="3:3">
      <c r="C925" s="178">
        <v>7228.2156500000001</v>
      </c>
    </row>
    <row r="926" spans="3:3">
      <c r="C926" s="178">
        <v>14426.073850000001</v>
      </c>
    </row>
    <row r="927" spans="3:3">
      <c r="C927" s="178">
        <v>2459.7201</v>
      </c>
    </row>
    <row r="928" spans="3:3">
      <c r="C928" s="178">
        <v>3989.8409999999999</v>
      </c>
    </row>
    <row r="929" spans="3:3">
      <c r="C929" s="178">
        <v>7727.2532000000001</v>
      </c>
    </row>
    <row r="930" spans="3:3">
      <c r="C930" s="178">
        <v>5124.1886999999997</v>
      </c>
    </row>
    <row r="931" spans="3:3">
      <c r="C931" s="178">
        <v>18963.171920000001</v>
      </c>
    </row>
    <row r="932" spans="3:3">
      <c r="C932" s="178">
        <v>2200.8308499999998</v>
      </c>
    </row>
    <row r="933" spans="3:3">
      <c r="C933" s="178">
        <v>7153.5538999999999</v>
      </c>
    </row>
    <row r="934" spans="3:3">
      <c r="C934" s="178">
        <v>5227.9887500000004</v>
      </c>
    </row>
    <row r="935" spans="3:3">
      <c r="C935" s="178">
        <v>10982.5013</v>
      </c>
    </row>
    <row r="936" spans="3:3">
      <c r="C936" s="178">
        <v>4529.4769999999999</v>
      </c>
    </row>
    <row r="937" spans="3:3">
      <c r="C937" s="178">
        <v>4670.6400000000003</v>
      </c>
    </row>
    <row r="938" spans="3:3">
      <c r="C938" s="178">
        <v>6112.3529500000004</v>
      </c>
    </row>
    <row r="939" spans="3:3">
      <c r="C939" s="178">
        <v>11093.6229</v>
      </c>
    </row>
    <row r="940" spans="3:3">
      <c r="C940" s="178">
        <v>6457.8433999999997</v>
      </c>
    </row>
    <row r="941" spans="3:3">
      <c r="C941" s="178">
        <v>4433.9159</v>
      </c>
    </row>
    <row r="942" spans="3:3">
      <c r="C942" s="178">
        <v>2154.3609999999999</v>
      </c>
    </row>
    <row r="943" spans="3:3">
      <c r="C943" s="178">
        <v>6496.8860000000004</v>
      </c>
    </row>
    <row r="944" spans="3:3">
      <c r="C944" s="178">
        <v>2899.4893499999998</v>
      </c>
    </row>
    <row r="945" spans="3:3">
      <c r="C945" s="178">
        <v>7650.7737500000003</v>
      </c>
    </row>
    <row r="946" spans="3:3">
      <c r="C946" s="178">
        <v>2850.6837500000001</v>
      </c>
    </row>
    <row r="947" spans="3:3">
      <c r="C947" s="178">
        <v>2632.9920000000002</v>
      </c>
    </row>
    <row r="948" spans="3:3">
      <c r="C948" s="178">
        <v>9447.3824000000004</v>
      </c>
    </row>
    <row r="949" spans="3:3">
      <c r="C949" s="178">
        <v>8603.8233999999993</v>
      </c>
    </row>
    <row r="950" spans="3:3">
      <c r="C950" s="178">
        <v>13844.797200000001</v>
      </c>
    </row>
    <row r="951" spans="3:3">
      <c r="C951" s="178">
        <v>13126.677449999999</v>
      </c>
    </row>
    <row r="952" spans="3:3">
      <c r="C952" s="178">
        <v>5327.4002499999997</v>
      </c>
    </row>
    <row r="953" spans="3:3">
      <c r="C953" s="178">
        <v>13725.47184</v>
      </c>
    </row>
    <row r="954" spans="3:3">
      <c r="C954" s="178">
        <v>13019.161050000001</v>
      </c>
    </row>
    <row r="955" spans="3:3">
      <c r="C955" s="178">
        <v>8671.1912499999999</v>
      </c>
    </row>
    <row r="956" spans="3:3">
      <c r="C956" s="178">
        <v>4134.0824499999999</v>
      </c>
    </row>
    <row r="957" spans="3:3">
      <c r="C957" s="178">
        <v>18838.703659999999</v>
      </c>
    </row>
    <row r="958" spans="3:3">
      <c r="C958" s="178">
        <v>5699.8374999999996</v>
      </c>
    </row>
    <row r="959" spans="3:3">
      <c r="C959" s="178">
        <v>6393.6034499999996</v>
      </c>
    </row>
    <row r="960" spans="3:3">
      <c r="C960" s="178">
        <v>4934.7049999999999</v>
      </c>
    </row>
    <row r="961" spans="3:3">
      <c r="C961" s="178">
        <v>6198.7518</v>
      </c>
    </row>
    <row r="962" spans="3:3">
      <c r="C962" s="178">
        <v>8733.2292500000003</v>
      </c>
    </row>
    <row r="963" spans="3:3">
      <c r="C963" s="178">
        <v>2055.3249000000001</v>
      </c>
    </row>
    <row r="964" spans="3:3">
      <c r="C964" s="178">
        <v>9964.06</v>
      </c>
    </row>
    <row r="965" spans="3:3">
      <c r="C965" s="178">
        <v>5116.5003999999999</v>
      </c>
    </row>
    <row r="966" spans="3:3">
      <c r="C966" s="178">
        <v>36910.608030000003</v>
      </c>
    </row>
    <row r="967" spans="3:3">
      <c r="C967" s="178">
        <v>12347.172</v>
      </c>
    </row>
    <row r="968" spans="3:3">
      <c r="C968" s="178">
        <v>5373.3642499999996</v>
      </c>
    </row>
    <row r="969" spans="3:3">
      <c r="C969" s="178">
        <v>23563.016179999999</v>
      </c>
    </row>
    <row r="970" spans="3:3">
      <c r="C970" s="178">
        <v>1702.4553000000001</v>
      </c>
    </row>
    <row r="971" spans="3:3">
      <c r="C971" s="178">
        <v>10806.839</v>
      </c>
    </row>
    <row r="972" spans="3:3">
      <c r="C972" s="178">
        <v>3956.0714499999999</v>
      </c>
    </row>
    <row r="973" spans="3:3">
      <c r="C973" s="178">
        <v>12890.057650000001</v>
      </c>
    </row>
    <row r="974" spans="3:3">
      <c r="C974" s="178">
        <v>5415.6611999999996</v>
      </c>
    </row>
    <row r="975" spans="3:3">
      <c r="C975" s="178">
        <v>4058.1161000000002</v>
      </c>
    </row>
    <row r="976" spans="3:3">
      <c r="C976" s="178">
        <v>7537.1638999999996</v>
      </c>
    </row>
    <row r="977" spans="3:3">
      <c r="C977" s="178">
        <v>4718.2035500000002</v>
      </c>
    </row>
    <row r="978" spans="3:3">
      <c r="C978" s="178">
        <v>6593.5083000000004</v>
      </c>
    </row>
    <row r="979" spans="3:3">
      <c r="C979" s="178">
        <v>8442.6669999999995</v>
      </c>
    </row>
    <row r="980" spans="3:3">
      <c r="C980" s="178">
        <v>6858.4795999999997</v>
      </c>
    </row>
    <row r="981" spans="3:3">
      <c r="C981" s="178">
        <v>4795.6567999999997</v>
      </c>
    </row>
    <row r="982" spans="3:3">
      <c r="C982" s="178">
        <v>6640.5448500000002</v>
      </c>
    </row>
    <row r="983" spans="3:3">
      <c r="C983" s="178">
        <v>7162.0122000000001</v>
      </c>
    </row>
    <row r="984" spans="3:3">
      <c r="C984" s="178">
        <v>10594.225700000001</v>
      </c>
    </row>
    <row r="985" spans="3:3">
      <c r="C985" s="178">
        <v>11938.255950000001</v>
      </c>
    </row>
    <row r="986" spans="3:3">
      <c r="C986" s="178">
        <v>12479.70895</v>
      </c>
    </row>
    <row r="987" spans="3:3">
      <c r="C987" s="178">
        <v>11345.519</v>
      </c>
    </row>
    <row r="988" spans="3:3">
      <c r="C988" s="178">
        <v>8515.7587000000003</v>
      </c>
    </row>
    <row r="989" spans="3:3">
      <c r="C989" s="178">
        <v>2699.56835</v>
      </c>
    </row>
    <row r="990" spans="3:3">
      <c r="C990" s="178">
        <v>14449.8544</v>
      </c>
    </row>
    <row r="991" spans="3:3">
      <c r="C991" s="178">
        <v>12224.350850000001</v>
      </c>
    </row>
    <row r="992" spans="3:3">
      <c r="C992" s="178">
        <v>6985.50695</v>
      </c>
    </row>
    <row r="993" spans="3:3">
      <c r="C993" s="178">
        <v>3238.4357</v>
      </c>
    </row>
    <row r="994" spans="3:3">
      <c r="C994" s="178">
        <v>4296.2712000000001</v>
      </c>
    </row>
    <row r="995" spans="3:3">
      <c r="C995" s="178">
        <v>3171.6149</v>
      </c>
    </row>
    <row r="996" spans="3:3">
      <c r="C996" s="178">
        <v>1135.9407000000001</v>
      </c>
    </row>
    <row r="997" spans="3:3">
      <c r="C997" s="178">
        <v>5615.3689999999997</v>
      </c>
    </row>
    <row r="998" spans="3:3">
      <c r="C998" s="178">
        <v>9101.7980000000007</v>
      </c>
    </row>
    <row r="999" spans="3:3">
      <c r="C999" s="178">
        <v>6059.1729999999998</v>
      </c>
    </row>
    <row r="1000" spans="3:3">
      <c r="C1000" s="178">
        <v>1633.9618</v>
      </c>
    </row>
    <row r="1001" spans="3:3">
      <c r="C1001" s="178">
        <v>1241.5650000000001</v>
      </c>
    </row>
    <row r="1002" spans="3:3">
      <c r="C1002" s="178">
        <v>15828.82173</v>
      </c>
    </row>
    <row r="1003" spans="3:3">
      <c r="C1003" s="178">
        <v>4415.1588000000002</v>
      </c>
    </row>
    <row r="1004" spans="3:3">
      <c r="C1004" s="178">
        <v>6474.0129999999999</v>
      </c>
    </row>
    <row r="1005" spans="3:3">
      <c r="C1005" s="178">
        <v>11436.738149999999</v>
      </c>
    </row>
    <row r="1006" spans="3:3">
      <c r="C1006" s="178">
        <v>11305.93455</v>
      </c>
    </row>
    <row r="1007" spans="3:3">
      <c r="C1007" s="178">
        <v>30063.580549999999</v>
      </c>
    </row>
    <row r="1008" spans="3:3">
      <c r="C1008" s="178">
        <v>10197.772199999999</v>
      </c>
    </row>
    <row r="1009" spans="3:3">
      <c r="C1009" s="178">
        <v>4544.2348000000002</v>
      </c>
    </row>
    <row r="1010" spans="3:3">
      <c r="C1010" s="178">
        <v>3277.1610000000001</v>
      </c>
    </row>
    <row r="1011" spans="3:3">
      <c r="C1011" s="178">
        <v>6770.1925000000001</v>
      </c>
    </row>
    <row r="1012" spans="3:3">
      <c r="C1012" s="178">
        <v>7337.7479999999996</v>
      </c>
    </row>
    <row r="1013" spans="3:3">
      <c r="C1013" s="178">
        <v>10370.912549999999</v>
      </c>
    </row>
    <row r="1014" spans="3:3">
      <c r="C1014" s="178">
        <v>10704.47</v>
      </c>
    </row>
    <row r="1015" spans="3:3">
      <c r="C1015" s="178">
        <v>1880.4870000000001</v>
      </c>
    </row>
    <row r="1016" spans="3:3">
      <c r="C1016" s="178">
        <v>8615.2999999999993</v>
      </c>
    </row>
    <row r="1017" spans="3:3">
      <c r="C1017" s="178">
        <v>3292.5298499999999</v>
      </c>
    </row>
    <row r="1018" spans="3:3">
      <c r="C1018" s="178">
        <v>3021.80915</v>
      </c>
    </row>
    <row r="1019" spans="3:3">
      <c r="C1019" s="178">
        <v>14478.33015</v>
      </c>
    </row>
    <row r="1020" spans="3:3">
      <c r="C1020" s="178">
        <v>4747.0528999999997</v>
      </c>
    </row>
    <row r="1021" spans="3:3">
      <c r="C1021" s="178">
        <v>10959.33</v>
      </c>
    </row>
    <row r="1022" spans="3:3">
      <c r="C1022" s="178">
        <v>2741.9479999999999</v>
      </c>
    </row>
    <row r="1023" spans="3:3">
      <c r="C1023" s="178">
        <v>4357.0436499999996</v>
      </c>
    </row>
    <row r="1024" spans="3:3">
      <c r="C1024" s="178">
        <v>4189.1130999999996</v>
      </c>
    </row>
    <row r="1025" spans="3:3">
      <c r="C1025" s="178">
        <v>8283.6807000000008</v>
      </c>
    </row>
    <row r="1026" spans="3:3">
      <c r="C1026" s="178">
        <v>1720.3536999999999</v>
      </c>
    </row>
    <row r="1027" spans="3:3">
      <c r="C1027" s="178">
        <v>8534.6718000000001</v>
      </c>
    </row>
    <row r="1028" spans="3:3">
      <c r="C1028" s="178">
        <v>3732.6251000000002</v>
      </c>
    </row>
    <row r="1029" spans="3:3">
      <c r="C1029" s="178">
        <v>5472.4489999999996</v>
      </c>
    </row>
    <row r="1030" spans="3:3">
      <c r="C1030" s="178">
        <v>7147.4727999999996</v>
      </c>
    </row>
    <row r="1031" spans="3:3">
      <c r="C1031" s="178">
        <v>7133.9025000000001</v>
      </c>
    </row>
    <row r="1032" spans="3:3">
      <c r="C1032" s="178">
        <v>1515.3449000000001</v>
      </c>
    </row>
    <row r="1033" spans="3:3">
      <c r="C1033" s="178">
        <v>9301.8935500000007</v>
      </c>
    </row>
    <row r="1034" spans="3:3">
      <c r="C1034" s="178">
        <v>11931.125249999999</v>
      </c>
    </row>
    <row r="1035" spans="3:3">
      <c r="C1035" s="178">
        <v>1964.78</v>
      </c>
    </row>
    <row r="1036" spans="3:3">
      <c r="C1036" s="178">
        <v>1708.9257500000001</v>
      </c>
    </row>
    <row r="1037" spans="3:3">
      <c r="C1037" s="178">
        <v>4340.4408999999996</v>
      </c>
    </row>
    <row r="1038" spans="3:3">
      <c r="C1038" s="178">
        <v>5261.4694499999996</v>
      </c>
    </row>
    <row r="1039" spans="3:3">
      <c r="C1039" s="178">
        <v>2710.8285500000002</v>
      </c>
    </row>
    <row r="1040" spans="3:3">
      <c r="C1040" s="178">
        <v>3208.7869999999998</v>
      </c>
    </row>
    <row r="1041" spans="3:3">
      <c r="C1041" s="178">
        <v>2464.6188000000002</v>
      </c>
    </row>
    <row r="1042" spans="3:3">
      <c r="C1042" s="178">
        <v>6875.9610000000002</v>
      </c>
    </row>
    <row r="1043" spans="3:3">
      <c r="C1043" s="178">
        <v>6940.90985</v>
      </c>
    </row>
    <row r="1044" spans="3:3">
      <c r="C1044" s="178">
        <v>4571.4130500000001</v>
      </c>
    </row>
    <row r="1045" spans="3:3">
      <c r="C1045" s="178">
        <v>4536.259</v>
      </c>
    </row>
    <row r="1046" spans="3:3">
      <c r="C1046" s="178">
        <v>11272.331389999999</v>
      </c>
    </row>
    <row r="1047" spans="3:3">
      <c r="C1047" s="178">
        <v>1731.6769999999999</v>
      </c>
    </row>
    <row r="1048" spans="3:3">
      <c r="C1048" s="178">
        <v>1163.4627</v>
      </c>
    </row>
    <row r="1049" spans="3:3">
      <c r="C1049" s="178">
        <v>19496.71917</v>
      </c>
    </row>
    <row r="1050" spans="3:3">
      <c r="C1050" s="178">
        <v>7201.7008500000002</v>
      </c>
    </row>
    <row r="1051" spans="3:3">
      <c r="C1051" s="178">
        <v>5425.0233500000004</v>
      </c>
    </row>
    <row r="1052" spans="3:3">
      <c r="C1052" s="178">
        <v>12981.3457</v>
      </c>
    </row>
    <row r="1053" spans="3:3">
      <c r="C1053" s="178">
        <v>4239.8926499999998</v>
      </c>
    </row>
    <row r="1054" spans="3:3">
      <c r="C1054" s="178">
        <v>13143.336649999999</v>
      </c>
    </row>
    <row r="1055" spans="3:3">
      <c r="C1055" s="178">
        <v>7050.0213000000003</v>
      </c>
    </row>
    <row r="1056" spans="3:3">
      <c r="C1056" s="178">
        <v>9377.9046999999991</v>
      </c>
    </row>
    <row r="1057" spans="3:3">
      <c r="C1057" s="178">
        <v>22395.74424</v>
      </c>
    </row>
    <row r="1058" spans="3:3">
      <c r="C1058" s="178">
        <v>10325.206</v>
      </c>
    </row>
    <row r="1059" spans="3:3">
      <c r="C1059" s="178">
        <v>12629.1656</v>
      </c>
    </row>
    <row r="1060" spans="3:3">
      <c r="C1060" s="178">
        <v>10795.937330000001</v>
      </c>
    </row>
    <row r="1061" spans="3:3">
      <c r="C1061" s="178">
        <v>11411.684999999999</v>
      </c>
    </row>
    <row r="1062" spans="3:3">
      <c r="C1062" s="178">
        <v>10600.5483</v>
      </c>
    </row>
    <row r="1063" spans="3:3">
      <c r="C1063" s="178">
        <v>2205.9807999999998</v>
      </c>
    </row>
    <row r="1064" spans="3:3">
      <c r="C1064" s="178">
        <v>1629.8335</v>
      </c>
    </row>
    <row r="1065" spans="3:3">
      <c r="C1065" s="178">
        <v>2007.9449999999999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4EFA-B1AE-4E5F-BC43-92C4742EB7F3}">
  <dimension ref="B1:L1092"/>
  <sheetViews>
    <sheetView topLeftCell="A9" workbookViewId="0">
      <selection activeCell="G11" sqref="G11"/>
    </sheetView>
  </sheetViews>
  <sheetFormatPr defaultRowHeight="14.5"/>
  <cols>
    <col min="6" max="6" width="31.81640625" bestFit="1" customWidth="1"/>
    <col min="7" max="7" width="10.81640625" bestFit="1" customWidth="1"/>
    <col min="10" max="10" width="13.90625" customWidth="1"/>
    <col min="11" max="11" width="11.81640625" bestFit="1" customWidth="1"/>
  </cols>
  <sheetData>
    <row r="1" spans="2:12">
      <c r="B1" t="s">
        <v>140</v>
      </c>
      <c r="C1" t="s">
        <v>141</v>
      </c>
      <c r="F1" t="s">
        <v>203</v>
      </c>
      <c r="J1" t="s">
        <v>216</v>
      </c>
    </row>
    <row r="2" spans="2:12" ht="15" thickBot="1">
      <c r="B2">
        <v>16884.923999999999</v>
      </c>
      <c r="C2">
        <v>21984.47061</v>
      </c>
    </row>
    <row r="3" spans="2:12">
      <c r="B3">
        <v>1725.5523000000001</v>
      </c>
      <c r="C3">
        <v>1837.2370000000001</v>
      </c>
      <c r="F3" s="167"/>
      <c r="G3" s="167" t="s">
        <v>140</v>
      </c>
      <c r="H3" s="167" t="s">
        <v>141</v>
      </c>
      <c r="J3" s="167"/>
      <c r="K3" s="167" t="s">
        <v>140</v>
      </c>
      <c r="L3" s="167" t="s">
        <v>141</v>
      </c>
    </row>
    <row r="4" spans="2:12">
      <c r="B4">
        <v>4449.4620000000004</v>
      </c>
      <c r="C4">
        <v>2395.17155</v>
      </c>
      <c r="F4" s="165" t="s">
        <v>43</v>
      </c>
      <c r="G4" s="165">
        <v>14038.567497165996</v>
      </c>
      <c r="H4" s="165">
        <v>10284.29002518219</v>
      </c>
      <c r="J4" s="165" t="s">
        <v>43</v>
      </c>
      <c r="K4" s="165">
        <v>13946.476035324469</v>
      </c>
      <c r="L4" s="165">
        <v>10284.29002518219</v>
      </c>
    </row>
    <row r="5" spans="2:12">
      <c r="B5">
        <v>3866.8552</v>
      </c>
      <c r="C5">
        <v>14451.835150000001</v>
      </c>
      <c r="F5" s="165" t="s">
        <v>204</v>
      </c>
      <c r="G5" s="165">
        <v>175871683.38291889</v>
      </c>
      <c r="H5" s="165">
        <v>56167439.785924323</v>
      </c>
      <c r="J5" s="165" t="s">
        <v>204</v>
      </c>
      <c r="K5" s="165">
        <v>164730179.60345662</v>
      </c>
      <c r="L5" s="165">
        <v>56167439.785924323</v>
      </c>
    </row>
    <row r="6" spans="2:12">
      <c r="B6">
        <v>3756.6215999999999</v>
      </c>
      <c r="C6">
        <v>2775.1921499999999</v>
      </c>
      <c r="F6" s="165" t="s">
        <v>205</v>
      </c>
      <c r="G6" s="165">
        <v>247</v>
      </c>
      <c r="H6" s="165">
        <v>247</v>
      </c>
      <c r="J6" s="165" t="s">
        <v>205</v>
      </c>
      <c r="K6" s="165">
        <v>1091</v>
      </c>
      <c r="L6" s="165">
        <v>247</v>
      </c>
    </row>
    <row r="7" spans="2:12">
      <c r="B7">
        <v>8240.5895999999993</v>
      </c>
      <c r="C7">
        <v>1625.4337499999999</v>
      </c>
      <c r="F7" s="165" t="s">
        <v>206</v>
      </c>
      <c r="G7" s="165">
        <v>8.2711130455064188E-2</v>
      </c>
      <c r="H7" s="165"/>
      <c r="J7" s="165" t="s">
        <v>207</v>
      </c>
      <c r="K7" s="165">
        <v>0</v>
      </c>
      <c r="L7" s="165"/>
    </row>
    <row r="8" spans="2:12">
      <c r="B8">
        <v>7281.5056000000004</v>
      </c>
      <c r="C8">
        <v>2302.3000000000002</v>
      </c>
      <c r="F8" s="165" t="s">
        <v>207</v>
      </c>
      <c r="G8" s="165">
        <v>0</v>
      </c>
      <c r="H8" s="165"/>
      <c r="J8" s="165" t="s">
        <v>192</v>
      </c>
      <c r="K8" s="165">
        <v>619</v>
      </c>
      <c r="L8" s="165"/>
    </row>
    <row r="9" spans="2:12">
      <c r="B9">
        <v>6406.4107000000004</v>
      </c>
      <c r="C9">
        <v>6272.4772000000003</v>
      </c>
      <c r="F9" s="165" t="s">
        <v>192</v>
      </c>
      <c r="G9" s="165">
        <v>246</v>
      </c>
      <c r="H9" s="165"/>
      <c r="J9" s="165" t="s">
        <v>208</v>
      </c>
      <c r="K9" s="165">
        <v>5.9534863717414597</v>
      </c>
      <c r="L9" s="165"/>
    </row>
    <row r="10" spans="2:12">
      <c r="B10">
        <v>28923.136920000001</v>
      </c>
      <c r="C10">
        <v>12629.896699999999</v>
      </c>
      <c r="F10" s="165" t="s">
        <v>208</v>
      </c>
      <c r="G10" s="165">
        <v>4.0183946298199285</v>
      </c>
      <c r="H10" s="165"/>
      <c r="J10" s="165" t="s">
        <v>209</v>
      </c>
      <c r="K10" s="165">
        <v>2.1994656556899429E-9</v>
      </c>
      <c r="L10" s="165"/>
    </row>
    <row r="11" spans="2:12">
      <c r="B11">
        <v>2721.3208</v>
      </c>
      <c r="C11">
        <v>23244.790199999999</v>
      </c>
      <c r="F11" s="165" t="s">
        <v>209</v>
      </c>
      <c r="G11" s="172">
        <v>3.896103062862476E-5</v>
      </c>
      <c r="H11" s="165"/>
      <c r="J11" s="165" t="s">
        <v>210</v>
      </c>
      <c r="K11" s="165">
        <v>1.6473190002397573</v>
      </c>
      <c r="L11" s="165"/>
    </row>
    <row r="12" spans="2:12">
      <c r="B12">
        <v>27808.7251</v>
      </c>
      <c r="C12">
        <v>30166.618170000002</v>
      </c>
      <c r="F12" s="165" t="s">
        <v>210</v>
      </c>
      <c r="G12" s="165">
        <v>1.6510713448510281</v>
      </c>
      <c r="H12" s="165"/>
      <c r="J12" s="165" t="s">
        <v>211</v>
      </c>
      <c r="K12" s="165">
        <v>4.3989313113798858E-9</v>
      </c>
      <c r="L12" s="165"/>
    </row>
    <row r="13" spans="2:12" ht="15" thickBot="1">
      <c r="B13">
        <v>1826.8430000000001</v>
      </c>
      <c r="C13">
        <v>14711.7438</v>
      </c>
      <c r="F13" s="165" t="s">
        <v>211</v>
      </c>
      <c r="G13" s="165">
        <v>7.7922061257249521E-5</v>
      </c>
      <c r="H13" s="165"/>
      <c r="J13" s="166" t="s">
        <v>212</v>
      </c>
      <c r="K13" s="166">
        <v>1.9638037869294562</v>
      </c>
      <c r="L13" s="166"/>
    </row>
    <row r="14" spans="2:12" ht="15" thickBot="1">
      <c r="B14">
        <v>11090.7178</v>
      </c>
      <c r="C14">
        <v>17663.144199999999</v>
      </c>
      <c r="F14" s="166" t="s">
        <v>212</v>
      </c>
      <c r="G14" s="166">
        <v>1.969654176178919</v>
      </c>
      <c r="H14" s="166"/>
    </row>
    <row r="15" spans="2:12">
      <c r="B15">
        <v>39611.757700000002</v>
      </c>
      <c r="C15">
        <v>16577.779500000001</v>
      </c>
    </row>
    <row r="16" spans="2:12">
      <c r="B16">
        <v>10797.3362</v>
      </c>
      <c r="C16">
        <v>21098.554049999999</v>
      </c>
    </row>
    <row r="17" spans="2:11">
      <c r="B17">
        <v>10602.385</v>
      </c>
      <c r="C17">
        <v>10942.13205</v>
      </c>
    </row>
    <row r="18" spans="2:11">
      <c r="B18">
        <v>36837.466999999997</v>
      </c>
      <c r="C18">
        <v>22412.648499999999</v>
      </c>
      <c r="K18" s="41"/>
    </row>
    <row r="19" spans="2:11">
      <c r="B19">
        <v>13228.846949999999</v>
      </c>
      <c r="C19">
        <v>15820.699000000001</v>
      </c>
    </row>
    <row r="20" spans="2:11">
      <c r="B20">
        <v>4149.7359999999999</v>
      </c>
      <c r="C20">
        <v>6686.4313000000002</v>
      </c>
    </row>
    <row r="21" spans="2:11">
      <c r="B21">
        <v>1137.011</v>
      </c>
      <c r="C21">
        <v>1705.6244999999999</v>
      </c>
    </row>
    <row r="22" spans="2:11">
      <c r="B22">
        <v>37701.876799999998</v>
      </c>
      <c r="C22">
        <v>32734.186300000001</v>
      </c>
    </row>
    <row r="23" spans="2:11">
      <c r="B23">
        <v>6203.90175</v>
      </c>
      <c r="C23">
        <v>13616.3586</v>
      </c>
    </row>
    <row r="24" spans="2:11">
      <c r="B24">
        <v>14001.1338</v>
      </c>
      <c r="C24">
        <v>27375.904780000001</v>
      </c>
    </row>
    <row r="25" spans="2:11">
      <c r="B25">
        <v>12268.632250000001</v>
      </c>
      <c r="C25">
        <v>5125.2156999999997</v>
      </c>
    </row>
    <row r="26" spans="2:11">
      <c r="B26">
        <v>38711</v>
      </c>
      <c r="C26">
        <v>19964.746299999999</v>
      </c>
    </row>
    <row r="27" spans="2:11">
      <c r="B27">
        <v>35585.576000000001</v>
      </c>
      <c r="C27">
        <v>21223.675800000001</v>
      </c>
    </row>
    <row r="28" spans="2:11">
      <c r="B28">
        <v>2198.1898500000002</v>
      </c>
      <c r="C28">
        <v>4827.9049500000001</v>
      </c>
    </row>
    <row r="29" spans="2:11">
      <c r="B29">
        <v>4687.7969999999996</v>
      </c>
      <c r="C29">
        <v>1694.7963999999999</v>
      </c>
    </row>
    <row r="30" spans="2:11">
      <c r="B30">
        <v>13770.097900000001</v>
      </c>
      <c r="C30">
        <v>4005.4225000000001</v>
      </c>
    </row>
    <row r="31" spans="2:11">
      <c r="B31">
        <v>51194.559139999998</v>
      </c>
      <c r="C31">
        <v>9644.2525000000005</v>
      </c>
    </row>
    <row r="32" spans="2:11">
      <c r="B32">
        <v>15612.19335</v>
      </c>
      <c r="C32">
        <v>13012.20865</v>
      </c>
    </row>
    <row r="33" spans="2:3">
      <c r="B33">
        <v>39774.276299999998</v>
      </c>
      <c r="C33">
        <v>7147.1049999999996</v>
      </c>
    </row>
    <row r="34" spans="2:3">
      <c r="B34">
        <v>48173.360999999997</v>
      </c>
      <c r="C34">
        <v>2483.7359999999999</v>
      </c>
    </row>
    <row r="35" spans="2:3">
      <c r="B35">
        <v>3046.0619999999999</v>
      </c>
      <c r="C35">
        <v>25081.76784</v>
      </c>
    </row>
    <row r="36" spans="2:3">
      <c r="B36">
        <v>4949.7587000000003</v>
      </c>
      <c r="C36">
        <v>19515.5416</v>
      </c>
    </row>
    <row r="37" spans="2:3">
      <c r="B37">
        <v>6313.759</v>
      </c>
      <c r="C37">
        <v>1727.7850000000001</v>
      </c>
    </row>
    <row r="38" spans="2:3">
      <c r="B38">
        <v>6079.6715000000004</v>
      </c>
      <c r="C38">
        <v>6710.1918999999998</v>
      </c>
    </row>
    <row r="39" spans="2:3">
      <c r="B39">
        <v>20630.283510000001</v>
      </c>
      <c r="C39">
        <v>19444.265800000001</v>
      </c>
    </row>
    <row r="40" spans="2:3">
      <c r="B40">
        <v>3393.35635</v>
      </c>
      <c r="C40">
        <v>5354.0746499999996</v>
      </c>
    </row>
    <row r="41" spans="2:3">
      <c r="B41">
        <v>3556.9223000000002</v>
      </c>
      <c r="C41">
        <v>1832.0940000000001</v>
      </c>
    </row>
    <row r="42" spans="2:3">
      <c r="B42">
        <v>38709.175999999999</v>
      </c>
      <c r="C42">
        <v>12829.455099999999</v>
      </c>
    </row>
    <row r="43" spans="2:3">
      <c r="B43">
        <v>2211.1307499999998</v>
      </c>
      <c r="C43">
        <v>11520.099850000001</v>
      </c>
    </row>
    <row r="44" spans="2:3">
      <c r="B44">
        <v>3579.8287</v>
      </c>
      <c r="C44">
        <v>24869.836800000001</v>
      </c>
    </row>
    <row r="45" spans="2:3">
      <c r="B45">
        <v>23568.272000000001</v>
      </c>
      <c r="C45">
        <v>17179.522000000001</v>
      </c>
    </row>
    <row r="46" spans="2:3">
      <c r="B46">
        <v>37742.575700000001</v>
      </c>
      <c r="C46">
        <v>2803.69785</v>
      </c>
    </row>
    <row r="47" spans="2:3">
      <c r="B47">
        <v>8059.6791000000003</v>
      </c>
      <c r="C47">
        <v>2150.4690000000001</v>
      </c>
    </row>
    <row r="48" spans="2:3">
      <c r="B48">
        <v>47496.494449999998</v>
      </c>
      <c r="C48">
        <v>9855.1314000000002</v>
      </c>
    </row>
    <row r="49" spans="2:3">
      <c r="B49">
        <v>13607.36875</v>
      </c>
      <c r="C49">
        <v>1704.5681</v>
      </c>
    </row>
    <row r="50" spans="2:3">
      <c r="B50">
        <v>34303.167200000004</v>
      </c>
      <c r="C50">
        <v>24873.384900000001</v>
      </c>
    </row>
    <row r="51" spans="2:3">
      <c r="B51">
        <v>5989.5236500000001</v>
      </c>
      <c r="C51">
        <v>1737.376</v>
      </c>
    </row>
    <row r="52" spans="2:3">
      <c r="B52">
        <v>8606.2173999999995</v>
      </c>
      <c r="C52">
        <v>3561.8888999999999</v>
      </c>
    </row>
    <row r="53" spans="2:3">
      <c r="B53">
        <v>4504.6624000000002</v>
      </c>
      <c r="C53">
        <v>11830.6072</v>
      </c>
    </row>
    <row r="54" spans="2:3">
      <c r="B54">
        <v>4133.6416499999996</v>
      </c>
      <c r="C54">
        <v>1607.5101</v>
      </c>
    </row>
    <row r="55" spans="2:3">
      <c r="B55">
        <v>1743.2139999999999</v>
      </c>
      <c r="C55">
        <v>13844.505999999999</v>
      </c>
    </row>
    <row r="56" spans="2:3">
      <c r="B56">
        <v>14235.072</v>
      </c>
      <c r="C56">
        <v>3180.5101</v>
      </c>
    </row>
    <row r="57" spans="2:3">
      <c r="B57">
        <v>6389.3778499999999</v>
      </c>
      <c r="C57">
        <v>8017.0611500000005</v>
      </c>
    </row>
    <row r="58" spans="2:3">
      <c r="B58">
        <v>5920.1040999999996</v>
      </c>
      <c r="C58">
        <v>13415.0381</v>
      </c>
    </row>
    <row r="59" spans="2:3">
      <c r="B59">
        <v>6799.4579999999996</v>
      </c>
      <c r="C59">
        <v>12029.286700000001</v>
      </c>
    </row>
    <row r="60" spans="2:3">
      <c r="B60">
        <v>11741.726000000001</v>
      </c>
      <c r="C60">
        <v>21659.930100000001</v>
      </c>
    </row>
    <row r="61" spans="2:3">
      <c r="B61">
        <v>11946.625899999999</v>
      </c>
      <c r="C61">
        <v>15006.579449999999</v>
      </c>
    </row>
    <row r="62" spans="2:3">
      <c r="B62">
        <v>7726.8540000000003</v>
      </c>
      <c r="C62">
        <v>8302.5356499999998</v>
      </c>
    </row>
    <row r="63" spans="2:3">
      <c r="B63">
        <v>11356.660900000001</v>
      </c>
      <c r="C63">
        <v>3176.8159000000001</v>
      </c>
    </row>
    <row r="64" spans="2:3">
      <c r="B64">
        <v>3947.4131000000002</v>
      </c>
      <c r="C64">
        <v>7526.7064499999997</v>
      </c>
    </row>
    <row r="65" spans="2:3">
      <c r="B65">
        <v>1532.4697000000001</v>
      </c>
      <c r="C65">
        <v>9264.7970000000005</v>
      </c>
    </row>
    <row r="66" spans="2:3">
      <c r="B66">
        <v>2755.0209500000001</v>
      </c>
      <c r="C66">
        <v>3260.1990000000001</v>
      </c>
    </row>
    <row r="67" spans="2:3">
      <c r="B67">
        <v>6571.0243499999997</v>
      </c>
      <c r="C67">
        <v>4185.0978999999998</v>
      </c>
    </row>
    <row r="68" spans="2:3">
      <c r="B68">
        <v>4441.2131499999996</v>
      </c>
      <c r="C68">
        <v>8539.6710000000003</v>
      </c>
    </row>
    <row r="69" spans="2:3">
      <c r="B69">
        <v>7935.29115</v>
      </c>
      <c r="C69">
        <v>6652.5288</v>
      </c>
    </row>
    <row r="70" spans="2:3">
      <c r="B70">
        <v>37165.163800000002</v>
      </c>
      <c r="C70">
        <v>1621.3402000000001</v>
      </c>
    </row>
    <row r="71" spans="2:3">
      <c r="B71">
        <v>11033.661700000001</v>
      </c>
      <c r="C71">
        <v>19594.809649999999</v>
      </c>
    </row>
    <row r="72" spans="2:3">
      <c r="B72">
        <v>39836.519</v>
      </c>
      <c r="C72">
        <v>14455.644050000001</v>
      </c>
    </row>
    <row r="73" spans="2:3">
      <c r="B73">
        <v>43578.939400000003</v>
      </c>
      <c r="C73">
        <v>5080.0959999999995</v>
      </c>
    </row>
    <row r="74" spans="2:3">
      <c r="B74">
        <v>11073.175999999999</v>
      </c>
      <c r="C74">
        <v>18608.261999999999</v>
      </c>
    </row>
    <row r="75" spans="2:3">
      <c r="B75">
        <v>8026.6665999999996</v>
      </c>
      <c r="C75">
        <v>9788.8659000000007</v>
      </c>
    </row>
    <row r="76" spans="2:3">
      <c r="B76">
        <v>11082.5772</v>
      </c>
      <c r="C76">
        <v>3167.4558499999998</v>
      </c>
    </row>
    <row r="77" spans="2:3">
      <c r="B77">
        <v>2026.9740999999999</v>
      </c>
      <c r="C77">
        <v>4906.4096499999996</v>
      </c>
    </row>
    <row r="78" spans="2:3">
      <c r="B78">
        <v>30184.936699999998</v>
      </c>
      <c r="C78">
        <v>4032.2406999999998</v>
      </c>
    </row>
    <row r="79" spans="2:3">
      <c r="B79">
        <v>5729.0052999999998</v>
      </c>
      <c r="C79">
        <v>1969.614</v>
      </c>
    </row>
    <row r="80" spans="2:3">
      <c r="B80">
        <v>47291.055</v>
      </c>
      <c r="C80">
        <v>23288.928400000001</v>
      </c>
    </row>
    <row r="81" spans="2:3">
      <c r="B81">
        <v>3766.8838000000001</v>
      </c>
      <c r="C81">
        <v>2201.0971</v>
      </c>
    </row>
    <row r="82" spans="2:3">
      <c r="B82">
        <v>12105.32</v>
      </c>
      <c r="C82">
        <v>12475.3513</v>
      </c>
    </row>
    <row r="83" spans="2:3">
      <c r="B83">
        <v>10226.2842</v>
      </c>
      <c r="C83">
        <v>4931.6469999999999</v>
      </c>
    </row>
    <row r="84" spans="2:3">
      <c r="B84">
        <v>6186.1270000000004</v>
      </c>
      <c r="C84">
        <v>8211.1002000000008</v>
      </c>
    </row>
    <row r="85" spans="2:3">
      <c r="B85">
        <v>3645.0893999999998</v>
      </c>
      <c r="C85">
        <v>22218.1149</v>
      </c>
    </row>
    <row r="86" spans="2:3">
      <c r="B86">
        <v>21344.846699999998</v>
      </c>
      <c r="C86">
        <v>3077.0954999999999</v>
      </c>
    </row>
    <row r="87" spans="2:3">
      <c r="B87">
        <v>30942.191800000001</v>
      </c>
      <c r="C87">
        <v>9361.3268000000007</v>
      </c>
    </row>
    <row r="88" spans="2:3">
      <c r="B88">
        <v>5003.8530000000001</v>
      </c>
      <c r="C88">
        <v>12957.118</v>
      </c>
    </row>
    <row r="89" spans="2:3">
      <c r="B89">
        <v>17560.37975</v>
      </c>
      <c r="C89">
        <v>3847.674</v>
      </c>
    </row>
    <row r="90" spans="2:3">
      <c r="B90">
        <v>2331.5189999999998</v>
      </c>
      <c r="C90">
        <v>9193.8384999999998</v>
      </c>
    </row>
    <row r="91" spans="2:3">
      <c r="B91">
        <v>3877.3042500000001</v>
      </c>
      <c r="C91">
        <v>3206.4913499999998</v>
      </c>
    </row>
    <row r="92" spans="2:3">
      <c r="B92">
        <v>2867.1196</v>
      </c>
      <c r="C92">
        <v>17626.239509999999</v>
      </c>
    </row>
    <row r="93" spans="2:3">
      <c r="B93">
        <v>47055.532099999997</v>
      </c>
      <c r="C93">
        <v>1242.816</v>
      </c>
    </row>
    <row r="94" spans="2:3">
      <c r="B94">
        <v>10825.253699999999</v>
      </c>
      <c r="C94">
        <v>3861.2096499999998</v>
      </c>
    </row>
    <row r="95" spans="2:3">
      <c r="B95">
        <v>11881.358</v>
      </c>
      <c r="C95">
        <v>8428.0692999999992</v>
      </c>
    </row>
    <row r="96" spans="2:3">
      <c r="B96">
        <v>4646.759</v>
      </c>
      <c r="C96">
        <v>15359.104499999999</v>
      </c>
    </row>
    <row r="97" spans="2:3">
      <c r="B97">
        <v>2404.7338</v>
      </c>
      <c r="C97">
        <v>25678.778450000002</v>
      </c>
    </row>
    <row r="98" spans="2:3">
      <c r="B98">
        <v>11488.31695</v>
      </c>
      <c r="C98">
        <v>6753.0379999999996</v>
      </c>
    </row>
    <row r="99" spans="2:3">
      <c r="B99">
        <v>30259.995559999999</v>
      </c>
      <c r="C99">
        <v>9182.17</v>
      </c>
    </row>
    <row r="100" spans="2:3">
      <c r="B100">
        <v>11381.3254</v>
      </c>
      <c r="C100">
        <v>7173.35995</v>
      </c>
    </row>
    <row r="101" spans="2:3">
      <c r="B101">
        <v>19107.779600000002</v>
      </c>
      <c r="C101">
        <v>2709.1118999999999</v>
      </c>
    </row>
    <row r="102" spans="2:3">
      <c r="B102">
        <v>8601.3292999999994</v>
      </c>
      <c r="C102">
        <v>8252.2842999999993</v>
      </c>
    </row>
    <row r="103" spans="2:3">
      <c r="B103">
        <v>7740.3370000000004</v>
      </c>
      <c r="C103">
        <v>22192.437109999999</v>
      </c>
    </row>
    <row r="104" spans="2:3">
      <c r="B104">
        <v>2257.47525</v>
      </c>
      <c r="C104">
        <v>27037.914100000002</v>
      </c>
    </row>
    <row r="105" spans="2:3">
      <c r="B105">
        <v>39556.494500000001</v>
      </c>
      <c r="C105">
        <v>7222.7862500000001</v>
      </c>
    </row>
    <row r="106" spans="2:3">
      <c r="B106">
        <v>10115.00885</v>
      </c>
      <c r="C106">
        <v>10156.7832</v>
      </c>
    </row>
    <row r="107" spans="2:3">
      <c r="B107">
        <v>3385.3991500000002</v>
      </c>
      <c r="C107">
        <v>2585.2689999999998</v>
      </c>
    </row>
    <row r="108" spans="2:3">
      <c r="B108">
        <v>17081.080000000002</v>
      </c>
      <c r="C108">
        <v>1242.26</v>
      </c>
    </row>
    <row r="109" spans="2:3">
      <c r="B109">
        <v>9634.5380000000005</v>
      </c>
      <c r="C109">
        <v>9863.4717999999993</v>
      </c>
    </row>
    <row r="110" spans="2:3">
      <c r="B110">
        <v>6082.4049999999997</v>
      </c>
      <c r="C110">
        <v>4766.0219999999999</v>
      </c>
    </row>
    <row r="111" spans="2:3">
      <c r="B111">
        <v>12815.444949999999</v>
      </c>
      <c r="C111">
        <v>26236.579969999999</v>
      </c>
    </row>
    <row r="112" spans="2:3">
      <c r="B112">
        <v>11163.567999999999</v>
      </c>
      <c r="C112">
        <v>2352.9684499999998</v>
      </c>
    </row>
    <row r="113" spans="2:3">
      <c r="B113">
        <v>1632.5644500000001</v>
      </c>
      <c r="C113">
        <v>10107.220600000001</v>
      </c>
    </row>
    <row r="114" spans="2:3">
      <c r="B114">
        <v>2457.2111500000001</v>
      </c>
      <c r="C114">
        <v>2457.502</v>
      </c>
    </row>
    <row r="115" spans="2:3">
      <c r="B115">
        <v>2155.6815000000001</v>
      </c>
      <c r="C115">
        <v>9566.9909000000007</v>
      </c>
    </row>
    <row r="116" spans="2:3">
      <c r="B116">
        <v>1261.442</v>
      </c>
      <c r="C116">
        <v>13112.604799999999</v>
      </c>
    </row>
    <row r="117" spans="2:3">
      <c r="B117">
        <v>2045.68525</v>
      </c>
      <c r="C117">
        <v>16657.71745</v>
      </c>
    </row>
    <row r="118" spans="2:3">
      <c r="B118">
        <v>27322.73386</v>
      </c>
      <c r="C118">
        <v>19361.998800000001</v>
      </c>
    </row>
    <row r="119" spans="2:3">
      <c r="B119">
        <v>2166.732</v>
      </c>
      <c r="C119">
        <v>10065.413</v>
      </c>
    </row>
    <row r="120" spans="2:3">
      <c r="B120">
        <v>3490.5491000000002</v>
      </c>
      <c r="C120">
        <v>3484.3310000000001</v>
      </c>
    </row>
    <row r="121" spans="2:3">
      <c r="B121">
        <v>18972.494999999999</v>
      </c>
      <c r="C121">
        <v>8604.4836500000001</v>
      </c>
    </row>
    <row r="122" spans="2:3">
      <c r="B122">
        <v>18157.876</v>
      </c>
      <c r="C122">
        <v>1627.2824499999999</v>
      </c>
    </row>
    <row r="123" spans="2:3">
      <c r="B123">
        <v>20745.989099999999</v>
      </c>
      <c r="C123">
        <v>11833.782300000001</v>
      </c>
    </row>
    <row r="124" spans="2:3">
      <c r="B124">
        <v>5138.2566999999999</v>
      </c>
      <c r="C124">
        <v>7985.8149999999996</v>
      </c>
    </row>
    <row r="125" spans="2:3">
      <c r="B125">
        <v>40720.551050000002</v>
      </c>
      <c r="C125">
        <v>6933.2422500000002</v>
      </c>
    </row>
    <row r="126" spans="2:3">
      <c r="B126">
        <v>9877.6077000000005</v>
      </c>
      <c r="C126">
        <v>18259.216</v>
      </c>
    </row>
    <row r="127" spans="2:3">
      <c r="B127">
        <v>10959.6947</v>
      </c>
      <c r="C127">
        <v>5209.5788499999999</v>
      </c>
    </row>
    <row r="128" spans="2:3">
      <c r="B128">
        <v>1842.519</v>
      </c>
      <c r="C128">
        <v>2731.9122000000002</v>
      </c>
    </row>
    <row r="129" spans="2:3">
      <c r="B129">
        <v>7789.6350000000002</v>
      </c>
      <c r="C129">
        <v>21195.817999999999</v>
      </c>
    </row>
    <row r="130" spans="2:3">
      <c r="B130">
        <v>6334.3435499999996</v>
      </c>
      <c r="C130">
        <v>4719.52405</v>
      </c>
    </row>
    <row r="131" spans="2:3">
      <c r="B131">
        <v>7077.1894000000002</v>
      </c>
      <c r="C131">
        <v>17904.527050000001</v>
      </c>
    </row>
    <row r="132" spans="2:3">
      <c r="B132">
        <v>6948.7007999999996</v>
      </c>
      <c r="C132">
        <v>2103.08</v>
      </c>
    </row>
    <row r="133" spans="2:3">
      <c r="B133">
        <v>15518.180249999999</v>
      </c>
      <c r="C133">
        <v>11013.7119</v>
      </c>
    </row>
    <row r="134" spans="2:3">
      <c r="B134">
        <v>36950.256699999998</v>
      </c>
      <c r="C134">
        <v>4428.8878500000001</v>
      </c>
    </row>
    <row r="135" spans="2:3">
      <c r="B135">
        <v>19749.383379999999</v>
      </c>
      <c r="C135">
        <v>2842.7607499999999</v>
      </c>
    </row>
    <row r="136" spans="2:3">
      <c r="B136">
        <v>21348.705999999998</v>
      </c>
      <c r="C136">
        <v>2680.9493000000002</v>
      </c>
    </row>
    <row r="137" spans="2:3">
      <c r="B137">
        <v>36149.483500000002</v>
      </c>
      <c r="C137">
        <v>12523.604799999999</v>
      </c>
    </row>
    <row r="138" spans="2:3">
      <c r="B138">
        <v>10450.552</v>
      </c>
      <c r="C138">
        <v>6117.4944999999998</v>
      </c>
    </row>
    <row r="139" spans="2:3">
      <c r="B139">
        <v>5152.134</v>
      </c>
      <c r="C139">
        <v>4719.7365499999996</v>
      </c>
    </row>
    <row r="140" spans="2:3">
      <c r="B140">
        <v>5028.1466</v>
      </c>
      <c r="C140">
        <v>6402.2913500000004</v>
      </c>
    </row>
    <row r="141" spans="2:3">
      <c r="B141">
        <v>10407.085849999999</v>
      </c>
      <c r="C141">
        <v>12323.936</v>
      </c>
    </row>
    <row r="142" spans="2:3">
      <c r="B142">
        <v>4830.63</v>
      </c>
      <c r="C142">
        <v>2974.1260000000002</v>
      </c>
    </row>
    <row r="143" spans="2:3">
      <c r="B143">
        <v>6128.79745</v>
      </c>
      <c r="C143">
        <v>11729.6795</v>
      </c>
    </row>
    <row r="144" spans="2:3">
      <c r="B144">
        <v>2719.2797500000001</v>
      </c>
      <c r="C144">
        <v>24106.912550000001</v>
      </c>
    </row>
    <row r="145" spans="2:3">
      <c r="B145">
        <v>13405.390299999999</v>
      </c>
      <c r="C145">
        <v>15817.985699999999</v>
      </c>
    </row>
    <row r="146" spans="2:3">
      <c r="B146">
        <v>8116.68</v>
      </c>
      <c r="C146">
        <v>5458.0464499999998</v>
      </c>
    </row>
    <row r="147" spans="2:3">
      <c r="B147">
        <v>5246.0469999999996</v>
      </c>
      <c r="C147">
        <v>13129.603450000001</v>
      </c>
    </row>
    <row r="148" spans="2:3">
      <c r="B148">
        <v>2855.4375500000001</v>
      </c>
      <c r="C148">
        <v>4391.652</v>
      </c>
    </row>
    <row r="149" spans="2:3">
      <c r="B149">
        <v>48824.45</v>
      </c>
      <c r="C149">
        <v>5966.8873999999996</v>
      </c>
    </row>
    <row r="150" spans="2:3">
      <c r="B150">
        <v>6455.86265</v>
      </c>
      <c r="C150">
        <v>8891.1394999999993</v>
      </c>
    </row>
    <row r="151" spans="2:3">
      <c r="B151">
        <v>10436.096</v>
      </c>
      <c r="C151">
        <v>2585.8506499999999</v>
      </c>
    </row>
    <row r="152" spans="2:3">
      <c r="B152">
        <v>8823.2790000000005</v>
      </c>
      <c r="C152">
        <v>10422.916649999999</v>
      </c>
    </row>
    <row r="153" spans="2:3">
      <c r="B153">
        <v>8538.28845</v>
      </c>
      <c r="C153">
        <v>19798.054550000001</v>
      </c>
    </row>
    <row r="154" spans="2:3">
      <c r="B154">
        <v>11735.87905</v>
      </c>
      <c r="C154">
        <v>2117.3388500000001</v>
      </c>
    </row>
    <row r="155" spans="2:3">
      <c r="B155">
        <v>1631.8212000000001</v>
      </c>
      <c r="C155">
        <v>8688.8588500000005</v>
      </c>
    </row>
    <row r="156" spans="2:3">
      <c r="B156">
        <v>7419.4778999999999</v>
      </c>
      <c r="C156">
        <v>17496.306</v>
      </c>
    </row>
    <row r="157" spans="2:3">
      <c r="B157">
        <v>7731.4270999999999</v>
      </c>
      <c r="C157">
        <v>5257.5079500000002</v>
      </c>
    </row>
    <row r="158" spans="2:3">
      <c r="B158">
        <v>43753.337050000002</v>
      </c>
      <c r="C158">
        <v>35069.374519999998</v>
      </c>
    </row>
    <row r="159" spans="2:3">
      <c r="B159">
        <v>3981.9767999999999</v>
      </c>
      <c r="C159">
        <v>13451.121999999999</v>
      </c>
    </row>
    <row r="160" spans="2:3">
      <c r="B160">
        <v>5325.6509999999998</v>
      </c>
      <c r="C160">
        <v>6250.4350000000004</v>
      </c>
    </row>
    <row r="161" spans="2:3">
      <c r="B161">
        <v>6775.9610000000002</v>
      </c>
      <c r="C161">
        <v>2913.569</v>
      </c>
    </row>
    <row r="162" spans="2:3">
      <c r="B162">
        <v>4922.9159</v>
      </c>
      <c r="C162">
        <v>12032.325999999999</v>
      </c>
    </row>
    <row r="163" spans="2:3">
      <c r="B163">
        <v>12557.605299999999</v>
      </c>
      <c r="C163">
        <v>8965.7957499999993</v>
      </c>
    </row>
    <row r="164" spans="2:3">
      <c r="B164">
        <v>4883.866</v>
      </c>
      <c r="C164">
        <v>1121.8739</v>
      </c>
    </row>
    <row r="165" spans="2:3">
      <c r="B165">
        <v>2137.6536000000001</v>
      </c>
      <c r="C165">
        <v>1628.4709</v>
      </c>
    </row>
    <row r="166" spans="2:3">
      <c r="B166">
        <v>12044.342000000001</v>
      </c>
      <c r="C166">
        <v>11534.872649999999</v>
      </c>
    </row>
    <row r="167" spans="2:3">
      <c r="B167">
        <v>1137.4697000000001</v>
      </c>
      <c r="C167">
        <v>9500.5730500000009</v>
      </c>
    </row>
    <row r="168" spans="2:3">
      <c r="B168">
        <v>1639.5631000000001</v>
      </c>
      <c r="C168">
        <v>23967.38305</v>
      </c>
    </row>
    <row r="169" spans="2:3">
      <c r="B169">
        <v>5649.7150000000001</v>
      </c>
      <c r="C169">
        <v>4992.3764000000001</v>
      </c>
    </row>
    <row r="170" spans="2:3">
      <c r="B170">
        <v>8516.8289999999997</v>
      </c>
      <c r="C170">
        <v>2527.8186500000002</v>
      </c>
    </row>
    <row r="171" spans="2:3">
      <c r="B171">
        <v>14901.5167</v>
      </c>
      <c r="C171">
        <v>16138.762049999999</v>
      </c>
    </row>
    <row r="172" spans="2:3">
      <c r="B172">
        <v>2130.6759000000002</v>
      </c>
      <c r="C172">
        <v>4500.33925</v>
      </c>
    </row>
    <row r="173" spans="2:3">
      <c r="B173">
        <v>8871.1517000000003</v>
      </c>
      <c r="C173">
        <v>14571.890799999999</v>
      </c>
    </row>
    <row r="174" spans="2:3">
      <c r="B174">
        <v>37133.898200000003</v>
      </c>
      <c r="C174">
        <v>3378.91</v>
      </c>
    </row>
    <row r="175" spans="2:3">
      <c r="B175">
        <v>4337.7352000000001</v>
      </c>
      <c r="C175">
        <v>16420.494549999999</v>
      </c>
    </row>
    <row r="176" spans="2:3">
      <c r="B176">
        <v>11743.299000000001</v>
      </c>
      <c r="C176">
        <v>7986.4752500000004</v>
      </c>
    </row>
    <row r="177" spans="2:3">
      <c r="B177">
        <v>20984.0936</v>
      </c>
      <c r="C177">
        <v>17361.766100000001</v>
      </c>
    </row>
    <row r="178" spans="2:3">
      <c r="B178">
        <v>13880.949000000001</v>
      </c>
      <c r="C178">
        <v>8627.5411000000004</v>
      </c>
    </row>
    <row r="179" spans="2:3">
      <c r="B179">
        <v>6610.1097</v>
      </c>
      <c r="C179">
        <v>23241.47453</v>
      </c>
    </row>
    <row r="180" spans="2:3">
      <c r="B180">
        <v>1980.07</v>
      </c>
      <c r="C180">
        <v>8269.0439999999999</v>
      </c>
    </row>
    <row r="181" spans="2:3">
      <c r="B181">
        <v>8162.7162500000004</v>
      </c>
      <c r="C181">
        <v>18767.737700000001</v>
      </c>
    </row>
    <row r="182" spans="2:3">
      <c r="B182">
        <v>3537.703</v>
      </c>
      <c r="C182">
        <v>2709.24395</v>
      </c>
    </row>
    <row r="183" spans="2:3">
      <c r="B183">
        <v>5002.7826999999997</v>
      </c>
      <c r="C183">
        <v>1711.0268000000001</v>
      </c>
    </row>
    <row r="184" spans="2:3">
      <c r="B184">
        <v>8520.0259999999998</v>
      </c>
      <c r="C184">
        <v>21595.382290000001</v>
      </c>
    </row>
    <row r="185" spans="2:3">
      <c r="B185">
        <v>7371.7719999999999</v>
      </c>
      <c r="C185">
        <v>6877.9800999999998</v>
      </c>
    </row>
    <row r="186" spans="2:3">
      <c r="B186">
        <v>10355.641</v>
      </c>
      <c r="C186">
        <v>21677.283449999999</v>
      </c>
    </row>
    <row r="187" spans="2:3">
      <c r="B187">
        <v>3392.9767999999999</v>
      </c>
      <c r="C187">
        <v>13747.87235</v>
      </c>
    </row>
    <row r="188" spans="2:3">
      <c r="B188">
        <v>5012.4709999999995</v>
      </c>
      <c r="C188">
        <v>12094.477999999999</v>
      </c>
    </row>
    <row r="189" spans="2:3">
      <c r="B189">
        <v>10564.8845</v>
      </c>
      <c r="C189">
        <v>1704.7001499999999</v>
      </c>
    </row>
    <row r="190" spans="2:3">
      <c r="B190">
        <v>5253.5240000000003</v>
      </c>
      <c r="C190">
        <v>21880.82</v>
      </c>
    </row>
    <row r="191" spans="2:3">
      <c r="B191">
        <v>34779.614999999998</v>
      </c>
      <c r="C191">
        <v>3594.17085</v>
      </c>
    </row>
    <row r="192" spans="2:3">
      <c r="B192">
        <v>11987.1682</v>
      </c>
      <c r="C192">
        <v>3353.4703</v>
      </c>
    </row>
    <row r="193" spans="2:3">
      <c r="B193">
        <v>2689.4953999999998</v>
      </c>
      <c r="C193">
        <v>14349.8544</v>
      </c>
    </row>
    <row r="194" spans="2:3">
      <c r="B194">
        <v>24227.337240000001</v>
      </c>
      <c r="C194">
        <v>13204.28565</v>
      </c>
    </row>
    <row r="195" spans="2:3">
      <c r="B195">
        <v>7358.1756500000001</v>
      </c>
      <c r="C195">
        <v>11884.048580000001</v>
      </c>
    </row>
    <row r="196" spans="2:3">
      <c r="B196">
        <v>9225.2564000000002</v>
      </c>
      <c r="C196">
        <v>5855.9025000000001</v>
      </c>
    </row>
    <row r="197" spans="2:3">
      <c r="B197">
        <v>7443.6430499999997</v>
      </c>
      <c r="C197">
        <v>19023.259999999998</v>
      </c>
    </row>
    <row r="198" spans="2:3">
      <c r="B198">
        <v>14001.286700000001</v>
      </c>
      <c r="C198">
        <v>10577.087</v>
      </c>
    </row>
    <row r="199" spans="2:3">
      <c r="B199">
        <v>12333.828</v>
      </c>
      <c r="C199">
        <v>16776.304049999999</v>
      </c>
    </row>
    <row r="200" spans="2:3">
      <c r="B200">
        <v>1615.7666999999999</v>
      </c>
      <c r="C200">
        <v>8605.3615000000009</v>
      </c>
    </row>
    <row r="201" spans="2:3">
      <c r="B201">
        <v>4463.2051000000001</v>
      </c>
      <c r="C201">
        <v>2396.0958999999998</v>
      </c>
    </row>
    <row r="202" spans="2:3">
      <c r="B202">
        <v>17352.6803</v>
      </c>
      <c r="C202">
        <v>5693.4305000000004</v>
      </c>
    </row>
    <row r="203" spans="2:3">
      <c r="B203">
        <v>7152.6714000000002</v>
      </c>
      <c r="C203">
        <v>1728.8969999999999</v>
      </c>
    </row>
    <row r="204" spans="2:3">
      <c r="B204">
        <v>38511.628299999997</v>
      </c>
      <c r="C204">
        <v>8582.3022999999994</v>
      </c>
    </row>
    <row r="205" spans="2:3">
      <c r="B205">
        <v>35160.134570000002</v>
      </c>
      <c r="C205">
        <v>9991.0376500000002</v>
      </c>
    </row>
    <row r="206" spans="2:3">
      <c r="B206">
        <v>7196.8670000000002</v>
      </c>
      <c r="C206">
        <v>7623.518</v>
      </c>
    </row>
    <row r="207" spans="2:3">
      <c r="B207">
        <v>29523.1656</v>
      </c>
      <c r="C207">
        <v>3176.2876999999999</v>
      </c>
    </row>
    <row r="208" spans="2:3">
      <c r="B208">
        <v>24476.478510000001</v>
      </c>
      <c r="C208">
        <v>27117.993780000001</v>
      </c>
    </row>
    <row r="209" spans="2:3">
      <c r="B209">
        <v>12648.7034</v>
      </c>
      <c r="C209">
        <v>10791.96</v>
      </c>
    </row>
    <row r="210" spans="2:3">
      <c r="B210">
        <v>1986.9333999999999</v>
      </c>
      <c r="C210">
        <v>7228.2156500000001</v>
      </c>
    </row>
    <row r="211" spans="2:3">
      <c r="B211">
        <v>4040.55825</v>
      </c>
      <c r="C211">
        <v>14426.073850000001</v>
      </c>
    </row>
    <row r="212" spans="2:3">
      <c r="B212">
        <v>47305.305</v>
      </c>
      <c r="C212">
        <v>4529.4769999999999</v>
      </c>
    </row>
    <row r="213" spans="2:3">
      <c r="B213">
        <v>44260.749900000003</v>
      </c>
      <c r="C213">
        <v>23887.662700000001</v>
      </c>
    </row>
    <row r="214" spans="2:3">
      <c r="B214">
        <v>4260.7439999999997</v>
      </c>
      <c r="C214">
        <v>8603.8233999999993</v>
      </c>
    </row>
    <row r="215" spans="2:3">
      <c r="B215">
        <v>41097.161749999999</v>
      </c>
      <c r="C215">
        <v>13725.47184</v>
      </c>
    </row>
    <row r="216" spans="2:3">
      <c r="B216">
        <v>13047.332350000001</v>
      </c>
      <c r="C216">
        <v>4134.0824499999999</v>
      </c>
    </row>
    <row r="217" spans="2:3">
      <c r="B217">
        <v>43921.183700000001</v>
      </c>
      <c r="C217">
        <v>6198.7518</v>
      </c>
    </row>
    <row r="218" spans="2:3">
      <c r="B218">
        <v>5400.9804999999997</v>
      </c>
      <c r="C218">
        <v>5116.5003999999999</v>
      </c>
    </row>
    <row r="219" spans="2:3">
      <c r="B219">
        <v>33750.291799999999</v>
      </c>
      <c r="C219">
        <v>1702.4553000000001</v>
      </c>
    </row>
    <row r="220" spans="2:3">
      <c r="B220">
        <v>11837.16</v>
      </c>
      <c r="C220">
        <v>4718.2035500000002</v>
      </c>
    </row>
    <row r="221" spans="2:3">
      <c r="B221">
        <v>17085.267599999999</v>
      </c>
      <c r="C221">
        <v>6593.5083000000004</v>
      </c>
    </row>
    <row r="222" spans="2:3">
      <c r="B222">
        <v>36219.405449999998</v>
      </c>
      <c r="C222">
        <v>26125.674770000001</v>
      </c>
    </row>
    <row r="223" spans="2:3">
      <c r="B223">
        <v>20462.997660000001</v>
      </c>
      <c r="C223">
        <v>6858.4795999999997</v>
      </c>
    </row>
    <row r="224" spans="2:3">
      <c r="B224">
        <v>46151.124499999998</v>
      </c>
      <c r="C224">
        <v>6640.5448500000002</v>
      </c>
    </row>
    <row r="225" spans="2:3">
      <c r="B225">
        <v>14590.63205</v>
      </c>
      <c r="C225">
        <v>20167.336029999999</v>
      </c>
    </row>
    <row r="226" spans="2:3">
      <c r="B226">
        <v>7441.0529999999999</v>
      </c>
      <c r="C226">
        <v>12479.70895</v>
      </c>
    </row>
    <row r="227" spans="2:3">
      <c r="B227">
        <v>9282.4806000000008</v>
      </c>
      <c r="C227">
        <v>11345.519</v>
      </c>
    </row>
    <row r="228" spans="2:3">
      <c r="B228">
        <v>1719.4363000000001</v>
      </c>
      <c r="C228">
        <v>14449.8544</v>
      </c>
    </row>
    <row r="229" spans="2:3">
      <c r="B229">
        <v>42856.838000000003</v>
      </c>
      <c r="C229">
        <v>6985.50695</v>
      </c>
    </row>
    <row r="230" spans="2:3">
      <c r="B230">
        <v>7265.7025000000003</v>
      </c>
      <c r="C230">
        <v>4296.2712000000001</v>
      </c>
    </row>
    <row r="231" spans="2:3">
      <c r="B231">
        <v>9617.6624499999998</v>
      </c>
      <c r="C231">
        <v>5615.3689999999997</v>
      </c>
    </row>
    <row r="232" spans="2:3">
      <c r="B232">
        <v>2523.1695</v>
      </c>
      <c r="C232">
        <v>1241.5650000000001</v>
      </c>
    </row>
    <row r="233" spans="2:3">
      <c r="B233">
        <v>9715.8410000000003</v>
      </c>
      <c r="C233">
        <v>10197.772199999999</v>
      </c>
    </row>
    <row r="234" spans="2:3">
      <c r="B234">
        <v>12928.7911</v>
      </c>
      <c r="C234">
        <v>4544.2348000000002</v>
      </c>
    </row>
    <row r="235" spans="2:3">
      <c r="B235">
        <v>22331.566800000001</v>
      </c>
      <c r="C235">
        <v>26926.5144</v>
      </c>
    </row>
    <row r="236" spans="2:3">
      <c r="B236">
        <v>48549.178350000002</v>
      </c>
      <c r="C236">
        <v>10959.33</v>
      </c>
    </row>
    <row r="237" spans="2:3">
      <c r="B237">
        <v>4237.12655</v>
      </c>
      <c r="C237">
        <v>14283.4594</v>
      </c>
    </row>
    <row r="238" spans="2:3">
      <c r="B238">
        <v>11879.10405</v>
      </c>
      <c r="C238">
        <v>8534.6718000000001</v>
      </c>
    </row>
    <row r="239" spans="2:3">
      <c r="B239">
        <v>9625.92</v>
      </c>
      <c r="C239">
        <v>3732.6251000000002</v>
      </c>
    </row>
    <row r="240" spans="2:3">
      <c r="B240">
        <v>7742.1098000000002</v>
      </c>
      <c r="C240">
        <v>7133.9025000000001</v>
      </c>
    </row>
    <row r="241" spans="2:3">
      <c r="B241">
        <v>9432.9253000000008</v>
      </c>
      <c r="C241">
        <v>1515.3449000000001</v>
      </c>
    </row>
    <row r="242" spans="2:3">
      <c r="B242">
        <v>14256.192800000001</v>
      </c>
      <c r="C242">
        <v>1964.78</v>
      </c>
    </row>
    <row r="243" spans="2:3">
      <c r="B243">
        <v>47896.79135</v>
      </c>
      <c r="C243">
        <v>3208.7869999999998</v>
      </c>
    </row>
    <row r="244" spans="2:3">
      <c r="B244">
        <v>25992.821039999999</v>
      </c>
      <c r="C244">
        <v>21259.377949999998</v>
      </c>
    </row>
    <row r="245" spans="2:3">
      <c r="B245">
        <v>3172.018</v>
      </c>
      <c r="C245">
        <v>16115.3045</v>
      </c>
    </row>
    <row r="246" spans="2:3">
      <c r="B246">
        <v>20277.807509999999</v>
      </c>
      <c r="C246">
        <v>18765.87545</v>
      </c>
    </row>
    <row r="247" spans="2:3">
      <c r="B247">
        <v>42112.2356</v>
      </c>
      <c r="C247">
        <v>1731.6769999999999</v>
      </c>
    </row>
    <row r="248" spans="2:3">
      <c r="B248">
        <v>2156.7518</v>
      </c>
      <c r="C248">
        <v>22395.74424</v>
      </c>
    </row>
    <row r="249" spans="2:3">
      <c r="B249" s="179">
        <v>3906.127</v>
      </c>
    </row>
    <row r="250" spans="2:3">
      <c r="B250" s="179">
        <v>16297.846</v>
      </c>
    </row>
    <row r="251" spans="2:3">
      <c r="B251" s="179">
        <v>21978.676899999999</v>
      </c>
    </row>
    <row r="252" spans="2:3">
      <c r="B252" s="179">
        <v>38746.355100000001</v>
      </c>
    </row>
    <row r="253" spans="2:3">
      <c r="B253" s="179">
        <v>9249.4951999999994</v>
      </c>
    </row>
    <row r="254" spans="2:3">
      <c r="B254" s="179">
        <v>6746.7425000000003</v>
      </c>
    </row>
    <row r="255" spans="2:3">
      <c r="B255" s="179">
        <v>12265.5069</v>
      </c>
    </row>
    <row r="256" spans="2:3">
      <c r="B256" s="179">
        <v>4349.4620000000004</v>
      </c>
    </row>
    <row r="257" spans="2:2">
      <c r="B257" s="179">
        <v>12646.207</v>
      </c>
    </row>
    <row r="258" spans="2:2">
      <c r="B258" s="179">
        <v>19442.353500000001</v>
      </c>
    </row>
    <row r="259" spans="2:2">
      <c r="B259" s="179">
        <v>20177.671129999999</v>
      </c>
    </row>
    <row r="260" spans="2:2">
      <c r="B260" s="179">
        <v>4151.0286999999998</v>
      </c>
    </row>
    <row r="261" spans="2:2">
      <c r="B261" s="179">
        <v>11944.594349999999</v>
      </c>
    </row>
    <row r="262" spans="2:2">
      <c r="B262" s="179">
        <v>7749.1563999999998</v>
      </c>
    </row>
    <row r="263" spans="2:2">
      <c r="B263" s="179">
        <v>8444.4740000000002</v>
      </c>
    </row>
    <row r="264" spans="2:2">
      <c r="B264" s="179">
        <v>42124.515299999999</v>
      </c>
    </row>
    <row r="265" spans="2:2">
      <c r="B265" s="179">
        <v>8124.4084000000003</v>
      </c>
    </row>
    <row r="266" spans="2:2">
      <c r="B266" s="179">
        <v>34838.873</v>
      </c>
    </row>
    <row r="267" spans="2:2">
      <c r="B267" s="179">
        <v>9722.7695000000003</v>
      </c>
    </row>
    <row r="268" spans="2:2">
      <c r="B268" s="179">
        <v>8835.2649500000007</v>
      </c>
    </row>
    <row r="269" spans="2:2">
      <c r="B269" s="179">
        <v>10435.06525</v>
      </c>
    </row>
    <row r="270" spans="2:2">
      <c r="B270" s="179">
        <v>7421.1945500000002</v>
      </c>
    </row>
    <row r="271" spans="2:2">
      <c r="B271" s="179">
        <v>4667.6076499999999</v>
      </c>
    </row>
    <row r="272" spans="2:2">
      <c r="B272" s="179">
        <v>4894.7533000000003</v>
      </c>
    </row>
    <row r="273" spans="2:2">
      <c r="B273" s="179">
        <v>24671.663339999999</v>
      </c>
    </row>
    <row r="274" spans="2:2">
      <c r="B274" s="179">
        <v>35491.64</v>
      </c>
    </row>
    <row r="275" spans="2:2">
      <c r="B275" s="179">
        <v>11566.30055</v>
      </c>
    </row>
    <row r="276" spans="2:2">
      <c r="B276" s="179">
        <v>2866.0909999999999</v>
      </c>
    </row>
    <row r="277" spans="2:2">
      <c r="B277" s="179">
        <v>6600.2059499999996</v>
      </c>
    </row>
    <row r="278" spans="2:2">
      <c r="B278" s="179">
        <v>42760.502200000003</v>
      </c>
    </row>
    <row r="279" spans="2:2">
      <c r="B279" s="179">
        <v>47928.03</v>
      </c>
    </row>
    <row r="280" spans="2:2">
      <c r="B280" s="179">
        <v>9144.5650000000005</v>
      </c>
    </row>
    <row r="281" spans="2:2">
      <c r="B281" s="179">
        <v>48517.563150000002</v>
      </c>
    </row>
    <row r="282" spans="2:2">
      <c r="B282" s="179">
        <v>24393.6224</v>
      </c>
    </row>
    <row r="283" spans="2:2">
      <c r="B283" s="179">
        <v>13429.035400000001</v>
      </c>
    </row>
    <row r="284" spans="2:2">
      <c r="B284" s="179">
        <v>11658.379150000001</v>
      </c>
    </row>
    <row r="285" spans="2:2">
      <c r="B285" s="179">
        <v>19144.576519999999</v>
      </c>
    </row>
    <row r="286" spans="2:2">
      <c r="B286" s="179">
        <v>13822.803</v>
      </c>
    </row>
    <row r="287" spans="2:2">
      <c r="B287" s="179">
        <v>12142.578600000001</v>
      </c>
    </row>
    <row r="288" spans="2:2">
      <c r="B288" s="179">
        <v>13937.666499999999</v>
      </c>
    </row>
    <row r="289" spans="2:2">
      <c r="B289" s="179">
        <v>41919.097000000002</v>
      </c>
    </row>
    <row r="290" spans="2:2">
      <c r="B290" s="179">
        <v>8232.6388000000006</v>
      </c>
    </row>
    <row r="291" spans="2:2">
      <c r="B291" s="179">
        <v>18955.220170000001</v>
      </c>
    </row>
    <row r="292" spans="2:2">
      <c r="B292" s="179">
        <v>13352.0998</v>
      </c>
    </row>
    <row r="293" spans="2:2">
      <c r="B293" s="179">
        <v>13217.094499999999</v>
      </c>
    </row>
    <row r="294" spans="2:2">
      <c r="B294" s="179">
        <v>13981.850350000001</v>
      </c>
    </row>
    <row r="295" spans="2:2">
      <c r="B295" s="179">
        <v>10977.2063</v>
      </c>
    </row>
    <row r="296" spans="2:2">
      <c r="B296" s="179">
        <v>6184.2993999999999</v>
      </c>
    </row>
    <row r="297" spans="2:2">
      <c r="B297" s="179">
        <v>4889.9994999999999</v>
      </c>
    </row>
    <row r="298" spans="2:2">
      <c r="B298" s="179">
        <v>8334.4575499999992</v>
      </c>
    </row>
    <row r="299" spans="2:2">
      <c r="B299" s="179">
        <v>5478.0367999999999</v>
      </c>
    </row>
    <row r="300" spans="2:2">
      <c r="B300" s="179">
        <v>1635.7336499999999</v>
      </c>
    </row>
    <row r="301" spans="2:2">
      <c r="B301" s="179">
        <v>8932.0840000000007</v>
      </c>
    </row>
    <row r="302" spans="2:2">
      <c r="B302" s="179">
        <v>3554.203</v>
      </c>
    </row>
    <row r="303" spans="2:2">
      <c r="B303" s="179">
        <v>12404.8791</v>
      </c>
    </row>
    <row r="304" spans="2:2">
      <c r="B304" s="179">
        <v>14133.03775</v>
      </c>
    </row>
    <row r="305" spans="2:2">
      <c r="B305" s="179">
        <v>24603.04837</v>
      </c>
    </row>
    <row r="306" spans="2:2">
      <c r="B306" s="179">
        <v>8944.1151000000009</v>
      </c>
    </row>
    <row r="307" spans="2:2">
      <c r="B307" s="179">
        <v>9620.3307000000004</v>
      </c>
    </row>
    <row r="308" spans="2:2">
      <c r="B308" s="179">
        <v>1837.2819</v>
      </c>
    </row>
    <row r="309" spans="2:2">
      <c r="B309" s="179">
        <v>10043.249</v>
      </c>
    </row>
    <row r="310" spans="2:2">
      <c r="B310" s="179">
        <v>4751.07</v>
      </c>
    </row>
    <row r="311" spans="2:2">
      <c r="B311" s="179">
        <v>2597.779</v>
      </c>
    </row>
    <row r="312" spans="2:2">
      <c r="B312" s="179">
        <v>9778.3472000000002</v>
      </c>
    </row>
    <row r="313" spans="2:2">
      <c r="B313" s="179">
        <v>13430.264999999999</v>
      </c>
    </row>
    <row r="314" spans="2:2">
      <c r="B314" s="179">
        <v>8116.2688500000004</v>
      </c>
    </row>
    <row r="315" spans="2:2">
      <c r="B315" s="179">
        <v>3481.8679999999999</v>
      </c>
    </row>
    <row r="316" spans="2:2">
      <c r="B316" s="179">
        <v>7639.4174499999999</v>
      </c>
    </row>
    <row r="317" spans="2:2">
      <c r="B317" s="179">
        <v>36085.218999999997</v>
      </c>
    </row>
    <row r="318" spans="2:2">
      <c r="B318" s="179">
        <v>1391.5287000000001</v>
      </c>
    </row>
    <row r="319" spans="2:2">
      <c r="B319" s="179">
        <v>18033.9679</v>
      </c>
    </row>
    <row r="320" spans="2:2">
      <c r="B320" s="179">
        <v>38126.246500000001</v>
      </c>
    </row>
    <row r="321" spans="2:2">
      <c r="B321" s="179">
        <v>16455.707849999999</v>
      </c>
    </row>
    <row r="322" spans="2:2">
      <c r="B322" s="179">
        <v>27000.98473</v>
      </c>
    </row>
    <row r="323" spans="2:2">
      <c r="B323" s="179">
        <v>42303.692150000003</v>
      </c>
    </row>
    <row r="324" spans="2:2">
      <c r="B324" s="179">
        <v>20781.48892</v>
      </c>
    </row>
    <row r="325" spans="2:2">
      <c r="B325" s="179">
        <v>5846.9175999999998</v>
      </c>
    </row>
    <row r="326" spans="2:2">
      <c r="B326" s="179">
        <v>1261.8589999999999</v>
      </c>
    </row>
    <row r="327" spans="2:2">
      <c r="B327" s="179">
        <v>11856.4115</v>
      </c>
    </row>
    <row r="328" spans="2:2">
      <c r="B328" s="179">
        <v>30284.642940000002</v>
      </c>
    </row>
    <row r="329" spans="2:2">
      <c r="B329" s="179">
        <v>4618.0798999999997</v>
      </c>
    </row>
    <row r="330" spans="2:2">
      <c r="B330" s="179">
        <v>10736.87075</v>
      </c>
    </row>
    <row r="331" spans="2:2">
      <c r="B331" s="179">
        <v>2138.0707000000002</v>
      </c>
    </row>
    <row r="332" spans="2:2">
      <c r="B332" s="179">
        <v>8964.0605500000001</v>
      </c>
    </row>
    <row r="333" spans="2:2">
      <c r="B333" s="179">
        <v>9290.1394999999993</v>
      </c>
    </row>
    <row r="334" spans="2:2">
      <c r="B334" s="179">
        <v>9411.0049999999992</v>
      </c>
    </row>
    <row r="335" spans="2:2">
      <c r="B335" s="179">
        <v>8522.0030000000006</v>
      </c>
    </row>
    <row r="336" spans="2:2">
      <c r="B336" s="179">
        <v>16586.49771</v>
      </c>
    </row>
    <row r="337" spans="2:2">
      <c r="B337" s="179">
        <v>14988.432000000001</v>
      </c>
    </row>
    <row r="338" spans="2:2">
      <c r="B338" s="179">
        <v>1631.6683</v>
      </c>
    </row>
    <row r="339" spans="2:2">
      <c r="B339" s="179">
        <v>8083.9197999999997</v>
      </c>
    </row>
    <row r="340" spans="2:2">
      <c r="B340" s="179">
        <v>14692.66935</v>
      </c>
    </row>
    <row r="341" spans="2:2">
      <c r="B341" s="179">
        <v>10269.459999999999</v>
      </c>
    </row>
    <row r="342" spans="2:2">
      <c r="B342" s="179">
        <v>11396.9002</v>
      </c>
    </row>
    <row r="343" spans="2:2">
      <c r="B343" s="179">
        <v>4074.4537</v>
      </c>
    </row>
    <row r="344" spans="2:2">
      <c r="B344" s="179">
        <v>2134.9014999999999</v>
      </c>
    </row>
    <row r="345" spans="2:2">
      <c r="B345" s="179">
        <v>7345.7266</v>
      </c>
    </row>
    <row r="346" spans="2:2">
      <c r="B346" s="179">
        <v>9140.9509999999991</v>
      </c>
    </row>
    <row r="347" spans="2:2">
      <c r="B347" s="179">
        <v>14418.2804</v>
      </c>
    </row>
    <row r="348" spans="2:2">
      <c r="B348" s="179">
        <v>28950.4692</v>
      </c>
    </row>
    <row r="349" spans="2:2">
      <c r="B349" s="179">
        <v>46889.261200000001</v>
      </c>
    </row>
    <row r="350" spans="2:2">
      <c r="B350" s="179">
        <v>46599.108399999997</v>
      </c>
    </row>
    <row r="351" spans="2:2">
      <c r="B351" s="179">
        <v>39125.332249999999</v>
      </c>
    </row>
    <row r="352" spans="2:2">
      <c r="B352" s="179">
        <v>2727.3951000000002</v>
      </c>
    </row>
    <row r="353" spans="2:2">
      <c r="B353" s="179">
        <v>8968.33</v>
      </c>
    </row>
    <row r="354" spans="2:2">
      <c r="B354" s="179">
        <v>6555.07035</v>
      </c>
    </row>
    <row r="355" spans="2:2">
      <c r="B355" s="179">
        <v>7323.7348190000002</v>
      </c>
    </row>
    <row r="356" spans="2:2">
      <c r="B356" s="179">
        <v>18804.752400000001</v>
      </c>
    </row>
    <row r="357" spans="2:2">
      <c r="B357" s="179">
        <v>23082.955330000001</v>
      </c>
    </row>
    <row r="358" spans="2:2">
      <c r="B358" s="179">
        <v>5969.723</v>
      </c>
    </row>
    <row r="359" spans="2:2">
      <c r="B359" s="179">
        <v>12638.195</v>
      </c>
    </row>
    <row r="360" spans="2:2">
      <c r="B360" s="179">
        <v>4243.5900499999998</v>
      </c>
    </row>
    <row r="361" spans="2:2">
      <c r="B361" s="179">
        <v>13919.822899999999</v>
      </c>
    </row>
    <row r="362" spans="2:2">
      <c r="B362" s="179">
        <v>2254.7966999999999</v>
      </c>
    </row>
    <row r="363" spans="2:2">
      <c r="B363" s="179">
        <v>5926.8459999999995</v>
      </c>
    </row>
    <row r="364" spans="2:2">
      <c r="B364" s="179">
        <v>12592.5345</v>
      </c>
    </row>
    <row r="365" spans="2:2">
      <c r="B365" s="179">
        <v>2897.3235</v>
      </c>
    </row>
    <row r="366" spans="2:2">
      <c r="B366" s="179">
        <v>4738.2682000000004</v>
      </c>
    </row>
    <row r="367" spans="2:2">
      <c r="B367" s="179">
        <v>37079.372000000003</v>
      </c>
    </row>
    <row r="368" spans="2:2">
      <c r="B368" s="179">
        <v>1149.3959</v>
      </c>
    </row>
    <row r="369" spans="2:2">
      <c r="B369" s="179">
        <v>28287.897659999999</v>
      </c>
    </row>
    <row r="370" spans="2:2">
      <c r="B370" s="179">
        <v>26109.32905</v>
      </c>
    </row>
    <row r="371" spans="2:2">
      <c r="B371" s="179">
        <v>7345.0839999999998</v>
      </c>
    </row>
    <row r="372" spans="2:2">
      <c r="B372" s="179">
        <v>12730.999599999999</v>
      </c>
    </row>
    <row r="373" spans="2:2">
      <c r="B373" s="179">
        <v>11454.021500000001</v>
      </c>
    </row>
    <row r="374" spans="2:2">
      <c r="B374" s="179">
        <v>5910.9440000000004</v>
      </c>
    </row>
    <row r="375" spans="2:2">
      <c r="B375" s="179">
        <v>4762.3289999999997</v>
      </c>
    </row>
    <row r="376" spans="2:2">
      <c r="B376" s="179">
        <v>7512.2669999999998</v>
      </c>
    </row>
    <row r="377" spans="2:2">
      <c r="B377" s="179">
        <v>1769.5316499999999</v>
      </c>
    </row>
    <row r="378" spans="2:2">
      <c r="B378" s="179">
        <v>4686.3887000000004</v>
      </c>
    </row>
    <row r="379" spans="2:2">
      <c r="B379" s="179">
        <v>21797.000400000001</v>
      </c>
    </row>
    <row r="380" spans="2:2">
      <c r="B380" s="179">
        <v>11881.9696</v>
      </c>
    </row>
    <row r="381" spans="2:2">
      <c r="B381" s="179">
        <v>11840.77505</v>
      </c>
    </row>
    <row r="382" spans="2:2">
      <c r="B382" s="179">
        <v>10601.412</v>
      </c>
    </row>
    <row r="383" spans="2:2">
      <c r="B383" s="179">
        <v>7682.67</v>
      </c>
    </row>
    <row r="384" spans="2:2">
      <c r="B384" s="179">
        <v>10381.4787</v>
      </c>
    </row>
    <row r="385" spans="2:2">
      <c r="B385" s="179">
        <v>22144.031999999999</v>
      </c>
    </row>
    <row r="386" spans="2:2">
      <c r="B386" s="179">
        <v>15230.324049999999</v>
      </c>
    </row>
    <row r="387" spans="2:2">
      <c r="B387" s="179">
        <v>11165.417649999999</v>
      </c>
    </row>
    <row r="388" spans="2:2">
      <c r="B388" s="179">
        <v>1632.0362500000001</v>
      </c>
    </row>
    <row r="389" spans="2:2">
      <c r="B389" s="179">
        <v>19521.968199999999</v>
      </c>
    </row>
    <row r="390" spans="2:2">
      <c r="B390" s="179">
        <v>13224.692999999999</v>
      </c>
    </row>
    <row r="391" spans="2:2">
      <c r="B391" s="179">
        <v>12643.3778</v>
      </c>
    </row>
    <row r="392" spans="2:2">
      <c r="B392" s="179">
        <v>2497.0383000000002</v>
      </c>
    </row>
    <row r="393" spans="2:2">
      <c r="B393" s="179">
        <v>2203.4718499999999</v>
      </c>
    </row>
    <row r="394" spans="2:2">
      <c r="B394" s="179">
        <v>1744.4649999999999</v>
      </c>
    </row>
    <row r="395" spans="2:2">
      <c r="B395" s="179">
        <v>20878.78443</v>
      </c>
    </row>
    <row r="396" spans="2:2">
      <c r="B396" s="179">
        <v>25382.296999999999</v>
      </c>
    </row>
    <row r="397" spans="2:2">
      <c r="B397" s="179">
        <v>28868.6639</v>
      </c>
    </row>
    <row r="398" spans="2:2">
      <c r="B398" s="179">
        <v>35147.528480000001</v>
      </c>
    </row>
    <row r="399" spans="2:2">
      <c r="B399" s="179">
        <v>2534.3937500000002</v>
      </c>
    </row>
    <row r="400" spans="2:2">
      <c r="B400" s="179">
        <v>1534.3045</v>
      </c>
    </row>
    <row r="401" spans="2:2">
      <c r="B401" s="179">
        <v>1824.2854</v>
      </c>
    </row>
    <row r="402" spans="2:2">
      <c r="B402" s="179">
        <v>15555.188749999999</v>
      </c>
    </row>
    <row r="403" spans="2:2">
      <c r="B403" s="179">
        <v>9304.7019</v>
      </c>
    </row>
    <row r="404" spans="2:2">
      <c r="B404" s="179">
        <v>1622.1885</v>
      </c>
    </row>
    <row r="405" spans="2:2">
      <c r="B405" s="179">
        <v>9880.0679999999993</v>
      </c>
    </row>
    <row r="406" spans="2:2">
      <c r="B406" s="179">
        <v>9563.0290000000005</v>
      </c>
    </row>
    <row r="407" spans="2:2">
      <c r="B407" s="179">
        <v>4347.0233500000004</v>
      </c>
    </row>
    <row r="408" spans="2:2">
      <c r="B408" s="179">
        <v>1253.9359999999999</v>
      </c>
    </row>
    <row r="409" spans="2:2">
      <c r="B409" s="179">
        <v>48885.135609999998</v>
      </c>
    </row>
    <row r="410" spans="2:2">
      <c r="B410" s="179">
        <v>10461.9794</v>
      </c>
    </row>
    <row r="411" spans="2:2">
      <c r="B411" s="179">
        <v>1748.7739999999999</v>
      </c>
    </row>
    <row r="412" spans="2:2">
      <c r="B412" s="179">
        <v>24513.091260000001</v>
      </c>
    </row>
    <row r="413" spans="2:2">
      <c r="B413" s="179">
        <v>2196.4731999999999</v>
      </c>
    </row>
    <row r="414" spans="2:2">
      <c r="B414" s="179">
        <v>12574.049000000001</v>
      </c>
    </row>
    <row r="415" spans="2:2">
      <c r="B415" s="179">
        <v>17942.106</v>
      </c>
    </row>
    <row r="416" spans="2:2">
      <c r="B416" s="179">
        <v>1967.0227</v>
      </c>
    </row>
    <row r="417" spans="2:2">
      <c r="B417" s="179">
        <v>8027.9679999999998</v>
      </c>
    </row>
    <row r="418" spans="2:2">
      <c r="B418" s="179">
        <v>13470.86</v>
      </c>
    </row>
    <row r="419" spans="2:2">
      <c r="B419" s="179">
        <v>36197.699000000001</v>
      </c>
    </row>
    <row r="420" spans="2:2">
      <c r="B420" s="179">
        <v>6837.3687</v>
      </c>
    </row>
    <row r="421" spans="2:2">
      <c r="B421" s="179">
        <v>32548.340499999998</v>
      </c>
    </row>
    <row r="422" spans="2:2">
      <c r="B422" s="179">
        <v>5974.3846999999996</v>
      </c>
    </row>
    <row r="423" spans="2:2">
      <c r="B423" s="179">
        <v>6796.8632500000003</v>
      </c>
    </row>
    <row r="424" spans="2:2">
      <c r="B424" s="179">
        <v>2643.2685000000001</v>
      </c>
    </row>
    <row r="425" spans="2:2">
      <c r="B425" s="179">
        <v>3044.2132999999999</v>
      </c>
    </row>
    <row r="426" spans="2:2">
      <c r="B426" s="179">
        <v>11455.28</v>
      </c>
    </row>
    <row r="427" spans="2:2">
      <c r="B427" s="179">
        <v>11763.000899999999</v>
      </c>
    </row>
    <row r="428" spans="2:2">
      <c r="B428" s="179">
        <v>2498.4144000000001</v>
      </c>
    </row>
    <row r="429" spans="2:2">
      <c r="B429" s="179">
        <v>1256.299</v>
      </c>
    </row>
    <row r="430" spans="2:2">
      <c r="B430" s="179">
        <v>21082.16</v>
      </c>
    </row>
    <row r="431" spans="2:2">
      <c r="B431" s="179">
        <v>11362.754999999999</v>
      </c>
    </row>
    <row r="432" spans="2:2">
      <c r="B432" s="179">
        <v>27724.28875</v>
      </c>
    </row>
    <row r="433" spans="2:2">
      <c r="B433" s="179">
        <v>8413.4630500000003</v>
      </c>
    </row>
    <row r="434" spans="2:2">
      <c r="B434" s="179">
        <v>5240.7650000000003</v>
      </c>
    </row>
    <row r="435" spans="2:2">
      <c r="B435" s="179">
        <v>3857.7592500000001</v>
      </c>
    </row>
    <row r="436" spans="2:2">
      <c r="B436" s="179">
        <v>25656.575260000001</v>
      </c>
    </row>
    <row r="437" spans="2:2">
      <c r="B437" s="179">
        <v>3994.1777999999999</v>
      </c>
    </row>
    <row r="438" spans="2:2">
      <c r="B438" s="179">
        <v>9866.3048500000004</v>
      </c>
    </row>
    <row r="439" spans="2:2">
      <c r="B439" s="179">
        <v>5397.6166999999996</v>
      </c>
    </row>
    <row r="440" spans="2:2">
      <c r="B440" s="179">
        <v>38245.593269999998</v>
      </c>
    </row>
    <row r="441" spans="2:2">
      <c r="B441" s="179">
        <v>11482.63485</v>
      </c>
    </row>
    <row r="442" spans="2:2">
      <c r="B442" s="179">
        <v>24059.680189999999</v>
      </c>
    </row>
    <row r="443" spans="2:2">
      <c r="B443" s="179">
        <v>9861.0249999999996</v>
      </c>
    </row>
    <row r="444" spans="2:2">
      <c r="B444" s="179">
        <v>8342.9087500000005</v>
      </c>
    </row>
    <row r="445" spans="2:2">
      <c r="B445" s="179">
        <v>1708.0014000000001</v>
      </c>
    </row>
    <row r="446" spans="2:2">
      <c r="B446" s="179">
        <v>48675.517699999997</v>
      </c>
    </row>
    <row r="447" spans="2:2">
      <c r="B447" s="179">
        <v>14043.476699999999</v>
      </c>
    </row>
    <row r="448" spans="2:2">
      <c r="B448" s="179">
        <v>12925.886</v>
      </c>
    </row>
    <row r="449" spans="2:2">
      <c r="B449" s="179">
        <v>19214.705529999999</v>
      </c>
    </row>
    <row r="450" spans="2:2">
      <c r="B450" s="179">
        <v>13831.1152</v>
      </c>
    </row>
    <row r="451" spans="2:2">
      <c r="B451" s="179">
        <v>6067.1267500000004</v>
      </c>
    </row>
    <row r="452" spans="2:2">
      <c r="B452" s="179">
        <v>5972.3779999999997</v>
      </c>
    </row>
    <row r="453" spans="2:2">
      <c r="B453" s="179">
        <v>8825.0859999999993</v>
      </c>
    </row>
    <row r="454" spans="2:2">
      <c r="B454" s="179">
        <v>8233.0974999999999</v>
      </c>
    </row>
    <row r="455" spans="2:2">
      <c r="B455" s="179">
        <v>27346.04207</v>
      </c>
    </row>
    <row r="456" spans="2:2">
      <c r="B456" s="179">
        <v>6196.4480000000003</v>
      </c>
    </row>
    <row r="457" spans="2:2">
      <c r="B457" s="179">
        <v>3056.3881000000001</v>
      </c>
    </row>
    <row r="458" spans="2:2">
      <c r="B458" s="179">
        <v>13887.204</v>
      </c>
    </row>
    <row r="459" spans="2:2">
      <c r="B459" s="179">
        <v>63770.428010000003</v>
      </c>
    </row>
    <row r="460" spans="2:2">
      <c r="B460" s="179">
        <v>10231.499900000001</v>
      </c>
    </row>
    <row r="461" spans="2:2">
      <c r="B461" s="179">
        <v>23807.240600000001</v>
      </c>
    </row>
    <row r="462" spans="2:2">
      <c r="B462" s="179">
        <v>3268.84665</v>
      </c>
    </row>
    <row r="463" spans="2:2">
      <c r="B463" s="179">
        <v>11538.421</v>
      </c>
    </row>
    <row r="464" spans="2:2">
      <c r="B464" s="179">
        <v>3213.6220499999999</v>
      </c>
    </row>
    <row r="465" spans="2:2">
      <c r="B465" s="179">
        <v>45863.205000000002</v>
      </c>
    </row>
    <row r="466" spans="2:2">
      <c r="B466" s="179">
        <v>13390.558999999999</v>
      </c>
    </row>
    <row r="467" spans="2:2">
      <c r="B467" s="179">
        <v>3972.9247</v>
      </c>
    </row>
    <row r="468" spans="2:2">
      <c r="B468" s="179">
        <v>11187.6567</v>
      </c>
    </row>
    <row r="469" spans="2:2">
      <c r="B469" s="179">
        <v>17878.900679999999</v>
      </c>
    </row>
    <row r="470" spans="2:2">
      <c r="B470" s="179">
        <v>8334.5895999999993</v>
      </c>
    </row>
    <row r="471" spans="2:2">
      <c r="B471" s="179">
        <v>3935.1799000000001</v>
      </c>
    </row>
    <row r="472" spans="2:2">
      <c r="B472" s="179">
        <v>39983.425949999997</v>
      </c>
    </row>
    <row r="473" spans="2:2">
      <c r="B473" s="179">
        <v>1646.4296999999999</v>
      </c>
    </row>
    <row r="474" spans="2:2">
      <c r="B474" s="179">
        <v>10923.933199999999</v>
      </c>
    </row>
    <row r="475" spans="2:2">
      <c r="B475" s="179">
        <v>2494.0219999999999</v>
      </c>
    </row>
    <row r="476" spans="2:2">
      <c r="B476" s="179">
        <v>9058.7302999999993</v>
      </c>
    </row>
    <row r="477" spans="2:2">
      <c r="B477" s="179">
        <v>2801.2588000000001</v>
      </c>
    </row>
    <row r="478" spans="2:2">
      <c r="B478" s="179">
        <v>2128.4310500000001</v>
      </c>
    </row>
    <row r="479" spans="2:2">
      <c r="B479" s="179">
        <v>6373.55735</v>
      </c>
    </row>
    <row r="480" spans="2:2">
      <c r="B480" s="179">
        <v>7256.7231000000002</v>
      </c>
    </row>
    <row r="481" spans="2:2">
      <c r="B481" s="179">
        <v>11552.904</v>
      </c>
    </row>
    <row r="482" spans="2:2">
      <c r="B482" s="179">
        <v>45702.022349999999</v>
      </c>
    </row>
    <row r="483" spans="2:2">
      <c r="B483" s="179">
        <v>3761.2919999999999</v>
      </c>
    </row>
    <row r="484" spans="2:2">
      <c r="B484" s="179">
        <v>2219.4450999999999</v>
      </c>
    </row>
    <row r="485" spans="2:2">
      <c r="B485" s="179">
        <v>4753.6368000000002</v>
      </c>
    </row>
    <row r="486" spans="2:2">
      <c r="B486" s="179">
        <v>31620.001059999999</v>
      </c>
    </row>
    <row r="487" spans="2:2">
      <c r="B487" s="179">
        <v>13224.057049999999</v>
      </c>
    </row>
    <row r="488" spans="2:2">
      <c r="B488" s="179">
        <v>12222.898300000001</v>
      </c>
    </row>
    <row r="489" spans="2:2">
      <c r="B489" s="179">
        <v>1664.9996000000001</v>
      </c>
    </row>
    <row r="490" spans="2:2">
      <c r="B490" s="179">
        <v>58571.074480000003</v>
      </c>
    </row>
    <row r="491" spans="2:2">
      <c r="B491" s="179">
        <v>9724.5300000000007</v>
      </c>
    </row>
    <row r="492" spans="2:2">
      <c r="B492" s="179">
        <v>12913.992399999999</v>
      </c>
    </row>
    <row r="493" spans="2:2">
      <c r="B493" s="179">
        <v>1639.5631000000001</v>
      </c>
    </row>
    <row r="494" spans="2:2">
      <c r="B494" s="179">
        <v>6356.2707</v>
      </c>
    </row>
    <row r="495" spans="2:2">
      <c r="B495" s="179">
        <v>4779.6022999999996</v>
      </c>
    </row>
    <row r="496" spans="2:2">
      <c r="B496" s="179">
        <v>43943.876100000001</v>
      </c>
    </row>
    <row r="497" spans="2:2">
      <c r="B497" s="179">
        <v>13635.6379</v>
      </c>
    </row>
    <row r="498" spans="2:2">
      <c r="B498" s="179">
        <v>5976.8311000000003</v>
      </c>
    </row>
    <row r="499" spans="2:2">
      <c r="B499" s="179">
        <v>11842.441999999999</v>
      </c>
    </row>
    <row r="500" spans="2:2">
      <c r="B500" s="179">
        <v>2566.4706999999999</v>
      </c>
    </row>
    <row r="501" spans="2:2">
      <c r="B501" s="179">
        <v>5709.1643999999997</v>
      </c>
    </row>
    <row r="502" spans="2:2">
      <c r="B502" s="179">
        <v>8823.9857499999998</v>
      </c>
    </row>
    <row r="503" spans="2:2">
      <c r="B503" s="179">
        <v>7640.3091999999997</v>
      </c>
    </row>
    <row r="504" spans="2:2">
      <c r="B504" s="179">
        <v>5594.8455000000004</v>
      </c>
    </row>
    <row r="505" spans="2:2">
      <c r="B505" s="179">
        <v>7441.5010000000002</v>
      </c>
    </row>
    <row r="506" spans="2:2">
      <c r="B506" s="179">
        <v>33471.971890000001</v>
      </c>
    </row>
    <row r="507" spans="2:2">
      <c r="B507" s="179">
        <v>1633.0444</v>
      </c>
    </row>
    <row r="508" spans="2:2">
      <c r="B508" s="179">
        <v>9174.1356500000002</v>
      </c>
    </row>
    <row r="509" spans="2:2">
      <c r="B509" s="179">
        <v>11070.535</v>
      </c>
    </row>
    <row r="510" spans="2:2">
      <c r="B510" s="179">
        <v>16085.127500000001</v>
      </c>
    </row>
    <row r="511" spans="2:2">
      <c r="B511" s="179">
        <v>17468.983899999999</v>
      </c>
    </row>
    <row r="512" spans="2:2">
      <c r="B512" s="179">
        <v>9283.5619999999999</v>
      </c>
    </row>
    <row r="513" spans="2:2">
      <c r="B513" s="179">
        <v>3558.6202499999999</v>
      </c>
    </row>
    <row r="514" spans="2:2">
      <c r="B514" s="179">
        <v>4435.0941999999995</v>
      </c>
    </row>
    <row r="515" spans="2:2">
      <c r="B515" s="179">
        <v>39241.442000000003</v>
      </c>
    </row>
    <row r="516" spans="2:2">
      <c r="B516" s="179">
        <v>8547.6913000000004</v>
      </c>
    </row>
    <row r="517" spans="2:2">
      <c r="B517" s="179">
        <v>6571.5439999999999</v>
      </c>
    </row>
    <row r="518" spans="2:2">
      <c r="B518" s="179">
        <v>2207.6974500000001</v>
      </c>
    </row>
    <row r="519" spans="2:2">
      <c r="B519" s="179">
        <v>1880.07</v>
      </c>
    </row>
    <row r="520" spans="2:2">
      <c r="B520" s="179">
        <v>42969.852700000003</v>
      </c>
    </row>
    <row r="521" spans="2:2">
      <c r="B521" s="179">
        <v>11658.11505</v>
      </c>
    </row>
    <row r="522" spans="2:2">
      <c r="B522" s="179">
        <v>23306.546999999999</v>
      </c>
    </row>
    <row r="523" spans="2:2">
      <c r="B523" s="179">
        <v>34439.855900000002</v>
      </c>
    </row>
    <row r="524" spans="2:2">
      <c r="B524" s="179">
        <v>10713.644</v>
      </c>
    </row>
    <row r="525" spans="2:2">
      <c r="B525" s="179">
        <v>3659.346</v>
      </c>
    </row>
    <row r="526" spans="2:2">
      <c r="B526" s="179">
        <v>40182.245999999999</v>
      </c>
    </row>
    <row r="527" spans="2:2">
      <c r="B527" s="179">
        <v>34617.840649999998</v>
      </c>
    </row>
    <row r="528" spans="2:2">
      <c r="B528" s="179">
        <v>12129.614149999999</v>
      </c>
    </row>
    <row r="529" spans="2:2">
      <c r="B529" s="179">
        <v>3736.4647</v>
      </c>
    </row>
    <row r="530" spans="2:2">
      <c r="B530" s="179">
        <v>6748.5911999999998</v>
      </c>
    </row>
    <row r="531" spans="2:2">
      <c r="B531" s="179">
        <v>11326.71487</v>
      </c>
    </row>
    <row r="532" spans="2:2">
      <c r="B532" s="179">
        <v>11365.951999999999</v>
      </c>
    </row>
    <row r="533" spans="2:2">
      <c r="B533" s="179">
        <v>42983.458500000001</v>
      </c>
    </row>
    <row r="534" spans="2:2">
      <c r="B534" s="179">
        <v>10085.846</v>
      </c>
    </row>
    <row r="535" spans="2:2">
      <c r="B535" s="179">
        <v>1977.8150000000001</v>
      </c>
    </row>
    <row r="536" spans="2:2">
      <c r="B536" s="179">
        <v>3366.6696999999999</v>
      </c>
    </row>
    <row r="537" spans="2:2">
      <c r="B537" s="179">
        <v>9391.3459999999995</v>
      </c>
    </row>
    <row r="538" spans="2:2">
      <c r="B538" s="179">
        <v>14410.9321</v>
      </c>
    </row>
    <row r="539" spans="2:2">
      <c r="B539" s="179">
        <v>24915.046259999999</v>
      </c>
    </row>
    <row r="540" spans="2:2">
      <c r="B540" s="179">
        <v>20149.322899999999</v>
      </c>
    </row>
    <row r="541" spans="2:2">
      <c r="B541" s="179">
        <v>12949.1554</v>
      </c>
    </row>
    <row r="542" spans="2:2">
      <c r="B542" s="179">
        <v>6666.2430000000004</v>
      </c>
    </row>
    <row r="543" spans="2:2">
      <c r="B543" s="179">
        <v>32787.458590000002</v>
      </c>
    </row>
    <row r="544" spans="2:2">
      <c r="B544" s="179">
        <v>13143.86485</v>
      </c>
    </row>
    <row r="545" spans="2:2">
      <c r="B545" s="179">
        <v>4466.6214</v>
      </c>
    </row>
    <row r="546" spans="2:2">
      <c r="B546" s="179">
        <v>18806.145469999999</v>
      </c>
    </row>
    <row r="547" spans="2:2">
      <c r="B547" s="179">
        <v>10141.136200000001</v>
      </c>
    </row>
    <row r="548" spans="2:2">
      <c r="B548" s="179">
        <v>6123.5688</v>
      </c>
    </row>
    <row r="549" spans="2:2">
      <c r="B549" s="179">
        <v>1712.2270000000001</v>
      </c>
    </row>
    <row r="550" spans="2:2">
      <c r="B550" s="179">
        <v>12430.95335</v>
      </c>
    </row>
    <row r="551" spans="2:2">
      <c r="B551" s="179">
        <v>9800.8881999999994</v>
      </c>
    </row>
    <row r="552" spans="2:2">
      <c r="B552" s="179">
        <v>10579.710999999999</v>
      </c>
    </row>
    <row r="553" spans="2:2">
      <c r="B553" s="179">
        <v>8280.6226999999999</v>
      </c>
    </row>
    <row r="554" spans="2:2">
      <c r="B554" s="179">
        <v>8527.5319999999992</v>
      </c>
    </row>
    <row r="555" spans="2:2">
      <c r="B555" s="179">
        <v>12244.531000000001</v>
      </c>
    </row>
    <row r="556" spans="2:2">
      <c r="B556" s="179">
        <v>24667.419000000002</v>
      </c>
    </row>
    <row r="557" spans="2:2">
      <c r="B557" s="179">
        <v>3410.3240000000001</v>
      </c>
    </row>
    <row r="558" spans="2:2">
      <c r="B558" s="179">
        <v>4058.71245</v>
      </c>
    </row>
    <row r="559" spans="2:2">
      <c r="B559" s="179">
        <v>26392.260289999998</v>
      </c>
    </row>
    <row r="560" spans="2:2">
      <c r="B560" s="179">
        <v>14394.398150000001</v>
      </c>
    </row>
    <row r="561" spans="2:2">
      <c r="B561" s="179">
        <v>6435.6237000000001</v>
      </c>
    </row>
    <row r="562" spans="2:2">
      <c r="B562" s="179">
        <v>5148.5526</v>
      </c>
    </row>
    <row r="563" spans="2:2">
      <c r="B563" s="179">
        <v>1136.3994</v>
      </c>
    </row>
    <row r="564" spans="2:2">
      <c r="B564" s="179">
        <v>42560.430399999997</v>
      </c>
    </row>
    <row r="565" spans="2:2">
      <c r="B565" s="179">
        <v>8703.4560000000001</v>
      </c>
    </row>
    <row r="566" spans="2:2">
      <c r="B566" s="179">
        <v>40003.332249999999</v>
      </c>
    </row>
    <row r="567" spans="2:2">
      <c r="B567" s="179">
        <v>45710.207849999999</v>
      </c>
    </row>
    <row r="568" spans="2:2">
      <c r="B568" s="179">
        <v>6500.2358999999997</v>
      </c>
    </row>
    <row r="569" spans="2:2">
      <c r="B569" s="179">
        <v>4837.5823</v>
      </c>
    </row>
    <row r="570" spans="2:2">
      <c r="B570" s="179">
        <v>3943.5954000000002</v>
      </c>
    </row>
    <row r="571" spans="2:2">
      <c r="B571" s="179">
        <v>4399.7309999999998</v>
      </c>
    </row>
    <row r="572" spans="2:2">
      <c r="B572" s="179">
        <v>6185.3208000000004</v>
      </c>
    </row>
    <row r="573" spans="2:2">
      <c r="B573" s="179">
        <v>46200.985099999998</v>
      </c>
    </row>
    <row r="574" spans="2:2">
      <c r="B574" s="179">
        <v>12485.8009</v>
      </c>
    </row>
    <row r="575" spans="2:2">
      <c r="B575" s="179">
        <v>46130.5265</v>
      </c>
    </row>
    <row r="576" spans="2:2">
      <c r="B576" s="179">
        <v>12363.547</v>
      </c>
    </row>
    <row r="577" spans="2:2">
      <c r="B577" s="179">
        <v>40103.89</v>
      </c>
    </row>
    <row r="578" spans="2:2">
      <c r="B578" s="179">
        <v>11244.376899999999</v>
      </c>
    </row>
    <row r="579" spans="2:2">
      <c r="B579" s="179">
        <v>7729.6457499999997</v>
      </c>
    </row>
    <row r="580" spans="2:2">
      <c r="B580" s="179">
        <v>5438.7491</v>
      </c>
    </row>
    <row r="581" spans="2:2">
      <c r="B581" s="179">
        <v>34806.467700000001</v>
      </c>
    </row>
    <row r="582" spans="2:2">
      <c r="B582" s="179">
        <v>2104.1134000000002</v>
      </c>
    </row>
    <row r="583" spans="2:2">
      <c r="B583" s="179">
        <v>8068.1850000000004</v>
      </c>
    </row>
    <row r="584" spans="2:2">
      <c r="B584" s="179">
        <v>2362.2290499999999</v>
      </c>
    </row>
    <row r="585" spans="2:2">
      <c r="B585" s="179">
        <v>3577.9989999999998</v>
      </c>
    </row>
    <row r="586" spans="2:2">
      <c r="B586" s="179">
        <v>3201.2451500000002</v>
      </c>
    </row>
    <row r="587" spans="2:2">
      <c r="B587" s="179">
        <v>29186.482360000002</v>
      </c>
    </row>
    <row r="588" spans="2:2">
      <c r="B588" s="179">
        <v>40273.645499999999</v>
      </c>
    </row>
    <row r="589" spans="2:2">
      <c r="B589" s="179">
        <v>10976.24575</v>
      </c>
    </row>
    <row r="590" spans="2:2">
      <c r="B590" s="179">
        <v>3500.6122999999998</v>
      </c>
    </row>
    <row r="591" spans="2:2">
      <c r="B591" s="179">
        <v>2020.5523000000001</v>
      </c>
    </row>
    <row r="592" spans="2:2">
      <c r="B592" s="179">
        <v>9541.6955500000004</v>
      </c>
    </row>
    <row r="593" spans="2:2">
      <c r="B593" s="179">
        <v>9504.3102999999992</v>
      </c>
    </row>
    <row r="594" spans="2:2">
      <c r="B594" s="179">
        <v>5385.3379000000004</v>
      </c>
    </row>
    <row r="595" spans="2:2">
      <c r="B595" s="179">
        <v>8930.9345499999999</v>
      </c>
    </row>
    <row r="596" spans="2:2">
      <c r="B596" s="179">
        <v>5375.0379999999996</v>
      </c>
    </row>
    <row r="597" spans="2:2">
      <c r="B597" s="179">
        <v>44400.4064</v>
      </c>
    </row>
    <row r="598" spans="2:2">
      <c r="B598" s="179">
        <v>10264.4421</v>
      </c>
    </row>
    <row r="599" spans="2:2">
      <c r="B599" s="179">
        <v>6113.2310500000003</v>
      </c>
    </row>
    <row r="600" spans="2:2">
      <c r="B600" s="179">
        <v>5469.0065999999997</v>
      </c>
    </row>
    <row r="601" spans="2:2">
      <c r="B601" s="179">
        <v>1727.54</v>
      </c>
    </row>
    <row r="602" spans="2:2">
      <c r="B602" s="179">
        <v>8310.8391499999998</v>
      </c>
    </row>
    <row r="603" spans="2:2">
      <c r="B603" s="179">
        <v>1984.4532999999999</v>
      </c>
    </row>
    <row r="604" spans="2:2">
      <c r="B604" s="179">
        <v>12146.971</v>
      </c>
    </row>
    <row r="605" spans="2:2">
      <c r="B605" s="179">
        <v>10848.1343</v>
      </c>
    </row>
    <row r="606" spans="2:2">
      <c r="B606" s="179">
        <v>12231.613600000001</v>
      </c>
    </row>
    <row r="607" spans="2:2">
      <c r="B607" s="179">
        <v>9875.6803999999993</v>
      </c>
    </row>
    <row r="608" spans="2:2">
      <c r="B608" s="179">
        <v>11264.540999999999</v>
      </c>
    </row>
    <row r="609" spans="2:2">
      <c r="B609" s="179">
        <v>12979.358</v>
      </c>
    </row>
    <row r="610" spans="2:2">
      <c r="B610" s="179">
        <v>1263.249</v>
      </c>
    </row>
    <row r="611" spans="2:2">
      <c r="B611" s="179">
        <v>10106.134249999999</v>
      </c>
    </row>
    <row r="612" spans="2:2">
      <c r="B612" s="179">
        <v>40932.429499999998</v>
      </c>
    </row>
    <row r="613" spans="2:2">
      <c r="B613" s="179">
        <v>6664.68595</v>
      </c>
    </row>
    <row r="614" spans="2:2">
      <c r="B614" s="179">
        <v>2217.6012000000001</v>
      </c>
    </row>
    <row r="615" spans="2:2">
      <c r="B615" s="179">
        <v>6781.3541999999998</v>
      </c>
    </row>
    <row r="616" spans="2:2">
      <c r="B616" s="179">
        <v>4234.9269999999997</v>
      </c>
    </row>
    <row r="617" spans="2:2">
      <c r="B617" s="179">
        <v>9447.2503500000003</v>
      </c>
    </row>
    <row r="618" spans="2:2">
      <c r="B618" s="179">
        <v>14007.222</v>
      </c>
    </row>
    <row r="619" spans="2:2">
      <c r="B619" s="179">
        <v>9583.8932999999997</v>
      </c>
    </row>
    <row r="620" spans="2:2">
      <c r="B620" s="179">
        <v>40419.019099999998</v>
      </c>
    </row>
    <row r="621" spans="2:2">
      <c r="B621" s="179">
        <v>36189.101699999999</v>
      </c>
    </row>
    <row r="622" spans="2:2">
      <c r="B622" s="179">
        <v>44585.455869999998</v>
      </c>
    </row>
    <row r="623" spans="2:2">
      <c r="B623" s="179">
        <v>18246.495500000001</v>
      </c>
    </row>
    <row r="624" spans="2:2">
      <c r="B624" s="179">
        <v>43254.417950000003</v>
      </c>
    </row>
    <row r="625" spans="2:2">
      <c r="B625" s="179">
        <v>3757.8447999999999</v>
      </c>
    </row>
    <row r="626" spans="2:2">
      <c r="B626" s="179">
        <v>8827.2098999999998</v>
      </c>
    </row>
    <row r="627" spans="2:2">
      <c r="B627" s="179">
        <v>9910.3598500000007</v>
      </c>
    </row>
    <row r="628" spans="2:2">
      <c r="B628" s="179">
        <v>11737.848840000001</v>
      </c>
    </row>
    <row r="629" spans="2:2">
      <c r="B629" s="179">
        <v>8556.9069999999992</v>
      </c>
    </row>
    <row r="630" spans="2:2">
      <c r="B630" s="179">
        <v>3062.5082499999999</v>
      </c>
    </row>
    <row r="631" spans="2:2">
      <c r="B631" s="179">
        <v>19539.242999999999</v>
      </c>
    </row>
    <row r="632" spans="2:2">
      <c r="B632" s="179">
        <v>1906.35825</v>
      </c>
    </row>
    <row r="633" spans="2:2">
      <c r="B633" s="179">
        <v>14210.53595</v>
      </c>
    </row>
    <row r="634" spans="2:2">
      <c r="B634" s="179">
        <v>17128.426080000001</v>
      </c>
    </row>
    <row r="635" spans="2:2">
      <c r="B635" s="179">
        <v>5031.26955</v>
      </c>
    </row>
    <row r="636" spans="2:2">
      <c r="B636" s="179">
        <v>23065.420699999999</v>
      </c>
    </row>
    <row r="637" spans="2:2">
      <c r="B637" s="179">
        <v>5428.7277000000004</v>
      </c>
    </row>
    <row r="638" spans="2:2">
      <c r="B638" s="179">
        <v>36307.798300000002</v>
      </c>
    </row>
    <row r="639" spans="2:2">
      <c r="B639" s="179">
        <v>3925.7582000000002</v>
      </c>
    </row>
    <row r="640" spans="2:2">
      <c r="B640" s="179">
        <v>2416.9549999999999</v>
      </c>
    </row>
    <row r="641" spans="2:2">
      <c r="B641" s="179">
        <v>19040.876</v>
      </c>
    </row>
    <row r="642" spans="2:2">
      <c r="B642" s="179">
        <v>3070.8087</v>
      </c>
    </row>
    <row r="643" spans="2:2">
      <c r="B643" s="179">
        <v>9095.0682500000003</v>
      </c>
    </row>
    <row r="644" spans="2:2">
      <c r="B644" s="179">
        <v>11842.623750000001</v>
      </c>
    </row>
    <row r="645" spans="2:2">
      <c r="B645" s="179">
        <v>8062.7640000000001</v>
      </c>
    </row>
    <row r="646" spans="2:2">
      <c r="B646" s="179">
        <v>7050.6419999999998</v>
      </c>
    </row>
    <row r="647" spans="2:2">
      <c r="B647" s="179">
        <v>14319.031000000001</v>
      </c>
    </row>
    <row r="648" spans="2:2">
      <c r="B648" s="179">
        <v>27941.28758</v>
      </c>
    </row>
    <row r="649" spans="2:2">
      <c r="B649" s="179">
        <v>11150.78</v>
      </c>
    </row>
    <row r="650" spans="2:2">
      <c r="B650" s="179">
        <v>12797.20962</v>
      </c>
    </row>
    <row r="651" spans="2:2">
      <c r="B651" s="179">
        <v>17748.5062</v>
      </c>
    </row>
    <row r="652" spans="2:2">
      <c r="B652" s="179">
        <v>7261.741</v>
      </c>
    </row>
    <row r="653" spans="2:2">
      <c r="B653" s="179">
        <v>10560.4917</v>
      </c>
    </row>
    <row r="654" spans="2:2">
      <c r="B654" s="179">
        <v>6986.6970000000001</v>
      </c>
    </row>
    <row r="655" spans="2:2">
      <c r="B655" s="179">
        <v>7448.4039499999999</v>
      </c>
    </row>
    <row r="656" spans="2:2">
      <c r="B656" s="179">
        <v>5934.3797999999997</v>
      </c>
    </row>
    <row r="657" spans="2:2">
      <c r="B657" s="179">
        <v>9869.8101999999999</v>
      </c>
    </row>
    <row r="658" spans="2:2">
      <c r="B658" s="179">
        <v>1146.7965999999999</v>
      </c>
    </row>
    <row r="659" spans="2:2">
      <c r="B659" s="179">
        <v>9386.1612999999998</v>
      </c>
    </row>
    <row r="660" spans="2:2">
      <c r="B660" s="179">
        <v>24520.263999999999</v>
      </c>
    </row>
    <row r="661" spans="2:2">
      <c r="B661" s="179">
        <v>4350.5144</v>
      </c>
    </row>
    <row r="662" spans="2:2">
      <c r="B662" s="179">
        <v>6414.1779999999999</v>
      </c>
    </row>
    <row r="663" spans="2:2">
      <c r="B663" s="179">
        <v>12741.167450000001</v>
      </c>
    </row>
    <row r="664" spans="2:2">
      <c r="B664" s="179">
        <v>1917.3184000000001</v>
      </c>
    </row>
    <row r="665" spans="2:2">
      <c r="B665" s="179">
        <v>13457.960800000001</v>
      </c>
    </row>
    <row r="666" spans="2:2">
      <c r="B666" s="179">
        <v>5662.2250000000004</v>
      </c>
    </row>
    <row r="667" spans="2:2">
      <c r="B667" s="179">
        <v>1252.4069999999999</v>
      </c>
    </row>
    <row r="668" spans="2:2">
      <c r="B668" s="179">
        <v>7209.4917999999998</v>
      </c>
    </row>
    <row r="669" spans="2:2">
      <c r="B669" s="179">
        <v>18310.741999999998</v>
      </c>
    </row>
    <row r="670" spans="2:2">
      <c r="B670" s="179">
        <v>4266.1657999999998</v>
      </c>
    </row>
    <row r="671" spans="2:2">
      <c r="B671" s="179">
        <v>11848.141</v>
      </c>
    </row>
    <row r="672" spans="2:2">
      <c r="B672" s="179">
        <v>7046.7222000000002</v>
      </c>
    </row>
    <row r="673" spans="2:2">
      <c r="B673" s="179">
        <v>14313.846299999999</v>
      </c>
    </row>
    <row r="674" spans="2:2">
      <c r="B674" s="179">
        <v>38792.685599999997</v>
      </c>
    </row>
    <row r="675" spans="2:2">
      <c r="B675" s="179">
        <v>1815.8759</v>
      </c>
    </row>
    <row r="676" spans="2:2">
      <c r="B676" s="179">
        <v>7731.8578500000003</v>
      </c>
    </row>
    <row r="677" spans="2:2">
      <c r="B677" s="179">
        <v>28476.734990000001</v>
      </c>
    </row>
    <row r="678" spans="2:2">
      <c r="B678" s="179">
        <v>2136.8822500000001</v>
      </c>
    </row>
    <row r="679" spans="2:2">
      <c r="B679" s="179">
        <v>1131.5065999999999</v>
      </c>
    </row>
    <row r="680" spans="2:2">
      <c r="B680" s="179">
        <v>3309.7926000000002</v>
      </c>
    </row>
    <row r="681" spans="2:2">
      <c r="B681" s="179">
        <v>9414.92</v>
      </c>
    </row>
    <row r="682" spans="2:2">
      <c r="B682" s="179">
        <v>6360.9935999999998</v>
      </c>
    </row>
    <row r="683" spans="2:2">
      <c r="B683" s="179">
        <v>5584.3056999999999</v>
      </c>
    </row>
    <row r="684" spans="2:2">
      <c r="B684" s="179">
        <v>1877.9294</v>
      </c>
    </row>
    <row r="685" spans="2:2">
      <c r="B685" s="179">
        <v>3597.596</v>
      </c>
    </row>
    <row r="686" spans="2:2">
      <c r="B686" s="179">
        <v>23401.30575</v>
      </c>
    </row>
    <row r="687" spans="2:2">
      <c r="B687" s="179">
        <v>55135.402090000003</v>
      </c>
    </row>
    <row r="688" spans="2:2">
      <c r="B688" s="179">
        <v>7445.9179999999997</v>
      </c>
    </row>
    <row r="689" spans="2:2">
      <c r="B689" s="179">
        <v>1621.8827000000001</v>
      </c>
    </row>
    <row r="690" spans="2:2">
      <c r="B690" s="179">
        <v>8219.2039000000004</v>
      </c>
    </row>
    <row r="691" spans="2:2">
      <c r="B691" s="179">
        <v>16069.08475</v>
      </c>
    </row>
    <row r="692" spans="2:2">
      <c r="B692" s="179">
        <v>43813.866099999999</v>
      </c>
    </row>
    <row r="693" spans="2:2">
      <c r="B693" s="179">
        <v>20773.62775</v>
      </c>
    </row>
    <row r="694" spans="2:2">
      <c r="B694" s="179">
        <v>39597.407200000001</v>
      </c>
    </row>
    <row r="695" spans="2:2">
      <c r="B695" s="179">
        <v>13393.755999999999</v>
      </c>
    </row>
    <row r="696" spans="2:2">
      <c r="B696" s="179">
        <v>5266.3656000000001</v>
      </c>
    </row>
    <row r="697" spans="2:2">
      <c r="B697" s="179">
        <v>11743.9341</v>
      </c>
    </row>
    <row r="698" spans="2:2">
      <c r="B698" s="179">
        <v>5377.4578000000001</v>
      </c>
    </row>
    <row r="699" spans="2:2">
      <c r="B699" s="179">
        <v>7160.3302999999996</v>
      </c>
    </row>
    <row r="700" spans="2:2">
      <c r="B700" s="179">
        <v>4402.2330000000002</v>
      </c>
    </row>
    <row r="701" spans="2:2">
      <c r="B701" s="179">
        <v>11657.7189</v>
      </c>
    </row>
    <row r="702" spans="2:2">
      <c r="B702" s="179">
        <v>12622.1795</v>
      </c>
    </row>
    <row r="703" spans="2:2">
      <c r="B703" s="179">
        <v>1526.3119999999999</v>
      </c>
    </row>
    <row r="704" spans="2:2">
      <c r="B704" s="179">
        <v>36021.011200000001</v>
      </c>
    </row>
    <row r="705" spans="2:2">
      <c r="B705" s="179">
        <v>27533.912899999999</v>
      </c>
    </row>
    <row r="706" spans="2:2">
      <c r="B706" s="179">
        <v>10072.055050000001</v>
      </c>
    </row>
    <row r="707" spans="2:2">
      <c r="B707" s="179">
        <v>45008.955499999996</v>
      </c>
    </row>
    <row r="708" spans="2:2">
      <c r="B708" s="179">
        <v>9872.7009999999991</v>
      </c>
    </row>
    <row r="709" spans="2:2">
      <c r="B709" s="179">
        <v>2438.0551999999998</v>
      </c>
    </row>
    <row r="710" spans="2:2">
      <c r="B710" s="179">
        <v>10601.632250000001</v>
      </c>
    </row>
    <row r="711" spans="2:2">
      <c r="B711" s="179">
        <v>37270.1512</v>
      </c>
    </row>
    <row r="712" spans="2:2">
      <c r="B712" s="179">
        <v>14119.62</v>
      </c>
    </row>
    <row r="713" spans="2:2">
      <c r="B713" s="179">
        <v>42111.664700000001</v>
      </c>
    </row>
    <row r="714" spans="2:2">
      <c r="B714" s="179">
        <v>1875.3440000000001</v>
      </c>
    </row>
    <row r="715" spans="2:2">
      <c r="B715" s="179">
        <v>40974.164900000003</v>
      </c>
    </row>
    <row r="716" spans="2:2">
      <c r="B716" s="179">
        <v>18218.161390000001</v>
      </c>
    </row>
    <row r="717" spans="2:2">
      <c r="B717" s="179">
        <v>10965.446</v>
      </c>
    </row>
    <row r="718" spans="2:2">
      <c r="B718" s="179">
        <v>46113.510999999999</v>
      </c>
    </row>
    <row r="719" spans="2:2">
      <c r="B719" s="179">
        <v>7151.0919999999996</v>
      </c>
    </row>
    <row r="720" spans="2:2">
      <c r="B720" s="179">
        <v>12269.68865</v>
      </c>
    </row>
    <row r="721" spans="2:2">
      <c r="B721" s="179">
        <v>8782.4689999999991</v>
      </c>
    </row>
    <row r="722" spans="2:2">
      <c r="B722" s="179">
        <v>6600.3609999999999</v>
      </c>
    </row>
    <row r="723" spans="2:2">
      <c r="B723" s="179">
        <v>1141.4450999999999</v>
      </c>
    </row>
    <row r="724" spans="2:2">
      <c r="B724" s="179">
        <v>11576.13</v>
      </c>
    </row>
    <row r="725" spans="2:2">
      <c r="B725" s="179">
        <v>8457.8179999999993</v>
      </c>
    </row>
    <row r="726" spans="2:2">
      <c r="B726" s="179">
        <v>3392.3652000000002</v>
      </c>
    </row>
    <row r="727" spans="2:2">
      <c r="B727" s="179">
        <v>6849.0259999999998</v>
      </c>
    </row>
    <row r="728" spans="2:2">
      <c r="B728" s="179">
        <v>2690.1138000000001</v>
      </c>
    </row>
    <row r="729" spans="2:2">
      <c r="B729" s="179">
        <v>26140.3603</v>
      </c>
    </row>
    <row r="730" spans="2:2">
      <c r="B730" s="179">
        <v>6653.7885999999999</v>
      </c>
    </row>
    <row r="731" spans="2:2">
      <c r="B731" s="179">
        <v>6282.2349999999997</v>
      </c>
    </row>
    <row r="732" spans="2:2">
      <c r="B732" s="179">
        <v>6311.9520000000002</v>
      </c>
    </row>
    <row r="733" spans="2:2">
      <c r="B733" s="179">
        <v>3443.0639999999999</v>
      </c>
    </row>
    <row r="734" spans="2:2">
      <c r="B734" s="179">
        <v>2789.0574000000001</v>
      </c>
    </row>
    <row r="735" spans="2:2">
      <c r="B735" s="179">
        <v>46255.112500000003</v>
      </c>
    </row>
    <row r="736" spans="2:2">
      <c r="B736" s="179">
        <v>4877.9810500000003</v>
      </c>
    </row>
    <row r="737" spans="2:2">
      <c r="B737" s="179">
        <v>19719.6947</v>
      </c>
    </row>
    <row r="738" spans="2:2">
      <c r="B738" s="179">
        <v>27218.437249999999</v>
      </c>
    </row>
    <row r="739" spans="2:2">
      <c r="B739" s="179">
        <v>5272.1758</v>
      </c>
    </row>
    <row r="740" spans="2:2">
      <c r="B740" s="179">
        <v>1682.597</v>
      </c>
    </row>
    <row r="741" spans="2:2">
      <c r="B741" s="179">
        <v>11945.1327</v>
      </c>
    </row>
    <row r="742" spans="2:2">
      <c r="B742" s="179">
        <v>29330.98315</v>
      </c>
    </row>
    <row r="743" spans="2:2">
      <c r="B743" s="179">
        <v>7243.8136000000004</v>
      </c>
    </row>
    <row r="744" spans="2:2">
      <c r="B744" s="179">
        <v>44202.653599999998</v>
      </c>
    </row>
    <row r="745" spans="2:2">
      <c r="B745" s="179">
        <v>13555.0049</v>
      </c>
    </row>
    <row r="746" spans="2:2">
      <c r="B746" s="179">
        <v>13063.883</v>
      </c>
    </row>
    <row r="747" spans="2:2">
      <c r="B747" s="179">
        <v>2221.5644499999999</v>
      </c>
    </row>
    <row r="748" spans="2:2">
      <c r="B748" s="179">
        <v>1634.5734</v>
      </c>
    </row>
    <row r="749" spans="2:2">
      <c r="B749" s="179">
        <v>48673.558799999999</v>
      </c>
    </row>
    <row r="750" spans="2:2">
      <c r="B750" s="179">
        <v>4661.2863500000003</v>
      </c>
    </row>
    <row r="751" spans="2:2">
      <c r="B751" s="179">
        <v>8125.7844999999998</v>
      </c>
    </row>
    <row r="752" spans="2:2">
      <c r="B752" s="179">
        <v>12644.589</v>
      </c>
    </row>
    <row r="753" spans="2:2">
      <c r="B753" s="179">
        <v>4564.1914500000003</v>
      </c>
    </row>
    <row r="754" spans="2:2">
      <c r="B754" s="179">
        <v>4846.9201499999999</v>
      </c>
    </row>
    <row r="755" spans="2:2">
      <c r="B755" s="179">
        <v>7633.7205999999996</v>
      </c>
    </row>
    <row r="756" spans="2:2">
      <c r="B756" s="179">
        <v>15170.069</v>
      </c>
    </row>
    <row r="757" spans="2:2">
      <c r="B757" s="179">
        <v>2639.0428999999999</v>
      </c>
    </row>
    <row r="758" spans="2:2">
      <c r="B758" s="179">
        <v>33732.686699999998</v>
      </c>
    </row>
    <row r="759" spans="2:2">
      <c r="B759" s="179">
        <v>14382.709049999999</v>
      </c>
    </row>
    <row r="760" spans="2:2">
      <c r="B760" s="179">
        <v>7626.9930000000004</v>
      </c>
    </row>
    <row r="761" spans="2:2">
      <c r="B761" s="179">
        <v>2473.3341</v>
      </c>
    </row>
    <row r="762" spans="2:2">
      <c r="B762" s="179">
        <v>21774.32215</v>
      </c>
    </row>
    <row r="763" spans="2:2">
      <c r="B763" s="179">
        <v>13041.921</v>
      </c>
    </row>
    <row r="764" spans="2:2">
      <c r="B764" s="179">
        <v>5245.2268999999997</v>
      </c>
    </row>
    <row r="765" spans="2:2">
      <c r="B765" s="179">
        <v>13462.52</v>
      </c>
    </row>
    <row r="766" spans="2:2">
      <c r="B766" s="179">
        <v>5488.2619999999997</v>
      </c>
    </row>
    <row r="767" spans="2:2">
      <c r="B767" s="179">
        <v>4320.4108500000002</v>
      </c>
    </row>
    <row r="768" spans="2:2">
      <c r="B768" s="179">
        <v>25333.332839999999</v>
      </c>
    </row>
    <row r="769" spans="2:2">
      <c r="B769" s="179">
        <v>13470.804400000001</v>
      </c>
    </row>
    <row r="770" spans="2:2">
      <c r="B770" s="179">
        <v>6289.7548999999999</v>
      </c>
    </row>
    <row r="771" spans="2:2">
      <c r="B771" s="179">
        <v>2927.0646999999999</v>
      </c>
    </row>
    <row r="772" spans="2:2">
      <c r="B772" s="179">
        <v>6238.2979999999998</v>
      </c>
    </row>
    <row r="773" spans="2:2">
      <c r="B773" s="179">
        <v>10096.969999999999</v>
      </c>
    </row>
    <row r="774" spans="2:2">
      <c r="B774" s="179">
        <v>7348.1419999999998</v>
      </c>
    </row>
    <row r="775" spans="2:2">
      <c r="B775" s="179">
        <v>4673.3922000000002</v>
      </c>
    </row>
    <row r="776" spans="2:2">
      <c r="B776" s="179">
        <v>12233.828</v>
      </c>
    </row>
    <row r="777" spans="2:2">
      <c r="B777" s="179">
        <v>32108.662820000001</v>
      </c>
    </row>
    <row r="778" spans="2:2">
      <c r="B778" s="179">
        <v>2304.0021999999999</v>
      </c>
    </row>
    <row r="779" spans="2:2">
      <c r="B779" s="179">
        <v>9487.6442000000006</v>
      </c>
    </row>
    <row r="780" spans="2:2">
      <c r="B780" s="179">
        <v>9549.5650999999998</v>
      </c>
    </row>
    <row r="781" spans="2:2">
      <c r="B781" s="179">
        <v>2217.4691499999999</v>
      </c>
    </row>
    <row r="782" spans="2:2">
      <c r="B782" s="179">
        <v>12982.8747</v>
      </c>
    </row>
    <row r="783" spans="2:2">
      <c r="B783" s="179">
        <v>11674.13</v>
      </c>
    </row>
    <row r="784" spans="2:2">
      <c r="B784" s="179">
        <v>7160.0940000000001</v>
      </c>
    </row>
    <row r="785" spans="2:2">
      <c r="B785" s="179">
        <v>39047.285000000003</v>
      </c>
    </row>
    <row r="786" spans="2:2">
      <c r="B786" s="179">
        <v>6358.7764500000003</v>
      </c>
    </row>
    <row r="787" spans="2:2">
      <c r="B787" s="179">
        <v>19933.457999999999</v>
      </c>
    </row>
    <row r="788" spans="2:2">
      <c r="B788" s="179">
        <v>47462.894</v>
      </c>
    </row>
    <row r="789" spans="2:2">
      <c r="B789" s="179">
        <v>4527.1829500000003</v>
      </c>
    </row>
    <row r="790" spans="2:2">
      <c r="B790" s="179">
        <v>38998.546000000002</v>
      </c>
    </row>
    <row r="791" spans="2:2">
      <c r="B791" s="179">
        <v>20009.63365</v>
      </c>
    </row>
    <row r="792" spans="2:2">
      <c r="B792" s="179">
        <v>3875.7341000000001</v>
      </c>
    </row>
    <row r="793" spans="2:2">
      <c r="B793" s="179">
        <v>41999.519999999997</v>
      </c>
    </row>
    <row r="794" spans="2:2">
      <c r="B794" s="179">
        <v>12609.88702</v>
      </c>
    </row>
    <row r="795" spans="2:2">
      <c r="B795" s="179">
        <v>41034.221400000002</v>
      </c>
    </row>
    <row r="796" spans="2:2">
      <c r="B796" s="179">
        <v>28468.919010000001</v>
      </c>
    </row>
    <row r="797" spans="2:2">
      <c r="B797" s="179">
        <v>2730.1078499999999</v>
      </c>
    </row>
    <row r="798" spans="2:2">
      <c r="B798" s="179">
        <v>3353.2840000000001</v>
      </c>
    </row>
    <row r="799" spans="2:2">
      <c r="B799" s="179">
        <v>14474.674999999999</v>
      </c>
    </row>
    <row r="800" spans="2:2">
      <c r="B800" s="179">
        <v>26467.09737</v>
      </c>
    </row>
    <row r="801" spans="2:2">
      <c r="B801" s="179">
        <v>4746.3440000000001</v>
      </c>
    </row>
    <row r="802" spans="2:2">
      <c r="B802" s="179">
        <v>7518.0253499999999</v>
      </c>
    </row>
    <row r="803" spans="2:2">
      <c r="B803" s="179">
        <v>3279.8685500000001</v>
      </c>
    </row>
    <row r="804" spans="2:2">
      <c r="B804" s="179">
        <v>8596.8277999999991</v>
      </c>
    </row>
    <row r="805" spans="2:2">
      <c r="B805" s="179">
        <v>10702.642400000001</v>
      </c>
    </row>
    <row r="806" spans="2:2">
      <c r="B806" s="179">
        <v>1759.338</v>
      </c>
    </row>
    <row r="807" spans="2:2">
      <c r="B807" s="179">
        <v>2322.6217999999999</v>
      </c>
    </row>
    <row r="808" spans="2:2">
      <c r="B808" s="179">
        <v>7804.1605</v>
      </c>
    </row>
    <row r="809" spans="2:2">
      <c r="B809" s="179">
        <v>2902.9065000000001</v>
      </c>
    </row>
    <row r="810" spans="2:2">
      <c r="B810" s="179">
        <v>9704.6680500000002</v>
      </c>
    </row>
    <row r="811" spans="2:2">
      <c r="B811" s="179">
        <v>4889.0367999999999</v>
      </c>
    </row>
    <row r="812" spans="2:2">
      <c r="B812" s="179">
        <v>25517.11363</v>
      </c>
    </row>
    <row r="813" spans="2:2">
      <c r="B813" s="179">
        <v>19199.944</v>
      </c>
    </row>
    <row r="814" spans="2:2">
      <c r="B814" s="179">
        <v>16796.411940000002</v>
      </c>
    </row>
    <row r="815" spans="2:2">
      <c r="B815" s="179">
        <v>4915.0598499999996</v>
      </c>
    </row>
    <row r="816" spans="2:2">
      <c r="B816" s="179">
        <v>7624.63</v>
      </c>
    </row>
    <row r="817" spans="2:2">
      <c r="B817" s="179">
        <v>8410.0468500000006</v>
      </c>
    </row>
    <row r="818" spans="2:2">
      <c r="B818" s="179">
        <v>28340.188849999999</v>
      </c>
    </row>
    <row r="819" spans="2:2">
      <c r="B819" s="179">
        <v>4518.8262500000001</v>
      </c>
    </row>
    <row r="820" spans="2:2">
      <c r="B820" s="179">
        <v>7144.86265</v>
      </c>
    </row>
    <row r="821" spans="2:2">
      <c r="B821" s="179">
        <v>10118.424000000001</v>
      </c>
    </row>
    <row r="822" spans="2:2">
      <c r="B822" s="179">
        <v>5484.4673000000003</v>
      </c>
    </row>
    <row r="823" spans="2:2">
      <c r="B823" s="179">
        <v>7418.5219999999999</v>
      </c>
    </row>
    <row r="824" spans="2:2">
      <c r="B824" s="179">
        <v>13887.968500000001</v>
      </c>
    </row>
    <row r="825" spans="2:2">
      <c r="B825" s="179">
        <v>6551.7501000000002</v>
      </c>
    </row>
    <row r="826" spans="2:2">
      <c r="B826" s="179">
        <v>5267.8181500000001</v>
      </c>
    </row>
    <row r="827" spans="2:2">
      <c r="B827" s="179">
        <v>34472.841</v>
      </c>
    </row>
    <row r="828" spans="2:2">
      <c r="B828" s="179">
        <v>1972.95</v>
      </c>
    </row>
    <row r="829" spans="2:2">
      <c r="B829" s="179">
        <v>21232.182260000001</v>
      </c>
    </row>
    <row r="830" spans="2:2">
      <c r="B830" s="179">
        <v>4433.3877000000002</v>
      </c>
    </row>
    <row r="831" spans="2:2">
      <c r="B831" s="179">
        <v>4438.2633999999998</v>
      </c>
    </row>
    <row r="832" spans="2:2">
      <c r="B832" s="179">
        <v>24915.220850000002</v>
      </c>
    </row>
    <row r="833" spans="2:2">
      <c r="B833" s="179">
        <v>9957.7216000000008</v>
      </c>
    </row>
    <row r="834" spans="2:2">
      <c r="B834" s="179">
        <v>36580.282160000002</v>
      </c>
    </row>
    <row r="835" spans="2:2">
      <c r="B835" s="179">
        <v>8765.2489999999998</v>
      </c>
    </row>
    <row r="836" spans="2:2">
      <c r="B836" s="179">
        <v>5383.5360000000001</v>
      </c>
    </row>
    <row r="837" spans="2:2">
      <c r="B837" s="179">
        <v>12124.992399999999</v>
      </c>
    </row>
    <row r="838" spans="2:2">
      <c r="B838" s="179">
        <v>3987.9259999999999</v>
      </c>
    </row>
    <row r="839" spans="2:2">
      <c r="B839" s="179">
        <v>12495.290849999999</v>
      </c>
    </row>
    <row r="840" spans="2:2">
      <c r="B840" s="179">
        <v>26018.950519999999</v>
      </c>
    </row>
    <row r="841" spans="2:2">
      <c r="B841" s="179">
        <v>8798.5930000000008</v>
      </c>
    </row>
    <row r="842" spans="2:2">
      <c r="B842" s="179">
        <v>35595.589800000002</v>
      </c>
    </row>
    <row r="843" spans="2:2">
      <c r="B843" s="179">
        <v>42211.138200000001</v>
      </c>
    </row>
    <row r="844" spans="2:2">
      <c r="B844" s="179">
        <v>8569.8618000000006</v>
      </c>
    </row>
    <row r="845" spans="2:2">
      <c r="B845" s="179">
        <v>2020.1769999999999</v>
      </c>
    </row>
    <row r="846" spans="2:2">
      <c r="B846" s="179">
        <v>16450.894700000001</v>
      </c>
    </row>
    <row r="847" spans="2:2">
      <c r="B847" s="179">
        <v>9850.4320000000007</v>
      </c>
    </row>
    <row r="848" spans="2:2">
      <c r="B848" s="179">
        <v>44423.803</v>
      </c>
    </row>
    <row r="849" spans="2:2">
      <c r="B849" s="179">
        <v>4137.5227000000004</v>
      </c>
    </row>
    <row r="850" spans="2:2">
      <c r="B850" s="179">
        <v>12950.0712</v>
      </c>
    </row>
    <row r="851" spans="2:2">
      <c r="B851" s="179">
        <v>37484.4493</v>
      </c>
    </row>
    <row r="852" spans="2:2">
      <c r="B852" s="179">
        <v>39725.518049999999</v>
      </c>
    </row>
    <row r="853" spans="2:2">
      <c r="B853" s="179">
        <v>2250.8352</v>
      </c>
    </row>
    <row r="854" spans="2:2">
      <c r="B854" s="179">
        <v>22493.659640000002</v>
      </c>
    </row>
    <row r="855" spans="2:2">
      <c r="B855" s="179">
        <v>20234.854749999999</v>
      </c>
    </row>
    <row r="856" spans="2:2">
      <c r="B856" s="179">
        <v>33475.817150000003</v>
      </c>
    </row>
    <row r="857" spans="2:2">
      <c r="B857" s="179">
        <v>3161.4540000000002</v>
      </c>
    </row>
    <row r="858" spans="2:2">
      <c r="B858" s="179">
        <v>11394.065549999999</v>
      </c>
    </row>
    <row r="859" spans="2:2">
      <c r="B859" s="179">
        <v>7325.0482000000002</v>
      </c>
    </row>
    <row r="860" spans="2:2">
      <c r="B860" s="179">
        <v>44501.398200000003</v>
      </c>
    </row>
    <row r="861" spans="2:2">
      <c r="B861" s="179">
        <v>39727.614000000001</v>
      </c>
    </row>
    <row r="862" spans="2:2">
      <c r="B862" s="179">
        <v>8023.1354499999998</v>
      </c>
    </row>
    <row r="863" spans="2:2">
      <c r="B863" s="179">
        <v>14394.5579</v>
      </c>
    </row>
    <row r="864" spans="2:2">
      <c r="B864" s="179">
        <v>9288.0267000000003</v>
      </c>
    </row>
    <row r="865" spans="2:2">
      <c r="B865" s="179">
        <v>25309.489000000001</v>
      </c>
    </row>
    <row r="866" spans="2:2">
      <c r="B866" s="179">
        <v>10594.501550000001</v>
      </c>
    </row>
    <row r="867" spans="2:2">
      <c r="B867" s="179">
        <v>8277.5229999999992</v>
      </c>
    </row>
    <row r="868" spans="2:2">
      <c r="B868" s="179">
        <v>17929.303370000001</v>
      </c>
    </row>
    <row r="869" spans="2:2">
      <c r="B869" s="179">
        <v>2480.9791</v>
      </c>
    </row>
    <row r="870" spans="2:2">
      <c r="B870" s="179">
        <v>4462.7218000000003</v>
      </c>
    </row>
    <row r="871" spans="2:2">
      <c r="B871" s="179">
        <v>1981.5818999999999</v>
      </c>
    </row>
    <row r="872" spans="2:2">
      <c r="B872" s="179">
        <v>11554.223599999999</v>
      </c>
    </row>
    <row r="873" spans="2:2">
      <c r="B873" s="179">
        <v>48970.247600000002</v>
      </c>
    </row>
    <row r="874" spans="2:2">
      <c r="B874" s="179">
        <v>6548.1950500000003</v>
      </c>
    </row>
    <row r="875" spans="2:2">
      <c r="B875" s="179">
        <v>5708.8670000000002</v>
      </c>
    </row>
    <row r="876" spans="2:2">
      <c r="B876" s="179">
        <v>7045.4989999999998</v>
      </c>
    </row>
    <row r="877" spans="2:2">
      <c r="B877" s="179">
        <v>8978.1851000000006</v>
      </c>
    </row>
    <row r="878" spans="2:2">
      <c r="B878" s="179">
        <v>5757.41345</v>
      </c>
    </row>
    <row r="879" spans="2:2">
      <c r="B879" s="179">
        <v>10928.849</v>
      </c>
    </row>
    <row r="880" spans="2:2">
      <c r="B880" s="179">
        <v>39871.704299999998</v>
      </c>
    </row>
    <row r="881" spans="2:2">
      <c r="B881" s="179">
        <v>13974.455550000001</v>
      </c>
    </row>
    <row r="882" spans="2:2">
      <c r="B882" s="179">
        <v>1909.52745</v>
      </c>
    </row>
    <row r="883" spans="2:2">
      <c r="B883" s="179">
        <v>12096.6512</v>
      </c>
    </row>
    <row r="884" spans="2:2">
      <c r="B884" s="179">
        <v>4562.8420999999998</v>
      </c>
    </row>
    <row r="885" spans="2:2">
      <c r="B885" s="179">
        <v>8551.3469999999998</v>
      </c>
    </row>
    <row r="886" spans="2:2">
      <c r="B886" s="179">
        <v>2102.2647000000002</v>
      </c>
    </row>
    <row r="887" spans="2:2">
      <c r="B887" s="179">
        <v>34672.147199999999</v>
      </c>
    </row>
    <row r="888" spans="2:2">
      <c r="B888" s="179">
        <v>15161.5344</v>
      </c>
    </row>
    <row r="889" spans="2:2">
      <c r="B889" s="179">
        <v>4454.40265</v>
      </c>
    </row>
    <row r="890" spans="2:2">
      <c r="B890" s="179">
        <v>4076.4969999999998</v>
      </c>
    </row>
    <row r="891" spans="2:2">
      <c r="B891" s="179">
        <v>15019.760050000001</v>
      </c>
    </row>
    <row r="892" spans="2:2">
      <c r="B892" s="179">
        <v>10796.35025</v>
      </c>
    </row>
    <row r="893" spans="2:2">
      <c r="B893" s="179">
        <v>11353.2276</v>
      </c>
    </row>
    <row r="894" spans="2:2">
      <c r="B894" s="179">
        <v>9748.9105999999992</v>
      </c>
    </row>
    <row r="895" spans="2:2">
      <c r="B895" s="179">
        <v>41676.081100000003</v>
      </c>
    </row>
    <row r="896" spans="2:2">
      <c r="B896" s="179">
        <v>11286.538699999999</v>
      </c>
    </row>
    <row r="897" spans="2:2">
      <c r="B897" s="179">
        <v>3591.48</v>
      </c>
    </row>
    <row r="898" spans="2:2">
      <c r="B898" s="179">
        <v>33907.548000000003</v>
      </c>
    </row>
    <row r="899" spans="2:2">
      <c r="B899" s="179">
        <v>11299.343000000001</v>
      </c>
    </row>
    <row r="900" spans="2:2">
      <c r="B900" s="179">
        <v>4561.1885000000002</v>
      </c>
    </row>
    <row r="901" spans="2:2">
      <c r="B901" s="179">
        <v>44641.197399999997</v>
      </c>
    </row>
    <row r="902" spans="2:2">
      <c r="B902" s="179">
        <v>1674.6323</v>
      </c>
    </row>
    <row r="903" spans="2:2">
      <c r="B903" s="179">
        <v>23045.566159999998</v>
      </c>
    </row>
    <row r="904" spans="2:2">
      <c r="B904" s="179">
        <v>3227.1210999999998</v>
      </c>
    </row>
    <row r="905" spans="2:2">
      <c r="B905" s="179">
        <v>11253.421</v>
      </c>
    </row>
    <row r="906" spans="2:2">
      <c r="B906" s="179">
        <v>3471.4096</v>
      </c>
    </row>
    <row r="907" spans="2:2">
      <c r="B907" s="179">
        <v>11363.2832</v>
      </c>
    </row>
    <row r="908" spans="2:2">
      <c r="B908" s="179">
        <v>20420.604650000001</v>
      </c>
    </row>
    <row r="909" spans="2:2">
      <c r="B909" s="179">
        <v>10338.9316</v>
      </c>
    </row>
    <row r="910" spans="2:2">
      <c r="B910" s="179">
        <v>8988.1587500000005</v>
      </c>
    </row>
    <row r="911" spans="2:2">
      <c r="B911" s="179">
        <v>10493.9458</v>
      </c>
    </row>
    <row r="912" spans="2:2">
      <c r="B912" s="179">
        <v>2904.0880000000002</v>
      </c>
    </row>
    <row r="913" spans="2:2">
      <c r="B913" s="179">
        <v>11512.405000000001</v>
      </c>
    </row>
    <row r="914" spans="2:2">
      <c r="B914" s="179">
        <v>41949.244100000004</v>
      </c>
    </row>
    <row r="915" spans="2:2">
      <c r="B915" s="179">
        <v>24180.933499999999</v>
      </c>
    </row>
    <row r="916" spans="2:2">
      <c r="B916" s="179">
        <v>5312.1698500000002</v>
      </c>
    </row>
    <row r="917" spans="2:2">
      <c r="B917" s="179">
        <v>10807.4863</v>
      </c>
    </row>
    <row r="918" spans="2:2">
      <c r="B918" s="179">
        <v>9222.4025999999994</v>
      </c>
    </row>
    <row r="919" spans="2:2">
      <c r="B919" s="179">
        <v>36124.573700000001</v>
      </c>
    </row>
    <row r="920" spans="2:2">
      <c r="B920" s="179">
        <v>38282.749499999998</v>
      </c>
    </row>
    <row r="921" spans="2:2">
      <c r="B921" s="179">
        <v>34166.273000000001</v>
      </c>
    </row>
    <row r="922" spans="2:2">
      <c r="B922" s="179">
        <v>8347.1643000000004</v>
      </c>
    </row>
    <row r="923" spans="2:2">
      <c r="B923" s="179">
        <v>46661.4424</v>
      </c>
    </row>
    <row r="924" spans="2:2">
      <c r="B924" s="179">
        <v>18903.491409999999</v>
      </c>
    </row>
    <row r="925" spans="2:2">
      <c r="B925" s="179">
        <v>40904.199500000002</v>
      </c>
    </row>
    <row r="926" spans="2:2">
      <c r="B926" s="179">
        <v>14254.608200000001</v>
      </c>
    </row>
    <row r="927" spans="2:2">
      <c r="B927" s="179">
        <v>10214.636</v>
      </c>
    </row>
    <row r="928" spans="2:2">
      <c r="B928" s="179">
        <v>5836.5204000000003</v>
      </c>
    </row>
    <row r="929" spans="2:2">
      <c r="B929" s="179">
        <v>14358.364369999999</v>
      </c>
    </row>
    <row r="930" spans="2:2">
      <c r="B930" s="179">
        <v>3693.4279999999999</v>
      </c>
    </row>
    <row r="931" spans="2:2">
      <c r="B931" s="179">
        <v>20709.020339999999</v>
      </c>
    </row>
    <row r="932" spans="2:2">
      <c r="B932" s="179">
        <v>19673.335729999999</v>
      </c>
    </row>
    <row r="933" spans="2:2">
      <c r="B933" s="179">
        <v>11085.586799999999</v>
      </c>
    </row>
    <row r="934" spans="2:2">
      <c r="B934" s="179">
        <v>3704.3544999999999</v>
      </c>
    </row>
    <row r="935" spans="2:2">
      <c r="B935" s="179">
        <v>36898.733079999998</v>
      </c>
    </row>
    <row r="936" spans="2:2">
      <c r="B936" s="179">
        <v>9048.0272999999997</v>
      </c>
    </row>
    <row r="937" spans="2:2">
      <c r="B937" s="179">
        <v>7954.5169999999998</v>
      </c>
    </row>
    <row r="938" spans="2:2">
      <c r="B938" s="179">
        <v>6338.0756000000001</v>
      </c>
    </row>
    <row r="939" spans="2:2">
      <c r="B939" s="179">
        <v>9630.3970000000008</v>
      </c>
    </row>
    <row r="940" spans="2:2">
      <c r="B940" s="179">
        <v>11289.10925</v>
      </c>
    </row>
    <row r="941" spans="2:2">
      <c r="B941" s="179">
        <v>52590.829389999999</v>
      </c>
    </row>
    <row r="942" spans="2:2">
      <c r="B942" s="179">
        <v>2261.5688</v>
      </c>
    </row>
    <row r="943" spans="2:2">
      <c r="B943" s="179">
        <v>5979.7309999999998</v>
      </c>
    </row>
    <row r="944" spans="2:2">
      <c r="B944" s="179">
        <v>2203.7359499999998</v>
      </c>
    </row>
    <row r="945" spans="2:2">
      <c r="B945" s="179">
        <v>12235.8392</v>
      </c>
    </row>
    <row r="946" spans="2:2">
      <c r="B946" s="179">
        <v>40941.285400000001</v>
      </c>
    </row>
    <row r="947" spans="2:2">
      <c r="B947" s="179">
        <v>5630.4578499999998</v>
      </c>
    </row>
    <row r="948" spans="2:2">
      <c r="B948" s="179">
        <v>11015.1747</v>
      </c>
    </row>
    <row r="949" spans="2:2">
      <c r="B949" s="179">
        <v>39722.746200000001</v>
      </c>
    </row>
    <row r="950" spans="2:2">
      <c r="B950" s="179">
        <v>2459.7201</v>
      </c>
    </row>
    <row r="951" spans="2:2">
      <c r="B951" s="179">
        <v>3989.8409999999999</v>
      </c>
    </row>
    <row r="952" spans="2:2">
      <c r="B952" s="179">
        <v>7727.2532000000001</v>
      </c>
    </row>
    <row r="953" spans="2:2">
      <c r="B953" s="179">
        <v>5124.1886999999997</v>
      </c>
    </row>
    <row r="954" spans="2:2">
      <c r="B954" s="179">
        <v>18963.171920000001</v>
      </c>
    </row>
    <row r="955" spans="2:2">
      <c r="B955" s="179">
        <v>2200.8308499999998</v>
      </c>
    </row>
    <row r="956" spans="2:2">
      <c r="B956" s="179">
        <v>7153.5538999999999</v>
      </c>
    </row>
    <row r="957" spans="2:2">
      <c r="B957" s="179">
        <v>5227.9887500000004</v>
      </c>
    </row>
    <row r="958" spans="2:2">
      <c r="B958" s="179">
        <v>10982.5013</v>
      </c>
    </row>
    <row r="959" spans="2:2">
      <c r="B959" s="179">
        <v>4670.6400000000003</v>
      </c>
    </row>
    <row r="960" spans="2:2">
      <c r="B960" s="179">
        <v>6112.3529500000004</v>
      </c>
    </row>
    <row r="961" spans="2:2">
      <c r="B961" s="179">
        <v>17178.682400000002</v>
      </c>
    </row>
    <row r="962" spans="2:2">
      <c r="B962" s="179">
        <v>22478.6</v>
      </c>
    </row>
    <row r="963" spans="2:2">
      <c r="B963" s="179">
        <v>11093.6229</v>
      </c>
    </row>
    <row r="964" spans="2:2">
      <c r="B964" s="179">
        <v>6457.8433999999997</v>
      </c>
    </row>
    <row r="965" spans="2:2">
      <c r="B965" s="179">
        <v>4433.9159</v>
      </c>
    </row>
    <row r="966" spans="2:2">
      <c r="B966" s="179">
        <v>2154.3609999999999</v>
      </c>
    </row>
    <row r="967" spans="2:2">
      <c r="B967" s="179">
        <v>6496.8860000000004</v>
      </c>
    </row>
    <row r="968" spans="2:2">
      <c r="B968" s="179">
        <v>2899.4893499999998</v>
      </c>
    </row>
    <row r="969" spans="2:2">
      <c r="B969" s="179">
        <v>19350.368900000001</v>
      </c>
    </row>
    <row r="970" spans="2:2">
      <c r="B970" s="179">
        <v>7650.7737500000003</v>
      </c>
    </row>
    <row r="971" spans="2:2">
      <c r="B971" s="179">
        <v>2850.6837500000001</v>
      </c>
    </row>
    <row r="972" spans="2:2">
      <c r="B972" s="179">
        <v>2632.9920000000002</v>
      </c>
    </row>
    <row r="973" spans="2:2">
      <c r="B973" s="179">
        <v>9447.3824000000004</v>
      </c>
    </row>
    <row r="974" spans="2:2">
      <c r="B974" s="179">
        <v>18328.238099999999</v>
      </c>
    </row>
    <row r="975" spans="2:2">
      <c r="B975" s="179">
        <v>37465.34375</v>
      </c>
    </row>
    <row r="976" spans="2:2">
      <c r="B976" s="179">
        <v>13844.797200000001</v>
      </c>
    </row>
    <row r="977" spans="2:2">
      <c r="B977" s="179">
        <v>21771.3423</v>
      </c>
    </row>
    <row r="978" spans="2:2">
      <c r="B978" s="179">
        <v>13126.677449999999</v>
      </c>
    </row>
    <row r="979" spans="2:2">
      <c r="B979" s="179">
        <v>5327.4002499999997</v>
      </c>
    </row>
    <row r="980" spans="2:2">
      <c r="B980" s="179">
        <v>13019.161050000001</v>
      </c>
    </row>
    <row r="981" spans="2:2">
      <c r="B981" s="179">
        <v>8671.1912499999999</v>
      </c>
    </row>
    <row r="982" spans="2:2">
      <c r="B982" s="179">
        <v>18838.703659999999</v>
      </c>
    </row>
    <row r="983" spans="2:2">
      <c r="B983" s="179">
        <v>33307.550799999997</v>
      </c>
    </row>
    <row r="984" spans="2:2">
      <c r="B984" s="179">
        <v>5699.8374999999996</v>
      </c>
    </row>
    <row r="985" spans="2:2">
      <c r="B985" s="179">
        <v>6393.6034499999996</v>
      </c>
    </row>
    <row r="986" spans="2:2">
      <c r="B986" s="179">
        <v>4934.7049999999999</v>
      </c>
    </row>
    <row r="987" spans="2:2">
      <c r="B987" s="179">
        <v>8733.2292500000003</v>
      </c>
    </row>
    <row r="988" spans="2:2">
      <c r="B988" s="179">
        <v>2055.3249000000001</v>
      </c>
    </row>
    <row r="989" spans="2:2">
      <c r="B989" s="179">
        <v>9964.06</v>
      </c>
    </row>
    <row r="990" spans="2:2">
      <c r="B990" s="179">
        <v>18223.4512</v>
      </c>
    </row>
    <row r="991" spans="2:2">
      <c r="B991" s="179">
        <v>36910.608030000003</v>
      </c>
    </row>
    <row r="992" spans="2:2">
      <c r="B992" s="179">
        <v>38415.474000000002</v>
      </c>
    </row>
    <row r="993" spans="2:2">
      <c r="B993" s="179">
        <v>20296.863450000001</v>
      </c>
    </row>
    <row r="994" spans="2:2">
      <c r="B994" s="179">
        <v>12347.172</v>
      </c>
    </row>
    <row r="995" spans="2:2">
      <c r="B995" s="179">
        <v>5373.3642499999996</v>
      </c>
    </row>
    <row r="996" spans="2:2">
      <c r="B996" s="179">
        <v>23563.016179999999</v>
      </c>
    </row>
    <row r="997" spans="2:2">
      <c r="B997" s="179">
        <v>10806.839</v>
      </c>
    </row>
    <row r="998" spans="2:2">
      <c r="B998" s="179">
        <v>3956.0714499999999</v>
      </c>
    </row>
    <row r="999" spans="2:2">
      <c r="B999" s="179">
        <v>12890.057650000001</v>
      </c>
    </row>
    <row r="1000" spans="2:2">
      <c r="B1000" s="179">
        <v>5415.6611999999996</v>
      </c>
    </row>
    <row r="1001" spans="2:2">
      <c r="B1001" s="179">
        <v>4058.1161000000002</v>
      </c>
    </row>
    <row r="1002" spans="2:2">
      <c r="B1002" s="179">
        <v>41661.601999999999</v>
      </c>
    </row>
    <row r="1003" spans="2:2">
      <c r="B1003" s="179">
        <v>7537.1638999999996</v>
      </c>
    </row>
    <row r="1004" spans="2:2">
      <c r="B1004" s="179">
        <v>8442.6669999999995</v>
      </c>
    </row>
    <row r="1005" spans="2:2">
      <c r="B1005" s="179">
        <v>4795.6567999999997</v>
      </c>
    </row>
    <row r="1006" spans="2:2">
      <c r="B1006" s="179">
        <v>7162.0122000000001</v>
      </c>
    </row>
    <row r="1007" spans="2:2">
      <c r="B1007" s="179">
        <v>10594.225700000001</v>
      </c>
    </row>
    <row r="1008" spans="2:2">
      <c r="B1008" s="179">
        <v>11938.255950000001</v>
      </c>
    </row>
    <row r="1009" spans="2:2">
      <c r="B1009" s="179">
        <v>60021.398970000002</v>
      </c>
    </row>
    <row r="1010" spans="2:2">
      <c r="B1010" s="179">
        <v>8515.7587000000003</v>
      </c>
    </row>
    <row r="1011" spans="2:2">
      <c r="B1011" s="179">
        <v>2699.56835</v>
      </c>
    </row>
    <row r="1012" spans="2:2">
      <c r="B1012" s="179">
        <v>12224.350850000001</v>
      </c>
    </row>
    <row r="1013" spans="2:2">
      <c r="B1013" s="179">
        <v>3238.4357</v>
      </c>
    </row>
    <row r="1014" spans="2:2">
      <c r="B1014" s="179">
        <v>47269.853999999999</v>
      </c>
    </row>
    <row r="1015" spans="2:2">
      <c r="B1015" s="179">
        <v>49577.662400000001</v>
      </c>
    </row>
    <row r="1016" spans="2:2">
      <c r="B1016" s="179">
        <v>3171.6149</v>
      </c>
    </row>
    <row r="1017" spans="2:2">
      <c r="B1017" s="179">
        <v>1135.9407000000001</v>
      </c>
    </row>
    <row r="1018" spans="2:2">
      <c r="B1018" s="179">
        <v>9101.7980000000007</v>
      </c>
    </row>
    <row r="1019" spans="2:2">
      <c r="B1019" s="179">
        <v>6059.1729999999998</v>
      </c>
    </row>
    <row r="1020" spans="2:2">
      <c r="B1020" s="179">
        <v>1633.9618</v>
      </c>
    </row>
    <row r="1021" spans="2:2">
      <c r="B1021" s="179">
        <v>37607.527699999999</v>
      </c>
    </row>
    <row r="1022" spans="2:2">
      <c r="B1022" s="179">
        <v>18648.421699999999</v>
      </c>
    </row>
    <row r="1023" spans="2:2">
      <c r="B1023" s="179">
        <v>16232.847</v>
      </c>
    </row>
    <row r="1024" spans="2:2">
      <c r="B1024" s="179">
        <v>15828.82173</v>
      </c>
    </row>
    <row r="1025" spans="2:2">
      <c r="B1025" s="179">
        <v>4415.1588000000002</v>
      </c>
    </row>
    <row r="1026" spans="2:2">
      <c r="B1026" s="179">
        <v>6474.0129999999999</v>
      </c>
    </row>
    <row r="1027" spans="2:2">
      <c r="B1027" s="179">
        <v>11436.738149999999</v>
      </c>
    </row>
    <row r="1028" spans="2:2">
      <c r="B1028" s="179">
        <v>11305.93455</v>
      </c>
    </row>
    <row r="1029" spans="2:2">
      <c r="B1029" s="179">
        <v>30063.580549999999</v>
      </c>
    </row>
    <row r="1030" spans="2:2">
      <c r="B1030" s="179">
        <v>3277.1610000000001</v>
      </c>
    </row>
    <row r="1031" spans="2:2">
      <c r="B1031" s="179">
        <v>6770.1925000000001</v>
      </c>
    </row>
    <row r="1032" spans="2:2">
      <c r="B1032" s="179">
        <v>7337.7479999999996</v>
      </c>
    </row>
    <row r="1033" spans="2:2">
      <c r="B1033" s="179">
        <v>10370.912549999999</v>
      </c>
    </row>
    <row r="1034" spans="2:2">
      <c r="B1034" s="179">
        <v>10704.47</v>
      </c>
    </row>
    <row r="1035" spans="2:2">
      <c r="B1035" s="179">
        <v>34254.053350000002</v>
      </c>
    </row>
    <row r="1036" spans="2:2">
      <c r="B1036" s="179">
        <v>1880.4870000000001</v>
      </c>
    </row>
    <row r="1037" spans="2:2">
      <c r="B1037" s="179">
        <v>8615.2999999999993</v>
      </c>
    </row>
    <row r="1038" spans="2:2">
      <c r="B1038" s="179">
        <v>3292.5298499999999</v>
      </c>
    </row>
    <row r="1039" spans="2:2">
      <c r="B1039" s="179">
        <v>3021.80915</v>
      </c>
    </row>
    <row r="1040" spans="2:2">
      <c r="B1040" s="179">
        <v>14478.33015</v>
      </c>
    </row>
    <row r="1041" spans="2:2">
      <c r="B1041" s="179">
        <v>4747.0528999999997</v>
      </c>
    </row>
    <row r="1042" spans="2:2">
      <c r="B1042" s="179">
        <v>17043.341400000001</v>
      </c>
    </row>
    <row r="1043" spans="2:2">
      <c r="B1043" s="179">
        <v>2741.9479999999999</v>
      </c>
    </row>
    <row r="1044" spans="2:2">
      <c r="B1044" s="179">
        <v>4357.0436499999996</v>
      </c>
    </row>
    <row r="1045" spans="2:2">
      <c r="B1045" s="179">
        <v>22462.043750000001</v>
      </c>
    </row>
    <row r="1046" spans="2:2">
      <c r="B1046" s="179">
        <v>4189.1130999999996</v>
      </c>
    </row>
    <row r="1047" spans="2:2">
      <c r="B1047" s="179">
        <v>8283.6807000000008</v>
      </c>
    </row>
    <row r="1048" spans="2:2">
      <c r="B1048" s="179">
        <v>24535.698550000001</v>
      </c>
    </row>
    <row r="1049" spans="2:2">
      <c r="B1049" s="179">
        <v>1720.3536999999999</v>
      </c>
    </row>
    <row r="1050" spans="2:2">
      <c r="B1050" s="179">
        <v>47403.88</v>
      </c>
    </row>
    <row r="1051" spans="2:2">
      <c r="B1051" s="179">
        <v>5472.4489999999996</v>
      </c>
    </row>
    <row r="1052" spans="2:2">
      <c r="B1052" s="179">
        <v>38344.565999999999</v>
      </c>
    </row>
    <row r="1053" spans="2:2">
      <c r="B1053" s="179">
        <v>7147.4727999999996</v>
      </c>
    </row>
    <row r="1054" spans="2:2">
      <c r="B1054" s="179">
        <v>34828.654000000002</v>
      </c>
    </row>
    <row r="1055" spans="2:2">
      <c r="B1055" s="179">
        <v>9301.8935500000007</v>
      </c>
    </row>
    <row r="1056" spans="2:2">
      <c r="B1056" s="179">
        <v>11931.125249999999</v>
      </c>
    </row>
    <row r="1057" spans="2:2">
      <c r="B1057" s="179">
        <v>1708.9257500000001</v>
      </c>
    </row>
    <row r="1058" spans="2:2">
      <c r="B1058" s="179">
        <v>4340.4408999999996</v>
      </c>
    </row>
    <row r="1059" spans="2:2">
      <c r="B1059" s="179">
        <v>5261.4694499999996</v>
      </c>
    </row>
    <row r="1060" spans="2:2">
      <c r="B1060" s="179">
        <v>2710.8285500000002</v>
      </c>
    </row>
    <row r="1061" spans="2:2">
      <c r="B1061" s="179">
        <v>62592.873090000001</v>
      </c>
    </row>
    <row r="1062" spans="2:2">
      <c r="B1062" s="179">
        <v>46718.163249999998</v>
      </c>
    </row>
    <row r="1063" spans="2:2">
      <c r="B1063" s="179">
        <v>37829.724199999997</v>
      </c>
    </row>
    <row r="1064" spans="2:2">
      <c r="B1064" s="179">
        <v>2464.6188000000002</v>
      </c>
    </row>
    <row r="1065" spans="2:2">
      <c r="B1065" s="179">
        <v>21472.478800000001</v>
      </c>
    </row>
    <row r="1066" spans="2:2">
      <c r="B1066" s="179">
        <v>33900.652999999998</v>
      </c>
    </row>
    <row r="1067" spans="2:2">
      <c r="B1067" s="179">
        <v>6875.9610000000002</v>
      </c>
    </row>
    <row r="1068" spans="2:2">
      <c r="B1068" s="179">
        <v>6940.90985</v>
      </c>
    </row>
    <row r="1069" spans="2:2">
      <c r="B1069" s="179">
        <v>4571.4130500000001</v>
      </c>
    </row>
    <row r="1070" spans="2:2">
      <c r="B1070" s="179">
        <v>4536.259</v>
      </c>
    </row>
    <row r="1071" spans="2:2">
      <c r="B1071" s="179">
        <v>36397.576000000001</v>
      </c>
    </row>
    <row r="1072" spans="2:2">
      <c r="B1072" s="179">
        <v>11272.331389999999</v>
      </c>
    </row>
    <row r="1073" spans="2:2">
      <c r="B1073" s="179">
        <v>1163.4627</v>
      </c>
    </row>
    <row r="1074" spans="2:2">
      <c r="B1074" s="179">
        <v>19496.71917</v>
      </c>
    </row>
    <row r="1075" spans="2:2">
      <c r="B1075" s="179">
        <v>7201.7008500000002</v>
      </c>
    </row>
    <row r="1076" spans="2:2">
      <c r="B1076" s="179">
        <v>5425.0233500000004</v>
      </c>
    </row>
    <row r="1077" spans="2:2">
      <c r="B1077" s="179">
        <v>28101.333050000001</v>
      </c>
    </row>
    <row r="1078" spans="2:2">
      <c r="B1078" s="179">
        <v>12981.3457</v>
      </c>
    </row>
    <row r="1079" spans="2:2">
      <c r="B1079" s="179">
        <v>43896.376300000004</v>
      </c>
    </row>
    <row r="1080" spans="2:2">
      <c r="B1080" s="179">
        <v>4239.8926499999998</v>
      </c>
    </row>
    <row r="1081" spans="2:2">
      <c r="B1081" s="179">
        <v>13143.336649999999</v>
      </c>
    </row>
    <row r="1082" spans="2:2">
      <c r="B1082" s="179">
        <v>7050.0213000000003</v>
      </c>
    </row>
    <row r="1083" spans="2:2">
      <c r="B1083" s="179">
        <v>9377.9046999999991</v>
      </c>
    </row>
    <row r="1084" spans="2:2">
      <c r="B1084" s="179">
        <v>10325.206</v>
      </c>
    </row>
    <row r="1085" spans="2:2">
      <c r="B1085" s="179">
        <v>12629.1656</v>
      </c>
    </row>
    <row r="1086" spans="2:2">
      <c r="B1086" s="179">
        <v>10795.937330000001</v>
      </c>
    </row>
    <row r="1087" spans="2:2">
      <c r="B1087" s="179">
        <v>11411.684999999999</v>
      </c>
    </row>
    <row r="1088" spans="2:2">
      <c r="B1088" s="179">
        <v>10600.5483</v>
      </c>
    </row>
    <row r="1089" spans="2:2">
      <c r="B1089" s="179">
        <v>2205.9807999999998</v>
      </c>
    </row>
    <row r="1090" spans="2:2">
      <c r="B1090" s="179">
        <v>1629.8335</v>
      </c>
    </row>
    <row r="1091" spans="2:2">
      <c r="B1091" s="179">
        <v>2007.9449999999999</v>
      </c>
    </row>
    <row r="1092" spans="2:2">
      <c r="B1092" s="179">
        <v>29141.3603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1BD6-9DA7-4C41-A6F2-D288307C2851}">
  <dimension ref="B1:M677"/>
  <sheetViews>
    <sheetView workbookViewId="0">
      <selection activeCell="G11" sqref="G11"/>
    </sheetView>
  </sheetViews>
  <sheetFormatPr defaultRowHeight="14.5"/>
  <cols>
    <col min="7" max="7" width="11.81640625" bestFit="1" customWidth="1"/>
    <col min="11" max="11" width="23.1796875" customWidth="1"/>
  </cols>
  <sheetData>
    <row r="1" spans="2:13">
      <c r="B1" t="s">
        <v>10</v>
      </c>
      <c r="C1" t="s">
        <v>7</v>
      </c>
      <c r="F1" t="s">
        <v>203</v>
      </c>
      <c r="K1" t="s">
        <v>216</v>
      </c>
    </row>
    <row r="2" spans="2:13" ht="15" thickBot="1">
      <c r="B2">
        <v>1725.5523000000001</v>
      </c>
      <c r="C2">
        <v>16884.923999999999</v>
      </c>
    </row>
    <row r="3" spans="2:13">
      <c r="B3">
        <v>4449.4620000000004</v>
      </c>
      <c r="C3">
        <v>3756.6215999999999</v>
      </c>
      <c r="F3" s="167"/>
      <c r="G3" s="167" t="s">
        <v>10</v>
      </c>
      <c r="H3" s="167" t="s">
        <v>7</v>
      </c>
      <c r="K3" s="167"/>
      <c r="L3" s="167" t="s">
        <v>10</v>
      </c>
      <c r="M3" s="167" t="s">
        <v>7</v>
      </c>
    </row>
    <row r="4" spans="2:13">
      <c r="B4">
        <v>21984.47061</v>
      </c>
      <c r="C4">
        <v>8240.5895999999993</v>
      </c>
      <c r="F4" s="165" t="s">
        <v>43</v>
      </c>
      <c r="G4" s="165">
        <v>14033.660970740173</v>
      </c>
      <c r="H4" s="165">
        <v>12569.578843835339</v>
      </c>
      <c r="K4" s="165" t="s">
        <v>43</v>
      </c>
      <c r="L4" s="165">
        <v>13956.751177721886</v>
      </c>
      <c r="M4" s="165">
        <v>12569.578843835339</v>
      </c>
    </row>
    <row r="5" spans="2:13">
      <c r="B5">
        <v>3866.8552</v>
      </c>
      <c r="C5">
        <v>7281.5056000000004</v>
      </c>
      <c r="F5" s="165" t="s">
        <v>204</v>
      </c>
      <c r="G5" s="165">
        <v>170588769.67872909</v>
      </c>
      <c r="H5" s="165">
        <v>123848048.28850968</v>
      </c>
      <c r="K5" s="165" t="s">
        <v>204</v>
      </c>
      <c r="L5" s="165">
        <v>168247513.28820059</v>
      </c>
      <c r="M5" s="165">
        <v>123848048.28850968</v>
      </c>
    </row>
    <row r="6" spans="2:13">
      <c r="B6">
        <v>6406.4107000000004</v>
      </c>
      <c r="C6">
        <v>28923.136920000001</v>
      </c>
      <c r="F6" s="165" t="s">
        <v>205</v>
      </c>
      <c r="G6" s="165">
        <v>662</v>
      </c>
      <c r="H6" s="165">
        <v>662</v>
      </c>
      <c r="K6" s="165" t="s">
        <v>205</v>
      </c>
      <c r="L6" s="165">
        <v>676</v>
      </c>
      <c r="M6" s="165">
        <v>662</v>
      </c>
    </row>
    <row r="7" spans="2:13">
      <c r="B7">
        <v>2721.3208</v>
      </c>
      <c r="C7">
        <v>27808.7251</v>
      </c>
      <c r="F7" s="165" t="s">
        <v>206</v>
      </c>
      <c r="G7" s="165">
        <v>1.9555707142645724E-2</v>
      </c>
      <c r="H7" s="165"/>
      <c r="K7" s="165" t="s">
        <v>207</v>
      </c>
      <c r="L7" s="165">
        <v>0</v>
      </c>
      <c r="M7" s="165"/>
    </row>
    <row r="8" spans="2:13">
      <c r="B8">
        <v>1826.8430000000001</v>
      </c>
      <c r="C8">
        <v>11090.7178</v>
      </c>
      <c r="F8" s="165" t="s">
        <v>207</v>
      </c>
      <c r="G8" s="165">
        <v>0</v>
      </c>
      <c r="H8" s="165"/>
      <c r="K8" s="165" t="s">
        <v>192</v>
      </c>
      <c r="L8" s="165">
        <v>1313</v>
      </c>
      <c r="M8" s="165"/>
    </row>
    <row r="9" spans="2:13">
      <c r="B9">
        <v>39611.757700000002</v>
      </c>
      <c r="C9">
        <v>10797.3362</v>
      </c>
      <c r="F9" s="165" t="s">
        <v>192</v>
      </c>
      <c r="G9" s="165">
        <v>661</v>
      </c>
      <c r="H9" s="165"/>
      <c r="K9" s="165" t="s">
        <v>208</v>
      </c>
      <c r="L9" s="165">
        <v>2.1008878232359538</v>
      </c>
      <c r="M9" s="165"/>
    </row>
    <row r="10" spans="2:13">
      <c r="B10">
        <v>1837.2370000000001</v>
      </c>
      <c r="C10">
        <v>13228.846949999999</v>
      </c>
      <c r="F10" s="165" t="s">
        <v>208</v>
      </c>
      <c r="G10" s="165">
        <v>2.216828007424529</v>
      </c>
      <c r="H10" s="165"/>
      <c r="K10" s="165" t="s">
        <v>209</v>
      </c>
      <c r="L10" s="172">
        <v>1.7920533590866591E-2</v>
      </c>
      <c r="M10" s="165"/>
    </row>
    <row r="11" spans="2:13">
      <c r="B11">
        <v>2395.17155</v>
      </c>
      <c r="C11">
        <v>4149.7359999999999</v>
      </c>
      <c r="F11" s="165" t="s">
        <v>209</v>
      </c>
      <c r="G11" s="172">
        <v>1.3487203889868972E-2</v>
      </c>
      <c r="H11" s="165"/>
      <c r="K11" s="165" t="s">
        <v>210</v>
      </c>
      <c r="L11" s="165">
        <v>1.6460149760491443</v>
      </c>
      <c r="M11" s="165"/>
    </row>
    <row r="12" spans="2:13">
      <c r="B12">
        <v>10602.385</v>
      </c>
      <c r="C12">
        <v>37701.876799999998</v>
      </c>
      <c r="F12" s="165" t="s">
        <v>210</v>
      </c>
      <c r="G12" s="165">
        <v>1.6471621291696565</v>
      </c>
      <c r="H12" s="165"/>
      <c r="K12" s="165" t="s">
        <v>211</v>
      </c>
      <c r="L12" s="165">
        <v>3.5841067181733181E-2</v>
      </c>
      <c r="M12" s="165"/>
    </row>
    <row r="13" spans="2:13" ht="15" thickBot="1">
      <c r="B13">
        <v>36837.466999999997</v>
      </c>
      <c r="C13">
        <v>14001.1338</v>
      </c>
      <c r="F13" s="165" t="s">
        <v>211</v>
      </c>
      <c r="G13" s="165">
        <v>2.6974407779737943E-2</v>
      </c>
      <c r="H13" s="165"/>
      <c r="K13" s="166" t="s">
        <v>212</v>
      </c>
      <c r="L13" s="166">
        <v>1.9617723793380761</v>
      </c>
      <c r="M13" s="166"/>
    </row>
    <row r="14" spans="2:13" ht="15" thickBot="1">
      <c r="B14">
        <v>1137.011</v>
      </c>
      <c r="C14">
        <v>14451.835150000001</v>
      </c>
      <c r="F14" s="166" t="s">
        <v>212</v>
      </c>
      <c r="G14" s="166">
        <v>1.963559365975414</v>
      </c>
      <c r="H14" s="166"/>
    </row>
    <row r="15" spans="2:13">
      <c r="B15">
        <v>6203.90175</v>
      </c>
      <c r="C15">
        <v>12268.632250000001</v>
      </c>
    </row>
    <row r="16" spans="2:13">
      <c r="B16">
        <v>2775.1921499999999</v>
      </c>
      <c r="C16">
        <v>2198.1898500000002</v>
      </c>
    </row>
    <row r="17" spans="2:3">
      <c r="B17">
        <v>38711</v>
      </c>
      <c r="C17">
        <v>4687.7969999999996</v>
      </c>
    </row>
    <row r="18" spans="2:3">
      <c r="B18">
        <v>35585.576000000001</v>
      </c>
      <c r="C18">
        <v>15612.19335</v>
      </c>
    </row>
    <row r="19" spans="2:3">
      <c r="B19">
        <v>13770.097900000001</v>
      </c>
      <c r="C19">
        <v>3046.0619999999999</v>
      </c>
    </row>
    <row r="20" spans="2:3">
      <c r="B20">
        <v>51194.559139999998</v>
      </c>
      <c r="C20">
        <v>4949.7587000000003</v>
      </c>
    </row>
    <row r="21" spans="2:3">
      <c r="B21">
        <v>1625.4337499999999</v>
      </c>
      <c r="C21">
        <v>6313.759</v>
      </c>
    </row>
    <row r="22" spans="2:3">
      <c r="B22">
        <v>2302.3000000000002</v>
      </c>
      <c r="C22">
        <v>3393.35635</v>
      </c>
    </row>
    <row r="23" spans="2:3">
      <c r="B23">
        <v>39774.276299999998</v>
      </c>
      <c r="C23">
        <v>3556.9223000000002</v>
      </c>
    </row>
    <row r="24" spans="2:3">
      <c r="B24">
        <v>48173.360999999997</v>
      </c>
      <c r="C24">
        <v>12629.896699999999</v>
      </c>
    </row>
    <row r="25" spans="2:3">
      <c r="B25">
        <v>6272.4772000000003</v>
      </c>
      <c r="C25">
        <v>2211.1307499999998</v>
      </c>
    </row>
    <row r="26" spans="2:3">
      <c r="B26">
        <v>6079.6715000000004</v>
      </c>
      <c r="C26">
        <v>3579.8287</v>
      </c>
    </row>
    <row r="27" spans="2:3">
      <c r="B27">
        <v>20630.283510000001</v>
      </c>
      <c r="C27">
        <v>8059.6791000000003</v>
      </c>
    </row>
    <row r="28" spans="2:3">
      <c r="B28">
        <v>38709.175999999999</v>
      </c>
      <c r="C28">
        <v>13607.36875</v>
      </c>
    </row>
    <row r="29" spans="2:3">
      <c r="B29">
        <v>23568.272000000001</v>
      </c>
      <c r="C29">
        <v>23244.790199999999</v>
      </c>
    </row>
    <row r="30" spans="2:3">
      <c r="B30">
        <v>37742.575700000001</v>
      </c>
      <c r="C30">
        <v>5989.5236500000001</v>
      </c>
    </row>
    <row r="31" spans="2:3">
      <c r="B31">
        <v>47496.494449999998</v>
      </c>
      <c r="C31">
        <v>4133.6416499999996</v>
      </c>
    </row>
    <row r="32" spans="2:3">
      <c r="B32">
        <v>34303.167200000004</v>
      </c>
      <c r="C32">
        <v>14711.7438</v>
      </c>
    </row>
    <row r="33" spans="2:3">
      <c r="B33">
        <v>8606.2173999999995</v>
      </c>
      <c r="C33">
        <v>1743.2139999999999</v>
      </c>
    </row>
    <row r="34" spans="2:3">
      <c r="B34">
        <v>4504.6624000000002</v>
      </c>
      <c r="C34">
        <v>14235.072</v>
      </c>
    </row>
    <row r="35" spans="2:3">
      <c r="B35">
        <v>30166.618170000002</v>
      </c>
      <c r="C35">
        <v>5920.1040999999996</v>
      </c>
    </row>
    <row r="36" spans="2:3">
      <c r="B36">
        <v>6389.3778499999999</v>
      </c>
      <c r="C36">
        <v>16577.779500000001</v>
      </c>
    </row>
    <row r="37" spans="2:3">
      <c r="B37">
        <v>17663.144199999999</v>
      </c>
      <c r="C37">
        <v>11741.726000000001</v>
      </c>
    </row>
    <row r="38" spans="2:3">
      <c r="B38">
        <v>6799.4579999999996</v>
      </c>
      <c r="C38">
        <v>3947.4131000000002</v>
      </c>
    </row>
    <row r="39" spans="2:3">
      <c r="B39">
        <v>11946.625899999999</v>
      </c>
      <c r="C39">
        <v>2755.0209500000001</v>
      </c>
    </row>
    <row r="40" spans="2:3">
      <c r="B40">
        <v>7726.8540000000003</v>
      </c>
      <c r="C40">
        <v>6571.0243499999997</v>
      </c>
    </row>
    <row r="41" spans="2:3">
      <c r="B41">
        <v>11356.660900000001</v>
      </c>
      <c r="C41">
        <v>7935.29115</v>
      </c>
    </row>
    <row r="42" spans="2:3">
      <c r="B42">
        <v>1532.4697000000001</v>
      </c>
      <c r="C42">
        <v>11033.661700000001</v>
      </c>
    </row>
    <row r="43" spans="2:3">
      <c r="B43">
        <v>4441.2131499999996</v>
      </c>
      <c r="C43">
        <v>39836.519</v>
      </c>
    </row>
    <row r="44" spans="2:3">
      <c r="B44">
        <v>37165.163800000002</v>
      </c>
      <c r="C44">
        <v>43578.939400000003</v>
      </c>
    </row>
    <row r="45" spans="2:3">
      <c r="B45">
        <v>21098.554049999999</v>
      </c>
      <c r="C45">
        <v>11073.175999999999</v>
      </c>
    </row>
    <row r="46" spans="2:3">
      <c r="B46">
        <v>30184.936699999998</v>
      </c>
      <c r="C46">
        <v>8026.6665999999996</v>
      </c>
    </row>
    <row r="47" spans="2:3">
      <c r="B47">
        <v>5729.0052999999998</v>
      </c>
      <c r="C47">
        <v>11082.5772</v>
      </c>
    </row>
    <row r="48" spans="2:3">
      <c r="B48">
        <v>10226.2842</v>
      </c>
      <c r="C48">
        <v>2026.9740999999999</v>
      </c>
    </row>
    <row r="49" spans="2:3">
      <c r="B49">
        <v>22412.648499999999</v>
      </c>
      <c r="C49">
        <v>10942.13205</v>
      </c>
    </row>
    <row r="50" spans="2:3">
      <c r="B50">
        <v>15820.699000000001</v>
      </c>
      <c r="C50">
        <v>47291.055</v>
      </c>
    </row>
    <row r="51" spans="2:3">
      <c r="B51">
        <v>3645.0893999999998</v>
      </c>
      <c r="C51">
        <v>3766.8838000000001</v>
      </c>
    </row>
    <row r="52" spans="2:3">
      <c r="B52">
        <v>17560.37975</v>
      </c>
      <c r="C52">
        <v>12105.32</v>
      </c>
    </row>
    <row r="53" spans="2:3">
      <c r="B53">
        <v>3877.3042500000001</v>
      </c>
      <c r="C53">
        <v>6186.1270000000004</v>
      </c>
    </row>
    <row r="54" spans="2:3">
      <c r="B54">
        <v>2867.1196</v>
      </c>
      <c r="C54">
        <v>21344.846699999998</v>
      </c>
    </row>
    <row r="55" spans="2:3">
      <c r="B55">
        <v>47055.532099999997</v>
      </c>
      <c r="C55">
        <v>30942.191800000001</v>
      </c>
    </row>
    <row r="56" spans="2:3">
      <c r="B56">
        <v>10825.253699999999</v>
      </c>
      <c r="C56">
        <v>5003.8530000000001</v>
      </c>
    </row>
    <row r="57" spans="2:3">
      <c r="B57">
        <v>4646.759</v>
      </c>
      <c r="C57">
        <v>2331.5189999999998</v>
      </c>
    </row>
    <row r="58" spans="2:3">
      <c r="B58">
        <v>11488.31695</v>
      </c>
      <c r="C58">
        <v>11881.358</v>
      </c>
    </row>
    <row r="59" spans="2:3">
      <c r="B59">
        <v>30259.995559999999</v>
      </c>
      <c r="C59">
        <v>2404.7338</v>
      </c>
    </row>
    <row r="60" spans="2:3">
      <c r="B60">
        <v>11381.3254</v>
      </c>
      <c r="C60">
        <v>19107.779600000002</v>
      </c>
    </row>
    <row r="61" spans="2:3">
      <c r="B61">
        <v>7740.3370000000004</v>
      </c>
      <c r="C61">
        <v>8601.3292999999994</v>
      </c>
    </row>
    <row r="62" spans="2:3">
      <c r="B62">
        <v>1705.6244999999999</v>
      </c>
      <c r="C62">
        <v>6686.4313000000002</v>
      </c>
    </row>
    <row r="63" spans="2:3">
      <c r="B63">
        <v>39556.494500000001</v>
      </c>
      <c r="C63">
        <v>2257.47525</v>
      </c>
    </row>
    <row r="64" spans="2:3">
      <c r="B64">
        <v>6082.4049999999997</v>
      </c>
      <c r="C64">
        <v>10115.00885</v>
      </c>
    </row>
    <row r="65" spans="2:3">
      <c r="B65">
        <v>1632.5644500000001</v>
      </c>
      <c r="C65">
        <v>3385.3991500000002</v>
      </c>
    </row>
    <row r="66" spans="2:3">
      <c r="B66">
        <v>1261.442</v>
      </c>
      <c r="C66">
        <v>17081.080000000002</v>
      </c>
    </row>
    <row r="67" spans="2:3">
      <c r="B67">
        <v>2045.68525</v>
      </c>
      <c r="C67">
        <v>9634.5380000000005</v>
      </c>
    </row>
    <row r="68" spans="2:3">
      <c r="B68">
        <v>27375.904780000001</v>
      </c>
      <c r="C68">
        <v>32734.186300000001</v>
      </c>
    </row>
    <row r="69" spans="2:3">
      <c r="B69">
        <v>3490.5491000000002</v>
      </c>
      <c r="C69">
        <v>12815.444949999999</v>
      </c>
    </row>
    <row r="70" spans="2:3">
      <c r="B70">
        <v>18972.494999999999</v>
      </c>
      <c r="C70">
        <v>13616.3586</v>
      </c>
    </row>
    <row r="71" spans="2:3">
      <c r="B71">
        <v>18157.876</v>
      </c>
      <c r="C71">
        <v>11163.567999999999</v>
      </c>
    </row>
    <row r="72" spans="2:3">
      <c r="B72">
        <v>20745.989099999999</v>
      </c>
      <c r="C72">
        <v>2457.2111500000001</v>
      </c>
    </row>
    <row r="73" spans="2:3">
      <c r="B73">
        <v>40720.551050000002</v>
      </c>
      <c r="C73">
        <v>2155.6815000000001</v>
      </c>
    </row>
    <row r="74" spans="2:3">
      <c r="B74">
        <v>1842.519</v>
      </c>
      <c r="C74">
        <v>27322.73386</v>
      </c>
    </row>
    <row r="75" spans="2:3">
      <c r="B75">
        <v>5125.2156999999997</v>
      </c>
      <c r="C75">
        <v>2166.732</v>
      </c>
    </row>
    <row r="76" spans="2:3">
      <c r="B76">
        <v>7789.6350000000002</v>
      </c>
      <c r="C76">
        <v>5138.2566999999999</v>
      </c>
    </row>
    <row r="77" spans="2:3">
      <c r="B77">
        <v>6948.7007999999996</v>
      </c>
      <c r="C77">
        <v>9877.6077000000005</v>
      </c>
    </row>
    <row r="78" spans="2:3">
      <c r="B78">
        <v>21223.675800000001</v>
      </c>
      <c r="C78">
        <v>10959.6947</v>
      </c>
    </row>
    <row r="79" spans="2:3">
      <c r="B79">
        <v>15518.180249999999</v>
      </c>
      <c r="C79">
        <v>6334.3435499999996</v>
      </c>
    </row>
    <row r="80" spans="2:3">
      <c r="B80">
        <v>36950.256699999998</v>
      </c>
      <c r="C80">
        <v>19964.746299999999</v>
      </c>
    </row>
    <row r="81" spans="2:3">
      <c r="B81">
        <v>10450.552</v>
      </c>
      <c r="C81">
        <v>7077.1894000000002</v>
      </c>
    </row>
    <row r="82" spans="2:3">
      <c r="B82">
        <v>5028.1466</v>
      </c>
      <c r="C82">
        <v>19749.383379999999</v>
      </c>
    </row>
    <row r="83" spans="2:3">
      <c r="B83">
        <v>10407.085849999999</v>
      </c>
      <c r="C83">
        <v>21348.705999999998</v>
      </c>
    </row>
    <row r="84" spans="2:3">
      <c r="B84">
        <v>4827.9049500000001</v>
      </c>
      <c r="C84">
        <v>36149.483500000002</v>
      </c>
    </row>
    <row r="85" spans="2:3">
      <c r="B85">
        <v>13405.390299999999</v>
      </c>
      <c r="C85">
        <v>5152.134</v>
      </c>
    </row>
    <row r="86" spans="2:3">
      <c r="B86">
        <v>8116.68</v>
      </c>
      <c r="C86">
        <v>4830.63</v>
      </c>
    </row>
    <row r="87" spans="2:3">
      <c r="B87">
        <v>1694.7963999999999</v>
      </c>
      <c r="C87">
        <v>6128.79745</v>
      </c>
    </row>
    <row r="88" spans="2:3">
      <c r="B88">
        <v>6455.86265</v>
      </c>
      <c r="C88">
        <v>2719.2797500000001</v>
      </c>
    </row>
    <row r="89" spans="2:3">
      <c r="B89">
        <v>10436.096</v>
      </c>
      <c r="C89">
        <v>5246.0469999999996</v>
      </c>
    </row>
    <row r="90" spans="2:3">
      <c r="B90">
        <v>11735.87905</v>
      </c>
      <c r="C90">
        <v>2855.4375500000001</v>
      </c>
    </row>
    <row r="91" spans="2:3">
      <c r="B91">
        <v>4005.4225000000001</v>
      </c>
      <c r="C91">
        <v>48824.45</v>
      </c>
    </row>
    <row r="92" spans="2:3">
      <c r="B92">
        <v>7731.4270999999999</v>
      </c>
      <c r="C92">
        <v>8823.2790000000005</v>
      </c>
    </row>
    <row r="93" spans="2:3">
      <c r="B93">
        <v>43753.337050000002</v>
      </c>
      <c r="C93">
        <v>8538.28845</v>
      </c>
    </row>
    <row r="94" spans="2:3">
      <c r="B94">
        <v>12557.605299999999</v>
      </c>
      <c r="C94">
        <v>1631.8212000000001</v>
      </c>
    </row>
    <row r="95" spans="2:3">
      <c r="B95">
        <v>2137.6536000000001</v>
      </c>
      <c r="C95">
        <v>7419.4778999999999</v>
      </c>
    </row>
    <row r="96" spans="2:3">
      <c r="B96">
        <v>1137.4697000000001</v>
      </c>
      <c r="C96">
        <v>3981.9767999999999</v>
      </c>
    </row>
    <row r="97" spans="2:3">
      <c r="B97">
        <v>1639.5631000000001</v>
      </c>
      <c r="C97">
        <v>5325.6509999999998</v>
      </c>
    </row>
    <row r="98" spans="2:3">
      <c r="B98">
        <v>7147.1049999999996</v>
      </c>
      <c r="C98">
        <v>6775.9610000000002</v>
      </c>
    </row>
    <row r="99" spans="2:3">
      <c r="B99">
        <v>11743.299000000001</v>
      </c>
      <c r="C99">
        <v>4922.9159</v>
      </c>
    </row>
    <row r="100" spans="2:3">
      <c r="B100">
        <v>20984.0936</v>
      </c>
      <c r="C100">
        <v>4883.866</v>
      </c>
    </row>
    <row r="101" spans="2:3">
      <c r="B101">
        <v>6610.1097</v>
      </c>
      <c r="C101">
        <v>12044.342000000001</v>
      </c>
    </row>
    <row r="102" spans="2:3">
      <c r="B102">
        <v>1980.07</v>
      </c>
      <c r="C102">
        <v>5649.7150000000001</v>
      </c>
    </row>
    <row r="103" spans="2:3">
      <c r="B103">
        <v>8162.7162500000004</v>
      </c>
      <c r="C103">
        <v>8516.8289999999997</v>
      </c>
    </row>
    <row r="104" spans="2:3">
      <c r="B104">
        <v>3537.703</v>
      </c>
      <c r="C104">
        <v>9644.2525000000005</v>
      </c>
    </row>
    <row r="105" spans="2:3">
      <c r="B105">
        <v>2483.7359999999999</v>
      </c>
      <c r="C105">
        <v>14901.5167</v>
      </c>
    </row>
    <row r="106" spans="2:3">
      <c r="B106">
        <v>5253.5240000000003</v>
      </c>
      <c r="C106">
        <v>2130.6759000000002</v>
      </c>
    </row>
    <row r="107" spans="2:3">
      <c r="B107">
        <v>34779.614999999998</v>
      </c>
      <c r="C107">
        <v>8871.1517000000003</v>
      </c>
    </row>
    <row r="108" spans="2:3">
      <c r="B108">
        <v>19515.5416</v>
      </c>
      <c r="C108">
        <v>13012.20865</v>
      </c>
    </row>
    <row r="109" spans="2:3">
      <c r="B109">
        <v>11987.1682</v>
      </c>
      <c r="C109">
        <v>37133.898200000003</v>
      </c>
    </row>
    <row r="110" spans="2:3">
      <c r="B110">
        <v>2689.4953999999998</v>
      </c>
      <c r="C110">
        <v>4337.7352000000001</v>
      </c>
    </row>
    <row r="111" spans="2:3">
      <c r="B111">
        <v>9225.2564000000002</v>
      </c>
      <c r="C111">
        <v>13880.949000000001</v>
      </c>
    </row>
    <row r="112" spans="2:3">
      <c r="B112">
        <v>12333.828</v>
      </c>
      <c r="C112">
        <v>5002.7826999999997</v>
      </c>
    </row>
    <row r="113" spans="2:3">
      <c r="B113">
        <v>6710.1918999999998</v>
      </c>
      <c r="C113">
        <v>8520.0259999999998</v>
      </c>
    </row>
    <row r="114" spans="2:3">
      <c r="B114">
        <v>4463.2051000000001</v>
      </c>
      <c r="C114">
        <v>7371.7719999999999</v>
      </c>
    </row>
    <row r="115" spans="2:3">
      <c r="B115">
        <v>17352.6803</v>
      </c>
      <c r="C115">
        <v>10355.641</v>
      </c>
    </row>
    <row r="116" spans="2:3">
      <c r="B116">
        <v>7152.6714000000002</v>
      </c>
      <c r="C116">
        <v>3392.9767999999999</v>
      </c>
    </row>
    <row r="117" spans="2:3">
      <c r="B117">
        <v>7196.8670000000002</v>
      </c>
      <c r="C117">
        <v>25081.76784</v>
      </c>
    </row>
    <row r="118" spans="2:3">
      <c r="B118">
        <v>24476.478510000001</v>
      </c>
      <c r="C118">
        <v>5012.4709999999995</v>
      </c>
    </row>
    <row r="119" spans="2:3">
      <c r="B119">
        <v>1986.9333999999999</v>
      </c>
      <c r="C119">
        <v>10564.8845</v>
      </c>
    </row>
    <row r="120" spans="2:3">
      <c r="B120">
        <v>1832.0940000000001</v>
      </c>
      <c r="C120">
        <v>24227.337240000001</v>
      </c>
    </row>
    <row r="121" spans="2:3">
      <c r="B121">
        <v>4040.55825</v>
      </c>
      <c r="C121">
        <v>7358.1756500000001</v>
      </c>
    </row>
    <row r="122" spans="2:3">
      <c r="B122">
        <v>12829.455099999999</v>
      </c>
      <c r="C122">
        <v>7443.6430499999997</v>
      </c>
    </row>
    <row r="123" spans="2:3">
      <c r="B123">
        <v>44260.749900000003</v>
      </c>
      <c r="C123">
        <v>14001.286700000001</v>
      </c>
    </row>
    <row r="124" spans="2:3">
      <c r="B124">
        <v>4260.7439999999997</v>
      </c>
      <c r="C124">
        <v>1727.7850000000001</v>
      </c>
    </row>
    <row r="125" spans="2:3">
      <c r="B125">
        <v>41097.161749999999</v>
      </c>
      <c r="C125">
        <v>19444.265800000001</v>
      </c>
    </row>
    <row r="126" spans="2:3">
      <c r="B126">
        <v>43921.183700000001</v>
      </c>
      <c r="C126">
        <v>1615.7666999999999</v>
      </c>
    </row>
    <row r="127" spans="2:3">
      <c r="B127">
        <v>11520.099850000001</v>
      </c>
      <c r="C127">
        <v>38511.628299999997</v>
      </c>
    </row>
    <row r="128" spans="2:3">
      <c r="B128">
        <v>33750.291799999999</v>
      </c>
      <c r="C128">
        <v>5354.0746499999996</v>
      </c>
    </row>
    <row r="129" spans="2:3">
      <c r="B129">
        <v>24869.836800000001</v>
      </c>
      <c r="C129">
        <v>35160.134570000002</v>
      </c>
    </row>
    <row r="130" spans="2:3">
      <c r="B130">
        <v>36219.405449999998</v>
      </c>
      <c r="C130">
        <v>29523.1656</v>
      </c>
    </row>
    <row r="131" spans="2:3">
      <c r="B131">
        <v>46151.124499999998</v>
      </c>
      <c r="C131">
        <v>12648.7034</v>
      </c>
    </row>
    <row r="132" spans="2:3">
      <c r="B132">
        <v>17179.522000000001</v>
      </c>
      <c r="C132">
        <v>47305.305</v>
      </c>
    </row>
    <row r="133" spans="2:3">
      <c r="B133">
        <v>7441.0529999999999</v>
      </c>
      <c r="C133">
        <v>13047.332350000001</v>
      </c>
    </row>
    <row r="134" spans="2:3">
      <c r="B134">
        <v>9282.4806000000008</v>
      </c>
      <c r="C134">
        <v>5400.9804999999997</v>
      </c>
    </row>
    <row r="135" spans="2:3">
      <c r="B135">
        <v>1719.4363000000001</v>
      </c>
      <c r="C135">
        <v>11837.16</v>
      </c>
    </row>
    <row r="136" spans="2:3">
      <c r="B136">
        <v>42856.838000000003</v>
      </c>
      <c r="C136">
        <v>17085.267599999999</v>
      </c>
    </row>
    <row r="137" spans="2:3">
      <c r="B137">
        <v>7265.7025000000003</v>
      </c>
      <c r="C137">
        <v>20462.997660000001</v>
      </c>
    </row>
    <row r="138" spans="2:3">
      <c r="B138">
        <v>9617.6624499999998</v>
      </c>
      <c r="C138">
        <v>14590.63205</v>
      </c>
    </row>
    <row r="139" spans="2:3">
      <c r="B139">
        <v>2523.1695</v>
      </c>
      <c r="C139">
        <v>9715.8410000000003</v>
      </c>
    </row>
    <row r="140" spans="2:3">
      <c r="B140">
        <v>2803.69785</v>
      </c>
      <c r="C140">
        <v>2150.4690000000001</v>
      </c>
    </row>
    <row r="141" spans="2:3">
      <c r="B141">
        <v>12928.7911</v>
      </c>
      <c r="C141">
        <v>9855.1314000000002</v>
      </c>
    </row>
    <row r="142" spans="2:3">
      <c r="B142">
        <v>48549.178350000002</v>
      </c>
      <c r="C142">
        <v>22331.566800000001</v>
      </c>
    </row>
    <row r="143" spans="2:3">
      <c r="B143">
        <v>4237.12655</v>
      </c>
      <c r="C143">
        <v>11879.10405</v>
      </c>
    </row>
    <row r="144" spans="2:3">
      <c r="B144">
        <v>7742.1098000000002</v>
      </c>
      <c r="C144">
        <v>9625.92</v>
      </c>
    </row>
    <row r="145" spans="2:3">
      <c r="B145">
        <v>25992.821039999999</v>
      </c>
      <c r="C145">
        <v>9432.9253000000008</v>
      </c>
    </row>
    <row r="146" spans="2:3">
      <c r="B146">
        <v>20277.807509999999</v>
      </c>
      <c r="C146">
        <v>14256.192800000001</v>
      </c>
    </row>
    <row r="147" spans="2:3">
      <c r="B147">
        <v>42112.2356</v>
      </c>
      <c r="C147">
        <v>47896.79135</v>
      </c>
    </row>
    <row r="148" spans="2:3">
      <c r="B148">
        <v>3906.127</v>
      </c>
      <c r="C148">
        <v>3172.018</v>
      </c>
    </row>
    <row r="149" spans="2:3">
      <c r="B149">
        <v>1704.5681</v>
      </c>
      <c r="C149">
        <v>2156.7518</v>
      </c>
    </row>
    <row r="150" spans="2:3">
      <c r="B150">
        <v>16297.846</v>
      </c>
      <c r="C150">
        <v>9249.4951999999994</v>
      </c>
    </row>
    <row r="151" spans="2:3">
      <c r="B151">
        <v>21978.676899999999</v>
      </c>
      <c r="C151">
        <v>24873.384900000001</v>
      </c>
    </row>
    <row r="152" spans="2:3">
      <c r="B152">
        <v>38746.355100000001</v>
      </c>
      <c r="C152">
        <v>12265.5069</v>
      </c>
    </row>
    <row r="153" spans="2:3">
      <c r="B153">
        <v>6746.7425000000003</v>
      </c>
      <c r="C153">
        <v>4349.4620000000004</v>
      </c>
    </row>
    <row r="154" spans="2:3">
      <c r="B154">
        <v>19442.353500000001</v>
      </c>
      <c r="C154">
        <v>12646.207</v>
      </c>
    </row>
    <row r="155" spans="2:3">
      <c r="B155">
        <v>11944.594349999999</v>
      </c>
      <c r="C155">
        <v>20177.671129999999</v>
      </c>
    </row>
    <row r="156" spans="2:3">
      <c r="B156">
        <v>8444.4740000000002</v>
      </c>
      <c r="C156">
        <v>4151.0286999999998</v>
      </c>
    </row>
    <row r="157" spans="2:3">
      <c r="B157">
        <v>42124.515299999999</v>
      </c>
      <c r="C157">
        <v>7749.1563999999998</v>
      </c>
    </row>
    <row r="158" spans="2:3">
      <c r="B158">
        <v>8124.4084000000003</v>
      </c>
      <c r="C158">
        <v>1737.376</v>
      </c>
    </row>
    <row r="159" spans="2:3">
      <c r="B159">
        <v>9722.7695000000003</v>
      </c>
      <c r="C159">
        <v>34838.873</v>
      </c>
    </row>
    <row r="160" spans="2:3">
      <c r="B160">
        <v>8835.2649500000007</v>
      </c>
      <c r="C160">
        <v>7421.1945500000002</v>
      </c>
    </row>
    <row r="161" spans="2:3">
      <c r="B161">
        <v>10435.06525</v>
      </c>
      <c r="C161">
        <v>24671.663339999999</v>
      </c>
    </row>
    <row r="162" spans="2:3">
      <c r="B162">
        <v>4667.6076499999999</v>
      </c>
      <c r="C162">
        <v>3561.8888999999999</v>
      </c>
    </row>
    <row r="163" spans="2:3">
      <c r="B163">
        <v>4894.7533000000003</v>
      </c>
      <c r="C163">
        <v>47928.03</v>
      </c>
    </row>
    <row r="164" spans="2:3">
      <c r="B164">
        <v>35491.64</v>
      </c>
      <c r="C164">
        <v>48517.563150000002</v>
      </c>
    </row>
    <row r="165" spans="2:3">
      <c r="B165">
        <v>11566.30055</v>
      </c>
      <c r="C165">
        <v>13429.035400000001</v>
      </c>
    </row>
    <row r="166" spans="2:3">
      <c r="B166">
        <v>2866.0909999999999</v>
      </c>
      <c r="C166">
        <v>11658.379150000001</v>
      </c>
    </row>
    <row r="167" spans="2:3">
      <c r="B167">
        <v>6600.2059499999996</v>
      </c>
      <c r="C167">
        <v>19144.576519999999</v>
      </c>
    </row>
    <row r="168" spans="2:3">
      <c r="B168">
        <v>42760.502200000003</v>
      </c>
      <c r="C168">
        <v>8232.6388000000006</v>
      </c>
    </row>
    <row r="169" spans="2:3">
      <c r="B169">
        <v>9144.5650000000005</v>
      </c>
      <c r="C169">
        <v>18955.220170000001</v>
      </c>
    </row>
    <row r="170" spans="2:3">
      <c r="B170">
        <v>24393.6224</v>
      </c>
      <c r="C170">
        <v>13217.094499999999</v>
      </c>
    </row>
    <row r="171" spans="2:3">
      <c r="B171">
        <v>13822.803</v>
      </c>
      <c r="C171">
        <v>10977.2063</v>
      </c>
    </row>
    <row r="172" spans="2:3">
      <c r="B172">
        <v>12142.578600000001</v>
      </c>
      <c r="C172">
        <v>6184.2993999999999</v>
      </c>
    </row>
    <row r="173" spans="2:3">
      <c r="B173">
        <v>13937.666499999999</v>
      </c>
      <c r="C173">
        <v>5478.0367999999999</v>
      </c>
    </row>
    <row r="174" spans="2:3">
      <c r="B174">
        <v>41919.097000000002</v>
      </c>
      <c r="C174">
        <v>11830.6072</v>
      </c>
    </row>
    <row r="175" spans="2:3">
      <c r="B175">
        <v>13352.0998</v>
      </c>
      <c r="C175">
        <v>8932.0840000000007</v>
      </c>
    </row>
    <row r="176" spans="2:3">
      <c r="B176">
        <v>13981.850350000001</v>
      </c>
      <c r="C176">
        <v>3554.203</v>
      </c>
    </row>
    <row r="177" spans="2:3">
      <c r="B177">
        <v>4889.9994999999999</v>
      </c>
      <c r="C177">
        <v>14133.03775</v>
      </c>
    </row>
    <row r="178" spans="2:3">
      <c r="B178">
        <v>8334.4575499999992</v>
      </c>
      <c r="C178">
        <v>1607.5101</v>
      </c>
    </row>
    <row r="179" spans="2:3">
      <c r="B179">
        <v>1635.7336499999999</v>
      </c>
      <c r="C179">
        <v>10043.249</v>
      </c>
    </row>
    <row r="180" spans="2:3">
      <c r="B180">
        <v>12404.8791</v>
      </c>
      <c r="C180">
        <v>13844.505999999999</v>
      </c>
    </row>
    <row r="181" spans="2:3">
      <c r="B181">
        <v>24603.04837</v>
      </c>
      <c r="C181">
        <v>2597.779</v>
      </c>
    </row>
    <row r="182" spans="2:3">
      <c r="B182">
        <v>8944.1151000000009</v>
      </c>
      <c r="C182">
        <v>3180.5101</v>
      </c>
    </row>
    <row r="183" spans="2:3">
      <c r="B183">
        <v>9620.3307000000004</v>
      </c>
      <c r="C183">
        <v>9778.3472000000002</v>
      </c>
    </row>
    <row r="184" spans="2:3">
      <c r="B184">
        <v>1837.2819</v>
      </c>
      <c r="C184">
        <v>13430.264999999999</v>
      </c>
    </row>
    <row r="185" spans="2:3">
      <c r="B185">
        <v>4751.07</v>
      </c>
      <c r="C185">
        <v>8017.0611500000005</v>
      </c>
    </row>
    <row r="186" spans="2:3">
      <c r="B186">
        <v>8116.2688500000004</v>
      </c>
      <c r="C186">
        <v>13415.0381</v>
      </c>
    </row>
    <row r="187" spans="2:3">
      <c r="B187">
        <v>3481.8679999999999</v>
      </c>
      <c r="C187">
        <v>12029.286700000001</v>
      </c>
    </row>
    <row r="188" spans="2:3">
      <c r="B188">
        <v>36085.218999999997</v>
      </c>
      <c r="C188">
        <v>7639.4174499999999</v>
      </c>
    </row>
    <row r="189" spans="2:3">
      <c r="B189">
        <v>1391.5287000000001</v>
      </c>
      <c r="C189">
        <v>18033.9679</v>
      </c>
    </row>
    <row r="190" spans="2:3">
      <c r="B190">
        <v>38126.246500000001</v>
      </c>
      <c r="C190">
        <v>21659.930100000001</v>
      </c>
    </row>
    <row r="191" spans="2:3">
      <c r="B191">
        <v>27000.98473</v>
      </c>
      <c r="C191">
        <v>16455.707849999999</v>
      </c>
    </row>
    <row r="192" spans="2:3">
      <c r="B192">
        <v>42303.692150000003</v>
      </c>
      <c r="C192">
        <v>15006.579449999999</v>
      </c>
    </row>
    <row r="193" spans="2:3">
      <c r="B193">
        <v>20781.48892</v>
      </c>
      <c r="C193">
        <v>5846.9175999999998</v>
      </c>
    </row>
    <row r="194" spans="2:3">
      <c r="B194">
        <v>8302.5356499999998</v>
      </c>
      <c r="C194">
        <v>11856.4115</v>
      </c>
    </row>
    <row r="195" spans="2:3">
      <c r="B195">
        <v>1261.8589999999999</v>
      </c>
      <c r="C195">
        <v>3176.8159000000001</v>
      </c>
    </row>
    <row r="196" spans="2:3">
      <c r="B196">
        <v>30284.642940000002</v>
      </c>
      <c r="C196">
        <v>4618.0798999999997</v>
      </c>
    </row>
    <row r="197" spans="2:3">
      <c r="B197">
        <v>10736.87075</v>
      </c>
      <c r="C197">
        <v>2138.0707000000002</v>
      </c>
    </row>
    <row r="198" spans="2:3">
      <c r="B198">
        <v>8964.0605500000001</v>
      </c>
      <c r="C198">
        <v>9411.0049999999992</v>
      </c>
    </row>
    <row r="199" spans="2:3">
      <c r="B199">
        <v>9290.1394999999993</v>
      </c>
      <c r="C199">
        <v>8522.0030000000006</v>
      </c>
    </row>
    <row r="200" spans="2:3">
      <c r="B200">
        <v>7526.7064499999997</v>
      </c>
      <c r="C200">
        <v>1631.6683</v>
      </c>
    </row>
    <row r="201" spans="2:3">
      <c r="B201">
        <v>16586.49771</v>
      </c>
      <c r="C201">
        <v>9264.7970000000005</v>
      </c>
    </row>
    <row r="202" spans="2:3">
      <c r="B202">
        <v>14988.432000000001</v>
      </c>
      <c r="C202">
        <v>14692.66935</v>
      </c>
    </row>
    <row r="203" spans="2:3">
      <c r="B203">
        <v>8083.9197999999997</v>
      </c>
      <c r="C203">
        <v>11396.9002</v>
      </c>
    </row>
    <row r="204" spans="2:3">
      <c r="B204">
        <v>10269.459999999999</v>
      </c>
      <c r="C204">
        <v>4185.0978999999998</v>
      </c>
    </row>
    <row r="205" spans="2:3">
      <c r="B205">
        <v>3260.1990000000001</v>
      </c>
      <c r="C205">
        <v>8539.6710000000003</v>
      </c>
    </row>
    <row r="206" spans="2:3">
      <c r="B206">
        <v>6652.5288</v>
      </c>
      <c r="C206">
        <v>19594.809649999999</v>
      </c>
    </row>
    <row r="207" spans="2:3">
      <c r="B207">
        <v>4074.4537</v>
      </c>
      <c r="C207">
        <v>14455.644050000001</v>
      </c>
    </row>
    <row r="208" spans="2:3">
      <c r="B208">
        <v>1621.3402000000001</v>
      </c>
      <c r="C208">
        <v>2134.9014999999999</v>
      </c>
    </row>
    <row r="209" spans="2:3">
      <c r="B209">
        <v>5080.0959999999995</v>
      </c>
      <c r="C209">
        <v>7345.7266</v>
      </c>
    </row>
    <row r="210" spans="2:3">
      <c r="B210">
        <v>9140.9509999999991</v>
      </c>
      <c r="C210">
        <v>18608.261999999999</v>
      </c>
    </row>
    <row r="211" spans="2:3">
      <c r="B211">
        <v>14418.2804</v>
      </c>
      <c r="C211">
        <v>28950.4692</v>
      </c>
    </row>
    <row r="212" spans="2:3">
      <c r="B212">
        <v>46889.261200000001</v>
      </c>
      <c r="C212">
        <v>6555.07035</v>
      </c>
    </row>
    <row r="213" spans="2:3">
      <c r="B213">
        <v>46599.108399999997</v>
      </c>
      <c r="C213">
        <v>7323.7348190000002</v>
      </c>
    </row>
    <row r="214" spans="2:3">
      <c r="B214">
        <v>39125.332249999999</v>
      </c>
      <c r="C214">
        <v>3167.4558499999998</v>
      </c>
    </row>
    <row r="215" spans="2:3">
      <c r="B215">
        <v>2727.3951000000002</v>
      </c>
      <c r="C215">
        <v>18804.752400000001</v>
      </c>
    </row>
    <row r="216" spans="2:3">
      <c r="B216">
        <v>8968.33</v>
      </c>
      <c r="C216">
        <v>4906.4096499999996</v>
      </c>
    </row>
    <row r="217" spans="2:3">
      <c r="B217">
        <v>9788.8659000000007</v>
      </c>
      <c r="C217">
        <v>12638.195</v>
      </c>
    </row>
    <row r="218" spans="2:3">
      <c r="B218">
        <v>23082.955330000001</v>
      </c>
      <c r="C218">
        <v>12592.5345</v>
      </c>
    </row>
    <row r="219" spans="2:3">
      <c r="B219">
        <v>5969.723</v>
      </c>
      <c r="C219">
        <v>4738.2682000000004</v>
      </c>
    </row>
    <row r="220" spans="2:3">
      <c r="B220">
        <v>4243.5900499999998</v>
      </c>
      <c r="C220">
        <v>37079.372000000003</v>
      </c>
    </row>
    <row r="221" spans="2:3">
      <c r="B221">
        <v>13919.822899999999</v>
      </c>
      <c r="C221">
        <v>28287.897659999999</v>
      </c>
    </row>
    <row r="222" spans="2:3">
      <c r="B222">
        <v>2254.7966999999999</v>
      </c>
      <c r="C222">
        <v>7345.0839999999998</v>
      </c>
    </row>
    <row r="223" spans="2:3">
      <c r="B223">
        <v>5926.8459999999995</v>
      </c>
      <c r="C223">
        <v>11454.021500000001</v>
      </c>
    </row>
    <row r="224" spans="2:3">
      <c r="B224">
        <v>2897.3235</v>
      </c>
      <c r="C224">
        <v>5910.9440000000004</v>
      </c>
    </row>
    <row r="225" spans="2:3">
      <c r="B225">
        <v>1149.3959</v>
      </c>
      <c r="C225">
        <v>11881.9696</v>
      </c>
    </row>
    <row r="226" spans="2:3">
      <c r="B226">
        <v>26109.32905</v>
      </c>
      <c r="C226">
        <v>11840.77505</v>
      </c>
    </row>
    <row r="227" spans="2:3">
      <c r="B227">
        <v>12730.999599999999</v>
      </c>
      <c r="C227">
        <v>7682.67</v>
      </c>
    </row>
    <row r="228" spans="2:3">
      <c r="B228">
        <v>4762.3289999999997</v>
      </c>
      <c r="C228">
        <v>10381.4787</v>
      </c>
    </row>
    <row r="229" spans="2:3">
      <c r="B229">
        <v>7512.2669999999998</v>
      </c>
      <c r="C229">
        <v>15230.324049999999</v>
      </c>
    </row>
    <row r="230" spans="2:3">
      <c r="B230">
        <v>4032.2406999999998</v>
      </c>
      <c r="C230">
        <v>19521.968199999999</v>
      </c>
    </row>
    <row r="231" spans="2:3">
      <c r="B231">
        <v>1969.614</v>
      </c>
      <c r="C231">
        <v>13224.692999999999</v>
      </c>
    </row>
    <row r="232" spans="2:3">
      <c r="B232">
        <v>1769.5316499999999</v>
      </c>
      <c r="C232">
        <v>12643.3778</v>
      </c>
    </row>
    <row r="233" spans="2:3">
      <c r="B233">
        <v>4686.3887000000004</v>
      </c>
      <c r="C233">
        <v>23288.928400000001</v>
      </c>
    </row>
    <row r="234" spans="2:3">
      <c r="B234">
        <v>21797.000400000001</v>
      </c>
      <c r="C234">
        <v>2201.0971</v>
      </c>
    </row>
    <row r="235" spans="2:3">
      <c r="B235">
        <v>10601.412</v>
      </c>
      <c r="C235">
        <v>2203.4718499999999</v>
      </c>
    </row>
    <row r="236" spans="2:3">
      <c r="B236">
        <v>22144.031999999999</v>
      </c>
      <c r="C236">
        <v>1744.4649999999999</v>
      </c>
    </row>
    <row r="237" spans="2:3">
      <c r="B237">
        <v>11165.417649999999</v>
      </c>
      <c r="C237">
        <v>20878.78443</v>
      </c>
    </row>
    <row r="238" spans="2:3">
      <c r="B238">
        <v>1632.0362500000001</v>
      </c>
      <c r="C238">
        <v>1622.1885</v>
      </c>
    </row>
    <row r="239" spans="2:3">
      <c r="B239">
        <v>2497.0383000000002</v>
      </c>
      <c r="C239">
        <v>9880.0679999999993</v>
      </c>
    </row>
    <row r="240" spans="2:3">
      <c r="B240">
        <v>25382.296999999999</v>
      </c>
      <c r="C240">
        <v>4347.0233500000004</v>
      </c>
    </row>
    <row r="241" spans="2:3">
      <c r="B241">
        <v>28868.6639</v>
      </c>
      <c r="C241">
        <v>12475.3513</v>
      </c>
    </row>
    <row r="242" spans="2:3">
      <c r="B242">
        <v>35147.528480000001</v>
      </c>
      <c r="C242">
        <v>48885.135609999998</v>
      </c>
    </row>
    <row r="243" spans="2:3">
      <c r="B243">
        <v>2534.3937500000002</v>
      </c>
      <c r="C243">
        <v>1748.7739999999999</v>
      </c>
    </row>
    <row r="244" spans="2:3">
      <c r="B244">
        <v>1534.3045</v>
      </c>
      <c r="C244">
        <v>24513.091260000001</v>
      </c>
    </row>
    <row r="245" spans="2:3">
      <c r="B245">
        <v>1824.2854</v>
      </c>
      <c r="C245">
        <v>2196.4731999999999</v>
      </c>
    </row>
    <row r="246" spans="2:3">
      <c r="B246">
        <v>15555.188749999999</v>
      </c>
      <c r="C246">
        <v>4931.6469999999999</v>
      </c>
    </row>
    <row r="247" spans="2:3">
      <c r="B247">
        <v>9304.7019</v>
      </c>
      <c r="C247">
        <v>8211.1002000000008</v>
      </c>
    </row>
    <row r="248" spans="2:3">
      <c r="B248">
        <v>9563.0290000000005</v>
      </c>
      <c r="C248">
        <v>13470.86</v>
      </c>
    </row>
    <row r="249" spans="2:3">
      <c r="B249">
        <v>1253.9359999999999</v>
      </c>
      <c r="C249">
        <v>5974.3846999999996</v>
      </c>
    </row>
    <row r="250" spans="2:3">
      <c r="B250">
        <v>10461.9794</v>
      </c>
      <c r="C250">
        <v>3044.2132999999999</v>
      </c>
    </row>
    <row r="251" spans="2:3">
      <c r="B251">
        <v>12574.049000000001</v>
      </c>
      <c r="C251">
        <v>11455.28</v>
      </c>
    </row>
    <row r="252" spans="2:3">
      <c r="B252">
        <v>17942.106</v>
      </c>
      <c r="C252">
        <v>5240.7650000000003</v>
      </c>
    </row>
    <row r="253" spans="2:3">
      <c r="B253">
        <v>1967.0227</v>
      </c>
      <c r="C253">
        <v>25656.575260000001</v>
      </c>
    </row>
    <row r="254" spans="2:3">
      <c r="B254">
        <v>8027.9679999999998</v>
      </c>
      <c r="C254">
        <v>3994.1777999999999</v>
      </c>
    </row>
    <row r="255" spans="2:3">
      <c r="B255">
        <v>36197.699000000001</v>
      </c>
      <c r="C255">
        <v>9866.3048500000004</v>
      </c>
    </row>
    <row r="256" spans="2:3">
      <c r="B256">
        <v>6837.3687</v>
      </c>
      <c r="C256">
        <v>5397.6166999999996</v>
      </c>
    </row>
    <row r="257" spans="2:3">
      <c r="B257">
        <v>22218.1149</v>
      </c>
      <c r="C257">
        <v>11482.63485</v>
      </c>
    </row>
    <row r="258" spans="2:3">
      <c r="B258">
        <v>32548.340499999998</v>
      </c>
      <c r="C258">
        <v>24059.680189999999</v>
      </c>
    </row>
    <row r="259" spans="2:3">
      <c r="B259">
        <v>6796.8632500000003</v>
      </c>
      <c r="C259">
        <v>9861.0249999999996</v>
      </c>
    </row>
    <row r="260" spans="2:3">
      <c r="B260">
        <v>2643.2685000000001</v>
      </c>
      <c r="C260">
        <v>14043.476699999999</v>
      </c>
    </row>
    <row r="261" spans="2:3">
      <c r="B261">
        <v>3077.0954999999999</v>
      </c>
      <c r="C261">
        <v>5972.3779999999997</v>
      </c>
    </row>
    <row r="262" spans="2:3">
      <c r="B262">
        <v>11763.000899999999</v>
      </c>
      <c r="C262">
        <v>8825.0859999999993</v>
      </c>
    </row>
    <row r="263" spans="2:3">
      <c r="B263">
        <v>2498.4144000000001</v>
      </c>
      <c r="C263">
        <v>8233.0974999999999</v>
      </c>
    </row>
    <row r="264" spans="2:3">
      <c r="B264">
        <v>9361.3268000000007</v>
      </c>
      <c r="C264">
        <v>6196.4480000000003</v>
      </c>
    </row>
    <row r="265" spans="2:3">
      <c r="B265">
        <v>1256.299</v>
      </c>
      <c r="C265">
        <v>3056.3881000000001</v>
      </c>
    </row>
    <row r="266" spans="2:3">
      <c r="B266">
        <v>21082.16</v>
      </c>
      <c r="C266">
        <v>13887.204</v>
      </c>
    </row>
    <row r="267" spans="2:3">
      <c r="B267">
        <v>11362.754999999999</v>
      </c>
      <c r="C267">
        <v>63770.428010000003</v>
      </c>
    </row>
    <row r="268" spans="2:3">
      <c r="B268">
        <v>27724.28875</v>
      </c>
      <c r="C268">
        <v>11538.421</v>
      </c>
    </row>
    <row r="269" spans="2:3">
      <c r="B269">
        <v>8413.4630500000003</v>
      </c>
      <c r="C269">
        <v>3213.6220499999999</v>
      </c>
    </row>
    <row r="270" spans="2:3">
      <c r="B270">
        <v>3857.7592500000001</v>
      </c>
      <c r="C270">
        <v>45863.205000000002</v>
      </c>
    </row>
    <row r="271" spans="2:3">
      <c r="B271">
        <v>38245.593269999998</v>
      </c>
      <c r="C271">
        <v>3972.9247</v>
      </c>
    </row>
    <row r="272" spans="2:3">
      <c r="B272">
        <v>8342.9087500000005</v>
      </c>
      <c r="C272">
        <v>11187.6567</v>
      </c>
    </row>
    <row r="273" spans="2:3">
      <c r="B273">
        <v>1708.0014000000001</v>
      </c>
      <c r="C273">
        <v>17878.900679999999</v>
      </c>
    </row>
    <row r="274" spans="2:3">
      <c r="B274">
        <v>48675.517699999997</v>
      </c>
      <c r="C274">
        <v>39983.425949999997</v>
      </c>
    </row>
    <row r="275" spans="2:3">
      <c r="B275">
        <v>12925.886</v>
      </c>
      <c r="C275">
        <v>9193.8384999999998</v>
      </c>
    </row>
    <row r="276" spans="2:3">
      <c r="B276">
        <v>19214.705529999999</v>
      </c>
      <c r="C276">
        <v>10923.933199999999</v>
      </c>
    </row>
    <row r="277" spans="2:3">
      <c r="B277">
        <v>13831.1152</v>
      </c>
      <c r="C277">
        <v>2801.2588000000001</v>
      </c>
    </row>
    <row r="278" spans="2:3">
      <c r="B278">
        <v>6067.1267500000004</v>
      </c>
      <c r="C278">
        <v>2128.4310500000001</v>
      </c>
    </row>
    <row r="279" spans="2:3">
      <c r="B279">
        <v>27346.04207</v>
      </c>
      <c r="C279">
        <v>6373.55735</v>
      </c>
    </row>
    <row r="280" spans="2:3">
      <c r="B280">
        <v>10231.499900000001</v>
      </c>
      <c r="C280">
        <v>11552.904</v>
      </c>
    </row>
    <row r="281" spans="2:3">
      <c r="B281">
        <v>23807.240600000001</v>
      </c>
      <c r="C281">
        <v>3761.2919999999999</v>
      </c>
    </row>
    <row r="282" spans="2:3">
      <c r="B282">
        <v>3268.84665</v>
      </c>
      <c r="C282">
        <v>2219.4450999999999</v>
      </c>
    </row>
    <row r="283" spans="2:3">
      <c r="B283">
        <v>13390.558999999999</v>
      </c>
      <c r="C283">
        <v>4753.6368000000002</v>
      </c>
    </row>
    <row r="284" spans="2:3">
      <c r="B284">
        <v>12957.118</v>
      </c>
      <c r="C284">
        <v>31620.001059999999</v>
      </c>
    </row>
    <row r="285" spans="2:3">
      <c r="B285">
        <v>3847.674</v>
      </c>
      <c r="C285">
        <v>13224.057049999999</v>
      </c>
    </row>
    <row r="286" spans="2:3">
      <c r="B286">
        <v>8334.5895999999993</v>
      </c>
      <c r="C286">
        <v>12222.898300000001</v>
      </c>
    </row>
    <row r="287" spans="2:3">
      <c r="B287">
        <v>3935.1799000000001</v>
      </c>
      <c r="C287">
        <v>58571.074480000003</v>
      </c>
    </row>
    <row r="288" spans="2:3">
      <c r="B288">
        <v>1646.4296999999999</v>
      </c>
      <c r="C288">
        <v>3206.4913499999998</v>
      </c>
    </row>
    <row r="289" spans="2:3">
      <c r="B289">
        <v>2494.0219999999999</v>
      </c>
      <c r="C289">
        <v>17626.239509999999</v>
      </c>
    </row>
    <row r="290" spans="2:3">
      <c r="B290">
        <v>9058.7302999999993</v>
      </c>
      <c r="C290">
        <v>4779.6022999999996</v>
      </c>
    </row>
    <row r="291" spans="2:3">
      <c r="B291">
        <v>7256.7231000000002</v>
      </c>
      <c r="C291">
        <v>43943.876100000001</v>
      </c>
    </row>
    <row r="292" spans="2:3">
      <c r="B292">
        <v>45702.022349999999</v>
      </c>
      <c r="C292">
        <v>13635.6379</v>
      </c>
    </row>
    <row r="293" spans="2:3">
      <c r="B293">
        <v>1664.9996000000001</v>
      </c>
      <c r="C293">
        <v>5976.8311000000003</v>
      </c>
    </row>
    <row r="294" spans="2:3">
      <c r="B294">
        <v>9724.5300000000007</v>
      </c>
      <c r="C294">
        <v>11842.441999999999</v>
      </c>
    </row>
    <row r="295" spans="2:3">
      <c r="B295">
        <v>12913.992399999999</v>
      </c>
      <c r="C295">
        <v>15359.104499999999</v>
      </c>
    </row>
    <row r="296" spans="2:3">
      <c r="B296">
        <v>1639.5631000000001</v>
      </c>
      <c r="C296">
        <v>8823.9857499999998</v>
      </c>
    </row>
    <row r="297" spans="2:3">
      <c r="B297">
        <v>6356.2707</v>
      </c>
      <c r="C297">
        <v>7640.3091999999997</v>
      </c>
    </row>
    <row r="298" spans="2:3">
      <c r="B298">
        <v>1242.816</v>
      </c>
      <c r="C298">
        <v>5594.8455000000004</v>
      </c>
    </row>
    <row r="299" spans="2:3">
      <c r="B299">
        <v>3861.2096499999998</v>
      </c>
      <c r="C299">
        <v>33471.971890000001</v>
      </c>
    </row>
    <row r="300" spans="2:3">
      <c r="B300">
        <v>8428.0692999999992</v>
      </c>
      <c r="C300">
        <v>1633.0444</v>
      </c>
    </row>
    <row r="301" spans="2:3">
      <c r="B301">
        <v>2566.4706999999999</v>
      </c>
      <c r="C301">
        <v>11070.535</v>
      </c>
    </row>
    <row r="302" spans="2:3">
      <c r="B302">
        <v>5709.1643999999997</v>
      </c>
      <c r="C302">
        <v>16085.127500000001</v>
      </c>
    </row>
    <row r="303" spans="2:3">
      <c r="B303">
        <v>7441.5010000000002</v>
      </c>
      <c r="C303">
        <v>17468.983899999999</v>
      </c>
    </row>
    <row r="304" spans="2:3">
      <c r="B304">
        <v>9174.1356500000002</v>
      </c>
      <c r="C304">
        <v>9283.5619999999999</v>
      </c>
    </row>
    <row r="305" spans="2:3">
      <c r="B305">
        <v>4435.0941999999995</v>
      </c>
      <c r="C305">
        <v>3558.6202499999999</v>
      </c>
    </row>
    <row r="306" spans="2:3">
      <c r="B306">
        <v>39241.442000000003</v>
      </c>
      <c r="C306">
        <v>25678.778450000002</v>
      </c>
    </row>
    <row r="307" spans="2:3">
      <c r="B307">
        <v>23306.546999999999</v>
      </c>
      <c r="C307">
        <v>8547.6913000000004</v>
      </c>
    </row>
    <row r="308" spans="2:3">
      <c r="B308">
        <v>3659.346</v>
      </c>
      <c r="C308">
        <v>6571.5439999999999</v>
      </c>
    </row>
    <row r="309" spans="2:3">
      <c r="B309">
        <v>40182.245999999999</v>
      </c>
      <c r="C309">
        <v>2207.6974500000001</v>
      </c>
    </row>
    <row r="310" spans="2:3">
      <c r="B310">
        <v>34617.840649999998</v>
      </c>
      <c r="C310">
        <v>6753.0379999999996</v>
      </c>
    </row>
    <row r="311" spans="2:3">
      <c r="B311">
        <v>12129.614149999999</v>
      </c>
      <c r="C311">
        <v>1880.07</v>
      </c>
    </row>
    <row r="312" spans="2:3">
      <c r="B312">
        <v>6748.5911999999998</v>
      </c>
      <c r="C312">
        <v>42969.852700000003</v>
      </c>
    </row>
    <row r="313" spans="2:3">
      <c r="B313">
        <v>11326.71487</v>
      </c>
      <c r="C313">
        <v>11658.11505</v>
      </c>
    </row>
    <row r="314" spans="2:3">
      <c r="B314">
        <v>11365.951999999999</v>
      </c>
      <c r="C314">
        <v>34439.855900000002</v>
      </c>
    </row>
    <row r="315" spans="2:3">
      <c r="B315">
        <v>10085.846</v>
      </c>
      <c r="C315">
        <v>10713.644</v>
      </c>
    </row>
    <row r="316" spans="2:3">
      <c r="B316">
        <v>1977.8150000000001</v>
      </c>
      <c r="C316">
        <v>9182.17</v>
      </c>
    </row>
    <row r="317" spans="2:3">
      <c r="B317">
        <v>7173.35995</v>
      </c>
      <c r="C317">
        <v>3736.4647</v>
      </c>
    </row>
    <row r="318" spans="2:3">
      <c r="B318">
        <v>9391.3459999999995</v>
      </c>
      <c r="C318">
        <v>42983.458500000001</v>
      </c>
    </row>
    <row r="319" spans="2:3">
      <c r="B319">
        <v>14410.9321</v>
      </c>
      <c r="C319">
        <v>3366.6696999999999</v>
      </c>
    </row>
    <row r="320" spans="2:3">
      <c r="B320">
        <v>20149.322899999999</v>
      </c>
      <c r="C320">
        <v>2709.1118999999999</v>
      </c>
    </row>
    <row r="321" spans="2:3">
      <c r="B321">
        <v>12949.1554</v>
      </c>
      <c r="C321">
        <v>24915.046259999999</v>
      </c>
    </row>
    <row r="322" spans="2:3">
      <c r="B322">
        <v>6666.2430000000004</v>
      </c>
      <c r="C322">
        <v>4466.6214</v>
      </c>
    </row>
    <row r="323" spans="2:3">
      <c r="B323">
        <v>32787.458590000002</v>
      </c>
      <c r="C323">
        <v>8252.2842999999993</v>
      </c>
    </row>
    <row r="324" spans="2:3">
      <c r="B324">
        <v>13143.86485</v>
      </c>
      <c r="C324">
        <v>12430.95335</v>
      </c>
    </row>
    <row r="325" spans="2:3">
      <c r="B325">
        <v>18806.145469999999</v>
      </c>
      <c r="C325">
        <v>9800.8881999999994</v>
      </c>
    </row>
    <row r="326" spans="2:3">
      <c r="B326">
        <v>10141.136200000001</v>
      </c>
      <c r="C326">
        <v>10579.710999999999</v>
      </c>
    </row>
    <row r="327" spans="2:3">
      <c r="B327">
        <v>6123.5688</v>
      </c>
      <c r="C327">
        <v>8280.6226999999999</v>
      </c>
    </row>
    <row r="328" spans="2:3">
      <c r="B328">
        <v>1712.2270000000001</v>
      </c>
      <c r="C328">
        <v>8527.5319999999992</v>
      </c>
    </row>
    <row r="329" spans="2:3">
      <c r="B329">
        <v>4058.71245</v>
      </c>
      <c r="C329">
        <v>12244.531000000001</v>
      </c>
    </row>
    <row r="330" spans="2:3">
      <c r="B330">
        <v>6435.6237000000001</v>
      </c>
      <c r="C330">
        <v>24667.419000000002</v>
      </c>
    </row>
    <row r="331" spans="2:3">
      <c r="B331">
        <v>1136.3994</v>
      </c>
      <c r="C331">
        <v>3410.3240000000001</v>
      </c>
    </row>
    <row r="332" spans="2:3">
      <c r="B332">
        <v>42560.430399999997</v>
      </c>
      <c r="C332">
        <v>26392.260289999998</v>
      </c>
    </row>
    <row r="333" spans="2:3">
      <c r="B333">
        <v>8703.4560000000001</v>
      </c>
      <c r="C333">
        <v>14394.398150000001</v>
      </c>
    </row>
    <row r="334" spans="2:3">
      <c r="B334">
        <v>45710.207849999999</v>
      </c>
      <c r="C334">
        <v>22192.437109999999</v>
      </c>
    </row>
    <row r="335" spans="2:3">
      <c r="B335">
        <v>4837.5823</v>
      </c>
      <c r="C335">
        <v>5148.5526</v>
      </c>
    </row>
    <row r="336" spans="2:3">
      <c r="B336">
        <v>4399.7309999999998</v>
      </c>
      <c r="C336">
        <v>27037.914100000002</v>
      </c>
    </row>
    <row r="337" spans="2:3">
      <c r="B337">
        <v>7222.7862500000001</v>
      </c>
      <c r="C337">
        <v>40003.332249999999</v>
      </c>
    </row>
    <row r="338" spans="2:3">
      <c r="B338">
        <v>46130.5265</v>
      </c>
      <c r="C338">
        <v>6500.2358999999997</v>
      </c>
    </row>
    <row r="339" spans="2:3">
      <c r="B339">
        <v>12363.547</v>
      </c>
      <c r="C339">
        <v>3943.5954000000002</v>
      </c>
    </row>
    <row r="340" spans="2:3">
      <c r="B340">
        <v>1242.26</v>
      </c>
      <c r="C340">
        <v>6185.3208000000004</v>
      </c>
    </row>
    <row r="341" spans="2:3">
      <c r="B341">
        <v>40103.89</v>
      </c>
      <c r="C341">
        <v>46200.985099999998</v>
      </c>
    </row>
    <row r="342" spans="2:3">
      <c r="B342">
        <v>9863.4717999999993</v>
      </c>
      <c r="C342">
        <v>12485.8009</v>
      </c>
    </row>
    <row r="343" spans="2:3">
      <c r="B343">
        <v>11244.376899999999</v>
      </c>
      <c r="C343">
        <v>10156.7832</v>
      </c>
    </row>
    <row r="344" spans="2:3">
      <c r="B344">
        <v>7729.6457499999997</v>
      </c>
      <c r="C344">
        <v>2585.2689999999998</v>
      </c>
    </row>
    <row r="345" spans="2:3">
      <c r="B345">
        <v>5438.7491</v>
      </c>
      <c r="C345">
        <v>4766.0219999999999</v>
      </c>
    </row>
    <row r="346" spans="2:3">
      <c r="B346">
        <v>34806.467700000001</v>
      </c>
      <c r="C346">
        <v>26236.579969999999</v>
      </c>
    </row>
    <row r="347" spans="2:3">
      <c r="B347">
        <v>2104.1134000000002</v>
      </c>
      <c r="C347">
        <v>3577.9989999999998</v>
      </c>
    </row>
    <row r="348" spans="2:3">
      <c r="B348">
        <v>8068.1850000000004</v>
      </c>
      <c r="C348">
        <v>3201.2451500000002</v>
      </c>
    </row>
    <row r="349" spans="2:3">
      <c r="B349">
        <v>2362.2290499999999</v>
      </c>
      <c r="C349">
        <v>29186.482360000002</v>
      </c>
    </row>
    <row r="350" spans="2:3">
      <c r="B350">
        <v>2352.9684499999998</v>
      </c>
      <c r="C350">
        <v>3500.6122999999998</v>
      </c>
    </row>
    <row r="351" spans="2:3">
      <c r="B351">
        <v>40273.645499999999</v>
      </c>
      <c r="C351">
        <v>2020.5523000000001</v>
      </c>
    </row>
    <row r="352" spans="2:3">
      <c r="B352">
        <v>10976.24575</v>
      </c>
      <c r="C352">
        <v>9541.6955500000004</v>
      </c>
    </row>
    <row r="353" spans="2:3">
      <c r="B353">
        <v>9504.3102999999992</v>
      </c>
      <c r="C353">
        <v>5385.3379000000004</v>
      </c>
    </row>
    <row r="354" spans="2:3">
      <c r="B354">
        <v>10264.4421</v>
      </c>
      <c r="C354">
        <v>8930.9345499999999</v>
      </c>
    </row>
    <row r="355" spans="2:3">
      <c r="B355">
        <v>1727.54</v>
      </c>
      <c r="C355">
        <v>5375.0379999999996</v>
      </c>
    </row>
    <row r="356" spans="2:3">
      <c r="B356">
        <v>1984.4532999999999</v>
      </c>
      <c r="C356">
        <v>44400.4064</v>
      </c>
    </row>
    <row r="357" spans="2:3">
      <c r="B357">
        <v>12146.971</v>
      </c>
      <c r="C357">
        <v>6113.2310500000003</v>
      </c>
    </row>
    <row r="358" spans="2:3">
      <c r="B358">
        <v>13112.604799999999</v>
      </c>
      <c r="C358">
        <v>5469.0065999999997</v>
      </c>
    </row>
    <row r="359" spans="2:3">
      <c r="B359">
        <v>11264.540999999999</v>
      </c>
      <c r="C359">
        <v>10107.220600000001</v>
      </c>
    </row>
    <row r="360" spans="2:3">
      <c r="B360">
        <v>12979.358</v>
      </c>
      <c r="C360">
        <v>8310.8391499999998</v>
      </c>
    </row>
    <row r="361" spans="2:3">
      <c r="B361">
        <v>1263.249</v>
      </c>
      <c r="C361">
        <v>2457.502</v>
      </c>
    </row>
    <row r="362" spans="2:3">
      <c r="B362">
        <v>6664.68595</v>
      </c>
      <c r="C362">
        <v>9566.9909000000007</v>
      </c>
    </row>
    <row r="363" spans="2:3">
      <c r="B363">
        <v>19361.998800000001</v>
      </c>
      <c r="C363">
        <v>10848.1343</v>
      </c>
    </row>
    <row r="364" spans="2:3">
      <c r="B364">
        <v>10065.413</v>
      </c>
      <c r="C364">
        <v>12231.613600000001</v>
      </c>
    </row>
    <row r="365" spans="2:3">
      <c r="B365">
        <v>3484.3310000000001</v>
      </c>
      <c r="C365">
        <v>9875.6803999999993</v>
      </c>
    </row>
    <row r="366" spans="2:3">
      <c r="B366">
        <v>36189.101699999999</v>
      </c>
      <c r="C366">
        <v>10106.134249999999</v>
      </c>
    </row>
    <row r="367" spans="2:3">
      <c r="B367">
        <v>44585.455869999998</v>
      </c>
      <c r="C367">
        <v>40932.429499999998</v>
      </c>
    </row>
    <row r="368" spans="2:3">
      <c r="B368">
        <v>8604.4836500000001</v>
      </c>
      <c r="C368">
        <v>16657.71745</v>
      </c>
    </row>
    <row r="369" spans="2:3">
      <c r="B369">
        <v>18246.495500000001</v>
      </c>
      <c r="C369">
        <v>2217.6012000000001</v>
      </c>
    </row>
    <row r="370" spans="2:3">
      <c r="B370">
        <v>43254.417950000003</v>
      </c>
      <c r="C370">
        <v>6781.3541999999998</v>
      </c>
    </row>
    <row r="371" spans="2:3">
      <c r="B371">
        <v>8827.2098999999998</v>
      </c>
      <c r="C371">
        <v>4234.9269999999997</v>
      </c>
    </row>
    <row r="372" spans="2:3">
      <c r="B372">
        <v>11737.848840000001</v>
      </c>
      <c r="C372">
        <v>9447.2503500000003</v>
      </c>
    </row>
    <row r="373" spans="2:3">
      <c r="B373">
        <v>1627.2824499999999</v>
      </c>
      <c r="C373">
        <v>14007.222</v>
      </c>
    </row>
    <row r="374" spans="2:3">
      <c r="B374">
        <v>3062.5082499999999</v>
      </c>
      <c r="C374">
        <v>9583.8932999999997</v>
      </c>
    </row>
    <row r="375" spans="2:3">
      <c r="B375">
        <v>1906.35825</v>
      </c>
      <c r="C375">
        <v>40419.019099999998</v>
      </c>
    </row>
    <row r="376" spans="2:3">
      <c r="B376">
        <v>14210.53595</v>
      </c>
      <c r="C376">
        <v>3757.8447999999999</v>
      </c>
    </row>
    <row r="377" spans="2:3">
      <c r="B377">
        <v>17128.426080000001</v>
      </c>
      <c r="C377">
        <v>9910.3598500000007</v>
      </c>
    </row>
    <row r="378" spans="2:3">
      <c r="B378">
        <v>5031.26955</v>
      </c>
      <c r="C378">
        <v>8556.9069999999992</v>
      </c>
    </row>
    <row r="379" spans="2:3">
      <c r="B379">
        <v>5428.7277000000004</v>
      </c>
      <c r="C379">
        <v>19539.242999999999</v>
      </c>
    </row>
    <row r="380" spans="2:3">
      <c r="B380">
        <v>36307.798300000002</v>
      </c>
      <c r="C380">
        <v>11833.782300000001</v>
      </c>
    </row>
    <row r="381" spans="2:3">
      <c r="B381">
        <v>2416.9549999999999</v>
      </c>
      <c r="C381">
        <v>7985.8149999999996</v>
      </c>
    </row>
    <row r="382" spans="2:3">
      <c r="B382">
        <v>19040.876</v>
      </c>
      <c r="C382">
        <v>23065.420699999999</v>
      </c>
    </row>
    <row r="383" spans="2:3">
      <c r="B383">
        <v>3070.8087</v>
      </c>
      <c r="C383">
        <v>3925.7582000000002</v>
      </c>
    </row>
    <row r="384" spans="2:3">
      <c r="B384">
        <v>8062.7640000000001</v>
      </c>
      <c r="C384">
        <v>9095.0682500000003</v>
      </c>
    </row>
    <row r="385" spans="2:3">
      <c r="B385">
        <v>27941.28758</v>
      </c>
      <c r="C385">
        <v>11842.623750000001</v>
      </c>
    </row>
    <row r="386" spans="2:3">
      <c r="B386">
        <v>7261.741</v>
      </c>
      <c r="C386">
        <v>7050.6419999999998</v>
      </c>
    </row>
    <row r="387" spans="2:3">
      <c r="B387">
        <v>10560.4917</v>
      </c>
      <c r="C387">
        <v>14319.031000000001</v>
      </c>
    </row>
    <row r="388" spans="2:3">
      <c r="B388">
        <v>6986.6970000000001</v>
      </c>
      <c r="C388">
        <v>6933.2422500000002</v>
      </c>
    </row>
    <row r="389" spans="2:3">
      <c r="B389">
        <v>7448.4039499999999</v>
      </c>
      <c r="C389">
        <v>11150.78</v>
      </c>
    </row>
    <row r="390" spans="2:3">
      <c r="B390">
        <v>5934.3797999999997</v>
      </c>
      <c r="C390">
        <v>12797.20962</v>
      </c>
    </row>
    <row r="391" spans="2:3">
      <c r="B391">
        <v>9869.8101999999999</v>
      </c>
      <c r="C391">
        <v>17748.5062</v>
      </c>
    </row>
    <row r="392" spans="2:3">
      <c r="B392">
        <v>18259.216</v>
      </c>
      <c r="C392">
        <v>24520.263999999999</v>
      </c>
    </row>
    <row r="393" spans="2:3">
      <c r="B393">
        <v>1146.7965999999999</v>
      </c>
      <c r="C393">
        <v>4350.5144</v>
      </c>
    </row>
    <row r="394" spans="2:3">
      <c r="B394">
        <v>9386.1612999999998</v>
      </c>
      <c r="C394">
        <v>6414.1779999999999</v>
      </c>
    </row>
    <row r="395" spans="2:3">
      <c r="B395">
        <v>12741.167450000001</v>
      </c>
      <c r="C395">
        <v>13457.960800000001</v>
      </c>
    </row>
    <row r="396" spans="2:3">
      <c r="B396">
        <v>1917.3184000000001</v>
      </c>
      <c r="C396">
        <v>5662.2250000000004</v>
      </c>
    </row>
    <row r="397" spans="2:3">
      <c r="B397">
        <v>5209.5788499999999</v>
      </c>
      <c r="C397">
        <v>2731.9122000000002</v>
      </c>
    </row>
    <row r="398" spans="2:3">
      <c r="B398">
        <v>1252.4069999999999</v>
      </c>
      <c r="C398">
        <v>7209.4917999999998</v>
      </c>
    </row>
    <row r="399" spans="2:3">
      <c r="B399">
        <v>21195.817999999999</v>
      </c>
      <c r="C399">
        <v>4719.52405</v>
      </c>
    </row>
    <row r="400" spans="2:3">
      <c r="B400">
        <v>18310.741999999998</v>
      </c>
      <c r="C400">
        <v>11848.141</v>
      </c>
    </row>
    <row r="401" spans="2:3">
      <c r="B401">
        <v>4266.1657999999998</v>
      </c>
      <c r="C401">
        <v>7046.7222000000002</v>
      </c>
    </row>
    <row r="402" spans="2:3">
      <c r="B402">
        <v>17904.527050000001</v>
      </c>
      <c r="C402">
        <v>14313.846299999999</v>
      </c>
    </row>
    <row r="403" spans="2:3">
      <c r="B403">
        <v>2103.08</v>
      </c>
      <c r="C403">
        <v>38792.685599999997</v>
      </c>
    </row>
    <row r="404" spans="2:3">
      <c r="B404">
        <v>1815.8759</v>
      </c>
      <c r="C404">
        <v>7731.8578500000003</v>
      </c>
    </row>
    <row r="405" spans="2:3">
      <c r="B405">
        <v>1131.5065999999999</v>
      </c>
      <c r="C405">
        <v>28476.734990000001</v>
      </c>
    </row>
    <row r="406" spans="2:3">
      <c r="B406">
        <v>3309.7926000000002</v>
      </c>
      <c r="C406">
        <v>2136.8822500000001</v>
      </c>
    </row>
    <row r="407" spans="2:3">
      <c r="B407">
        <v>11013.7119</v>
      </c>
      <c r="C407">
        <v>9414.92</v>
      </c>
    </row>
    <row r="408" spans="2:3">
      <c r="B408">
        <v>4428.8878500000001</v>
      </c>
      <c r="C408">
        <v>6360.9935999999998</v>
      </c>
    </row>
    <row r="409" spans="2:3">
      <c r="B409">
        <v>5584.3056999999999</v>
      </c>
      <c r="C409">
        <v>1877.9294</v>
      </c>
    </row>
    <row r="410" spans="2:3">
      <c r="B410">
        <v>3597.596</v>
      </c>
      <c r="C410">
        <v>2842.7607499999999</v>
      </c>
    </row>
    <row r="411" spans="2:3">
      <c r="B411">
        <v>7445.9179999999997</v>
      </c>
      <c r="C411">
        <v>23401.30575</v>
      </c>
    </row>
    <row r="412" spans="2:3">
      <c r="B412">
        <v>2680.9493000000002</v>
      </c>
      <c r="C412">
        <v>55135.402090000003</v>
      </c>
    </row>
    <row r="413" spans="2:3">
      <c r="B413">
        <v>12523.604799999999</v>
      </c>
      <c r="C413">
        <v>1621.8827000000001</v>
      </c>
    </row>
    <row r="414" spans="2:3">
      <c r="B414">
        <v>43813.866099999999</v>
      </c>
      <c r="C414">
        <v>8219.2039000000004</v>
      </c>
    </row>
    <row r="415" spans="2:3">
      <c r="B415">
        <v>20773.62775</v>
      </c>
      <c r="C415">
        <v>16069.08475</v>
      </c>
    </row>
    <row r="416" spans="2:3">
      <c r="B416">
        <v>39597.407200000001</v>
      </c>
      <c r="C416">
        <v>5266.3656000000001</v>
      </c>
    </row>
    <row r="417" spans="2:3">
      <c r="B417">
        <v>6117.4944999999998</v>
      </c>
      <c r="C417">
        <v>4719.7365499999996</v>
      </c>
    </row>
    <row r="418" spans="2:3">
      <c r="B418">
        <v>13393.755999999999</v>
      </c>
      <c r="C418">
        <v>11657.7189</v>
      </c>
    </row>
    <row r="419" spans="2:3">
      <c r="B419">
        <v>11743.9341</v>
      </c>
      <c r="C419">
        <v>6402.2913500000004</v>
      </c>
    </row>
    <row r="420" spans="2:3">
      <c r="B420">
        <v>5377.4578000000001</v>
      </c>
      <c r="C420">
        <v>12622.1795</v>
      </c>
    </row>
    <row r="421" spans="2:3">
      <c r="B421">
        <v>7160.3302999999996</v>
      </c>
      <c r="C421">
        <v>36021.011200000001</v>
      </c>
    </row>
    <row r="422" spans="2:3">
      <c r="B422">
        <v>4402.2330000000002</v>
      </c>
      <c r="C422">
        <v>27533.912899999999</v>
      </c>
    </row>
    <row r="423" spans="2:3">
      <c r="B423">
        <v>1526.3119999999999</v>
      </c>
      <c r="C423">
        <v>45008.955499999996</v>
      </c>
    </row>
    <row r="424" spans="2:3">
      <c r="B424">
        <v>12323.936</v>
      </c>
      <c r="C424">
        <v>9872.7009999999991</v>
      </c>
    </row>
    <row r="425" spans="2:3">
      <c r="B425">
        <v>10072.055050000001</v>
      </c>
      <c r="C425">
        <v>2974.1260000000002</v>
      </c>
    </row>
    <row r="426" spans="2:3">
      <c r="B426">
        <v>2438.0551999999998</v>
      </c>
      <c r="C426">
        <v>37270.1512</v>
      </c>
    </row>
    <row r="427" spans="2:3">
      <c r="B427">
        <v>10601.632250000001</v>
      </c>
      <c r="C427">
        <v>42111.664700000001</v>
      </c>
    </row>
    <row r="428" spans="2:3">
      <c r="B428">
        <v>14119.62</v>
      </c>
      <c r="C428">
        <v>11729.6795</v>
      </c>
    </row>
    <row r="429" spans="2:3">
      <c r="B429">
        <v>15817.985699999999</v>
      </c>
      <c r="C429">
        <v>24106.912550000001</v>
      </c>
    </row>
    <row r="430" spans="2:3">
      <c r="B430">
        <v>10965.446</v>
      </c>
      <c r="C430">
        <v>1875.3440000000001</v>
      </c>
    </row>
    <row r="431" spans="2:3">
      <c r="B431">
        <v>8782.4689999999991</v>
      </c>
      <c r="C431">
        <v>40974.164900000003</v>
      </c>
    </row>
    <row r="432" spans="2:3">
      <c r="B432">
        <v>6600.3609999999999</v>
      </c>
      <c r="C432">
        <v>18218.161390000001</v>
      </c>
    </row>
    <row r="433" spans="2:3">
      <c r="B433">
        <v>1141.4450999999999</v>
      </c>
      <c r="C433">
        <v>46113.510999999999</v>
      </c>
    </row>
    <row r="434" spans="2:3">
      <c r="B434">
        <v>11576.13</v>
      </c>
      <c r="C434">
        <v>7151.0919999999996</v>
      </c>
    </row>
    <row r="435" spans="2:3">
      <c r="B435">
        <v>13129.603450000001</v>
      </c>
      <c r="C435">
        <v>12269.68865</v>
      </c>
    </row>
    <row r="436" spans="2:3">
      <c r="B436">
        <v>8457.8179999999993</v>
      </c>
      <c r="C436">
        <v>5458.0464499999998</v>
      </c>
    </row>
    <row r="437" spans="2:3">
      <c r="B437">
        <v>5966.8873999999996</v>
      </c>
      <c r="C437">
        <v>4391.652</v>
      </c>
    </row>
    <row r="438" spans="2:3">
      <c r="B438">
        <v>6849.0259999999998</v>
      </c>
      <c r="C438">
        <v>3392.3652000000002</v>
      </c>
    </row>
    <row r="439" spans="2:3">
      <c r="B439">
        <v>8891.1394999999993</v>
      </c>
      <c r="C439">
        <v>2690.1138000000001</v>
      </c>
    </row>
    <row r="440" spans="2:3">
      <c r="B440">
        <v>6653.7885999999999</v>
      </c>
      <c r="C440">
        <v>26140.3603</v>
      </c>
    </row>
    <row r="441" spans="2:3">
      <c r="B441">
        <v>6282.2349999999997</v>
      </c>
      <c r="C441">
        <v>6311.9520000000002</v>
      </c>
    </row>
    <row r="442" spans="2:3">
      <c r="B442">
        <v>3443.0639999999999</v>
      </c>
      <c r="C442">
        <v>2585.8506499999999</v>
      </c>
    </row>
    <row r="443" spans="2:3">
      <c r="B443">
        <v>2789.0574000000001</v>
      </c>
      <c r="C443">
        <v>46255.112500000003</v>
      </c>
    </row>
    <row r="444" spans="2:3">
      <c r="B444">
        <v>4877.9810500000003</v>
      </c>
      <c r="C444">
        <v>5272.1758</v>
      </c>
    </row>
    <row r="445" spans="2:3">
      <c r="B445">
        <v>19719.6947</v>
      </c>
      <c r="C445">
        <v>29330.98315</v>
      </c>
    </row>
    <row r="446" spans="2:3">
      <c r="B446">
        <v>27218.437249999999</v>
      </c>
      <c r="C446">
        <v>7243.8136000000004</v>
      </c>
    </row>
    <row r="447" spans="2:3">
      <c r="B447">
        <v>1682.597</v>
      </c>
      <c r="C447">
        <v>13063.883</v>
      </c>
    </row>
    <row r="448" spans="2:3">
      <c r="B448">
        <v>11945.1327</v>
      </c>
      <c r="C448">
        <v>19798.054550000001</v>
      </c>
    </row>
    <row r="449" spans="2:3">
      <c r="B449">
        <v>10422.916649999999</v>
      </c>
      <c r="C449">
        <v>1634.5734</v>
      </c>
    </row>
    <row r="450" spans="2:3">
      <c r="B450">
        <v>44202.653599999998</v>
      </c>
      <c r="C450">
        <v>2117.3388500000001</v>
      </c>
    </row>
    <row r="451" spans="2:3">
      <c r="B451">
        <v>13555.0049</v>
      </c>
      <c r="C451">
        <v>12644.589</v>
      </c>
    </row>
    <row r="452" spans="2:3">
      <c r="B452">
        <v>2221.5644499999999</v>
      </c>
      <c r="C452">
        <v>4564.1914500000003</v>
      </c>
    </row>
    <row r="453" spans="2:3">
      <c r="B453">
        <v>8688.8588500000005</v>
      </c>
      <c r="C453">
        <v>7633.7205999999996</v>
      </c>
    </row>
    <row r="454" spans="2:3">
      <c r="B454">
        <v>48673.558799999999</v>
      </c>
      <c r="C454">
        <v>17496.306</v>
      </c>
    </row>
    <row r="455" spans="2:3">
      <c r="B455">
        <v>4661.2863500000003</v>
      </c>
      <c r="C455">
        <v>14382.709049999999</v>
      </c>
    </row>
    <row r="456" spans="2:3">
      <c r="B456">
        <v>8125.7844999999998</v>
      </c>
      <c r="C456">
        <v>7626.9930000000004</v>
      </c>
    </row>
    <row r="457" spans="2:3">
      <c r="B457">
        <v>4846.9201499999999</v>
      </c>
      <c r="C457">
        <v>2473.3341</v>
      </c>
    </row>
    <row r="458" spans="2:3">
      <c r="B458">
        <v>15170.069</v>
      </c>
      <c r="C458">
        <v>21774.32215</v>
      </c>
    </row>
    <row r="459" spans="2:3">
      <c r="B459">
        <v>2639.0428999999999</v>
      </c>
      <c r="C459">
        <v>13041.921</v>
      </c>
    </row>
    <row r="460" spans="2:3">
      <c r="B460">
        <v>33732.686699999998</v>
      </c>
      <c r="C460">
        <v>5245.2268999999997</v>
      </c>
    </row>
    <row r="461" spans="2:3">
      <c r="B461">
        <v>5257.5079500000002</v>
      </c>
      <c r="C461">
        <v>13451.121999999999</v>
      </c>
    </row>
    <row r="462" spans="2:3">
      <c r="B462">
        <v>35069.374519999998</v>
      </c>
      <c r="C462">
        <v>13462.52</v>
      </c>
    </row>
    <row r="463" spans="2:3">
      <c r="B463">
        <v>5488.2619999999997</v>
      </c>
      <c r="C463">
        <v>2913.569</v>
      </c>
    </row>
    <row r="464" spans="2:3">
      <c r="B464">
        <v>4320.4108500000002</v>
      </c>
      <c r="C464">
        <v>12032.325999999999</v>
      </c>
    </row>
    <row r="465" spans="2:3">
      <c r="B465">
        <v>6250.4350000000004</v>
      </c>
      <c r="C465">
        <v>13470.804400000001</v>
      </c>
    </row>
    <row r="466" spans="2:3">
      <c r="B466">
        <v>25333.332839999999</v>
      </c>
      <c r="C466">
        <v>6238.2979999999998</v>
      </c>
    </row>
    <row r="467" spans="2:3">
      <c r="B467">
        <v>6289.7548999999999</v>
      </c>
      <c r="C467">
        <v>7348.1419999999998</v>
      </c>
    </row>
    <row r="468" spans="2:3">
      <c r="B468">
        <v>2927.0646999999999</v>
      </c>
      <c r="C468">
        <v>12233.828</v>
      </c>
    </row>
    <row r="469" spans="2:3">
      <c r="B469">
        <v>10096.969999999999</v>
      </c>
      <c r="C469">
        <v>8965.7957499999993</v>
      </c>
    </row>
    <row r="470" spans="2:3">
      <c r="B470">
        <v>4673.3922000000002</v>
      </c>
      <c r="C470">
        <v>9549.5650999999998</v>
      </c>
    </row>
    <row r="471" spans="2:3">
      <c r="B471">
        <v>32108.662820000001</v>
      </c>
      <c r="C471">
        <v>2217.4691499999999</v>
      </c>
    </row>
    <row r="472" spans="2:3">
      <c r="B472">
        <v>2304.0021999999999</v>
      </c>
      <c r="C472">
        <v>11674.13</v>
      </c>
    </row>
    <row r="473" spans="2:3">
      <c r="B473">
        <v>9487.6442000000006</v>
      </c>
      <c r="C473">
        <v>4527.1829500000003</v>
      </c>
    </row>
    <row r="474" spans="2:3">
      <c r="B474">
        <v>1121.8739</v>
      </c>
      <c r="C474">
        <v>2730.1078499999999</v>
      </c>
    </row>
    <row r="475" spans="2:3">
      <c r="B475">
        <v>1628.4709</v>
      </c>
      <c r="C475">
        <v>3353.2840000000001</v>
      </c>
    </row>
    <row r="476" spans="2:3">
      <c r="B476">
        <v>12982.8747</v>
      </c>
      <c r="C476">
        <v>14474.674999999999</v>
      </c>
    </row>
    <row r="477" spans="2:3">
      <c r="B477">
        <v>7160.0940000000001</v>
      </c>
      <c r="C477">
        <v>8596.8277999999991</v>
      </c>
    </row>
    <row r="478" spans="2:3">
      <c r="B478">
        <v>39047.285000000003</v>
      </c>
      <c r="C478">
        <v>10702.642400000001</v>
      </c>
    </row>
    <row r="479" spans="2:3">
      <c r="B479">
        <v>6358.7764500000003</v>
      </c>
      <c r="C479">
        <v>4992.3764000000001</v>
      </c>
    </row>
    <row r="480" spans="2:3">
      <c r="B480">
        <v>19933.457999999999</v>
      </c>
      <c r="C480">
        <v>2527.8186500000002</v>
      </c>
    </row>
    <row r="481" spans="2:3">
      <c r="B481">
        <v>11534.872649999999</v>
      </c>
      <c r="C481">
        <v>1759.338</v>
      </c>
    </row>
    <row r="482" spans="2:3">
      <c r="B482">
        <v>47462.894</v>
      </c>
      <c r="C482">
        <v>9704.6680500000002</v>
      </c>
    </row>
    <row r="483" spans="2:3">
      <c r="B483">
        <v>38998.546000000002</v>
      </c>
      <c r="C483">
        <v>4889.0367999999999</v>
      </c>
    </row>
    <row r="484" spans="2:3">
      <c r="B484">
        <v>20009.63365</v>
      </c>
      <c r="C484">
        <v>16796.411940000002</v>
      </c>
    </row>
    <row r="485" spans="2:3">
      <c r="B485">
        <v>3875.7341000000001</v>
      </c>
      <c r="C485">
        <v>7624.63</v>
      </c>
    </row>
    <row r="486" spans="2:3">
      <c r="B486">
        <v>41999.519999999997</v>
      </c>
      <c r="C486">
        <v>28340.188849999999</v>
      </c>
    </row>
    <row r="487" spans="2:3">
      <c r="B487">
        <v>12609.88702</v>
      </c>
      <c r="C487">
        <v>14571.890799999999</v>
      </c>
    </row>
    <row r="488" spans="2:3">
      <c r="B488">
        <v>41034.221400000002</v>
      </c>
      <c r="C488">
        <v>3378.91</v>
      </c>
    </row>
    <row r="489" spans="2:3">
      <c r="B489">
        <v>28468.919010000001</v>
      </c>
      <c r="C489">
        <v>7144.86265</v>
      </c>
    </row>
    <row r="490" spans="2:3">
      <c r="B490">
        <v>9500.5730500000009</v>
      </c>
      <c r="C490">
        <v>10118.424000000001</v>
      </c>
    </row>
    <row r="491" spans="2:3">
      <c r="B491">
        <v>26467.09737</v>
      </c>
      <c r="C491">
        <v>16420.494549999999</v>
      </c>
    </row>
    <row r="492" spans="2:3">
      <c r="B492">
        <v>4746.3440000000001</v>
      </c>
      <c r="C492">
        <v>7986.4752500000004</v>
      </c>
    </row>
    <row r="493" spans="2:3">
      <c r="B493">
        <v>23967.38305</v>
      </c>
      <c r="C493">
        <v>7418.5219999999999</v>
      </c>
    </row>
    <row r="494" spans="2:3">
      <c r="B494">
        <v>7518.0253499999999</v>
      </c>
      <c r="C494">
        <v>13887.968500000001</v>
      </c>
    </row>
    <row r="495" spans="2:3">
      <c r="B495">
        <v>3279.8685500000001</v>
      </c>
      <c r="C495">
        <v>6551.7501000000002</v>
      </c>
    </row>
    <row r="496" spans="2:3">
      <c r="B496">
        <v>2322.6217999999999</v>
      </c>
      <c r="C496">
        <v>5267.8181500000001</v>
      </c>
    </row>
    <row r="497" spans="2:3">
      <c r="B497">
        <v>16138.762049999999</v>
      </c>
      <c r="C497">
        <v>8269.0439999999999</v>
      </c>
    </row>
    <row r="498" spans="2:3">
      <c r="B498">
        <v>7804.1605</v>
      </c>
      <c r="C498">
        <v>36580.282160000002</v>
      </c>
    </row>
    <row r="499" spans="2:3">
      <c r="B499">
        <v>2902.9065000000001</v>
      </c>
      <c r="C499">
        <v>5383.5360000000001</v>
      </c>
    </row>
    <row r="500" spans="2:3">
      <c r="B500">
        <v>25517.11363</v>
      </c>
      <c r="C500">
        <v>2709.24395</v>
      </c>
    </row>
    <row r="501" spans="2:3">
      <c r="B501">
        <v>4500.33925</v>
      </c>
      <c r="C501">
        <v>3987.9259999999999</v>
      </c>
    </row>
    <row r="502" spans="2:3">
      <c r="B502">
        <v>19199.944</v>
      </c>
      <c r="C502">
        <v>12495.290849999999</v>
      </c>
    </row>
    <row r="503" spans="2:3">
      <c r="B503">
        <v>4915.0598499999996</v>
      </c>
      <c r="C503">
        <v>26018.950519999999</v>
      </c>
    </row>
    <row r="504" spans="2:3">
      <c r="B504">
        <v>8410.0468500000006</v>
      </c>
      <c r="C504">
        <v>35595.589800000002</v>
      </c>
    </row>
    <row r="505" spans="2:3">
      <c r="B505">
        <v>4518.8262500000001</v>
      </c>
      <c r="C505">
        <v>8569.8618000000006</v>
      </c>
    </row>
    <row r="506" spans="2:3">
      <c r="B506">
        <v>5484.4673000000003</v>
      </c>
      <c r="C506">
        <v>2020.1769999999999</v>
      </c>
    </row>
    <row r="507" spans="2:3">
      <c r="B507">
        <v>17361.766100000001</v>
      </c>
      <c r="C507">
        <v>6877.9800999999998</v>
      </c>
    </row>
    <row r="508" spans="2:3">
      <c r="B508">
        <v>34472.841</v>
      </c>
      <c r="C508">
        <v>21677.283449999999</v>
      </c>
    </row>
    <row r="509" spans="2:3">
      <c r="B509">
        <v>1972.95</v>
      </c>
      <c r="C509">
        <v>44423.803</v>
      </c>
    </row>
    <row r="510" spans="2:3">
      <c r="B510">
        <v>21232.182260000001</v>
      </c>
      <c r="C510">
        <v>4137.5227000000004</v>
      </c>
    </row>
    <row r="511" spans="2:3">
      <c r="B511">
        <v>8627.5411000000004</v>
      </c>
      <c r="C511">
        <v>12094.477999999999</v>
      </c>
    </row>
    <row r="512" spans="2:3">
      <c r="B512">
        <v>4433.3877000000002</v>
      </c>
      <c r="C512">
        <v>39725.518049999999</v>
      </c>
    </row>
    <row r="513" spans="2:3">
      <c r="B513">
        <v>4438.2633999999998</v>
      </c>
      <c r="C513">
        <v>20234.854749999999</v>
      </c>
    </row>
    <row r="514" spans="2:3">
      <c r="B514">
        <v>24915.220850000002</v>
      </c>
      <c r="C514">
        <v>3161.4540000000002</v>
      </c>
    </row>
    <row r="515" spans="2:3">
      <c r="B515">
        <v>23241.47453</v>
      </c>
      <c r="C515">
        <v>21880.82</v>
      </c>
    </row>
    <row r="516" spans="2:3">
      <c r="B516">
        <v>9957.7216000000008</v>
      </c>
      <c r="C516">
        <v>7325.0482000000002</v>
      </c>
    </row>
    <row r="517" spans="2:3">
      <c r="B517">
        <v>18767.737700000001</v>
      </c>
      <c r="C517">
        <v>3594.17085</v>
      </c>
    </row>
    <row r="518" spans="2:3">
      <c r="B518">
        <v>8765.2489999999998</v>
      </c>
      <c r="C518">
        <v>8023.1354499999998</v>
      </c>
    </row>
    <row r="519" spans="2:3">
      <c r="B519">
        <v>12124.992399999999</v>
      </c>
      <c r="C519">
        <v>3353.4703</v>
      </c>
    </row>
    <row r="520" spans="2:3">
      <c r="B520">
        <v>8798.5930000000008</v>
      </c>
      <c r="C520">
        <v>8277.5229999999992</v>
      </c>
    </row>
    <row r="521" spans="2:3">
      <c r="B521">
        <v>42211.138200000001</v>
      </c>
      <c r="C521">
        <v>17929.303370000001</v>
      </c>
    </row>
    <row r="522" spans="2:3">
      <c r="B522">
        <v>1711.0268000000001</v>
      </c>
      <c r="C522">
        <v>2480.9791</v>
      </c>
    </row>
    <row r="523" spans="2:3">
      <c r="B523">
        <v>16450.894700000001</v>
      </c>
      <c r="C523">
        <v>5708.8670000000002</v>
      </c>
    </row>
    <row r="524" spans="2:3">
      <c r="B524">
        <v>21595.382290000001</v>
      </c>
      <c r="C524">
        <v>7045.4989999999998</v>
      </c>
    </row>
    <row r="525" spans="2:3">
      <c r="B525">
        <v>9850.4320000000007</v>
      </c>
      <c r="C525">
        <v>10928.849</v>
      </c>
    </row>
    <row r="526" spans="2:3">
      <c r="B526">
        <v>13747.87235</v>
      </c>
      <c r="C526">
        <v>12096.6512</v>
      </c>
    </row>
    <row r="527" spans="2:3">
      <c r="B527">
        <v>12950.0712</v>
      </c>
      <c r="C527">
        <v>13204.28565</v>
      </c>
    </row>
    <row r="528" spans="2:3">
      <c r="B528">
        <v>37484.4493</v>
      </c>
      <c r="C528">
        <v>4562.8420999999998</v>
      </c>
    </row>
    <row r="529" spans="2:3">
      <c r="B529">
        <v>2250.8352</v>
      </c>
      <c r="C529">
        <v>8551.3469999999998</v>
      </c>
    </row>
    <row r="530" spans="2:3">
      <c r="B530">
        <v>22493.659640000002</v>
      </c>
      <c r="C530">
        <v>15019.760050000001</v>
      </c>
    </row>
    <row r="531" spans="2:3">
      <c r="B531">
        <v>1704.7001499999999</v>
      </c>
      <c r="C531">
        <v>19023.259999999998</v>
      </c>
    </row>
    <row r="532" spans="2:3">
      <c r="B532">
        <v>33475.817150000003</v>
      </c>
      <c r="C532">
        <v>11286.538699999999</v>
      </c>
    </row>
    <row r="533" spans="2:3">
      <c r="B533">
        <v>11394.065549999999</v>
      </c>
      <c r="C533">
        <v>33907.548000000003</v>
      </c>
    </row>
    <row r="534" spans="2:3">
      <c r="B534">
        <v>44501.398200000003</v>
      </c>
      <c r="C534">
        <v>11299.343000000001</v>
      </c>
    </row>
    <row r="535" spans="2:3">
      <c r="B535">
        <v>39727.614000000001</v>
      </c>
      <c r="C535">
        <v>4561.1885000000002</v>
      </c>
    </row>
    <row r="536" spans="2:3">
      <c r="B536">
        <v>14394.5579</v>
      </c>
      <c r="C536">
        <v>44641.197399999997</v>
      </c>
    </row>
    <row r="537" spans="2:3">
      <c r="B537">
        <v>9288.0267000000003</v>
      </c>
      <c r="C537">
        <v>23045.566159999998</v>
      </c>
    </row>
    <row r="538" spans="2:3">
      <c r="B538">
        <v>25309.489000000001</v>
      </c>
      <c r="C538">
        <v>3227.1210999999998</v>
      </c>
    </row>
    <row r="539" spans="2:3">
      <c r="B539">
        <v>10594.501550000001</v>
      </c>
      <c r="C539">
        <v>16776.304049999999</v>
      </c>
    </row>
    <row r="540" spans="2:3">
      <c r="B540">
        <v>4462.7218000000003</v>
      </c>
      <c r="C540">
        <v>10338.9316</v>
      </c>
    </row>
    <row r="541" spans="2:3">
      <c r="B541">
        <v>1981.5818999999999</v>
      </c>
      <c r="C541">
        <v>8988.1587500000005</v>
      </c>
    </row>
    <row r="542" spans="2:3">
      <c r="B542">
        <v>11554.223599999999</v>
      </c>
      <c r="C542">
        <v>10493.9458</v>
      </c>
    </row>
    <row r="543" spans="2:3">
      <c r="B543">
        <v>48970.247600000002</v>
      </c>
      <c r="C543">
        <v>11512.405000000001</v>
      </c>
    </row>
    <row r="544" spans="2:3">
      <c r="B544">
        <v>6548.1950500000003</v>
      </c>
      <c r="C544">
        <v>24180.933499999999</v>
      </c>
    </row>
    <row r="545" spans="2:3">
      <c r="B545">
        <v>8978.1851000000006</v>
      </c>
      <c r="C545">
        <v>5312.1698500000002</v>
      </c>
    </row>
    <row r="546" spans="2:3">
      <c r="B546">
        <v>5757.41345</v>
      </c>
      <c r="C546">
        <v>5693.4305000000004</v>
      </c>
    </row>
    <row r="547" spans="2:3">
      <c r="B547">
        <v>14349.8544</v>
      </c>
      <c r="C547">
        <v>34166.273000000001</v>
      </c>
    </row>
    <row r="548" spans="2:3">
      <c r="B548">
        <v>39871.704299999998</v>
      </c>
      <c r="C548">
        <v>46661.4424</v>
      </c>
    </row>
    <row r="549" spans="2:3">
      <c r="B549">
        <v>13974.455550000001</v>
      </c>
      <c r="C549">
        <v>18903.491409999999</v>
      </c>
    </row>
    <row r="550" spans="2:3">
      <c r="B550">
        <v>1909.52745</v>
      </c>
      <c r="C550">
        <v>40904.199500000002</v>
      </c>
    </row>
    <row r="551" spans="2:3">
      <c r="B551">
        <v>2102.2647000000002</v>
      </c>
      <c r="C551">
        <v>14254.608200000001</v>
      </c>
    </row>
    <row r="552" spans="2:3">
      <c r="B552">
        <v>34672.147199999999</v>
      </c>
      <c r="C552">
        <v>5836.5204000000003</v>
      </c>
    </row>
    <row r="553" spans="2:3">
      <c r="B553">
        <v>15161.5344</v>
      </c>
      <c r="C553">
        <v>1728.8969999999999</v>
      </c>
    </row>
    <row r="554" spans="2:3">
      <c r="B554">
        <v>11884.048580000001</v>
      </c>
      <c r="C554">
        <v>8582.3022999999994</v>
      </c>
    </row>
    <row r="555" spans="2:3">
      <c r="B555">
        <v>4454.40265</v>
      </c>
      <c r="C555">
        <v>9991.0376500000002</v>
      </c>
    </row>
    <row r="556" spans="2:3">
      <c r="B556">
        <v>5855.9025000000001</v>
      </c>
      <c r="C556">
        <v>11085.586799999999</v>
      </c>
    </row>
    <row r="557" spans="2:3">
      <c r="B557">
        <v>4076.4969999999998</v>
      </c>
      <c r="C557">
        <v>7623.518</v>
      </c>
    </row>
    <row r="558" spans="2:3">
      <c r="B558">
        <v>10796.35025</v>
      </c>
      <c r="C558">
        <v>3176.2876999999999</v>
      </c>
    </row>
    <row r="559" spans="2:3">
      <c r="B559">
        <v>11353.2276</v>
      </c>
      <c r="C559">
        <v>36898.733079999998</v>
      </c>
    </row>
    <row r="560" spans="2:3">
      <c r="B560">
        <v>9748.9105999999992</v>
      </c>
      <c r="C560">
        <v>7954.5169999999998</v>
      </c>
    </row>
    <row r="561" spans="2:3">
      <c r="B561">
        <v>10577.087</v>
      </c>
      <c r="C561">
        <v>27117.993780000001</v>
      </c>
    </row>
    <row r="562" spans="2:3">
      <c r="B562">
        <v>41676.081100000003</v>
      </c>
      <c r="C562">
        <v>2261.5688</v>
      </c>
    </row>
    <row r="563" spans="2:3">
      <c r="B563">
        <v>3591.48</v>
      </c>
      <c r="C563">
        <v>2203.7359499999998</v>
      </c>
    </row>
    <row r="564" spans="2:3">
      <c r="B564">
        <v>1674.6323</v>
      </c>
      <c r="C564">
        <v>12235.8392</v>
      </c>
    </row>
    <row r="565" spans="2:3">
      <c r="B565">
        <v>11253.421</v>
      </c>
      <c r="C565">
        <v>40941.285400000001</v>
      </c>
    </row>
    <row r="566" spans="2:3">
      <c r="B566">
        <v>3471.4096</v>
      </c>
      <c r="C566">
        <v>5630.4578499999998</v>
      </c>
    </row>
    <row r="567" spans="2:3">
      <c r="B567">
        <v>11363.2832</v>
      </c>
      <c r="C567">
        <v>11015.1747</v>
      </c>
    </row>
    <row r="568" spans="2:3">
      <c r="B568">
        <v>20420.604650000001</v>
      </c>
      <c r="C568">
        <v>7228.2156500000001</v>
      </c>
    </row>
    <row r="569" spans="2:3">
      <c r="B569">
        <v>2904.0880000000002</v>
      </c>
      <c r="C569">
        <v>14426.073850000001</v>
      </c>
    </row>
    <row r="570" spans="2:3">
      <c r="B570">
        <v>8605.3615000000009</v>
      </c>
      <c r="C570">
        <v>2459.7201</v>
      </c>
    </row>
    <row r="571" spans="2:3">
      <c r="B571">
        <v>41949.244100000004</v>
      </c>
      <c r="C571">
        <v>3989.8409999999999</v>
      </c>
    </row>
    <row r="572" spans="2:3">
      <c r="B572">
        <v>2396.0958999999998</v>
      </c>
      <c r="C572">
        <v>7727.2532000000001</v>
      </c>
    </row>
    <row r="573" spans="2:3">
      <c r="B573">
        <v>10807.4863</v>
      </c>
      <c r="C573">
        <v>2200.8308499999998</v>
      </c>
    </row>
    <row r="574" spans="2:3">
      <c r="B574">
        <v>9222.4025999999994</v>
      </c>
      <c r="C574">
        <v>7153.5538999999999</v>
      </c>
    </row>
    <row r="575" spans="2:3">
      <c r="B575">
        <v>36124.573700000001</v>
      </c>
      <c r="C575">
        <v>5227.9887500000004</v>
      </c>
    </row>
    <row r="576" spans="2:3">
      <c r="B576">
        <v>38282.749499999998</v>
      </c>
      <c r="C576">
        <v>4529.4769999999999</v>
      </c>
    </row>
    <row r="577" spans="2:3">
      <c r="B577">
        <v>8347.1643000000004</v>
      </c>
      <c r="C577">
        <v>6112.3529500000004</v>
      </c>
    </row>
    <row r="578" spans="2:3">
      <c r="B578">
        <v>10214.636</v>
      </c>
      <c r="C578">
        <v>22478.6</v>
      </c>
    </row>
    <row r="579" spans="2:3">
      <c r="B579">
        <v>14358.364369999999</v>
      </c>
      <c r="C579">
        <v>11093.6229</v>
      </c>
    </row>
    <row r="580" spans="2:3">
      <c r="B580">
        <v>3693.4279999999999</v>
      </c>
      <c r="C580">
        <v>2154.3609999999999</v>
      </c>
    </row>
    <row r="581" spans="2:3">
      <c r="B581">
        <v>20709.020339999999</v>
      </c>
      <c r="C581">
        <v>23887.662700000001</v>
      </c>
    </row>
    <row r="582" spans="2:3">
      <c r="B582">
        <v>19673.335729999999</v>
      </c>
      <c r="C582">
        <v>6496.8860000000004</v>
      </c>
    </row>
    <row r="583" spans="2:3">
      <c r="B583">
        <v>3704.3544999999999</v>
      </c>
      <c r="C583">
        <v>2899.4893499999998</v>
      </c>
    </row>
    <row r="584" spans="2:3">
      <c r="B584">
        <v>9048.0272999999997</v>
      </c>
      <c r="C584">
        <v>7650.7737500000003</v>
      </c>
    </row>
    <row r="585" spans="2:3">
      <c r="B585">
        <v>6338.0756000000001</v>
      </c>
      <c r="C585">
        <v>2850.6837500000001</v>
      </c>
    </row>
    <row r="586" spans="2:3">
      <c r="B586">
        <v>9630.3970000000008</v>
      </c>
      <c r="C586">
        <v>2632.9920000000002</v>
      </c>
    </row>
    <row r="587" spans="2:3">
      <c r="B587">
        <v>11289.10925</v>
      </c>
      <c r="C587">
        <v>9447.3824000000004</v>
      </c>
    </row>
    <row r="588" spans="2:3">
      <c r="B588">
        <v>52590.829389999999</v>
      </c>
      <c r="C588">
        <v>18328.238099999999</v>
      </c>
    </row>
    <row r="589" spans="2:3">
      <c r="B589">
        <v>10791.96</v>
      </c>
      <c r="C589">
        <v>13844.797200000001</v>
      </c>
    </row>
    <row r="590" spans="2:3">
      <c r="B590">
        <v>5979.7309999999998</v>
      </c>
      <c r="C590">
        <v>21771.3423</v>
      </c>
    </row>
    <row r="591" spans="2:3">
      <c r="B591">
        <v>39722.746200000001</v>
      </c>
      <c r="C591">
        <v>13126.677449999999</v>
      </c>
    </row>
    <row r="592" spans="2:3">
      <c r="B592">
        <v>5124.1886999999997</v>
      </c>
      <c r="C592">
        <v>5327.4002499999997</v>
      </c>
    </row>
    <row r="593" spans="2:3">
      <c r="B593">
        <v>18963.171920000001</v>
      </c>
      <c r="C593">
        <v>13725.47184</v>
      </c>
    </row>
    <row r="594" spans="2:3">
      <c r="B594">
        <v>10982.5013</v>
      </c>
      <c r="C594">
        <v>13019.161050000001</v>
      </c>
    </row>
    <row r="595" spans="2:3">
      <c r="B595">
        <v>4670.6400000000003</v>
      </c>
      <c r="C595">
        <v>8671.1912499999999</v>
      </c>
    </row>
    <row r="596" spans="2:3">
      <c r="B596">
        <v>17178.682400000002</v>
      </c>
      <c r="C596">
        <v>4134.0824499999999</v>
      </c>
    </row>
    <row r="597" spans="2:3">
      <c r="B597">
        <v>6457.8433999999997</v>
      </c>
      <c r="C597">
        <v>18838.703659999999</v>
      </c>
    </row>
    <row r="598" spans="2:3">
      <c r="B598">
        <v>4433.9159</v>
      </c>
      <c r="C598">
        <v>33307.550799999997</v>
      </c>
    </row>
    <row r="599" spans="2:3">
      <c r="B599">
        <v>19350.368900000001</v>
      </c>
      <c r="C599">
        <v>4934.7049999999999</v>
      </c>
    </row>
    <row r="600" spans="2:3">
      <c r="B600">
        <v>8603.8233999999993</v>
      </c>
      <c r="C600">
        <v>18223.4512</v>
      </c>
    </row>
    <row r="601" spans="2:3">
      <c r="B601">
        <v>37465.34375</v>
      </c>
      <c r="C601">
        <v>36910.608030000003</v>
      </c>
    </row>
    <row r="602" spans="2:3">
      <c r="B602">
        <v>5699.8374999999996</v>
      </c>
      <c r="C602">
        <v>20296.863450000001</v>
      </c>
    </row>
    <row r="603" spans="2:3">
      <c r="B603">
        <v>6393.6034499999996</v>
      </c>
      <c r="C603">
        <v>10806.839</v>
      </c>
    </row>
    <row r="604" spans="2:3">
      <c r="B604">
        <v>6198.7518</v>
      </c>
      <c r="C604">
        <v>3956.0714499999999</v>
      </c>
    </row>
    <row r="605" spans="2:3">
      <c r="B605">
        <v>8733.2292500000003</v>
      </c>
      <c r="C605">
        <v>41661.601999999999</v>
      </c>
    </row>
    <row r="606" spans="2:3">
      <c r="B606">
        <v>2055.3249000000001</v>
      </c>
      <c r="C606">
        <v>7537.1638999999996</v>
      </c>
    </row>
    <row r="607" spans="2:3">
      <c r="B607">
        <v>9964.06</v>
      </c>
      <c r="C607">
        <v>4718.2035500000002</v>
      </c>
    </row>
    <row r="608" spans="2:3">
      <c r="B608">
        <v>5116.5003999999999</v>
      </c>
      <c r="C608">
        <v>26125.674770000001</v>
      </c>
    </row>
    <row r="609" spans="2:3">
      <c r="B609">
        <v>38415.474000000002</v>
      </c>
      <c r="C609">
        <v>4795.6567999999997</v>
      </c>
    </row>
    <row r="610" spans="2:3">
      <c r="B610">
        <v>12347.172</v>
      </c>
      <c r="C610">
        <v>20167.336029999999</v>
      </c>
    </row>
    <row r="611" spans="2:3">
      <c r="B611">
        <v>5373.3642499999996</v>
      </c>
      <c r="C611">
        <v>12479.70895</v>
      </c>
    </row>
    <row r="612" spans="2:3">
      <c r="B612">
        <v>23563.016179999999</v>
      </c>
      <c r="C612">
        <v>8515.7587000000003</v>
      </c>
    </row>
    <row r="613" spans="2:3">
      <c r="B613">
        <v>1702.4553000000001</v>
      </c>
      <c r="C613">
        <v>14449.8544</v>
      </c>
    </row>
    <row r="614" spans="2:3">
      <c r="B614">
        <v>12890.057650000001</v>
      </c>
      <c r="C614">
        <v>12224.350850000001</v>
      </c>
    </row>
    <row r="615" spans="2:3">
      <c r="B615">
        <v>5415.6611999999996</v>
      </c>
      <c r="C615">
        <v>3238.4357</v>
      </c>
    </row>
    <row r="616" spans="2:3">
      <c r="B616">
        <v>4058.1161000000002</v>
      </c>
      <c r="C616">
        <v>4296.2712000000001</v>
      </c>
    </row>
    <row r="617" spans="2:3">
      <c r="B617">
        <v>6593.5083000000004</v>
      </c>
      <c r="C617">
        <v>3171.6149</v>
      </c>
    </row>
    <row r="618" spans="2:3">
      <c r="B618">
        <v>8442.6669999999995</v>
      </c>
      <c r="C618">
        <v>9101.7980000000007</v>
      </c>
    </row>
    <row r="619" spans="2:3">
      <c r="B619">
        <v>6858.4795999999997</v>
      </c>
      <c r="C619">
        <v>1633.9618</v>
      </c>
    </row>
    <row r="620" spans="2:3">
      <c r="B620">
        <v>6640.5448500000002</v>
      </c>
      <c r="C620">
        <v>15828.82173</v>
      </c>
    </row>
    <row r="621" spans="2:3">
      <c r="B621">
        <v>7162.0122000000001</v>
      </c>
      <c r="C621">
        <v>4415.1588000000002</v>
      </c>
    </row>
    <row r="622" spans="2:3">
      <c r="B622">
        <v>10594.225700000001</v>
      </c>
      <c r="C622">
        <v>6474.0129999999999</v>
      </c>
    </row>
    <row r="623" spans="2:3">
      <c r="B623">
        <v>11938.255950000001</v>
      </c>
      <c r="C623">
        <v>11436.738149999999</v>
      </c>
    </row>
    <row r="624" spans="2:3">
      <c r="B624">
        <v>60021.398970000002</v>
      </c>
      <c r="C624">
        <v>11305.93455</v>
      </c>
    </row>
    <row r="625" spans="2:3">
      <c r="B625">
        <v>11345.519</v>
      </c>
      <c r="C625">
        <v>10197.772199999999</v>
      </c>
    </row>
    <row r="626" spans="2:3">
      <c r="B626">
        <v>2699.56835</v>
      </c>
      <c r="C626">
        <v>4544.2348000000002</v>
      </c>
    </row>
    <row r="627" spans="2:3">
      <c r="B627">
        <v>6985.50695</v>
      </c>
      <c r="C627">
        <v>6770.1925000000001</v>
      </c>
    </row>
    <row r="628" spans="2:3">
      <c r="B628">
        <v>47269.853999999999</v>
      </c>
      <c r="C628">
        <v>7337.7479999999996</v>
      </c>
    </row>
    <row r="629" spans="2:3">
      <c r="B629">
        <v>49577.662400000001</v>
      </c>
      <c r="C629">
        <v>10370.912549999999</v>
      </c>
    </row>
    <row r="630" spans="2:3">
      <c r="B630">
        <v>1135.9407000000001</v>
      </c>
      <c r="C630">
        <v>10704.47</v>
      </c>
    </row>
    <row r="631" spans="2:3">
      <c r="B631">
        <v>5615.3689999999997</v>
      </c>
      <c r="C631">
        <v>1880.4870000000001</v>
      </c>
    </row>
    <row r="632" spans="2:3">
      <c r="B632">
        <v>6059.1729999999998</v>
      </c>
      <c r="C632">
        <v>3021.80915</v>
      </c>
    </row>
    <row r="633" spans="2:3">
      <c r="B633">
        <v>37607.527699999999</v>
      </c>
      <c r="C633">
        <v>2741.9479999999999</v>
      </c>
    </row>
    <row r="634" spans="2:3">
      <c r="B634">
        <v>18648.421699999999</v>
      </c>
      <c r="C634">
        <v>4357.0436499999996</v>
      </c>
    </row>
    <row r="635" spans="2:3">
      <c r="B635">
        <v>1241.5650000000001</v>
      </c>
      <c r="C635">
        <v>4189.1130999999996</v>
      </c>
    </row>
    <row r="636" spans="2:3">
      <c r="B636">
        <v>16232.847</v>
      </c>
      <c r="C636">
        <v>8283.6807000000008</v>
      </c>
    </row>
    <row r="637" spans="2:3">
      <c r="B637">
        <v>30063.580549999999</v>
      </c>
      <c r="C637">
        <v>24535.698550000001</v>
      </c>
    </row>
    <row r="638" spans="2:3">
      <c r="B638">
        <v>3277.1610000000001</v>
      </c>
      <c r="C638">
        <v>14283.4594</v>
      </c>
    </row>
    <row r="639" spans="2:3">
      <c r="B639">
        <v>26926.5144</v>
      </c>
      <c r="C639">
        <v>8534.6718000000001</v>
      </c>
    </row>
    <row r="640" spans="2:3">
      <c r="B640">
        <v>34254.053350000002</v>
      </c>
      <c r="C640">
        <v>3732.6251000000002</v>
      </c>
    </row>
    <row r="641" spans="2:3">
      <c r="B641">
        <v>8615.2999999999993</v>
      </c>
      <c r="C641">
        <v>5472.4489999999996</v>
      </c>
    </row>
    <row r="642" spans="2:3">
      <c r="B642">
        <v>3292.5298499999999</v>
      </c>
      <c r="C642">
        <v>7133.9025000000001</v>
      </c>
    </row>
    <row r="643" spans="2:3">
      <c r="B643">
        <v>14478.33015</v>
      </c>
      <c r="C643">
        <v>4340.4408999999996</v>
      </c>
    </row>
    <row r="644" spans="2:3">
      <c r="B644">
        <v>4747.0528999999997</v>
      </c>
      <c r="C644">
        <v>2710.8285500000002</v>
      </c>
    </row>
    <row r="645" spans="2:3">
      <c r="B645">
        <v>17043.341400000001</v>
      </c>
      <c r="C645">
        <v>3208.7869999999998</v>
      </c>
    </row>
    <row r="646" spans="2:3">
      <c r="B646">
        <v>10959.33</v>
      </c>
      <c r="C646">
        <v>2464.6188000000002</v>
      </c>
    </row>
    <row r="647" spans="2:3">
      <c r="B647">
        <v>22462.043750000001</v>
      </c>
      <c r="C647">
        <v>16115.3045</v>
      </c>
    </row>
    <row r="648" spans="2:3">
      <c r="B648">
        <v>1720.3536999999999</v>
      </c>
      <c r="C648">
        <v>33900.652999999998</v>
      </c>
    </row>
    <row r="649" spans="2:3">
      <c r="B649">
        <v>47403.88</v>
      </c>
      <c r="C649">
        <v>4571.4130500000001</v>
      </c>
    </row>
    <row r="650" spans="2:3">
      <c r="B650">
        <v>38344.565999999999</v>
      </c>
      <c r="C650">
        <v>36397.576000000001</v>
      </c>
    </row>
    <row r="651" spans="2:3">
      <c r="B651">
        <v>7147.4727999999996</v>
      </c>
      <c r="C651">
        <v>18765.87545</v>
      </c>
    </row>
    <row r="652" spans="2:3">
      <c r="B652">
        <v>34828.654000000002</v>
      </c>
      <c r="C652">
        <v>1731.6769999999999</v>
      </c>
    </row>
    <row r="653" spans="2:3">
      <c r="B653">
        <v>1515.3449000000001</v>
      </c>
      <c r="C653">
        <v>7201.7008500000002</v>
      </c>
    </row>
    <row r="654" spans="2:3">
      <c r="B654">
        <v>9301.8935500000007</v>
      </c>
      <c r="C654">
        <v>43896.376300000004</v>
      </c>
    </row>
    <row r="655" spans="2:3">
      <c r="B655">
        <v>11931.125249999999</v>
      </c>
      <c r="C655">
        <v>7050.0213000000003</v>
      </c>
    </row>
    <row r="656" spans="2:3">
      <c r="B656">
        <v>1964.78</v>
      </c>
      <c r="C656">
        <v>22395.74424</v>
      </c>
    </row>
    <row r="657" spans="2:3">
      <c r="B657">
        <v>1708.9257500000001</v>
      </c>
      <c r="C657">
        <v>12629.1656</v>
      </c>
    </row>
    <row r="658" spans="2:3">
      <c r="B658">
        <v>5261.4694499999996</v>
      </c>
      <c r="C658">
        <v>10795.937330000001</v>
      </c>
    </row>
    <row r="659" spans="2:3">
      <c r="B659">
        <v>62592.873090000001</v>
      </c>
      <c r="C659">
        <v>11411.684999999999</v>
      </c>
    </row>
    <row r="660" spans="2:3">
      <c r="B660">
        <v>46718.163249999998</v>
      </c>
      <c r="C660">
        <v>2205.9807999999998</v>
      </c>
    </row>
    <row r="661" spans="2:3">
      <c r="B661">
        <v>37829.724199999997</v>
      </c>
      <c r="C661">
        <v>1629.8335</v>
      </c>
    </row>
    <row r="662" spans="2:3">
      <c r="B662">
        <v>21259.377949999998</v>
      </c>
      <c r="C662">
        <v>2007.9449999999999</v>
      </c>
    </row>
    <row r="663" spans="2:3">
      <c r="B663">
        <v>21472.478800000001</v>
      </c>
      <c r="C663">
        <v>29141.3603</v>
      </c>
    </row>
    <row r="664" spans="2:3">
      <c r="B664" s="179">
        <v>6875.9610000000002</v>
      </c>
    </row>
    <row r="665" spans="2:3">
      <c r="B665" s="179">
        <v>6940.90985</v>
      </c>
    </row>
    <row r="666" spans="2:3">
      <c r="B666" s="179">
        <v>4536.259</v>
      </c>
    </row>
    <row r="667" spans="2:3">
      <c r="B667" s="179">
        <v>11272.331389999999</v>
      </c>
    </row>
    <row r="668" spans="2:3">
      <c r="B668" s="179">
        <v>1163.4627</v>
      </c>
    </row>
    <row r="669" spans="2:3">
      <c r="B669" s="179">
        <v>19496.71917</v>
      </c>
    </row>
    <row r="670" spans="2:3">
      <c r="B670" s="179">
        <v>5425.0233500000004</v>
      </c>
    </row>
    <row r="671" spans="2:3">
      <c r="B671" s="179">
        <v>28101.333050000001</v>
      </c>
    </row>
    <row r="672" spans="2:3">
      <c r="B672" s="179">
        <v>12981.3457</v>
      </c>
    </row>
    <row r="673" spans="2:2">
      <c r="B673" s="179">
        <v>4239.8926499999998</v>
      </c>
    </row>
    <row r="674" spans="2:2">
      <c r="B674" s="179">
        <v>13143.336649999999</v>
      </c>
    </row>
    <row r="675" spans="2:2">
      <c r="B675" s="179">
        <v>9377.9046999999991</v>
      </c>
    </row>
    <row r="676" spans="2:2">
      <c r="B676" s="179">
        <v>10325.206</v>
      </c>
    </row>
    <row r="677" spans="2:2">
      <c r="B677" s="179">
        <v>10600.5483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EB58-B249-4EDF-AA86-D6D6D3385BC1}">
  <dimension ref="B2:N13"/>
  <sheetViews>
    <sheetView zoomScale="130" zoomScaleNormal="130" workbookViewId="0">
      <selection activeCell="L6" sqref="L6"/>
    </sheetView>
  </sheetViews>
  <sheetFormatPr defaultRowHeight="14.5"/>
  <cols>
    <col min="1" max="1" width="2.36328125" customWidth="1"/>
    <col min="3" max="3" width="11.6328125" customWidth="1"/>
    <col min="4" max="4" width="12.54296875" customWidth="1"/>
    <col min="5" max="5" width="20.1796875" customWidth="1"/>
    <col min="12" max="12" width="11.36328125" customWidth="1"/>
    <col min="13" max="13" width="11.26953125" customWidth="1"/>
    <col min="14" max="14" width="10.90625" bestFit="1" customWidth="1"/>
  </cols>
  <sheetData>
    <row r="2" spans="2:14">
      <c r="B2" t="s">
        <v>62</v>
      </c>
      <c r="C2" t="s">
        <v>63</v>
      </c>
      <c r="D2" t="s">
        <v>64</v>
      </c>
      <c r="E2" t="s">
        <v>67</v>
      </c>
      <c r="F2" t="s">
        <v>68</v>
      </c>
      <c r="G2" t="s">
        <v>69</v>
      </c>
      <c r="I2" t="s">
        <v>145</v>
      </c>
      <c r="J2" t="s">
        <v>148</v>
      </c>
      <c r="L2" t="s">
        <v>166</v>
      </c>
      <c r="M2" t="s">
        <v>167</v>
      </c>
      <c r="N2" t="s">
        <v>168</v>
      </c>
    </row>
    <row r="3" spans="2:14">
      <c r="B3">
        <v>1</v>
      </c>
      <c r="C3" s="29">
        <v>1121.8739</v>
      </c>
      <c r="D3" s="29">
        <v>6817.197000909091</v>
      </c>
      <c r="E3" t="str">
        <f>CONCATENATE(kelas_charges[[#This Row],[round lower]]," s.d ",kelas_charges[[#This Row],[round upper]])</f>
        <v>1121 s.d 6817</v>
      </c>
      <c r="F3">
        <f>ROUNDDOWN(kelas_charges[[#This Row],[Lower]],0)</f>
        <v>1121</v>
      </c>
      <c r="G3">
        <f>ROUNDDOWN(kelas_charges[[#This Row],[Upper]],0)</f>
        <v>6817</v>
      </c>
      <c r="I3" t="s">
        <v>13</v>
      </c>
      <c r="J3">
        <v>1</v>
      </c>
      <c r="L3">
        <v>0</v>
      </c>
      <c r="M3">
        <v>18.5</v>
      </c>
      <c r="N3" t="s">
        <v>173</v>
      </c>
    </row>
    <row r="4" spans="2:14">
      <c r="B4">
        <v>2</v>
      </c>
      <c r="C4" s="29">
        <f t="shared" ref="C4:C13" si="0">D3</f>
        <v>6817.197000909091</v>
      </c>
      <c r="D4" s="29">
        <v>12512.520101818183</v>
      </c>
      <c r="E4" t="str">
        <f>CONCATENATE(kelas_charges[[#This Row],[round lower]]," s.d ",kelas_charges[[#This Row],[round upper]])</f>
        <v>6817 s.d 12512</v>
      </c>
      <c r="F4">
        <f>ROUNDDOWN(kelas_charges[[#This Row],[Lower]],0)</f>
        <v>6817</v>
      </c>
      <c r="G4">
        <f>ROUNDDOWN(kelas_charges[[#This Row],[Upper]],0)</f>
        <v>12512</v>
      </c>
      <c r="I4" t="s">
        <v>14</v>
      </c>
      <c r="J4">
        <v>2</v>
      </c>
      <c r="L4">
        <f>M3</f>
        <v>18.5</v>
      </c>
      <c r="M4">
        <v>23</v>
      </c>
      <c r="N4" t="s">
        <v>169</v>
      </c>
    </row>
    <row r="5" spans="2:14">
      <c r="B5">
        <v>3</v>
      </c>
      <c r="C5" s="29">
        <f t="shared" si="0"/>
        <v>12512.520101818183</v>
      </c>
      <c r="D5" s="29">
        <v>18207.843202727276</v>
      </c>
      <c r="E5" t="str">
        <f>CONCATENATE(kelas_charges[[#This Row],[round lower]]," s.d ",kelas_charges[[#This Row],[round upper]])</f>
        <v>12512 s.d 18207</v>
      </c>
      <c r="F5">
        <f>ROUNDDOWN(kelas_charges[[#This Row],[Lower]],0)</f>
        <v>12512</v>
      </c>
      <c r="G5">
        <f>ROUNDDOWN(kelas_charges[[#This Row],[Upper]],0)</f>
        <v>18207</v>
      </c>
      <c r="I5" t="s">
        <v>9</v>
      </c>
      <c r="J5">
        <v>3</v>
      </c>
      <c r="L5">
        <f>M4</f>
        <v>23</v>
      </c>
      <c r="M5">
        <v>25</v>
      </c>
      <c r="N5" t="s">
        <v>170</v>
      </c>
    </row>
    <row r="6" spans="2:14">
      <c r="B6">
        <v>4</v>
      </c>
      <c r="C6" s="29">
        <f t="shared" si="0"/>
        <v>18207.843202727276</v>
      </c>
      <c r="D6" s="29">
        <v>23903.166303636368</v>
      </c>
      <c r="E6" t="str">
        <f>CONCATENATE(kelas_charges[[#This Row],[round lower]]," s.d ",kelas_charges[[#This Row],[round upper]])</f>
        <v>18207 s.d 23903</v>
      </c>
      <c r="F6">
        <f>ROUNDDOWN(kelas_charges[[#This Row],[Lower]],0)</f>
        <v>18207</v>
      </c>
      <c r="G6">
        <f>ROUNDDOWN(kelas_charges[[#This Row],[Upper]],0)</f>
        <v>23903</v>
      </c>
      <c r="I6" t="s">
        <v>12</v>
      </c>
      <c r="J6">
        <v>4</v>
      </c>
      <c r="L6">
        <f>M5</f>
        <v>25</v>
      </c>
      <c r="M6">
        <v>30</v>
      </c>
      <c r="N6" t="s">
        <v>171</v>
      </c>
    </row>
    <row r="7" spans="2:14">
      <c r="B7">
        <v>5</v>
      </c>
      <c r="C7" s="29">
        <f t="shared" si="0"/>
        <v>23903.166303636368</v>
      </c>
      <c r="D7" s="29">
        <v>29598.48940454546</v>
      </c>
      <c r="E7" t="str">
        <f>CONCATENATE(kelas_charges[[#This Row],[round lower]]," s.d ",kelas_charges[[#This Row],[round upper]])</f>
        <v>23903 s.d 29598</v>
      </c>
      <c r="F7">
        <f>ROUNDDOWN(kelas_charges[[#This Row],[Lower]],0)</f>
        <v>23903</v>
      </c>
      <c r="G7">
        <f>ROUNDDOWN(kelas_charges[[#This Row],[Upper]],0)</f>
        <v>29598</v>
      </c>
      <c r="L7">
        <f>M6</f>
        <v>30</v>
      </c>
      <c r="M7">
        <v>100</v>
      </c>
      <c r="N7" t="s">
        <v>172</v>
      </c>
    </row>
    <row r="8" spans="2:14">
      <c r="B8">
        <v>6</v>
      </c>
      <c r="C8" s="29">
        <f t="shared" si="0"/>
        <v>29598.48940454546</v>
      </c>
      <c r="D8" s="29">
        <v>35293.812505454553</v>
      </c>
      <c r="E8" t="str">
        <f>CONCATENATE(kelas_charges[[#This Row],[round lower]]," s.d ",kelas_charges[[#This Row],[round upper]])</f>
        <v>29598 s.d 35293</v>
      </c>
      <c r="F8">
        <f>ROUNDDOWN(kelas_charges[[#This Row],[Lower]],0)</f>
        <v>29598</v>
      </c>
      <c r="G8">
        <f>ROUNDDOWN(kelas_charges[[#This Row],[Upper]],0)</f>
        <v>35293</v>
      </c>
    </row>
    <row r="9" spans="2:14">
      <c r="B9">
        <v>7</v>
      </c>
      <c r="C9" s="29">
        <f t="shared" si="0"/>
        <v>35293.812505454553</v>
      </c>
      <c r="D9" s="29">
        <v>40989.135606363641</v>
      </c>
      <c r="E9" t="str">
        <f>CONCATENATE(kelas_charges[[#This Row],[round lower]]," s.d ",kelas_charges[[#This Row],[round upper]])</f>
        <v>35293 s.d 40989</v>
      </c>
      <c r="F9">
        <f>ROUNDDOWN(kelas_charges[[#This Row],[Lower]],0)</f>
        <v>35293</v>
      </c>
      <c r="G9">
        <f>ROUNDDOWN(kelas_charges[[#This Row],[Upper]],0)</f>
        <v>40989</v>
      </c>
    </row>
    <row r="10" spans="2:14">
      <c r="B10">
        <v>8</v>
      </c>
      <c r="C10" s="29">
        <f t="shared" si="0"/>
        <v>40989.135606363641</v>
      </c>
      <c r="D10" s="29">
        <v>46684.45870727273</v>
      </c>
      <c r="E10" t="str">
        <f>CONCATENATE(kelas_charges[[#This Row],[round lower]]," s.d ",kelas_charges[[#This Row],[round upper]])</f>
        <v>40989 s.d 46684</v>
      </c>
      <c r="F10">
        <f>ROUNDDOWN(kelas_charges[[#This Row],[Lower]],0)</f>
        <v>40989</v>
      </c>
      <c r="G10">
        <f>ROUNDDOWN(kelas_charges[[#This Row],[Upper]],0)</f>
        <v>46684</v>
      </c>
    </row>
    <row r="11" spans="2:14">
      <c r="B11">
        <v>9</v>
      </c>
      <c r="C11" s="29">
        <f t="shared" si="0"/>
        <v>46684.45870727273</v>
      </c>
      <c r="D11" s="29">
        <v>52379.781808181819</v>
      </c>
      <c r="E11" t="str">
        <f>CONCATENATE(kelas_charges[[#This Row],[round lower]]," s.d ",kelas_charges[[#This Row],[round upper]])</f>
        <v>46684 s.d 52379</v>
      </c>
      <c r="F11">
        <f>ROUNDDOWN(kelas_charges[[#This Row],[Lower]],0)</f>
        <v>46684</v>
      </c>
      <c r="G11">
        <f>ROUNDDOWN(kelas_charges[[#This Row],[Upper]],0)</f>
        <v>52379</v>
      </c>
    </row>
    <row r="12" spans="2:14">
      <c r="B12">
        <v>10</v>
      </c>
      <c r="C12" s="29">
        <f t="shared" si="0"/>
        <v>52379.781808181819</v>
      </c>
      <c r="D12" s="29">
        <v>58075.104909090907</v>
      </c>
      <c r="E12" t="str">
        <f>CONCATENATE(kelas_charges[[#This Row],[round lower]]," s.d ",kelas_charges[[#This Row],[round upper]])</f>
        <v>52379 s.d 58075</v>
      </c>
      <c r="F12">
        <f>ROUNDDOWN(kelas_charges[[#This Row],[Lower]],0)</f>
        <v>52379</v>
      </c>
      <c r="G12">
        <f>ROUNDDOWN(kelas_charges[[#This Row],[Upper]],0)</f>
        <v>58075</v>
      </c>
    </row>
    <row r="13" spans="2:14">
      <c r="B13">
        <v>11</v>
      </c>
      <c r="C13" s="29">
        <f t="shared" si="0"/>
        <v>58075.104909090907</v>
      </c>
      <c r="D13" s="29">
        <v>63771</v>
      </c>
      <c r="E13" t="str">
        <f>CONCATENATE(kelas_charges[[#This Row],[round lower]]," s.d ",kelas_charges[[#This Row],[round upper]])</f>
        <v>58075 s.d 63771</v>
      </c>
      <c r="F13">
        <f>ROUNDDOWN(kelas_charges[[#This Row],[Lower]],0)</f>
        <v>58075</v>
      </c>
      <c r="G13">
        <f>ROUNDDOWN(kelas_charges[[#This Row],[Upper]],0)</f>
        <v>63771</v>
      </c>
    </row>
  </sheetData>
  <pageMargins left="0.7" right="0.7" top="0.75" bottom="0.75" header="0.3" footer="0.3"/>
  <ignoredErrors>
    <ignoredError sqref="G3" calculatedColumn="1"/>
  </ignoredErrors>
  <drawing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75BA-45F1-414B-BD63-87F2CD49A580}">
  <dimension ref="A1:Z1339"/>
  <sheetViews>
    <sheetView topLeftCell="H1" zoomScale="115" zoomScaleNormal="115" workbookViewId="0">
      <selection activeCell="R10" sqref="R10"/>
    </sheetView>
  </sheetViews>
  <sheetFormatPr defaultRowHeight="14.5"/>
  <cols>
    <col min="4" max="4" width="9.54296875" customWidth="1"/>
    <col min="5" max="5" width="9" customWidth="1"/>
    <col min="6" max="6" width="9.453125" bestFit="1" customWidth="1"/>
    <col min="7" max="7" width="9.1796875" style="29" customWidth="1"/>
    <col min="8" max="8" width="14.08984375" customWidth="1"/>
    <col min="9" max="9" width="19.26953125" bestFit="1" customWidth="1"/>
    <col min="16" max="16" width="10.90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9" t="s">
        <v>6</v>
      </c>
      <c r="H1" t="s">
        <v>65</v>
      </c>
      <c r="I1" t="s">
        <v>66</v>
      </c>
      <c r="J1" t="s">
        <v>136</v>
      </c>
      <c r="K1" t="s">
        <v>150</v>
      </c>
      <c r="L1" t="s">
        <v>149</v>
      </c>
      <c r="M1" t="s">
        <v>151</v>
      </c>
      <c r="N1" t="s">
        <v>163</v>
      </c>
      <c r="O1" t="s">
        <v>164</v>
      </c>
      <c r="P1" t="s">
        <v>168</v>
      </c>
      <c r="Q1" t="s">
        <v>174</v>
      </c>
      <c r="R1" t="s">
        <v>175</v>
      </c>
      <c r="S1" t="s">
        <v>165</v>
      </c>
      <c r="T1" t="s">
        <v>177</v>
      </c>
      <c r="U1" t="s">
        <v>176</v>
      </c>
      <c r="V1" t="s">
        <v>70</v>
      </c>
      <c r="W1" t="s">
        <v>152</v>
      </c>
      <c r="X1" t="s">
        <v>153</v>
      </c>
      <c r="Y1" t="s">
        <v>154</v>
      </c>
      <c r="Z1" t="s">
        <v>155</v>
      </c>
    </row>
    <row r="2" spans="1:26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 s="29">
        <v>16884.923999999999</v>
      </c>
      <c r="H2" cm="1">
        <f t="array" ref="H2">INDEX(kelas_charges[kelas],MATCH(1,(insurance9[[#This Row],[charges]]&gt;=kelas_charges[Lower])*(insurance9[[#This Row],[charges]]&lt;kelas_charges[Upper]),0),1)</f>
        <v>3</v>
      </c>
      <c r="I2" t="str" cm="1">
        <f t="array" ref="I2">INDEX(kelas_charges[desc],MATCH(1,(insurance9[[#This Row],[charges]]&gt;=kelas_charges[Lower])*(insurance9[[#This Row],[charges]]&lt;kelas_charges[Upper]),0),1)</f>
        <v>12512 s.d 18207</v>
      </c>
      <c r="J2">
        <f>IF(insurance9[[#This Row],[charges]]&gt;16700,1,0)</f>
        <v>1</v>
      </c>
      <c r="K2" s="138">
        <f>insurance9[[#This Row],[charges]]</f>
        <v>16884.923999999999</v>
      </c>
      <c r="L2">
        <f>insurance9[[#This Row],[age]]</f>
        <v>19</v>
      </c>
      <c r="M2">
        <f>IF(insurance9[[#This Row],[smoker]]="yes",1,0)</f>
        <v>1</v>
      </c>
      <c r="N2" t="str">
        <f>IF(insurance9[[#This Row],[smoker]]="yes","Perokok","Non Perokok")</f>
        <v>Perokok</v>
      </c>
      <c r="O2" s="138">
        <f>insurance9[[#This Row],[charges]]</f>
        <v>16884.923999999999</v>
      </c>
      <c r="P2" s="138" t="str" cm="1">
        <f t="array" ref="P2">INDEX(bmi[bmi name],MATCH(1,(insurance9[[#This Row],[bmi]]&lt;bmi[bmi atas])*(insurance9[[#This Row],[bmi]]&gt;=bmi[bmi bawah]),0),0)</f>
        <v>Obesitas I</v>
      </c>
      <c r="Q2" s="138">
        <f>insurance9[[#This Row],[cha]]</f>
        <v>16884.923999999999</v>
      </c>
      <c r="R2" s="138" t="str">
        <f>insurance9[[#This Row],[smo]]</f>
        <v>Perokok</v>
      </c>
      <c r="S2" s="149">
        <f>insurance9[[#This Row],[bmi]]</f>
        <v>27.9</v>
      </c>
      <c r="T2" s="149">
        <f>insurance9[[#This Row],[age]]</f>
        <v>19</v>
      </c>
      <c r="U2" s="149">
        <f>insurance9[[#This Row],[bmi2]]</f>
        <v>27.9</v>
      </c>
      <c r="V2">
        <f>insurance9[[#This Row],[charges_class]]</f>
        <v>3</v>
      </c>
      <c r="W2">
        <f>VLOOKUP(insurance9[[#This Row],[region]],Table2[],2,0)</f>
        <v>3</v>
      </c>
      <c r="X2">
        <f>IF(insurance9[[#This Row],[sex]]="female",0,1)</f>
        <v>0</v>
      </c>
      <c r="Y2">
        <f>insurance9[[#This Row],[bmi]]</f>
        <v>27.9</v>
      </c>
      <c r="Z2">
        <f>insurance9[[#This Row],[children]]</f>
        <v>0</v>
      </c>
    </row>
    <row r="3" spans="1:26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 s="29">
        <v>1725.5523000000001</v>
      </c>
      <c r="H3" cm="1">
        <f t="array" ref="H3">INDEX(kelas_charges[kelas],MATCH(1,(insurance9[[#This Row],[charges]]&gt;=kelas_charges[Lower])*(insurance9[[#This Row],[charges]]&lt;kelas_charges[Upper]),0),1)</f>
        <v>1</v>
      </c>
      <c r="I3" t="str" cm="1">
        <f t="array" ref="I3">INDEX(kelas_charges[desc],MATCH(1,(insurance9[[#This Row],[charges]]&gt;=kelas_charges[Lower])*(insurance9[[#This Row],[charges]]&lt;kelas_charges[Upper]),0),1)</f>
        <v>1121 s.d 6817</v>
      </c>
      <c r="J3">
        <f>IF(insurance9[[#This Row],[charges]]&gt;16700,1,0)</f>
        <v>0</v>
      </c>
      <c r="K3" s="138">
        <f>insurance9[[#This Row],[charges]]</f>
        <v>1725.5523000000001</v>
      </c>
      <c r="L3">
        <f>insurance9[[#This Row],[age]]</f>
        <v>18</v>
      </c>
      <c r="M3">
        <f>IF(insurance9[[#This Row],[smoker]]="yes",1,0)</f>
        <v>0</v>
      </c>
      <c r="N3" t="str">
        <f>IF(insurance9[[#This Row],[smoker]]="yes","Perokok","Non Perokok")</f>
        <v>Non Perokok</v>
      </c>
      <c r="O3" s="138">
        <f>insurance9[[#This Row],[charges]]</f>
        <v>1725.5523000000001</v>
      </c>
      <c r="P3" s="138" t="str" cm="1">
        <f t="array" ref="P3">INDEX(bmi[bmi name],MATCH(1,(insurance9[[#This Row],[bmi]]&lt;bmi[bmi atas])*(insurance9[[#This Row],[bmi]]&gt;=bmi[bmi bawah]),0),0)</f>
        <v>Obesitas II</v>
      </c>
      <c r="Q3" s="138">
        <f>insurance9[[#This Row],[cha]]</f>
        <v>1725.5523000000001</v>
      </c>
      <c r="R3" s="138" t="str">
        <f>insurance9[[#This Row],[smo]]</f>
        <v>Non Perokok</v>
      </c>
      <c r="S3" s="149">
        <f>insurance9[[#This Row],[bmi]]</f>
        <v>33.770000000000003</v>
      </c>
      <c r="T3" s="149">
        <f>insurance9[[#This Row],[age]]</f>
        <v>18</v>
      </c>
      <c r="U3" s="149">
        <f>insurance9[[#This Row],[bmi2]]</f>
        <v>33.770000000000003</v>
      </c>
      <c r="V3">
        <f>insurance9[[#This Row],[charges_class]]</f>
        <v>1</v>
      </c>
      <c r="W3">
        <f>VLOOKUP(insurance9[[#This Row],[region]],Table2[],2,0)</f>
        <v>4</v>
      </c>
      <c r="X3">
        <f>IF(insurance9[[#This Row],[sex]]="female",0,1)</f>
        <v>1</v>
      </c>
      <c r="Y3">
        <f>insurance9[[#This Row],[bmi]]</f>
        <v>33.770000000000003</v>
      </c>
      <c r="Z3">
        <f>insurance9[[#This Row],[children]]</f>
        <v>1</v>
      </c>
    </row>
    <row r="4" spans="1:26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 s="29">
        <v>4449.4620000000004</v>
      </c>
      <c r="H4" cm="1">
        <f t="array" ref="H4">INDEX(kelas_charges[kelas],MATCH(1,(insurance9[[#This Row],[charges]]&gt;=kelas_charges[Lower])*(insurance9[[#This Row],[charges]]&lt;kelas_charges[Upper]),0),1)</f>
        <v>1</v>
      </c>
      <c r="I4" t="str" cm="1">
        <f t="array" ref="I4">INDEX(kelas_charges[desc],MATCH(1,(insurance9[[#This Row],[charges]]&gt;=kelas_charges[Lower])*(insurance9[[#This Row],[charges]]&lt;kelas_charges[Upper]),0),1)</f>
        <v>1121 s.d 6817</v>
      </c>
      <c r="J4">
        <f>IF(insurance9[[#This Row],[charges]]&gt;16700,1,0)</f>
        <v>0</v>
      </c>
      <c r="K4" s="138">
        <f>insurance9[[#This Row],[charges]]</f>
        <v>4449.4620000000004</v>
      </c>
      <c r="L4">
        <f>insurance9[[#This Row],[age]]</f>
        <v>28</v>
      </c>
      <c r="M4">
        <f>IF(insurance9[[#This Row],[smoker]]="yes",1,0)</f>
        <v>0</v>
      </c>
      <c r="N4" t="str">
        <f>IF(insurance9[[#This Row],[smoker]]="yes","Perokok","Non Perokok")</f>
        <v>Non Perokok</v>
      </c>
      <c r="O4" s="138">
        <f>insurance9[[#This Row],[charges]]</f>
        <v>4449.4620000000004</v>
      </c>
      <c r="P4" s="138" t="str" cm="1">
        <f t="array" ref="P4">INDEX(bmi[bmi name],MATCH(1,(insurance9[[#This Row],[bmi]]&lt;bmi[bmi atas])*(insurance9[[#This Row],[bmi]]&gt;=bmi[bmi bawah]),0),0)</f>
        <v>Obesitas II</v>
      </c>
      <c r="Q4" s="138">
        <f>insurance9[[#This Row],[cha]]</f>
        <v>4449.4620000000004</v>
      </c>
      <c r="R4" s="138" t="str">
        <f>insurance9[[#This Row],[smo]]</f>
        <v>Non Perokok</v>
      </c>
      <c r="S4" s="149">
        <f>insurance9[[#This Row],[bmi]]</f>
        <v>33</v>
      </c>
      <c r="T4" s="149">
        <f>insurance9[[#This Row],[age]]</f>
        <v>28</v>
      </c>
      <c r="U4" s="149">
        <f>insurance9[[#This Row],[bmi2]]</f>
        <v>33</v>
      </c>
      <c r="V4">
        <f>insurance9[[#This Row],[charges_class]]</f>
        <v>1</v>
      </c>
      <c r="W4">
        <f>VLOOKUP(insurance9[[#This Row],[region]],Table2[],2,0)</f>
        <v>4</v>
      </c>
      <c r="X4">
        <f>IF(insurance9[[#This Row],[sex]]="female",0,1)</f>
        <v>1</v>
      </c>
      <c r="Y4">
        <f>insurance9[[#This Row],[bmi]]</f>
        <v>33</v>
      </c>
      <c r="Z4">
        <f>insurance9[[#This Row],[children]]</f>
        <v>3</v>
      </c>
    </row>
    <row r="5" spans="1:26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 s="29">
        <v>21984.47061</v>
      </c>
      <c r="H5" cm="1">
        <f t="array" ref="H5">INDEX(kelas_charges[kelas],MATCH(1,(insurance9[[#This Row],[charges]]&gt;=kelas_charges[Lower])*(insurance9[[#This Row],[charges]]&lt;kelas_charges[Upper]),0),1)</f>
        <v>4</v>
      </c>
      <c r="I5" t="str" cm="1">
        <f t="array" ref="I5">INDEX(kelas_charges[desc],MATCH(1,(insurance9[[#This Row],[charges]]&gt;=kelas_charges[Lower])*(insurance9[[#This Row],[charges]]&lt;kelas_charges[Upper]),0),1)</f>
        <v>18207 s.d 23903</v>
      </c>
      <c r="J5">
        <f>IF(insurance9[[#This Row],[charges]]&gt;16700,1,0)</f>
        <v>1</v>
      </c>
      <c r="K5" s="138">
        <f>insurance9[[#This Row],[charges]]</f>
        <v>21984.47061</v>
      </c>
      <c r="L5">
        <f>insurance9[[#This Row],[age]]</f>
        <v>33</v>
      </c>
      <c r="M5">
        <f>IF(insurance9[[#This Row],[smoker]]="yes",1,0)</f>
        <v>0</v>
      </c>
      <c r="N5" t="str">
        <f>IF(insurance9[[#This Row],[smoker]]="yes","Perokok","Non Perokok")</f>
        <v>Non Perokok</v>
      </c>
      <c r="O5" s="138">
        <f>insurance9[[#This Row],[charges]]</f>
        <v>21984.47061</v>
      </c>
      <c r="P5" s="138" t="str" cm="1">
        <f t="array" ref="P5">INDEX(bmi[bmi name],MATCH(1,(insurance9[[#This Row],[bmi]]&lt;bmi[bmi atas])*(insurance9[[#This Row],[bmi]]&gt;=bmi[bmi bawah]),0),0)</f>
        <v>Normal</v>
      </c>
      <c r="Q5" s="138">
        <f>insurance9[[#This Row],[cha]]</f>
        <v>21984.47061</v>
      </c>
      <c r="R5" s="138" t="str">
        <f>insurance9[[#This Row],[smo]]</f>
        <v>Non Perokok</v>
      </c>
      <c r="S5" s="149">
        <f>insurance9[[#This Row],[bmi]]</f>
        <v>22.704999999999998</v>
      </c>
      <c r="T5" s="149">
        <f>insurance9[[#This Row],[age]]</f>
        <v>33</v>
      </c>
      <c r="U5" s="149">
        <f>insurance9[[#This Row],[bmi2]]</f>
        <v>22.704999999999998</v>
      </c>
      <c r="V5">
        <f>insurance9[[#This Row],[charges_class]]</f>
        <v>4</v>
      </c>
      <c r="W5">
        <f>VLOOKUP(insurance9[[#This Row],[region]],Table2[],2,0)</f>
        <v>1</v>
      </c>
      <c r="X5">
        <f>IF(insurance9[[#This Row],[sex]]="female",0,1)</f>
        <v>1</v>
      </c>
      <c r="Y5">
        <f>insurance9[[#This Row],[bmi]]</f>
        <v>22.704999999999998</v>
      </c>
      <c r="Z5">
        <f>insurance9[[#This Row],[children]]</f>
        <v>0</v>
      </c>
    </row>
    <row r="6" spans="1:26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 s="29">
        <v>3866.8552</v>
      </c>
      <c r="H6" cm="1">
        <f t="array" ref="H6">INDEX(kelas_charges[kelas],MATCH(1,(insurance9[[#This Row],[charges]]&gt;=kelas_charges[Lower])*(insurance9[[#This Row],[charges]]&lt;kelas_charges[Upper]),0),1)</f>
        <v>1</v>
      </c>
      <c r="I6" t="str" cm="1">
        <f t="array" ref="I6">INDEX(kelas_charges[desc],MATCH(1,(insurance9[[#This Row],[charges]]&gt;=kelas_charges[Lower])*(insurance9[[#This Row],[charges]]&lt;kelas_charges[Upper]),0),1)</f>
        <v>1121 s.d 6817</v>
      </c>
      <c r="J6">
        <f>IF(insurance9[[#This Row],[charges]]&gt;16700,1,0)</f>
        <v>0</v>
      </c>
      <c r="K6" s="138">
        <f>insurance9[[#This Row],[charges]]</f>
        <v>3866.8552</v>
      </c>
      <c r="L6">
        <f>insurance9[[#This Row],[age]]</f>
        <v>32</v>
      </c>
      <c r="M6">
        <f>IF(insurance9[[#This Row],[smoker]]="yes",1,0)</f>
        <v>0</v>
      </c>
      <c r="N6" t="str">
        <f>IF(insurance9[[#This Row],[smoker]]="yes","Perokok","Non Perokok")</f>
        <v>Non Perokok</v>
      </c>
      <c r="O6" s="138">
        <f>insurance9[[#This Row],[charges]]</f>
        <v>3866.8552</v>
      </c>
      <c r="P6" s="138" t="str" cm="1">
        <f t="array" ref="P6">INDEX(bmi[bmi name],MATCH(1,(insurance9[[#This Row],[bmi]]&lt;bmi[bmi atas])*(insurance9[[#This Row],[bmi]]&gt;=bmi[bmi bawah]),0),0)</f>
        <v>Obesitas I</v>
      </c>
      <c r="Q6" s="138">
        <f>insurance9[[#This Row],[cha]]</f>
        <v>3866.8552</v>
      </c>
      <c r="R6" s="138" t="str">
        <f>insurance9[[#This Row],[smo]]</f>
        <v>Non Perokok</v>
      </c>
      <c r="S6" s="149">
        <f>insurance9[[#This Row],[bmi]]</f>
        <v>28.88</v>
      </c>
      <c r="T6" s="149">
        <f>insurance9[[#This Row],[age]]</f>
        <v>32</v>
      </c>
      <c r="U6" s="149">
        <f>insurance9[[#This Row],[bmi2]]</f>
        <v>28.88</v>
      </c>
      <c r="V6">
        <f>insurance9[[#This Row],[charges_class]]</f>
        <v>1</v>
      </c>
      <c r="W6">
        <f>VLOOKUP(insurance9[[#This Row],[region]],Table2[],2,0)</f>
        <v>1</v>
      </c>
      <c r="X6">
        <f>IF(insurance9[[#This Row],[sex]]="female",0,1)</f>
        <v>1</v>
      </c>
      <c r="Y6">
        <f>insurance9[[#This Row],[bmi]]</f>
        <v>28.88</v>
      </c>
      <c r="Z6">
        <f>insurance9[[#This Row],[children]]</f>
        <v>0</v>
      </c>
    </row>
    <row r="7" spans="1:26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 s="29">
        <v>3756.6215999999999</v>
      </c>
      <c r="H7" cm="1">
        <f t="array" ref="H7">INDEX(kelas_charges[kelas],MATCH(1,(insurance9[[#This Row],[charges]]&gt;=kelas_charges[Lower])*(insurance9[[#This Row],[charges]]&lt;kelas_charges[Upper]),0),1)</f>
        <v>1</v>
      </c>
      <c r="I7" t="str" cm="1">
        <f t="array" ref="I7">INDEX(kelas_charges[desc],MATCH(1,(insurance9[[#This Row],[charges]]&gt;=kelas_charges[Lower])*(insurance9[[#This Row],[charges]]&lt;kelas_charges[Upper]),0),1)</f>
        <v>1121 s.d 6817</v>
      </c>
      <c r="J7">
        <f>IF(insurance9[[#This Row],[charges]]&gt;16700,1,0)</f>
        <v>0</v>
      </c>
      <c r="K7" s="138">
        <f>insurance9[[#This Row],[charges]]</f>
        <v>3756.6215999999999</v>
      </c>
      <c r="L7">
        <f>insurance9[[#This Row],[age]]</f>
        <v>31</v>
      </c>
      <c r="M7">
        <f>IF(insurance9[[#This Row],[smoker]]="yes",1,0)</f>
        <v>0</v>
      </c>
      <c r="N7" t="str">
        <f>IF(insurance9[[#This Row],[smoker]]="yes","Perokok","Non Perokok")</f>
        <v>Non Perokok</v>
      </c>
      <c r="O7" s="138">
        <f>insurance9[[#This Row],[charges]]</f>
        <v>3756.6215999999999</v>
      </c>
      <c r="P7" s="138" t="str" cm="1">
        <f t="array" ref="P7">INDEX(bmi[bmi name],MATCH(1,(insurance9[[#This Row],[bmi]]&lt;bmi[bmi atas])*(insurance9[[#This Row],[bmi]]&gt;=bmi[bmi bawah]),0),0)</f>
        <v>Obesitas I</v>
      </c>
      <c r="Q7" s="138">
        <f>insurance9[[#This Row],[cha]]</f>
        <v>3756.6215999999999</v>
      </c>
      <c r="R7" s="138" t="str">
        <f>insurance9[[#This Row],[smo]]</f>
        <v>Non Perokok</v>
      </c>
      <c r="S7" s="149">
        <f>insurance9[[#This Row],[bmi]]</f>
        <v>25.74</v>
      </c>
      <c r="T7" s="149">
        <f>insurance9[[#This Row],[age]]</f>
        <v>31</v>
      </c>
      <c r="U7" s="149">
        <f>insurance9[[#This Row],[bmi2]]</f>
        <v>25.74</v>
      </c>
      <c r="V7">
        <f>insurance9[[#This Row],[charges_class]]</f>
        <v>1</v>
      </c>
      <c r="W7">
        <f>VLOOKUP(insurance9[[#This Row],[region]],Table2[],2,0)</f>
        <v>4</v>
      </c>
      <c r="X7">
        <f>IF(insurance9[[#This Row],[sex]]="female",0,1)</f>
        <v>0</v>
      </c>
      <c r="Y7">
        <f>insurance9[[#This Row],[bmi]]</f>
        <v>25.74</v>
      </c>
      <c r="Z7">
        <f>insurance9[[#This Row],[children]]</f>
        <v>0</v>
      </c>
    </row>
    <row r="8" spans="1:26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 s="29">
        <v>8240.5895999999993</v>
      </c>
      <c r="H8" cm="1">
        <f t="array" ref="H8">INDEX(kelas_charges[kelas],MATCH(1,(insurance9[[#This Row],[charges]]&gt;=kelas_charges[Lower])*(insurance9[[#This Row],[charges]]&lt;kelas_charges[Upper]),0),1)</f>
        <v>2</v>
      </c>
      <c r="I8" t="str" cm="1">
        <f t="array" ref="I8">INDEX(kelas_charges[desc],MATCH(1,(insurance9[[#This Row],[charges]]&gt;=kelas_charges[Lower])*(insurance9[[#This Row],[charges]]&lt;kelas_charges[Upper]),0),1)</f>
        <v>6817 s.d 12512</v>
      </c>
      <c r="J8">
        <f>IF(insurance9[[#This Row],[charges]]&gt;16700,1,0)</f>
        <v>0</v>
      </c>
      <c r="K8" s="138">
        <f>insurance9[[#This Row],[charges]]</f>
        <v>8240.5895999999993</v>
      </c>
      <c r="L8">
        <f>insurance9[[#This Row],[age]]</f>
        <v>46</v>
      </c>
      <c r="M8">
        <f>IF(insurance9[[#This Row],[smoker]]="yes",1,0)</f>
        <v>0</v>
      </c>
      <c r="N8" t="str">
        <f>IF(insurance9[[#This Row],[smoker]]="yes","Perokok","Non Perokok")</f>
        <v>Non Perokok</v>
      </c>
      <c r="O8" s="138">
        <f>insurance9[[#This Row],[charges]]</f>
        <v>8240.5895999999993</v>
      </c>
      <c r="P8" s="138" t="str" cm="1">
        <f t="array" ref="P8">INDEX(bmi[bmi name],MATCH(1,(insurance9[[#This Row],[bmi]]&lt;bmi[bmi atas])*(insurance9[[#This Row],[bmi]]&gt;=bmi[bmi bawah]),0),0)</f>
        <v>Obesitas II</v>
      </c>
      <c r="Q8" s="138">
        <f>insurance9[[#This Row],[cha]]</f>
        <v>8240.5895999999993</v>
      </c>
      <c r="R8" s="138" t="str">
        <f>insurance9[[#This Row],[smo]]</f>
        <v>Non Perokok</v>
      </c>
      <c r="S8" s="149">
        <f>insurance9[[#This Row],[bmi]]</f>
        <v>33.44</v>
      </c>
      <c r="T8" s="149">
        <f>insurance9[[#This Row],[age]]</f>
        <v>46</v>
      </c>
      <c r="U8" s="149">
        <f>insurance9[[#This Row],[bmi2]]</f>
        <v>33.44</v>
      </c>
      <c r="V8">
        <f>insurance9[[#This Row],[charges_class]]</f>
        <v>2</v>
      </c>
      <c r="W8">
        <f>VLOOKUP(insurance9[[#This Row],[region]],Table2[],2,0)</f>
        <v>4</v>
      </c>
      <c r="X8">
        <f>IF(insurance9[[#This Row],[sex]]="female",0,1)</f>
        <v>0</v>
      </c>
      <c r="Y8">
        <f>insurance9[[#This Row],[bmi]]</f>
        <v>33.44</v>
      </c>
      <c r="Z8">
        <f>insurance9[[#This Row],[children]]</f>
        <v>1</v>
      </c>
    </row>
    <row r="9" spans="1:26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 s="29">
        <v>7281.5056000000004</v>
      </c>
      <c r="H9" cm="1">
        <f t="array" ref="H9">INDEX(kelas_charges[kelas],MATCH(1,(insurance9[[#This Row],[charges]]&gt;=kelas_charges[Lower])*(insurance9[[#This Row],[charges]]&lt;kelas_charges[Upper]),0),1)</f>
        <v>2</v>
      </c>
      <c r="I9" t="str" cm="1">
        <f t="array" ref="I9">INDEX(kelas_charges[desc],MATCH(1,(insurance9[[#This Row],[charges]]&gt;=kelas_charges[Lower])*(insurance9[[#This Row],[charges]]&lt;kelas_charges[Upper]),0),1)</f>
        <v>6817 s.d 12512</v>
      </c>
      <c r="J9">
        <f>IF(insurance9[[#This Row],[charges]]&gt;16700,1,0)</f>
        <v>0</v>
      </c>
      <c r="K9" s="138">
        <f>insurance9[[#This Row],[charges]]</f>
        <v>7281.5056000000004</v>
      </c>
      <c r="L9">
        <f>insurance9[[#This Row],[age]]</f>
        <v>37</v>
      </c>
      <c r="M9">
        <f>IF(insurance9[[#This Row],[smoker]]="yes",1,0)</f>
        <v>0</v>
      </c>
      <c r="N9" t="str">
        <f>IF(insurance9[[#This Row],[smoker]]="yes","Perokok","Non Perokok")</f>
        <v>Non Perokok</v>
      </c>
      <c r="O9" s="138">
        <f>insurance9[[#This Row],[charges]]</f>
        <v>7281.5056000000004</v>
      </c>
      <c r="P9" s="138" t="str" cm="1">
        <f t="array" ref="P9">INDEX(bmi[bmi name],MATCH(1,(insurance9[[#This Row],[bmi]]&lt;bmi[bmi atas])*(insurance9[[#This Row],[bmi]]&gt;=bmi[bmi bawah]),0),0)</f>
        <v>Obesitas I</v>
      </c>
      <c r="Q9" s="138">
        <f>insurance9[[#This Row],[cha]]</f>
        <v>7281.5056000000004</v>
      </c>
      <c r="R9" s="138" t="str">
        <f>insurance9[[#This Row],[smo]]</f>
        <v>Non Perokok</v>
      </c>
      <c r="S9" s="149">
        <f>insurance9[[#This Row],[bmi]]</f>
        <v>27.74</v>
      </c>
      <c r="T9" s="149">
        <f>insurance9[[#This Row],[age]]</f>
        <v>37</v>
      </c>
      <c r="U9" s="149">
        <f>insurance9[[#This Row],[bmi2]]</f>
        <v>27.74</v>
      </c>
      <c r="V9">
        <f>insurance9[[#This Row],[charges_class]]</f>
        <v>2</v>
      </c>
      <c r="W9">
        <f>VLOOKUP(insurance9[[#This Row],[region]],Table2[],2,0)</f>
        <v>1</v>
      </c>
      <c r="X9">
        <f>IF(insurance9[[#This Row],[sex]]="female",0,1)</f>
        <v>0</v>
      </c>
      <c r="Y9">
        <f>insurance9[[#This Row],[bmi]]</f>
        <v>27.74</v>
      </c>
      <c r="Z9">
        <f>insurance9[[#This Row],[children]]</f>
        <v>3</v>
      </c>
    </row>
    <row r="10" spans="1:26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 s="29">
        <v>6406.4107000000004</v>
      </c>
      <c r="H10" cm="1">
        <f t="array" ref="H10">INDEX(kelas_charges[kelas],MATCH(1,(insurance9[[#This Row],[charges]]&gt;=kelas_charges[Lower])*(insurance9[[#This Row],[charges]]&lt;kelas_charges[Upper]),0),1)</f>
        <v>1</v>
      </c>
      <c r="I10" t="str" cm="1">
        <f t="array" ref="I10">INDEX(kelas_charges[desc],MATCH(1,(insurance9[[#This Row],[charges]]&gt;=kelas_charges[Lower])*(insurance9[[#This Row],[charges]]&lt;kelas_charges[Upper]),0),1)</f>
        <v>1121 s.d 6817</v>
      </c>
      <c r="J10">
        <f>IF(insurance9[[#This Row],[charges]]&gt;16700,1,0)</f>
        <v>0</v>
      </c>
      <c r="K10" s="138">
        <f>insurance9[[#This Row],[charges]]</f>
        <v>6406.4107000000004</v>
      </c>
      <c r="L10">
        <f>insurance9[[#This Row],[age]]</f>
        <v>37</v>
      </c>
      <c r="M10">
        <f>IF(insurance9[[#This Row],[smoker]]="yes",1,0)</f>
        <v>0</v>
      </c>
      <c r="N10" t="str">
        <f>IF(insurance9[[#This Row],[smoker]]="yes","Perokok","Non Perokok")</f>
        <v>Non Perokok</v>
      </c>
      <c r="O10" s="138">
        <f>insurance9[[#This Row],[charges]]</f>
        <v>6406.4107000000004</v>
      </c>
      <c r="P10" s="138" t="str" cm="1">
        <f t="array" ref="P10">INDEX(bmi[bmi name],MATCH(1,(insurance9[[#This Row],[bmi]]&lt;bmi[bmi atas])*(insurance9[[#This Row],[bmi]]&gt;=bmi[bmi bawah]),0),0)</f>
        <v>Obesitas I</v>
      </c>
      <c r="Q10" s="138">
        <f>insurance9[[#This Row],[cha]]</f>
        <v>6406.4107000000004</v>
      </c>
      <c r="R10" s="138" t="str">
        <f>insurance9[[#This Row],[smo]]</f>
        <v>Non Perokok</v>
      </c>
      <c r="S10" s="149">
        <f>insurance9[[#This Row],[bmi]]</f>
        <v>29.83</v>
      </c>
      <c r="T10" s="149">
        <f>insurance9[[#This Row],[age]]</f>
        <v>37</v>
      </c>
      <c r="U10" s="149">
        <f>insurance9[[#This Row],[bmi2]]</f>
        <v>29.83</v>
      </c>
      <c r="V10">
        <f>insurance9[[#This Row],[charges_class]]</f>
        <v>1</v>
      </c>
      <c r="W10">
        <f>VLOOKUP(insurance9[[#This Row],[region]],Table2[],2,0)</f>
        <v>2</v>
      </c>
      <c r="X10">
        <f>IF(insurance9[[#This Row],[sex]]="female",0,1)</f>
        <v>1</v>
      </c>
      <c r="Y10">
        <f>insurance9[[#This Row],[bmi]]</f>
        <v>29.83</v>
      </c>
      <c r="Z10">
        <f>insurance9[[#This Row],[children]]</f>
        <v>2</v>
      </c>
    </row>
    <row r="11" spans="1:26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 s="29">
        <v>28923.136920000001</v>
      </c>
      <c r="H11" cm="1">
        <f t="array" ref="H11">INDEX(kelas_charges[kelas],MATCH(1,(insurance9[[#This Row],[charges]]&gt;=kelas_charges[Lower])*(insurance9[[#This Row],[charges]]&lt;kelas_charges[Upper]),0),1)</f>
        <v>5</v>
      </c>
      <c r="I11" t="str" cm="1">
        <f t="array" ref="I11">INDEX(kelas_charges[desc],MATCH(1,(insurance9[[#This Row],[charges]]&gt;=kelas_charges[Lower])*(insurance9[[#This Row],[charges]]&lt;kelas_charges[Upper]),0),1)</f>
        <v>23903 s.d 29598</v>
      </c>
      <c r="J11">
        <f>IF(insurance9[[#This Row],[charges]]&gt;16700,1,0)</f>
        <v>1</v>
      </c>
      <c r="K11" s="138">
        <f>insurance9[[#This Row],[charges]]</f>
        <v>28923.136920000001</v>
      </c>
      <c r="L11">
        <f>insurance9[[#This Row],[age]]</f>
        <v>60</v>
      </c>
      <c r="M11">
        <f>IF(insurance9[[#This Row],[smoker]]="yes",1,0)</f>
        <v>0</v>
      </c>
      <c r="N11" t="str">
        <f>IF(insurance9[[#This Row],[smoker]]="yes","Perokok","Non Perokok")</f>
        <v>Non Perokok</v>
      </c>
      <c r="O11" s="138">
        <f>insurance9[[#This Row],[charges]]</f>
        <v>28923.136920000001</v>
      </c>
      <c r="P11" s="138" t="str" cm="1">
        <f t="array" ref="P11">INDEX(bmi[bmi name],MATCH(1,(insurance9[[#This Row],[bmi]]&lt;bmi[bmi atas])*(insurance9[[#This Row],[bmi]]&gt;=bmi[bmi bawah]),0),0)</f>
        <v>Obesitas I</v>
      </c>
      <c r="Q11" s="138">
        <f>insurance9[[#This Row],[cha]]</f>
        <v>28923.136920000001</v>
      </c>
      <c r="R11" s="138" t="str">
        <f>insurance9[[#This Row],[smo]]</f>
        <v>Non Perokok</v>
      </c>
      <c r="S11" s="149">
        <f>insurance9[[#This Row],[bmi]]</f>
        <v>25.84</v>
      </c>
      <c r="T11" s="149">
        <f>insurance9[[#This Row],[age]]</f>
        <v>60</v>
      </c>
      <c r="U11" s="149">
        <f>insurance9[[#This Row],[bmi2]]</f>
        <v>25.84</v>
      </c>
      <c r="V11">
        <f>insurance9[[#This Row],[charges_class]]</f>
        <v>5</v>
      </c>
      <c r="W11">
        <f>VLOOKUP(insurance9[[#This Row],[region]],Table2[],2,0)</f>
        <v>1</v>
      </c>
      <c r="X11">
        <f>IF(insurance9[[#This Row],[sex]]="female",0,1)</f>
        <v>0</v>
      </c>
      <c r="Y11">
        <f>insurance9[[#This Row],[bmi]]</f>
        <v>25.84</v>
      </c>
      <c r="Z11">
        <f>insurance9[[#This Row],[children]]</f>
        <v>0</v>
      </c>
    </row>
    <row r="12" spans="1:26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 s="29">
        <v>2721.3208</v>
      </c>
      <c r="H12" cm="1">
        <f t="array" ref="H12">INDEX(kelas_charges[kelas],MATCH(1,(insurance9[[#This Row],[charges]]&gt;=kelas_charges[Lower])*(insurance9[[#This Row],[charges]]&lt;kelas_charges[Upper]),0),1)</f>
        <v>1</v>
      </c>
      <c r="I12" t="str" cm="1">
        <f t="array" ref="I12">INDEX(kelas_charges[desc],MATCH(1,(insurance9[[#This Row],[charges]]&gt;=kelas_charges[Lower])*(insurance9[[#This Row],[charges]]&lt;kelas_charges[Upper]),0),1)</f>
        <v>1121 s.d 6817</v>
      </c>
      <c r="J12">
        <f>IF(insurance9[[#This Row],[charges]]&gt;16700,1,0)</f>
        <v>0</v>
      </c>
      <c r="K12" s="138">
        <f>insurance9[[#This Row],[charges]]</f>
        <v>2721.3208</v>
      </c>
      <c r="L12">
        <f>insurance9[[#This Row],[age]]</f>
        <v>25</v>
      </c>
      <c r="M12">
        <f>IF(insurance9[[#This Row],[smoker]]="yes",1,0)</f>
        <v>0</v>
      </c>
      <c r="N12" t="str">
        <f>IF(insurance9[[#This Row],[smoker]]="yes","Perokok","Non Perokok")</f>
        <v>Non Perokok</v>
      </c>
      <c r="O12" s="138">
        <f>insurance9[[#This Row],[charges]]</f>
        <v>2721.3208</v>
      </c>
      <c r="P12" s="138" t="str" cm="1">
        <f t="array" ref="P12">INDEX(bmi[bmi name],MATCH(1,(insurance9[[#This Row],[bmi]]&lt;bmi[bmi atas])*(insurance9[[#This Row],[bmi]]&gt;=bmi[bmi bawah]),0),0)</f>
        <v>Obesitas I</v>
      </c>
      <c r="Q12" s="138">
        <f>insurance9[[#This Row],[cha]]</f>
        <v>2721.3208</v>
      </c>
      <c r="R12" s="138" t="str">
        <f>insurance9[[#This Row],[smo]]</f>
        <v>Non Perokok</v>
      </c>
      <c r="S12" s="149">
        <f>insurance9[[#This Row],[bmi]]</f>
        <v>26.22</v>
      </c>
      <c r="T12" s="149">
        <f>insurance9[[#This Row],[age]]</f>
        <v>25</v>
      </c>
      <c r="U12" s="149">
        <f>insurance9[[#This Row],[bmi2]]</f>
        <v>26.22</v>
      </c>
      <c r="V12">
        <f>insurance9[[#This Row],[charges_class]]</f>
        <v>1</v>
      </c>
      <c r="W12">
        <f>VLOOKUP(insurance9[[#This Row],[region]],Table2[],2,0)</f>
        <v>2</v>
      </c>
      <c r="X12">
        <f>IF(insurance9[[#This Row],[sex]]="female",0,1)</f>
        <v>1</v>
      </c>
      <c r="Y12">
        <f>insurance9[[#This Row],[bmi]]</f>
        <v>26.22</v>
      </c>
      <c r="Z12">
        <f>insurance9[[#This Row],[children]]</f>
        <v>0</v>
      </c>
    </row>
    <row r="13" spans="1:26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 s="29">
        <v>27808.7251</v>
      </c>
      <c r="H13" cm="1">
        <f t="array" ref="H13">INDEX(kelas_charges[kelas],MATCH(1,(insurance9[[#This Row],[charges]]&gt;=kelas_charges[Lower])*(insurance9[[#This Row],[charges]]&lt;kelas_charges[Upper]),0),1)</f>
        <v>5</v>
      </c>
      <c r="I13" t="str" cm="1">
        <f t="array" ref="I13">INDEX(kelas_charges[desc],MATCH(1,(insurance9[[#This Row],[charges]]&gt;=kelas_charges[Lower])*(insurance9[[#This Row],[charges]]&lt;kelas_charges[Upper]),0),1)</f>
        <v>23903 s.d 29598</v>
      </c>
      <c r="J13">
        <f>IF(insurance9[[#This Row],[charges]]&gt;16700,1,0)</f>
        <v>1</v>
      </c>
      <c r="K13" s="138">
        <f>insurance9[[#This Row],[charges]]</f>
        <v>27808.7251</v>
      </c>
      <c r="L13">
        <f>insurance9[[#This Row],[age]]</f>
        <v>62</v>
      </c>
      <c r="M13">
        <f>IF(insurance9[[#This Row],[smoker]]="yes",1,0)</f>
        <v>1</v>
      </c>
      <c r="N13" t="str">
        <f>IF(insurance9[[#This Row],[smoker]]="yes","Perokok","Non Perokok")</f>
        <v>Perokok</v>
      </c>
      <c r="O13" s="138">
        <f>insurance9[[#This Row],[charges]]</f>
        <v>27808.7251</v>
      </c>
      <c r="P13" s="138" t="str" cm="1">
        <f t="array" ref="P13">INDEX(bmi[bmi name],MATCH(1,(insurance9[[#This Row],[bmi]]&lt;bmi[bmi atas])*(insurance9[[#This Row],[bmi]]&gt;=bmi[bmi bawah]),0),0)</f>
        <v>Obesitas I</v>
      </c>
      <c r="Q13" s="138">
        <f>insurance9[[#This Row],[cha]]</f>
        <v>27808.7251</v>
      </c>
      <c r="R13" s="138" t="str">
        <f>insurance9[[#This Row],[smo]]</f>
        <v>Perokok</v>
      </c>
      <c r="S13" s="149">
        <f>insurance9[[#This Row],[bmi]]</f>
        <v>26.29</v>
      </c>
      <c r="T13" s="149">
        <f>insurance9[[#This Row],[age]]</f>
        <v>62</v>
      </c>
      <c r="U13" s="149">
        <f>insurance9[[#This Row],[bmi2]]</f>
        <v>26.29</v>
      </c>
      <c r="V13">
        <f>insurance9[[#This Row],[charges_class]]</f>
        <v>5</v>
      </c>
      <c r="W13">
        <f>VLOOKUP(insurance9[[#This Row],[region]],Table2[],2,0)</f>
        <v>4</v>
      </c>
      <c r="X13">
        <f>IF(insurance9[[#This Row],[sex]]="female",0,1)</f>
        <v>0</v>
      </c>
      <c r="Y13">
        <f>insurance9[[#This Row],[bmi]]</f>
        <v>26.29</v>
      </c>
      <c r="Z13">
        <f>insurance9[[#This Row],[children]]</f>
        <v>0</v>
      </c>
    </row>
    <row r="14" spans="1:26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 s="29">
        <v>1826.8430000000001</v>
      </c>
      <c r="H14" cm="1">
        <f t="array" ref="H14">INDEX(kelas_charges[kelas],MATCH(1,(insurance9[[#This Row],[charges]]&gt;=kelas_charges[Lower])*(insurance9[[#This Row],[charges]]&lt;kelas_charges[Upper]),0),1)</f>
        <v>1</v>
      </c>
      <c r="I14" t="str" cm="1">
        <f t="array" ref="I14">INDEX(kelas_charges[desc],MATCH(1,(insurance9[[#This Row],[charges]]&gt;=kelas_charges[Lower])*(insurance9[[#This Row],[charges]]&lt;kelas_charges[Upper]),0),1)</f>
        <v>1121 s.d 6817</v>
      </c>
      <c r="J14">
        <f>IF(insurance9[[#This Row],[charges]]&gt;16700,1,0)</f>
        <v>0</v>
      </c>
      <c r="K14" s="138">
        <f>insurance9[[#This Row],[charges]]</f>
        <v>1826.8430000000001</v>
      </c>
      <c r="L14">
        <f>insurance9[[#This Row],[age]]</f>
        <v>23</v>
      </c>
      <c r="M14">
        <f>IF(insurance9[[#This Row],[smoker]]="yes",1,0)</f>
        <v>0</v>
      </c>
      <c r="N14" t="str">
        <f>IF(insurance9[[#This Row],[smoker]]="yes","Perokok","Non Perokok")</f>
        <v>Non Perokok</v>
      </c>
      <c r="O14" s="138">
        <f>insurance9[[#This Row],[charges]]</f>
        <v>1826.8430000000001</v>
      </c>
      <c r="P14" s="138" t="str" cm="1">
        <f t="array" ref="P14">INDEX(bmi[bmi name],MATCH(1,(insurance9[[#This Row],[bmi]]&lt;bmi[bmi atas])*(insurance9[[#This Row],[bmi]]&gt;=bmi[bmi bawah]),0),0)</f>
        <v>Obesitas II</v>
      </c>
      <c r="Q14" s="138">
        <f>insurance9[[#This Row],[cha]]</f>
        <v>1826.8430000000001</v>
      </c>
      <c r="R14" s="138" t="str">
        <f>insurance9[[#This Row],[smo]]</f>
        <v>Non Perokok</v>
      </c>
      <c r="S14" s="149">
        <f>insurance9[[#This Row],[bmi]]</f>
        <v>34.4</v>
      </c>
      <c r="T14" s="149">
        <f>insurance9[[#This Row],[age]]</f>
        <v>23</v>
      </c>
      <c r="U14" s="149">
        <f>insurance9[[#This Row],[bmi2]]</f>
        <v>34.4</v>
      </c>
      <c r="V14">
        <f>insurance9[[#This Row],[charges_class]]</f>
        <v>1</v>
      </c>
      <c r="W14">
        <f>VLOOKUP(insurance9[[#This Row],[region]],Table2[],2,0)</f>
        <v>3</v>
      </c>
      <c r="X14">
        <f>IF(insurance9[[#This Row],[sex]]="female",0,1)</f>
        <v>1</v>
      </c>
      <c r="Y14">
        <f>insurance9[[#This Row],[bmi]]</f>
        <v>34.4</v>
      </c>
      <c r="Z14">
        <f>insurance9[[#This Row],[children]]</f>
        <v>0</v>
      </c>
    </row>
    <row r="15" spans="1:26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 s="29">
        <v>11090.7178</v>
      </c>
      <c r="H15" cm="1">
        <f t="array" ref="H15">INDEX(kelas_charges[kelas],MATCH(1,(insurance9[[#This Row],[charges]]&gt;=kelas_charges[Lower])*(insurance9[[#This Row],[charges]]&lt;kelas_charges[Upper]),0),1)</f>
        <v>2</v>
      </c>
      <c r="I15" t="str" cm="1">
        <f t="array" ref="I15">INDEX(kelas_charges[desc],MATCH(1,(insurance9[[#This Row],[charges]]&gt;=kelas_charges[Lower])*(insurance9[[#This Row],[charges]]&lt;kelas_charges[Upper]),0),1)</f>
        <v>6817 s.d 12512</v>
      </c>
      <c r="J15">
        <f>IF(insurance9[[#This Row],[charges]]&gt;16700,1,0)</f>
        <v>0</v>
      </c>
      <c r="K15" s="138">
        <f>insurance9[[#This Row],[charges]]</f>
        <v>11090.7178</v>
      </c>
      <c r="L15">
        <f>insurance9[[#This Row],[age]]</f>
        <v>56</v>
      </c>
      <c r="M15">
        <f>IF(insurance9[[#This Row],[smoker]]="yes",1,0)</f>
        <v>0</v>
      </c>
      <c r="N15" t="str">
        <f>IF(insurance9[[#This Row],[smoker]]="yes","Perokok","Non Perokok")</f>
        <v>Non Perokok</v>
      </c>
      <c r="O15" s="138">
        <f>insurance9[[#This Row],[charges]]</f>
        <v>11090.7178</v>
      </c>
      <c r="P15" s="138" t="str" cm="1">
        <f t="array" ref="P15">INDEX(bmi[bmi name],MATCH(1,(insurance9[[#This Row],[bmi]]&lt;bmi[bmi atas])*(insurance9[[#This Row],[bmi]]&gt;=bmi[bmi bawah]),0),0)</f>
        <v>Obesitas II</v>
      </c>
      <c r="Q15" s="138">
        <f>insurance9[[#This Row],[cha]]</f>
        <v>11090.7178</v>
      </c>
      <c r="R15" s="138" t="str">
        <f>insurance9[[#This Row],[smo]]</f>
        <v>Non Perokok</v>
      </c>
      <c r="S15" s="149">
        <f>insurance9[[#This Row],[bmi]]</f>
        <v>39.82</v>
      </c>
      <c r="T15" s="149">
        <f>insurance9[[#This Row],[age]]</f>
        <v>56</v>
      </c>
      <c r="U15" s="149">
        <f>insurance9[[#This Row],[bmi2]]</f>
        <v>39.82</v>
      </c>
      <c r="V15">
        <f>insurance9[[#This Row],[charges_class]]</f>
        <v>2</v>
      </c>
      <c r="W15">
        <f>VLOOKUP(insurance9[[#This Row],[region]],Table2[],2,0)</f>
        <v>4</v>
      </c>
      <c r="X15">
        <f>IF(insurance9[[#This Row],[sex]]="female",0,1)</f>
        <v>0</v>
      </c>
      <c r="Y15">
        <f>insurance9[[#This Row],[bmi]]</f>
        <v>39.82</v>
      </c>
      <c r="Z15">
        <f>insurance9[[#This Row],[children]]</f>
        <v>0</v>
      </c>
    </row>
    <row r="16" spans="1:26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 s="29">
        <v>39611.757700000002</v>
      </c>
      <c r="H16" cm="1">
        <f t="array" ref="H16">INDEX(kelas_charges[kelas],MATCH(1,(insurance9[[#This Row],[charges]]&gt;=kelas_charges[Lower])*(insurance9[[#This Row],[charges]]&lt;kelas_charges[Upper]),0),1)</f>
        <v>7</v>
      </c>
      <c r="I16" t="str" cm="1">
        <f t="array" ref="I16">INDEX(kelas_charges[desc],MATCH(1,(insurance9[[#This Row],[charges]]&gt;=kelas_charges[Lower])*(insurance9[[#This Row],[charges]]&lt;kelas_charges[Upper]),0),1)</f>
        <v>35293 s.d 40989</v>
      </c>
      <c r="J16">
        <f>IF(insurance9[[#This Row],[charges]]&gt;16700,1,0)</f>
        <v>1</v>
      </c>
      <c r="K16" s="138">
        <f>insurance9[[#This Row],[charges]]</f>
        <v>39611.757700000002</v>
      </c>
      <c r="L16">
        <f>insurance9[[#This Row],[age]]</f>
        <v>27</v>
      </c>
      <c r="M16">
        <f>IF(insurance9[[#This Row],[smoker]]="yes",1,0)</f>
        <v>1</v>
      </c>
      <c r="N16" t="str">
        <f>IF(insurance9[[#This Row],[smoker]]="yes","Perokok","Non Perokok")</f>
        <v>Perokok</v>
      </c>
      <c r="O16" s="138">
        <f>insurance9[[#This Row],[charges]]</f>
        <v>39611.757700000002</v>
      </c>
      <c r="P16" s="138" t="str" cm="1">
        <f t="array" ref="P16">INDEX(bmi[bmi name],MATCH(1,(insurance9[[#This Row],[bmi]]&lt;bmi[bmi atas])*(insurance9[[#This Row],[bmi]]&gt;=bmi[bmi bawah]),0),0)</f>
        <v>Obesitas II</v>
      </c>
      <c r="Q16" s="138">
        <f>insurance9[[#This Row],[cha]]</f>
        <v>39611.757700000002</v>
      </c>
      <c r="R16" s="138" t="str">
        <f>insurance9[[#This Row],[smo]]</f>
        <v>Perokok</v>
      </c>
      <c r="S16" s="149">
        <f>insurance9[[#This Row],[bmi]]</f>
        <v>42.13</v>
      </c>
      <c r="T16" s="149">
        <f>insurance9[[#This Row],[age]]</f>
        <v>27</v>
      </c>
      <c r="U16" s="149">
        <f>insurance9[[#This Row],[bmi2]]</f>
        <v>42.13</v>
      </c>
      <c r="V16">
        <f>insurance9[[#This Row],[charges_class]]</f>
        <v>7</v>
      </c>
      <c r="W16">
        <f>VLOOKUP(insurance9[[#This Row],[region]],Table2[],2,0)</f>
        <v>4</v>
      </c>
      <c r="X16">
        <f>IF(insurance9[[#This Row],[sex]]="female",0,1)</f>
        <v>1</v>
      </c>
      <c r="Y16">
        <f>insurance9[[#This Row],[bmi]]</f>
        <v>42.13</v>
      </c>
      <c r="Z16">
        <f>insurance9[[#This Row],[children]]</f>
        <v>0</v>
      </c>
    </row>
    <row r="17" spans="1:26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 s="29">
        <v>1837.2370000000001</v>
      </c>
      <c r="H17" cm="1">
        <f t="array" ref="H17">INDEX(kelas_charges[kelas],MATCH(1,(insurance9[[#This Row],[charges]]&gt;=kelas_charges[Lower])*(insurance9[[#This Row],[charges]]&lt;kelas_charges[Upper]),0),1)</f>
        <v>1</v>
      </c>
      <c r="I17" t="str" cm="1">
        <f t="array" ref="I17">INDEX(kelas_charges[desc],MATCH(1,(insurance9[[#This Row],[charges]]&gt;=kelas_charges[Lower])*(insurance9[[#This Row],[charges]]&lt;kelas_charges[Upper]),0),1)</f>
        <v>1121 s.d 6817</v>
      </c>
      <c r="J17">
        <f>IF(insurance9[[#This Row],[charges]]&gt;16700,1,0)</f>
        <v>0</v>
      </c>
      <c r="K17" s="138">
        <f>insurance9[[#This Row],[charges]]</f>
        <v>1837.2370000000001</v>
      </c>
      <c r="L17">
        <f>insurance9[[#This Row],[age]]</f>
        <v>19</v>
      </c>
      <c r="M17">
        <f>IF(insurance9[[#This Row],[smoker]]="yes",1,0)</f>
        <v>0</v>
      </c>
      <c r="N17" t="str">
        <f>IF(insurance9[[#This Row],[smoker]]="yes","Perokok","Non Perokok")</f>
        <v>Non Perokok</v>
      </c>
      <c r="O17" s="138">
        <f>insurance9[[#This Row],[charges]]</f>
        <v>1837.2370000000001</v>
      </c>
      <c r="P17" s="138" t="str" cm="1">
        <f t="array" ref="P17">INDEX(bmi[bmi name],MATCH(1,(insurance9[[#This Row],[bmi]]&lt;bmi[bmi atas])*(insurance9[[#This Row],[bmi]]&gt;=bmi[bmi bawah]),0),0)</f>
        <v>Overweight</v>
      </c>
      <c r="Q17" s="138">
        <f>insurance9[[#This Row],[cha]]</f>
        <v>1837.2370000000001</v>
      </c>
      <c r="R17" s="138" t="str">
        <f>insurance9[[#This Row],[smo]]</f>
        <v>Non Perokok</v>
      </c>
      <c r="S17" s="149">
        <f>insurance9[[#This Row],[bmi]]</f>
        <v>24.6</v>
      </c>
      <c r="T17" s="149">
        <f>insurance9[[#This Row],[age]]</f>
        <v>19</v>
      </c>
      <c r="U17" s="149">
        <f>insurance9[[#This Row],[bmi2]]</f>
        <v>24.6</v>
      </c>
      <c r="V17">
        <f>insurance9[[#This Row],[charges_class]]</f>
        <v>1</v>
      </c>
      <c r="W17">
        <f>VLOOKUP(insurance9[[#This Row],[region]],Table2[],2,0)</f>
        <v>3</v>
      </c>
      <c r="X17">
        <f>IF(insurance9[[#This Row],[sex]]="female",0,1)</f>
        <v>1</v>
      </c>
      <c r="Y17">
        <f>insurance9[[#This Row],[bmi]]</f>
        <v>24.6</v>
      </c>
      <c r="Z17">
        <f>insurance9[[#This Row],[children]]</f>
        <v>1</v>
      </c>
    </row>
    <row r="18" spans="1:26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 s="29">
        <v>10797.3362</v>
      </c>
      <c r="H18" cm="1">
        <f t="array" ref="H18">INDEX(kelas_charges[kelas],MATCH(1,(insurance9[[#This Row],[charges]]&gt;=kelas_charges[Lower])*(insurance9[[#This Row],[charges]]&lt;kelas_charges[Upper]),0),1)</f>
        <v>2</v>
      </c>
      <c r="I18" t="str" cm="1">
        <f t="array" ref="I18">INDEX(kelas_charges[desc],MATCH(1,(insurance9[[#This Row],[charges]]&gt;=kelas_charges[Lower])*(insurance9[[#This Row],[charges]]&lt;kelas_charges[Upper]),0),1)</f>
        <v>6817 s.d 12512</v>
      </c>
      <c r="J18">
        <f>IF(insurance9[[#This Row],[charges]]&gt;16700,1,0)</f>
        <v>0</v>
      </c>
      <c r="K18" s="138">
        <f>insurance9[[#This Row],[charges]]</f>
        <v>10797.3362</v>
      </c>
      <c r="L18">
        <f>insurance9[[#This Row],[age]]</f>
        <v>52</v>
      </c>
      <c r="M18">
        <f>IF(insurance9[[#This Row],[smoker]]="yes",1,0)</f>
        <v>0</v>
      </c>
      <c r="N18" t="str">
        <f>IF(insurance9[[#This Row],[smoker]]="yes","Perokok","Non Perokok")</f>
        <v>Non Perokok</v>
      </c>
      <c r="O18" s="138">
        <f>insurance9[[#This Row],[charges]]</f>
        <v>10797.3362</v>
      </c>
      <c r="P18" s="138" t="str" cm="1">
        <f t="array" ref="P18">INDEX(bmi[bmi name],MATCH(1,(insurance9[[#This Row],[bmi]]&lt;bmi[bmi atas])*(insurance9[[#This Row],[bmi]]&gt;=bmi[bmi bawah]),0),0)</f>
        <v>Obesitas II</v>
      </c>
      <c r="Q18" s="138">
        <f>insurance9[[#This Row],[cha]]</f>
        <v>10797.3362</v>
      </c>
      <c r="R18" s="138" t="str">
        <f>insurance9[[#This Row],[smo]]</f>
        <v>Non Perokok</v>
      </c>
      <c r="S18" s="149">
        <f>insurance9[[#This Row],[bmi]]</f>
        <v>30.78</v>
      </c>
      <c r="T18" s="149">
        <f>insurance9[[#This Row],[age]]</f>
        <v>52</v>
      </c>
      <c r="U18" s="149">
        <f>insurance9[[#This Row],[bmi2]]</f>
        <v>30.78</v>
      </c>
      <c r="V18">
        <f>insurance9[[#This Row],[charges_class]]</f>
        <v>2</v>
      </c>
      <c r="W18">
        <f>VLOOKUP(insurance9[[#This Row],[region]],Table2[],2,0)</f>
        <v>2</v>
      </c>
      <c r="X18">
        <f>IF(insurance9[[#This Row],[sex]]="female",0,1)</f>
        <v>0</v>
      </c>
      <c r="Y18">
        <f>insurance9[[#This Row],[bmi]]</f>
        <v>30.78</v>
      </c>
      <c r="Z18">
        <f>insurance9[[#This Row],[children]]</f>
        <v>1</v>
      </c>
    </row>
    <row r="19" spans="1:26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 s="29">
        <v>2395.17155</v>
      </c>
      <c r="H19" cm="1">
        <f t="array" ref="H19">INDEX(kelas_charges[kelas],MATCH(1,(insurance9[[#This Row],[charges]]&gt;=kelas_charges[Lower])*(insurance9[[#This Row],[charges]]&lt;kelas_charges[Upper]),0),1)</f>
        <v>1</v>
      </c>
      <c r="I19" t="str" cm="1">
        <f t="array" ref="I19">INDEX(kelas_charges[desc],MATCH(1,(insurance9[[#This Row],[charges]]&gt;=kelas_charges[Lower])*(insurance9[[#This Row],[charges]]&lt;kelas_charges[Upper]),0),1)</f>
        <v>1121 s.d 6817</v>
      </c>
      <c r="J19">
        <f>IF(insurance9[[#This Row],[charges]]&gt;16700,1,0)</f>
        <v>0</v>
      </c>
      <c r="K19" s="138">
        <f>insurance9[[#This Row],[charges]]</f>
        <v>2395.17155</v>
      </c>
      <c r="L19">
        <f>insurance9[[#This Row],[age]]</f>
        <v>23</v>
      </c>
      <c r="M19">
        <f>IF(insurance9[[#This Row],[smoker]]="yes",1,0)</f>
        <v>0</v>
      </c>
      <c r="N19" t="str">
        <f>IF(insurance9[[#This Row],[smoker]]="yes","Perokok","Non Perokok")</f>
        <v>Non Perokok</v>
      </c>
      <c r="O19" s="138">
        <f>insurance9[[#This Row],[charges]]</f>
        <v>2395.17155</v>
      </c>
      <c r="P19" s="138" t="str" cm="1">
        <f t="array" ref="P19">INDEX(bmi[bmi name],MATCH(1,(insurance9[[#This Row],[bmi]]&lt;bmi[bmi atas])*(insurance9[[#This Row],[bmi]]&gt;=bmi[bmi bawah]),0),0)</f>
        <v>Overweight</v>
      </c>
      <c r="Q19" s="138">
        <f>insurance9[[#This Row],[cha]]</f>
        <v>2395.17155</v>
      </c>
      <c r="R19" s="138" t="str">
        <f>insurance9[[#This Row],[smo]]</f>
        <v>Non Perokok</v>
      </c>
      <c r="S19" s="149">
        <f>insurance9[[#This Row],[bmi]]</f>
        <v>23.844999999999999</v>
      </c>
      <c r="T19" s="149">
        <f>insurance9[[#This Row],[age]]</f>
        <v>23</v>
      </c>
      <c r="U19" s="149">
        <f>insurance9[[#This Row],[bmi2]]</f>
        <v>23.844999999999999</v>
      </c>
      <c r="V19">
        <f>insurance9[[#This Row],[charges_class]]</f>
        <v>1</v>
      </c>
      <c r="W19">
        <f>VLOOKUP(insurance9[[#This Row],[region]],Table2[],2,0)</f>
        <v>2</v>
      </c>
      <c r="X19">
        <f>IF(insurance9[[#This Row],[sex]]="female",0,1)</f>
        <v>1</v>
      </c>
      <c r="Y19">
        <f>insurance9[[#This Row],[bmi]]</f>
        <v>23.844999999999999</v>
      </c>
      <c r="Z19">
        <f>insurance9[[#This Row],[children]]</f>
        <v>0</v>
      </c>
    </row>
    <row r="20" spans="1:26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 s="29">
        <v>10602.385</v>
      </c>
      <c r="H20" cm="1">
        <f t="array" ref="H20">INDEX(kelas_charges[kelas],MATCH(1,(insurance9[[#This Row],[charges]]&gt;=kelas_charges[Lower])*(insurance9[[#This Row],[charges]]&lt;kelas_charges[Upper]),0),1)</f>
        <v>2</v>
      </c>
      <c r="I20" t="str" cm="1">
        <f t="array" ref="I20">INDEX(kelas_charges[desc],MATCH(1,(insurance9[[#This Row],[charges]]&gt;=kelas_charges[Lower])*(insurance9[[#This Row],[charges]]&lt;kelas_charges[Upper]),0),1)</f>
        <v>6817 s.d 12512</v>
      </c>
      <c r="J20">
        <f>IF(insurance9[[#This Row],[charges]]&gt;16700,1,0)</f>
        <v>0</v>
      </c>
      <c r="K20" s="138">
        <f>insurance9[[#This Row],[charges]]</f>
        <v>10602.385</v>
      </c>
      <c r="L20">
        <f>insurance9[[#This Row],[age]]</f>
        <v>56</v>
      </c>
      <c r="M20">
        <f>IF(insurance9[[#This Row],[smoker]]="yes",1,0)</f>
        <v>0</v>
      </c>
      <c r="N20" t="str">
        <f>IF(insurance9[[#This Row],[smoker]]="yes","Perokok","Non Perokok")</f>
        <v>Non Perokok</v>
      </c>
      <c r="O20" s="138">
        <f>insurance9[[#This Row],[charges]]</f>
        <v>10602.385</v>
      </c>
      <c r="P20" s="138" t="str" cm="1">
        <f t="array" ref="P20">INDEX(bmi[bmi name],MATCH(1,(insurance9[[#This Row],[bmi]]&lt;bmi[bmi atas])*(insurance9[[#This Row],[bmi]]&gt;=bmi[bmi bawah]),0),0)</f>
        <v>Obesitas II</v>
      </c>
      <c r="Q20" s="138">
        <f>insurance9[[#This Row],[cha]]</f>
        <v>10602.385</v>
      </c>
      <c r="R20" s="138" t="str">
        <f>insurance9[[#This Row],[smo]]</f>
        <v>Non Perokok</v>
      </c>
      <c r="S20" s="149">
        <f>insurance9[[#This Row],[bmi]]</f>
        <v>40.299999999999997</v>
      </c>
      <c r="T20" s="149">
        <f>insurance9[[#This Row],[age]]</f>
        <v>56</v>
      </c>
      <c r="U20" s="149">
        <f>insurance9[[#This Row],[bmi2]]</f>
        <v>40.299999999999997</v>
      </c>
      <c r="V20">
        <f>insurance9[[#This Row],[charges_class]]</f>
        <v>2</v>
      </c>
      <c r="W20">
        <f>VLOOKUP(insurance9[[#This Row],[region]],Table2[],2,0)</f>
        <v>3</v>
      </c>
      <c r="X20">
        <f>IF(insurance9[[#This Row],[sex]]="female",0,1)</f>
        <v>1</v>
      </c>
      <c r="Y20">
        <f>insurance9[[#This Row],[bmi]]</f>
        <v>40.299999999999997</v>
      </c>
      <c r="Z20">
        <f>insurance9[[#This Row],[children]]</f>
        <v>0</v>
      </c>
    </row>
    <row r="21" spans="1:26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 s="29">
        <v>36837.466999999997</v>
      </c>
      <c r="H21" cm="1">
        <f t="array" ref="H21">INDEX(kelas_charges[kelas],MATCH(1,(insurance9[[#This Row],[charges]]&gt;=kelas_charges[Lower])*(insurance9[[#This Row],[charges]]&lt;kelas_charges[Upper]),0),1)</f>
        <v>7</v>
      </c>
      <c r="I21" t="str" cm="1">
        <f t="array" ref="I21">INDEX(kelas_charges[desc],MATCH(1,(insurance9[[#This Row],[charges]]&gt;=kelas_charges[Lower])*(insurance9[[#This Row],[charges]]&lt;kelas_charges[Upper]),0),1)</f>
        <v>35293 s.d 40989</v>
      </c>
      <c r="J21">
        <f>IF(insurance9[[#This Row],[charges]]&gt;16700,1,0)</f>
        <v>1</v>
      </c>
      <c r="K21" s="138">
        <f>insurance9[[#This Row],[charges]]</f>
        <v>36837.466999999997</v>
      </c>
      <c r="L21">
        <f>insurance9[[#This Row],[age]]</f>
        <v>30</v>
      </c>
      <c r="M21">
        <f>IF(insurance9[[#This Row],[smoker]]="yes",1,0)</f>
        <v>1</v>
      </c>
      <c r="N21" t="str">
        <f>IF(insurance9[[#This Row],[smoker]]="yes","Perokok","Non Perokok")</f>
        <v>Perokok</v>
      </c>
      <c r="O21" s="138">
        <f>insurance9[[#This Row],[charges]]</f>
        <v>36837.466999999997</v>
      </c>
      <c r="P21" s="138" t="str" cm="1">
        <f t="array" ref="P21">INDEX(bmi[bmi name],MATCH(1,(insurance9[[#This Row],[bmi]]&lt;bmi[bmi atas])*(insurance9[[#This Row],[bmi]]&gt;=bmi[bmi bawah]),0),0)</f>
        <v>Obesitas II</v>
      </c>
      <c r="Q21" s="138">
        <f>insurance9[[#This Row],[cha]]</f>
        <v>36837.466999999997</v>
      </c>
      <c r="R21" s="138" t="str">
        <f>insurance9[[#This Row],[smo]]</f>
        <v>Perokok</v>
      </c>
      <c r="S21" s="149">
        <f>insurance9[[#This Row],[bmi]]</f>
        <v>35.299999999999997</v>
      </c>
      <c r="T21" s="149">
        <f>insurance9[[#This Row],[age]]</f>
        <v>30</v>
      </c>
      <c r="U21" s="149">
        <f>insurance9[[#This Row],[bmi2]]</f>
        <v>35.299999999999997</v>
      </c>
      <c r="V21">
        <f>insurance9[[#This Row],[charges_class]]</f>
        <v>7</v>
      </c>
      <c r="W21">
        <f>VLOOKUP(insurance9[[#This Row],[region]],Table2[],2,0)</f>
        <v>3</v>
      </c>
      <c r="X21">
        <f>IF(insurance9[[#This Row],[sex]]="female",0,1)</f>
        <v>1</v>
      </c>
      <c r="Y21">
        <f>insurance9[[#This Row],[bmi]]</f>
        <v>35.299999999999997</v>
      </c>
      <c r="Z21">
        <f>insurance9[[#This Row],[children]]</f>
        <v>0</v>
      </c>
    </row>
    <row r="22" spans="1:26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 s="29">
        <v>13228.846949999999</v>
      </c>
      <c r="H22" cm="1">
        <f t="array" ref="H22">INDEX(kelas_charges[kelas],MATCH(1,(insurance9[[#This Row],[charges]]&gt;=kelas_charges[Lower])*(insurance9[[#This Row],[charges]]&lt;kelas_charges[Upper]),0),1)</f>
        <v>3</v>
      </c>
      <c r="I22" t="str" cm="1">
        <f t="array" ref="I22">INDEX(kelas_charges[desc],MATCH(1,(insurance9[[#This Row],[charges]]&gt;=kelas_charges[Lower])*(insurance9[[#This Row],[charges]]&lt;kelas_charges[Upper]),0),1)</f>
        <v>12512 s.d 18207</v>
      </c>
      <c r="J22">
        <f>IF(insurance9[[#This Row],[charges]]&gt;16700,1,0)</f>
        <v>0</v>
      </c>
      <c r="K22" s="138">
        <f>insurance9[[#This Row],[charges]]</f>
        <v>13228.846949999999</v>
      </c>
      <c r="L22">
        <f>insurance9[[#This Row],[age]]</f>
        <v>60</v>
      </c>
      <c r="M22">
        <f>IF(insurance9[[#This Row],[smoker]]="yes",1,0)</f>
        <v>0</v>
      </c>
      <c r="N22" t="str">
        <f>IF(insurance9[[#This Row],[smoker]]="yes","Perokok","Non Perokok")</f>
        <v>Non Perokok</v>
      </c>
      <c r="O22" s="138">
        <f>insurance9[[#This Row],[charges]]</f>
        <v>13228.846949999999</v>
      </c>
      <c r="P22" s="138" t="str" cm="1">
        <f t="array" ref="P22">INDEX(bmi[bmi name],MATCH(1,(insurance9[[#This Row],[bmi]]&lt;bmi[bmi atas])*(insurance9[[#This Row],[bmi]]&gt;=bmi[bmi bawah]),0),0)</f>
        <v>Obesitas II</v>
      </c>
      <c r="Q22" s="138">
        <f>insurance9[[#This Row],[cha]]</f>
        <v>13228.846949999999</v>
      </c>
      <c r="R22" s="138" t="str">
        <f>insurance9[[#This Row],[smo]]</f>
        <v>Non Perokok</v>
      </c>
      <c r="S22" s="149">
        <f>insurance9[[#This Row],[bmi]]</f>
        <v>36.005000000000003</v>
      </c>
      <c r="T22" s="149">
        <f>insurance9[[#This Row],[age]]</f>
        <v>60</v>
      </c>
      <c r="U22" s="149">
        <f>insurance9[[#This Row],[bmi2]]</f>
        <v>36.005000000000003</v>
      </c>
      <c r="V22">
        <f>insurance9[[#This Row],[charges_class]]</f>
        <v>3</v>
      </c>
      <c r="W22">
        <f>VLOOKUP(insurance9[[#This Row],[region]],Table2[],2,0)</f>
        <v>2</v>
      </c>
      <c r="X22">
        <f>IF(insurance9[[#This Row],[sex]]="female",0,1)</f>
        <v>0</v>
      </c>
      <c r="Y22">
        <f>insurance9[[#This Row],[bmi]]</f>
        <v>36.005000000000003</v>
      </c>
      <c r="Z22">
        <f>insurance9[[#This Row],[children]]</f>
        <v>0</v>
      </c>
    </row>
    <row r="23" spans="1:26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 s="29">
        <v>4149.7359999999999</v>
      </c>
      <c r="H23" cm="1">
        <f t="array" ref="H23">INDEX(kelas_charges[kelas],MATCH(1,(insurance9[[#This Row],[charges]]&gt;=kelas_charges[Lower])*(insurance9[[#This Row],[charges]]&lt;kelas_charges[Upper]),0),1)</f>
        <v>1</v>
      </c>
      <c r="I23" t="str" cm="1">
        <f t="array" ref="I23">INDEX(kelas_charges[desc],MATCH(1,(insurance9[[#This Row],[charges]]&gt;=kelas_charges[Lower])*(insurance9[[#This Row],[charges]]&lt;kelas_charges[Upper]),0),1)</f>
        <v>1121 s.d 6817</v>
      </c>
      <c r="J23">
        <f>IF(insurance9[[#This Row],[charges]]&gt;16700,1,0)</f>
        <v>0</v>
      </c>
      <c r="K23" s="138">
        <f>insurance9[[#This Row],[charges]]</f>
        <v>4149.7359999999999</v>
      </c>
      <c r="L23">
        <f>insurance9[[#This Row],[age]]</f>
        <v>30</v>
      </c>
      <c r="M23">
        <f>IF(insurance9[[#This Row],[smoker]]="yes",1,0)</f>
        <v>0</v>
      </c>
      <c r="N23" t="str">
        <f>IF(insurance9[[#This Row],[smoker]]="yes","Perokok","Non Perokok")</f>
        <v>Non Perokok</v>
      </c>
      <c r="O23" s="138">
        <f>insurance9[[#This Row],[charges]]</f>
        <v>4149.7359999999999</v>
      </c>
      <c r="P23" s="138" t="str" cm="1">
        <f t="array" ref="P23">INDEX(bmi[bmi name],MATCH(1,(insurance9[[#This Row],[bmi]]&lt;bmi[bmi atas])*(insurance9[[#This Row],[bmi]]&gt;=bmi[bmi bawah]),0),0)</f>
        <v>Obesitas II</v>
      </c>
      <c r="Q23" s="138">
        <f>insurance9[[#This Row],[cha]]</f>
        <v>4149.7359999999999</v>
      </c>
      <c r="R23" s="138" t="str">
        <f>insurance9[[#This Row],[smo]]</f>
        <v>Non Perokok</v>
      </c>
      <c r="S23" s="149">
        <f>insurance9[[#This Row],[bmi]]</f>
        <v>32.4</v>
      </c>
      <c r="T23" s="149">
        <f>insurance9[[#This Row],[age]]</f>
        <v>30</v>
      </c>
      <c r="U23" s="149">
        <f>insurance9[[#This Row],[bmi2]]</f>
        <v>32.4</v>
      </c>
      <c r="V23">
        <f>insurance9[[#This Row],[charges_class]]</f>
        <v>1</v>
      </c>
      <c r="W23">
        <f>VLOOKUP(insurance9[[#This Row],[region]],Table2[],2,0)</f>
        <v>3</v>
      </c>
      <c r="X23">
        <f>IF(insurance9[[#This Row],[sex]]="female",0,1)</f>
        <v>0</v>
      </c>
      <c r="Y23">
        <f>insurance9[[#This Row],[bmi]]</f>
        <v>32.4</v>
      </c>
      <c r="Z23">
        <f>insurance9[[#This Row],[children]]</f>
        <v>1</v>
      </c>
    </row>
    <row r="24" spans="1:26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 s="29">
        <v>1137.011</v>
      </c>
      <c r="H24" cm="1">
        <f t="array" ref="H24">INDEX(kelas_charges[kelas],MATCH(1,(insurance9[[#This Row],[charges]]&gt;=kelas_charges[Lower])*(insurance9[[#This Row],[charges]]&lt;kelas_charges[Upper]),0),1)</f>
        <v>1</v>
      </c>
      <c r="I24" t="str" cm="1">
        <f t="array" ref="I24">INDEX(kelas_charges[desc],MATCH(1,(insurance9[[#This Row],[charges]]&gt;=kelas_charges[Lower])*(insurance9[[#This Row],[charges]]&lt;kelas_charges[Upper]),0),1)</f>
        <v>1121 s.d 6817</v>
      </c>
      <c r="J24">
        <f>IF(insurance9[[#This Row],[charges]]&gt;16700,1,0)</f>
        <v>0</v>
      </c>
      <c r="K24" s="138">
        <f>insurance9[[#This Row],[charges]]</f>
        <v>1137.011</v>
      </c>
      <c r="L24">
        <f>insurance9[[#This Row],[age]]</f>
        <v>18</v>
      </c>
      <c r="M24">
        <f>IF(insurance9[[#This Row],[smoker]]="yes",1,0)</f>
        <v>0</v>
      </c>
      <c r="N24" t="str">
        <f>IF(insurance9[[#This Row],[smoker]]="yes","Perokok","Non Perokok")</f>
        <v>Non Perokok</v>
      </c>
      <c r="O24" s="138">
        <f>insurance9[[#This Row],[charges]]</f>
        <v>1137.011</v>
      </c>
      <c r="P24" s="138" t="str" cm="1">
        <f t="array" ref="P24">INDEX(bmi[bmi name],MATCH(1,(insurance9[[#This Row],[bmi]]&lt;bmi[bmi atas])*(insurance9[[#This Row],[bmi]]&gt;=bmi[bmi bawah]),0),0)</f>
        <v>Obesitas II</v>
      </c>
      <c r="Q24" s="138">
        <f>insurance9[[#This Row],[cha]]</f>
        <v>1137.011</v>
      </c>
      <c r="R24" s="138" t="str">
        <f>insurance9[[#This Row],[smo]]</f>
        <v>Non Perokok</v>
      </c>
      <c r="S24" s="149">
        <f>insurance9[[#This Row],[bmi]]</f>
        <v>34.1</v>
      </c>
      <c r="T24" s="149">
        <f>insurance9[[#This Row],[age]]</f>
        <v>18</v>
      </c>
      <c r="U24" s="149">
        <f>insurance9[[#This Row],[bmi2]]</f>
        <v>34.1</v>
      </c>
      <c r="V24">
        <f>insurance9[[#This Row],[charges_class]]</f>
        <v>1</v>
      </c>
      <c r="W24">
        <f>VLOOKUP(insurance9[[#This Row],[region]],Table2[],2,0)</f>
        <v>4</v>
      </c>
      <c r="X24">
        <f>IF(insurance9[[#This Row],[sex]]="female",0,1)</f>
        <v>1</v>
      </c>
      <c r="Y24">
        <f>insurance9[[#This Row],[bmi]]</f>
        <v>34.1</v>
      </c>
      <c r="Z24">
        <f>insurance9[[#This Row],[children]]</f>
        <v>0</v>
      </c>
    </row>
    <row r="25" spans="1:26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 s="29">
        <v>37701.876799999998</v>
      </c>
      <c r="H25" cm="1">
        <f t="array" ref="H25">INDEX(kelas_charges[kelas],MATCH(1,(insurance9[[#This Row],[charges]]&gt;=kelas_charges[Lower])*(insurance9[[#This Row],[charges]]&lt;kelas_charges[Upper]),0),1)</f>
        <v>7</v>
      </c>
      <c r="I25" t="str" cm="1">
        <f t="array" ref="I25">INDEX(kelas_charges[desc],MATCH(1,(insurance9[[#This Row],[charges]]&gt;=kelas_charges[Lower])*(insurance9[[#This Row],[charges]]&lt;kelas_charges[Upper]),0),1)</f>
        <v>35293 s.d 40989</v>
      </c>
      <c r="J25">
        <f>IF(insurance9[[#This Row],[charges]]&gt;16700,1,0)</f>
        <v>1</v>
      </c>
      <c r="K25" s="138">
        <f>insurance9[[#This Row],[charges]]</f>
        <v>37701.876799999998</v>
      </c>
      <c r="L25">
        <f>insurance9[[#This Row],[age]]</f>
        <v>34</v>
      </c>
      <c r="M25">
        <f>IF(insurance9[[#This Row],[smoker]]="yes",1,0)</f>
        <v>1</v>
      </c>
      <c r="N25" t="str">
        <f>IF(insurance9[[#This Row],[smoker]]="yes","Perokok","Non Perokok")</f>
        <v>Perokok</v>
      </c>
      <c r="O25" s="138">
        <f>insurance9[[#This Row],[charges]]</f>
        <v>37701.876799999998</v>
      </c>
      <c r="P25" s="138" t="str" cm="1">
        <f t="array" ref="P25">INDEX(bmi[bmi name],MATCH(1,(insurance9[[#This Row],[bmi]]&lt;bmi[bmi atas])*(insurance9[[#This Row],[bmi]]&gt;=bmi[bmi bawah]),0),0)</f>
        <v>Obesitas II</v>
      </c>
      <c r="Q25" s="138">
        <f>insurance9[[#This Row],[cha]]</f>
        <v>37701.876799999998</v>
      </c>
      <c r="R25" s="138" t="str">
        <f>insurance9[[#This Row],[smo]]</f>
        <v>Perokok</v>
      </c>
      <c r="S25" s="149">
        <f>insurance9[[#This Row],[bmi]]</f>
        <v>31.92</v>
      </c>
      <c r="T25" s="149">
        <f>insurance9[[#This Row],[age]]</f>
        <v>34</v>
      </c>
      <c r="U25" s="149">
        <f>insurance9[[#This Row],[bmi2]]</f>
        <v>31.92</v>
      </c>
      <c r="V25">
        <f>insurance9[[#This Row],[charges_class]]</f>
        <v>7</v>
      </c>
      <c r="W25">
        <f>VLOOKUP(insurance9[[#This Row],[region]],Table2[],2,0)</f>
        <v>2</v>
      </c>
      <c r="X25">
        <f>IF(insurance9[[#This Row],[sex]]="female",0,1)</f>
        <v>0</v>
      </c>
      <c r="Y25">
        <f>insurance9[[#This Row],[bmi]]</f>
        <v>31.92</v>
      </c>
      <c r="Z25">
        <f>insurance9[[#This Row],[children]]</f>
        <v>1</v>
      </c>
    </row>
    <row r="26" spans="1:26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 s="29">
        <v>6203.90175</v>
      </c>
      <c r="H26" cm="1">
        <f t="array" ref="H26">INDEX(kelas_charges[kelas],MATCH(1,(insurance9[[#This Row],[charges]]&gt;=kelas_charges[Lower])*(insurance9[[#This Row],[charges]]&lt;kelas_charges[Upper]),0),1)</f>
        <v>1</v>
      </c>
      <c r="I26" t="str" cm="1">
        <f t="array" ref="I26">INDEX(kelas_charges[desc],MATCH(1,(insurance9[[#This Row],[charges]]&gt;=kelas_charges[Lower])*(insurance9[[#This Row],[charges]]&lt;kelas_charges[Upper]),0),1)</f>
        <v>1121 s.d 6817</v>
      </c>
      <c r="J26">
        <f>IF(insurance9[[#This Row],[charges]]&gt;16700,1,0)</f>
        <v>0</v>
      </c>
      <c r="K26" s="138">
        <f>insurance9[[#This Row],[charges]]</f>
        <v>6203.90175</v>
      </c>
      <c r="L26">
        <f>insurance9[[#This Row],[age]]</f>
        <v>37</v>
      </c>
      <c r="M26">
        <f>IF(insurance9[[#This Row],[smoker]]="yes",1,0)</f>
        <v>0</v>
      </c>
      <c r="N26" t="str">
        <f>IF(insurance9[[#This Row],[smoker]]="yes","Perokok","Non Perokok")</f>
        <v>Non Perokok</v>
      </c>
      <c r="O26" s="138">
        <f>insurance9[[#This Row],[charges]]</f>
        <v>6203.90175</v>
      </c>
      <c r="P26" s="138" t="str" cm="1">
        <f t="array" ref="P26">INDEX(bmi[bmi name],MATCH(1,(insurance9[[#This Row],[bmi]]&lt;bmi[bmi atas])*(insurance9[[#This Row],[bmi]]&gt;=bmi[bmi bawah]),0),0)</f>
        <v>Obesitas I</v>
      </c>
      <c r="Q26" s="138">
        <f>insurance9[[#This Row],[cha]]</f>
        <v>6203.90175</v>
      </c>
      <c r="R26" s="138" t="str">
        <f>insurance9[[#This Row],[smo]]</f>
        <v>Non Perokok</v>
      </c>
      <c r="S26" s="149">
        <f>insurance9[[#This Row],[bmi]]</f>
        <v>28.024999999999999</v>
      </c>
      <c r="T26" s="149">
        <f>insurance9[[#This Row],[age]]</f>
        <v>37</v>
      </c>
      <c r="U26" s="149">
        <f>insurance9[[#This Row],[bmi2]]</f>
        <v>28.024999999999999</v>
      </c>
      <c r="V26">
        <f>insurance9[[#This Row],[charges_class]]</f>
        <v>1</v>
      </c>
      <c r="W26">
        <f>VLOOKUP(insurance9[[#This Row],[region]],Table2[],2,0)</f>
        <v>1</v>
      </c>
      <c r="X26">
        <f>IF(insurance9[[#This Row],[sex]]="female",0,1)</f>
        <v>1</v>
      </c>
      <c r="Y26">
        <f>insurance9[[#This Row],[bmi]]</f>
        <v>28.024999999999999</v>
      </c>
      <c r="Z26">
        <f>insurance9[[#This Row],[children]]</f>
        <v>2</v>
      </c>
    </row>
    <row r="27" spans="1:26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 s="29">
        <v>14001.1338</v>
      </c>
      <c r="H27" cm="1">
        <f t="array" ref="H27">INDEX(kelas_charges[kelas],MATCH(1,(insurance9[[#This Row],[charges]]&gt;=kelas_charges[Lower])*(insurance9[[#This Row],[charges]]&lt;kelas_charges[Upper]),0),1)</f>
        <v>3</v>
      </c>
      <c r="I27" t="str" cm="1">
        <f t="array" ref="I27">INDEX(kelas_charges[desc],MATCH(1,(insurance9[[#This Row],[charges]]&gt;=kelas_charges[Lower])*(insurance9[[#This Row],[charges]]&lt;kelas_charges[Upper]),0),1)</f>
        <v>12512 s.d 18207</v>
      </c>
      <c r="J27">
        <f>IF(insurance9[[#This Row],[charges]]&gt;16700,1,0)</f>
        <v>0</v>
      </c>
      <c r="K27" s="138">
        <f>insurance9[[#This Row],[charges]]</f>
        <v>14001.1338</v>
      </c>
      <c r="L27">
        <f>insurance9[[#This Row],[age]]</f>
        <v>59</v>
      </c>
      <c r="M27">
        <f>IF(insurance9[[#This Row],[smoker]]="yes",1,0)</f>
        <v>0</v>
      </c>
      <c r="N27" t="str">
        <f>IF(insurance9[[#This Row],[smoker]]="yes","Perokok","Non Perokok")</f>
        <v>Non Perokok</v>
      </c>
      <c r="O27" s="138">
        <f>insurance9[[#This Row],[charges]]</f>
        <v>14001.1338</v>
      </c>
      <c r="P27" s="138" t="str" cm="1">
        <f t="array" ref="P27">INDEX(bmi[bmi name],MATCH(1,(insurance9[[#This Row],[bmi]]&lt;bmi[bmi atas])*(insurance9[[#This Row],[bmi]]&gt;=bmi[bmi bawah]),0),0)</f>
        <v>Obesitas I</v>
      </c>
      <c r="Q27" s="138">
        <f>insurance9[[#This Row],[cha]]</f>
        <v>14001.1338</v>
      </c>
      <c r="R27" s="138" t="str">
        <f>insurance9[[#This Row],[smo]]</f>
        <v>Non Perokok</v>
      </c>
      <c r="S27" s="149">
        <f>insurance9[[#This Row],[bmi]]</f>
        <v>27.72</v>
      </c>
      <c r="T27" s="149">
        <f>insurance9[[#This Row],[age]]</f>
        <v>59</v>
      </c>
      <c r="U27" s="149">
        <f>insurance9[[#This Row],[bmi2]]</f>
        <v>27.72</v>
      </c>
      <c r="V27">
        <f>insurance9[[#This Row],[charges_class]]</f>
        <v>3</v>
      </c>
      <c r="W27">
        <f>VLOOKUP(insurance9[[#This Row],[region]],Table2[],2,0)</f>
        <v>4</v>
      </c>
      <c r="X27">
        <f>IF(insurance9[[#This Row],[sex]]="female",0,1)</f>
        <v>0</v>
      </c>
      <c r="Y27">
        <f>insurance9[[#This Row],[bmi]]</f>
        <v>27.72</v>
      </c>
      <c r="Z27">
        <f>insurance9[[#This Row],[children]]</f>
        <v>3</v>
      </c>
    </row>
    <row r="28" spans="1:26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 s="29">
        <v>14451.835150000001</v>
      </c>
      <c r="H28" cm="1">
        <f t="array" ref="H28">INDEX(kelas_charges[kelas],MATCH(1,(insurance9[[#This Row],[charges]]&gt;=kelas_charges[Lower])*(insurance9[[#This Row],[charges]]&lt;kelas_charges[Upper]),0),1)</f>
        <v>3</v>
      </c>
      <c r="I28" t="str" cm="1">
        <f t="array" ref="I28">INDEX(kelas_charges[desc],MATCH(1,(insurance9[[#This Row],[charges]]&gt;=kelas_charges[Lower])*(insurance9[[#This Row],[charges]]&lt;kelas_charges[Upper]),0),1)</f>
        <v>12512 s.d 18207</v>
      </c>
      <c r="J28">
        <f>IF(insurance9[[#This Row],[charges]]&gt;16700,1,0)</f>
        <v>0</v>
      </c>
      <c r="K28" s="138">
        <f>insurance9[[#This Row],[charges]]</f>
        <v>14451.835150000001</v>
      </c>
      <c r="L28">
        <f>insurance9[[#This Row],[age]]</f>
        <v>63</v>
      </c>
      <c r="M28">
        <f>IF(insurance9[[#This Row],[smoker]]="yes",1,0)</f>
        <v>0</v>
      </c>
      <c r="N28" t="str">
        <f>IF(insurance9[[#This Row],[smoker]]="yes","Perokok","Non Perokok")</f>
        <v>Non Perokok</v>
      </c>
      <c r="O28" s="138">
        <f>insurance9[[#This Row],[charges]]</f>
        <v>14451.835150000001</v>
      </c>
      <c r="P28" s="138" t="str" cm="1">
        <f t="array" ref="P28">INDEX(bmi[bmi name],MATCH(1,(insurance9[[#This Row],[bmi]]&lt;bmi[bmi atas])*(insurance9[[#This Row],[bmi]]&gt;=bmi[bmi bawah]),0),0)</f>
        <v>Overweight</v>
      </c>
      <c r="Q28" s="138">
        <f>insurance9[[#This Row],[cha]]</f>
        <v>14451.835150000001</v>
      </c>
      <c r="R28" s="138" t="str">
        <f>insurance9[[#This Row],[smo]]</f>
        <v>Non Perokok</v>
      </c>
      <c r="S28" s="149">
        <f>insurance9[[#This Row],[bmi]]</f>
        <v>23.085000000000001</v>
      </c>
      <c r="T28" s="149">
        <f>insurance9[[#This Row],[age]]</f>
        <v>63</v>
      </c>
      <c r="U28" s="149">
        <f>insurance9[[#This Row],[bmi2]]</f>
        <v>23.085000000000001</v>
      </c>
      <c r="V28">
        <f>insurance9[[#This Row],[charges_class]]</f>
        <v>3</v>
      </c>
      <c r="W28">
        <f>VLOOKUP(insurance9[[#This Row],[region]],Table2[],2,0)</f>
        <v>2</v>
      </c>
      <c r="X28">
        <f>IF(insurance9[[#This Row],[sex]]="female",0,1)</f>
        <v>0</v>
      </c>
      <c r="Y28">
        <f>insurance9[[#This Row],[bmi]]</f>
        <v>23.085000000000001</v>
      </c>
      <c r="Z28">
        <f>insurance9[[#This Row],[children]]</f>
        <v>0</v>
      </c>
    </row>
    <row r="29" spans="1:26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 s="29">
        <v>12268.632250000001</v>
      </c>
      <c r="H29" cm="1">
        <f t="array" ref="H29">INDEX(kelas_charges[kelas],MATCH(1,(insurance9[[#This Row],[charges]]&gt;=kelas_charges[Lower])*(insurance9[[#This Row],[charges]]&lt;kelas_charges[Upper]),0),1)</f>
        <v>2</v>
      </c>
      <c r="I29" t="str" cm="1">
        <f t="array" ref="I29">INDEX(kelas_charges[desc],MATCH(1,(insurance9[[#This Row],[charges]]&gt;=kelas_charges[Lower])*(insurance9[[#This Row],[charges]]&lt;kelas_charges[Upper]),0),1)</f>
        <v>6817 s.d 12512</v>
      </c>
      <c r="J29">
        <f>IF(insurance9[[#This Row],[charges]]&gt;16700,1,0)</f>
        <v>0</v>
      </c>
      <c r="K29" s="138">
        <f>insurance9[[#This Row],[charges]]</f>
        <v>12268.632250000001</v>
      </c>
      <c r="L29">
        <f>insurance9[[#This Row],[age]]</f>
        <v>55</v>
      </c>
      <c r="M29">
        <f>IF(insurance9[[#This Row],[smoker]]="yes",1,0)</f>
        <v>0</v>
      </c>
      <c r="N29" t="str">
        <f>IF(insurance9[[#This Row],[smoker]]="yes","Perokok","Non Perokok")</f>
        <v>Non Perokok</v>
      </c>
      <c r="O29" s="138">
        <f>insurance9[[#This Row],[charges]]</f>
        <v>12268.632250000001</v>
      </c>
      <c r="P29" s="138" t="str" cm="1">
        <f t="array" ref="P29">INDEX(bmi[bmi name],MATCH(1,(insurance9[[#This Row],[bmi]]&lt;bmi[bmi atas])*(insurance9[[#This Row],[bmi]]&gt;=bmi[bmi bawah]),0),0)</f>
        <v>Obesitas II</v>
      </c>
      <c r="Q29" s="138">
        <f>insurance9[[#This Row],[cha]]</f>
        <v>12268.632250000001</v>
      </c>
      <c r="R29" s="138" t="str">
        <f>insurance9[[#This Row],[smo]]</f>
        <v>Non Perokok</v>
      </c>
      <c r="S29" s="149">
        <f>insurance9[[#This Row],[bmi]]</f>
        <v>32.774999999999999</v>
      </c>
      <c r="T29" s="149">
        <f>insurance9[[#This Row],[age]]</f>
        <v>55</v>
      </c>
      <c r="U29" s="149">
        <f>insurance9[[#This Row],[bmi2]]</f>
        <v>32.774999999999999</v>
      </c>
      <c r="V29">
        <f>insurance9[[#This Row],[charges_class]]</f>
        <v>2</v>
      </c>
      <c r="W29">
        <f>VLOOKUP(insurance9[[#This Row],[region]],Table2[],2,0)</f>
        <v>1</v>
      </c>
      <c r="X29">
        <f>IF(insurance9[[#This Row],[sex]]="female",0,1)</f>
        <v>0</v>
      </c>
      <c r="Y29">
        <f>insurance9[[#This Row],[bmi]]</f>
        <v>32.774999999999999</v>
      </c>
      <c r="Z29">
        <f>insurance9[[#This Row],[children]]</f>
        <v>2</v>
      </c>
    </row>
    <row r="30" spans="1:26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 s="29">
        <v>2775.1921499999999</v>
      </c>
      <c r="H30" cm="1">
        <f t="array" ref="H30">INDEX(kelas_charges[kelas],MATCH(1,(insurance9[[#This Row],[charges]]&gt;=kelas_charges[Lower])*(insurance9[[#This Row],[charges]]&lt;kelas_charges[Upper]),0),1)</f>
        <v>1</v>
      </c>
      <c r="I30" t="str" cm="1">
        <f t="array" ref="I30">INDEX(kelas_charges[desc],MATCH(1,(insurance9[[#This Row],[charges]]&gt;=kelas_charges[Lower])*(insurance9[[#This Row],[charges]]&lt;kelas_charges[Upper]),0),1)</f>
        <v>1121 s.d 6817</v>
      </c>
      <c r="J30">
        <f>IF(insurance9[[#This Row],[charges]]&gt;16700,1,0)</f>
        <v>0</v>
      </c>
      <c r="K30" s="138">
        <f>insurance9[[#This Row],[charges]]</f>
        <v>2775.1921499999999</v>
      </c>
      <c r="L30">
        <f>insurance9[[#This Row],[age]]</f>
        <v>23</v>
      </c>
      <c r="M30">
        <f>IF(insurance9[[#This Row],[smoker]]="yes",1,0)</f>
        <v>0</v>
      </c>
      <c r="N30" t="str">
        <f>IF(insurance9[[#This Row],[smoker]]="yes","Perokok","Non Perokok")</f>
        <v>Non Perokok</v>
      </c>
      <c r="O30" s="138">
        <f>insurance9[[#This Row],[charges]]</f>
        <v>2775.1921499999999</v>
      </c>
      <c r="P30" s="138" t="str" cm="1">
        <f t="array" ref="P30">INDEX(bmi[bmi name],MATCH(1,(insurance9[[#This Row],[bmi]]&lt;bmi[bmi atas])*(insurance9[[#This Row],[bmi]]&gt;=bmi[bmi bawah]),0),0)</f>
        <v>Underweight</v>
      </c>
      <c r="Q30" s="138">
        <f>insurance9[[#This Row],[cha]]</f>
        <v>2775.1921499999999</v>
      </c>
      <c r="R30" s="138" t="str">
        <f>insurance9[[#This Row],[smo]]</f>
        <v>Non Perokok</v>
      </c>
      <c r="S30" s="149">
        <f>insurance9[[#This Row],[bmi]]</f>
        <v>17.385000000000002</v>
      </c>
      <c r="T30" s="149">
        <f>insurance9[[#This Row],[age]]</f>
        <v>23</v>
      </c>
      <c r="U30" s="149">
        <f>insurance9[[#This Row],[bmi2]]</f>
        <v>17.385000000000002</v>
      </c>
      <c r="V30">
        <f>insurance9[[#This Row],[charges_class]]</f>
        <v>1</v>
      </c>
      <c r="W30">
        <f>VLOOKUP(insurance9[[#This Row],[region]],Table2[],2,0)</f>
        <v>1</v>
      </c>
      <c r="X30">
        <f>IF(insurance9[[#This Row],[sex]]="female",0,1)</f>
        <v>1</v>
      </c>
      <c r="Y30">
        <f>insurance9[[#This Row],[bmi]]</f>
        <v>17.385000000000002</v>
      </c>
      <c r="Z30">
        <f>insurance9[[#This Row],[children]]</f>
        <v>1</v>
      </c>
    </row>
    <row r="31" spans="1:26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 s="29">
        <v>38711</v>
      </c>
      <c r="H31" cm="1">
        <f t="array" ref="H31">INDEX(kelas_charges[kelas],MATCH(1,(insurance9[[#This Row],[charges]]&gt;=kelas_charges[Lower])*(insurance9[[#This Row],[charges]]&lt;kelas_charges[Upper]),0),1)</f>
        <v>7</v>
      </c>
      <c r="I31" t="str" cm="1">
        <f t="array" ref="I31">INDEX(kelas_charges[desc],MATCH(1,(insurance9[[#This Row],[charges]]&gt;=kelas_charges[Lower])*(insurance9[[#This Row],[charges]]&lt;kelas_charges[Upper]),0),1)</f>
        <v>35293 s.d 40989</v>
      </c>
      <c r="J31">
        <f>IF(insurance9[[#This Row],[charges]]&gt;16700,1,0)</f>
        <v>1</v>
      </c>
      <c r="K31" s="138">
        <f>insurance9[[#This Row],[charges]]</f>
        <v>38711</v>
      </c>
      <c r="L31">
        <f>insurance9[[#This Row],[age]]</f>
        <v>31</v>
      </c>
      <c r="M31">
        <f>IF(insurance9[[#This Row],[smoker]]="yes",1,0)</f>
        <v>1</v>
      </c>
      <c r="N31" t="str">
        <f>IF(insurance9[[#This Row],[smoker]]="yes","Perokok","Non Perokok")</f>
        <v>Perokok</v>
      </c>
      <c r="O31" s="138">
        <f>insurance9[[#This Row],[charges]]</f>
        <v>38711</v>
      </c>
      <c r="P31" s="138" t="str" cm="1">
        <f t="array" ref="P31">INDEX(bmi[bmi name],MATCH(1,(insurance9[[#This Row],[bmi]]&lt;bmi[bmi atas])*(insurance9[[#This Row],[bmi]]&gt;=bmi[bmi bawah]),0),0)</f>
        <v>Obesitas II</v>
      </c>
      <c r="Q31" s="138">
        <f>insurance9[[#This Row],[cha]]</f>
        <v>38711</v>
      </c>
      <c r="R31" s="138" t="str">
        <f>insurance9[[#This Row],[smo]]</f>
        <v>Perokok</v>
      </c>
      <c r="S31" s="149">
        <f>insurance9[[#This Row],[bmi]]</f>
        <v>36.299999999999997</v>
      </c>
      <c r="T31" s="149">
        <f>insurance9[[#This Row],[age]]</f>
        <v>31</v>
      </c>
      <c r="U31" s="149">
        <f>insurance9[[#This Row],[bmi2]]</f>
        <v>36.299999999999997</v>
      </c>
      <c r="V31">
        <f>insurance9[[#This Row],[charges_class]]</f>
        <v>7</v>
      </c>
      <c r="W31">
        <f>VLOOKUP(insurance9[[#This Row],[region]],Table2[],2,0)</f>
        <v>3</v>
      </c>
      <c r="X31">
        <f>IF(insurance9[[#This Row],[sex]]="female",0,1)</f>
        <v>1</v>
      </c>
      <c r="Y31">
        <f>insurance9[[#This Row],[bmi]]</f>
        <v>36.299999999999997</v>
      </c>
      <c r="Z31">
        <f>insurance9[[#This Row],[children]]</f>
        <v>2</v>
      </c>
    </row>
    <row r="32" spans="1:26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 s="29">
        <v>35585.576000000001</v>
      </c>
      <c r="H32" cm="1">
        <f t="array" ref="H32">INDEX(kelas_charges[kelas],MATCH(1,(insurance9[[#This Row],[charges]]&gt;=kelas_charges[Lower])*(insurance9[[#This Row],[charges]]&lt;kelas_charges[Upper]),0),1)</f>
        <v>7</v>
      </c>
      <c r="I32" t="str" cm="1">
        <f t="array" ref="I32">INDEX(kelas_charges[desc],MATCH(1,(insurance9[[#This Row],[charges]]&gt;=kelas_charges[Lower])*(insurance9[[#This Row],[charges]]&lt;kelas_charges[Upper]),0),1)</f>
        <v>35293 s.d 40989</v>
      </c>
      <c r="J32">
        <f>IF(insurance9[[#This Row],[charges]]&gt;16700,1,0)</f>
        <v>1</v>
      </c>
      <c r="K32" s="138">
        <f>insurance9[[#This Row],[charges]]</f>
        <v>35585.576000000001</v>
      </c>
      <c r="L32">
        <f>insurance9[[#This Row],[age]]</f>
        <v>22</v>
      </c>
      <c r="M32">
        <f>IF(insurance9[[#This Row],[smoker]]="yes",1,0)</f>
        <v>1</v>
      </c>
      <c r="N32" t="str">
        <f>IF(insurance9[[#This Row],[smoker]]="yes","Perokok","Non Perokok")</f>
        <v>Perokok</v>
      </c>
      <c r="O32" s="138">
        <f>insurance9[[#This Row],[charges]]</f>
        <v>35585.576000000001</v>
      </c>
      <c r="P32" s="138" t="str" cm="1">
        <f t="array" ref="P32">INDEX(bmi[bmi name],MATCH(1,(insurance9[[#This Row],[bmi]]&lt;bmi[bmi atas])*(insurance9[[#This Row],[bmi]]&gt;=bmi[bmi bawah]),0),0)</f>
        <v>Obesitas II</v>
      </c>
      <c r="Q32" s="138">
        <f>insurance9[[#This Row],[cha]]</f>
        <v>35585.576000000001</v>
      </c>
      <c r="R32" s="138" t="str">
        <f>insurance9[[#This Row],[smo]]</f>
        <v>Perokok</v>
      </c>
      <c r="S32" s="149">
        <f>insurance9[[#This Row],[bmi]]</f>
        <v>35.6</v>
      </c>
      <c r="T32" s="149">
        <f>insurance9[[#This Row],[age]]</f>
        <v>22</v>
      </c>
      <c r="U32" s="149">
        <f>insurance9[[#This Row],[bmi2]]</f>
        <v>35.6</v>
      </c>
      <c r="V32">
        <f>insurance9[[#This Row],[charges_class]]</f>
        <v>7</v>
      </c>
      <c r="W32">
        <f>VLOOKUP(insurance9[[#This Row],[region]],Table2[],2,0)</f>
        <v>3</v>
      </c>
      <c r="X32">
        <f>IF(insurance9[[#This Row],[sex]]="female",0,1)</f>
        <v>1</v>
      </c>
      <c r="Y32">
        <f>insurance9[[#This Row],[bmi]]</f>
        <v>35.6</v>
      </c>
      <c r="Z32">
        <f>insurance9[[#This Row],[children]]</f>
        <v>0</v>
      </c>
    </row>
    <row r="33" spans="1:26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 s="29">
        <v>2198.1898500000002</v>
      </c>
      <c r="H33" cm="1">
        <f t="array" ref="H33">INDEX(kelas_charges[kelas],MATCH(1,(insurance9[[#This Row],[charges]]&gt;=kelas_charges[Lower])*(insurance9[[#This Row],[charges]]&lt;kelas_charges[Upper]),0),1)</f>
        <v>1</v>
      </c>
      <c r="I33" t="str" cm="1">
        <f t="array" ref="I33">INDEX(kelas_charges[desc],MATCH(1,(insurance9[[#This Row],[charges]]&gt;=kelas_charges[Lower])*(insurance9[[#This Row],[charges]]&lt;kelas_charges[Upper]),0),1)</f>
        <v>1121 s.d 6817</v>
      </c>
      <c r="J33">
        <f>IF(insurance9[[#This Row],[charges]]&gt;16700,1,0)</f>
        <v>0</v>
      </c>
      <c r="K33" s="138">
        <f>insurance9[[#This Row],[charges]]</f>
        <v>2198.1898500000002</v>
      </c>
      <c r="L33">
        <f>insurance9[[#This Row],[age]]</f>
        <v>18</v>
      </c>
      <c r="M33">
        <f>IF(insurance9[[#This Row],[smoker]]="yes",1,0)</f>
        <v>0</v>
      </c>
      <c r="N33" t="str">
        <f>IF(insurance9[[#This Row],[smoker]]="yes","Perokok","Non Perokok")</f>
        <v>Non Perokok</v>
      </c>
      <c r="O33" s="138">
        <f>insurance9[[#This Row],[charges]]</f>
        <v>2198.1898500000002</v>
      </c>
      <c r="P33" s="138" t="str" cm="1">
        <f t="array" ref="P33">INDEX(bmi[bmi name],MATCH(1,(insurance9[[#This Row],[bmi]]&lt;bmi[bmi atas])*(insurance9[[#This Row],[bmi]]&gt;=bmi[bmi bawah]),0),0)</f>
        <v>Obesitas I</v>
      </c>
      <c r="Q33" s="138">
        <f>insurance9[[#This Row],[cha]]</f>
        <v>2198.1898500000002</v>
      </c>
      <c r="R33" s="138" t="str">
        <f>insurance9[[#This Row],[smo]]</f>
        <v>Non Perokok</v>
      </c>
      <c r="S33" s="149">
        <f>insurance9[[#This Row],[bmi]]</f>
        <v>26.315000000000001</v>
      </c>
      <c r="T33" s="149">
        <f>insurance9[[#This Row],[age]]</f>
        <v>18</v>
      </c>
      <c r="U33" s="149">
        <f>insurance9[[#This Row],[bmi2]]</f>
        <v>26.315000000000001</v>
      </c>
      <c r="V33">
        <f>insurance9[[#This Row],[charges_class]]</f>
        <v>1</v>
      </c>
      <c r="W33">
        <f>VLOOKUP(insurance9[[#This Row],[region]],Table2[],2,0)</f>
        <v>2</v>
      </c>
      <c r="X33">
        <f>IF(insurance9[[#This Row],[sex]]="female",0,1)</f>
        <v>0</v>
      </c>
      <c r="Y33">
        <f>insurance9[[#This Row],[bmi]]</f>
        <v>26.315000000000001</v>
      </c>
      <c r="Z33">
        <f>insurance9[[#This Row],[children]]</f>
        <v>0</v>
      </c>
    </row>
    <row r="34" spans="1:26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 s="29">
        <v>4687.7969999999996</v>
      </c>
      <c r="H34" cm="1">
        <f t="array" ref="H34">INDEX(kelas_charges[kelas],MATCH(1,(insurance9[[#This Row],[charges]]&gt;=kelas_charges[Lower])*(insurance9[[#This Row],[charges]]&lt;kelas_charges[Upper]),0),1)</f>
        <v>1</v>
      </c>
      <c r="I34" t="str" cm="1">
        <f t="array" ref="I34">INDEX(kelas_charges[desc],MATCH(1,(insurance9[[#This Row],[charges]]&gt;=kelas_charges[Lower])*(insurance9[[#This Row],[charges]]&lt;kelas_charges[Upper]),0),1)</f>
        <v>1121 s.d 6817</v>
      </c>
      <c r="J34">
        <f>IF(insurance9[[#This Row],[charges]]&gt;16700,1,0)</f>
        <v>0</v>
      </c>
      <c r="K34" s="138">
        <f>insurance9[[#This Row],[charges]]</f>
        <v>4687.7969999999996</v>
      </c>
      <c r="L34">
        <f>insurance9[[#This Row],[age]]</f>
        <v>19</v>
      </c>
      <c r="M34">
        <f>IF(insurance9[[#This Row],[smoker]]="yes",1,0)</f>
        <v>0</v>
      </c>
      <c r="N34" t="str">
        <f>IF(insurance9[[#This Row],[smoker]]="yes","Perokok","Non Perokok")</f>
        <v>Non Perokok</v>
      </c>
      <c r="O34" s="138">
        <f>insurance9[[#This Row],[charges]]</f>
        <v>4687.7969999999996</v>
      </c>
      <c r="P34" s="138" t="str" cm="1">
        <f t="array" ref="P34">INDEX(bmi[bmi name],MATCH(1,(insurance9[[#This Row],[bmi]]&lt;bmi[bmi atas])*(insurance9[[#This Row],[bmi]]&gt;=bmi[bmi bawah]),0),0)</f>
        <v>Obesitas I</v>
      </c>
      <c r="Q34" s="138">
        <f>insurance9[[#This Row],[cha]]</f>
        <v>4687.7969999999996</v>
      </c>
      <c r="R34" s="138" t="str">
        <f>insurance9[[#This Row],[smo]]</f>
        <v>Non Perokok</v>
      </c>
      <c r="S34" s="149">
        <f>insurance9[[#This Row],[bmi]]</f>
        <v>28.6</v>
      </c>
      <c r="T34" s="149">
        <f>insurance9[[#This Row],[age]]</f>
        <v>19</v>
      </c>
      <c r="U34" s="149">
        <f>insurance9[[#This Row],[bmi2]]</f>
        <v>28.6</v>
      </c>
      <c r="V34">
        <f>insurance9[[#This Row],[charges_class]]</f>
        <v>1</v>
      </c>
      <c r="W34">
        <f>VLOOKUP(insurance9[[#This Row],[region]],Table2[],2,0)</f>
        <v>3</v>
      </c>
      <c r="X34">
        <f>IF(insurance9[[#This Row],[sex]]="female",0,1)</f>
        <v>0</v>
      </c>
      <c r="Y34">
        <f>insurance9[[#This Row],[bmi]]</f>
        <v>28.6</v>
      </c>
      <c r="Z34">
        <f>insurance9[[#This Row],[children]]</f>
        <v>5</v>
      </c>
    </row>
    <row r="35" spans="1:26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 s="29">
        <v>13770.097900000001</v>
      </c>
      <c r="H35" cm="1">
        <f t="array" ref="H35">INDEX(kelas_charges[kelas],MATCH(1,(insurance9[[#This Row],[charges]]&gt;=kelas_charges[Lower])*(insurance9[[#This Row],[charges]]&lt;kelas_charges[Upper]),0),1)</f>
        <v>3</v>
      </c>
      <c r="I35" t="str" cm="1">
        <f t="array" ref="I35">INDEX(kelas_charges[desc],MATCH(1,(insurance9[[#This Row],[charges]]&gt;=kelas_charges[Lower])*(insurance9[[#This Row],[charges]]&lt;kelas_charges[Upper]),0),1)</f>
        <v>12512 s.d 18207</v>
      </c>
      <c r="J35">
        <f>IF(insurance9[[#This Row],[charges]]&gt;16700,1,0)</f>
        <v>0</v>
      </c>
      <c r="K35" s="138">
        <f>insurance9[[#This Row],[charges]]</f>
        <v>13770.097900000001</v>
      </c>
      <c r="L35">
        <f>insurance9[[#This Row],[age]]</f>
        <v>63</v>
      </c>
      <c r="M35">
        <f>IF(insurance9[[#This Row],[smoker]]="yes",1,0)</f>
        <v>0</v>
      </c>
      <c r="N35" t="str">
        <f>IF(insurance9[[#This Row],[smoker]]="yes","Perokok","Non Perokok")</f>
        <v>Non Perokok</v>
      </c>
      <c r="O35" s="138">
        <f>insurance9[[#This Row],[charges]]</f>
        <v>13770.097900000001</v>
      </c>
      <c r="P35" s="138" t="str" cm="1">
        <f t="array" ref="P35">INDEX(bmi[bmi name],MATCH(1,(insurance9[[#This Row],[bmi]]&lt;bmi[bmi atas])*(insurance9[[#This Row],[bmi]]&gt;=bmi[bmi bawah]),0),0)</f>
        <v>Obesitas I</v>
      </c>
      <c r="Q35" s="138">
        <f>insurance9[[#This Row],[cha]]</f>
        <v>13770.097900000001</v>
      </c>
      <c r="R35" s="138" t="str">
        <f>insurance9[[#This Row],[smo]]</f>
        <v>Non Perokok</v>
      </c>
      <c r="S35" s="149">
        <f>insurance9[[#This Row],[bmi]]</f>
        <v>28.31</v>
      </c>
      <c r="T35" s="149">
        <f>insurance9[[#This Row],[age]]</f>
        <v>63</v>
      </c>
      <c r="U35" s="149">
        <f>insurance9[[#This Row],[bmi2]]</f>
        <v>28.31</v>
      </c>
      <c r="V35">
        <f>insurance9[[#This Row],[charges_class]]</f>
        <v>3</v>
      </c>
      <c r="W35">
        <f>VLOOKUP(insurance9[[#This Row],[region]],Table2[],2,0)</f>
        <v>1</v>
      </c>
      <c r="X35">
        <f>IF(insurance9[[#This Row],[sex]]="female",0,1)</f>
        <v>1</v>
      </c>
      <c r="Y35">
        <f>insurance9[[#This Row],[bmi]]</f>
        <v>28.31</v>
      </c>
      <c r="Z35">
        <f>insurance9[[#This Row],[children]]</f>
        <v>0</v>
      </c>
    </row>
    <row r="36" spans="1:26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 s="29">
        <v>51194.559139999998</v>
      </c>
      <c r="H36" cm="1">
        <f t="array" ref="H36">INDEX(kelas_charges[kelas],MATCH(1,(insurance9[[#This Row],[charges]]&gt;=kelas_charges[Lower])*(insurance9[[#This Row],[charges]]&lt;kelas_charges[Upper]),0),1)</f>
        <v>9</v>
      </c>
      <c r="I36" t="str" cm="1">
        <f t="array" ref="I36">INDEX(kelas_charges[desc],MATCH(1,(insurance9[[#This Row],[charges]]&gt;=kelas_charges[Lower])*(insurance9[[#This Row],[charges]]&lt;kelas_charges[Upper]),0),1)</f>
        <v>46684 s.d 52379</v>
      </c>
      <c r="J36">
        <f>IF(insurance9[[#This Row],[charges]]&gt;16700,1,0)</f>
        <v>1</v>
      </c>
      <c r="K36" s="138">
        <f>insurance9[[#This Row],[charges]]</f>
        <v>51194.559139999998</v>
      </c>
      <c r="L36">
        <f>insurance9[[#This Row],[age]]</f>
        <v>28</v>
      </c>
      <c r="M36">
        <f>IF(insurance9[[#This Row],[smoker]]="yes",1,0)</f>
        <v>1</v>
      </c>
      <c r="N36" t="str">
        <f>IF(insurance9[[#This Row],[smoker]]="yes","Perokok","Non Perokok")</f>
        <v>Perokok</v>
      </c>
      <c r="O36" s="138">
        <f>insurance9[[#This Row],[charges]]</f>
        <v>51194.559139999998</v>
      </c>
      <c r="P36" s="138" t="str" cm="1">
        <f t="array" ref="P36">INDEX(bmi[bmi name],MATCH(1,(insurance9[[#This Row],[bmi]]&lt;bmi[bmi atas])*(insurance9[[#This Row],[bmi]]&gt;=bmi[bmi bawah]),0),0)</f>
        <v>Obesitas II</v>
      </c>
      <c r="Q36" s="138">
        <f>insurance9[[#This Row],[cha]]</f>
        <v>51194.559139999998</v>
      </c>
      <c r="R36" s="138" t="str">
        <f>insurance9[[#This Row],[smo]]</f>
        <v>Perokok</v>
      </c>
      <c r="S36" s="149">
        <f>insurance9[[#This Row],[bmi]]</f>
        <v>36.4</v>
      </c>
      <c r="T36" s="149">
        <f>insurance9[[#This Row],[age]]</f>
        <v>28</v>
      </c>
      <c r="U36" s="149">
        <f>insurance9[[#This Row],[bmi2]]</f>
        <v>36.4</v>
      </c>
      <c r="V36">
        <f>insurance9[[#This Row],[charges_class]]</f>
        <v>9</v>
      </c>
      <c r="W36">
        <f>VLOOKUP(insurance9[[#This Row],[region]],Table2[],2,0)</f>
        <v>3</v>
      </c>
      <c r="X36">
        <f>IF(insurance9[[#This Row],[sex]]="female",0,1)</f>
        <v>1</v>
      </c>
      <c r="Y36">
        <f>insurance9[[#This Row],[bmi]]</f>
        <v>36.4</v>
      </c>
      <c r="Z36">
        <f>insurance9[[#This Row],[children]]</f>
        <v>1</v>
      </c>
    </row>
    <row r="37" spans="1:26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 s="29">
        <v>1625.4337499999999</v>
      </c>
      <c r="H37" cm="1">
        <f t="array" ref="H37">INDEX(kelas_charges[kelas],MATCH(1,(insurance9[[#This Row],[charges]]&gt;=kelas_charges[Lower])*(insurance9[[#This Row],[charges]]&lt;kelas_charges[Upper]),0),1)</f>
        <v>1</v>
      </c>
      <c r="I37" t="str" cm="1">
        <f t="array" ref="I37">INDEX(kelas_charges[desc],MATCH(1,(insurance9[[#This Row],[charges]]&gt;=kelas_charges[Lower])*(insurance9[[#This Row],[charges]]&lt;kelas_charges[Upper]),0),1)</f>
        <v>1121 s.d 6817</v>
      </c>
      <c r="J37">
        <f>IF(insurance9[[#This Row],[charges]]&gt;16700,1,0)</f>
        <v>0</v>
      </c>
      <c r="K37" s="138">
        <f>insurance9[[#This Row],[charges]]</f>
        <v>1625.4337499999999</v>
      </c>
      <c r="L37">
        <f>insurance9[[#This Row],[age]]</f>
        <v>19</v>
      </c>
      <c r="M37">
        <f>IF(insurance9[[#This Row],[smoker]]="yes",1,0)</f>
        <v>0</v>
      </c>
      <c r="N37" t="str">
        <f>IF(insurance9[[#This Row],[smoker]]="yes","Perokok","Non Perokok")</f>
        <v>Non Perokok</v>
      </c>
      <c r="O37" s="138">
        <f>insurance9[[#This Row],[charges]]</f>
        <v>1625.4337499999999</v>
      </c>
      <c r="P37" s="138" t="str" cm="1">
        <f t="array" ref="P37">INDEX(bmi[bmi name],MATCH(1,(insurance9[[#This Row],[bmi]]&lt;bmi[bmi atas])*(insurance9[[#This Row],[bmi]]&gt;=bmi[bmi bawah]),0),0)</f>
        <v>Normal</v>
      </c>
      <c r="Q37" s="138">
        <f>insurance9[[#This Row],[cha]]</f>
        <v>1625.4337499999999</v>
      </c>
      <c r="R37" s="138" t="str">
        <f>insurance9[[#This Row],[smo]]</f>
        <v>Non Perokok</v>
      </c>
      <c r="S37" s="149">
        <f>insurance9[[#This Row],[bmi]]</f>
        <v>20.425000000000001</v>
      </c>
      <c r="T37" s="149">
        <f>insurance9[[#This Row],[age]]</f>
        <v>19</v>
      </c>
      <c r="U37" s="149">
        <f>insurance9[[#This Row],[bmi2]]</f>
        <v>20.425000000000001</v>
      </c>
      <c r="V37">
        <f>insurance9[[#This Row],[charges_class]]</f>
        <v>1</v>
      </c>
      <c r="W37">
        <f>VLOOKUP(insurance9[[#This Row],[region]],Table2[],2,0)</f>
        <v>1</v>
      </c>
      <c r="X37">
        <f>IF(insurance9[[#This Row],[sex]]="female",0,1)</f>
        <v>1</v>
      </c>
      <c r="Y37">
        <f>insurance9[[#This Row],[bmi]]</f>
        <v>20.425000000000001</v>
      </c>
      <c r="Z37">
        <f>insurance9[[#This Row],[children]]</f>
        <v>0</v>
      </c>
    </row>
    <row r="38" spans="1:26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 s="29">
        <v>15612.19335</v>
      </c>
      <c r="H38" cm="1">
        <f t="array" ref="H38">INDEX(kelas_charges[kelas],MATCH(1,(insurance9[[#This Row],[charges]]&gt;=kelas_charges[Lower])*(insurance9[[#This Row],[charges]]&lt;kelas_charges[Upper]),0),1)</f>
        <v>3</v>
      </c>
      <c r="I38" t="str" cm="1">
        <f t="array" ref="I38">INDEX(kelas_charges[desc],MATCH(1,(insurance9[[#This Row],[charges]]&gt;=kelas_charges[Lower])*(insurance9[[#This Row],[charges]]&lt;kelas_charges[Upper]),0),1)</f>
        <v>12512 s.d 18207</v>
      </c>
      <c r="J38">
        <f>IF(insurance9[[#This Row],[charges]]&gt;16700,1,0)</f>
        <v>0</v>
      </c>
      <c r="K38" s="138">
        <f>insurance9[[#This Row],[charges]]</f>
        <v>15612.19335</v>
      </c>
      <c r="L38">
        <f>insurance9[[#This Row],[age]]</f>
        <v>62</v>
      </c>
      <c r="M38">
        <f>IF(insurance9[[#This Row],[smoker]]="yes",1,0)</f>
        <v>0</v>
      </c>
      <c r="N38" t="str">
        <f>IF(insurance9[[#This Row],[smoker]]="yes","Perokok","Non Perokok")</f>
        <v>Non Perokok</v>
      </c>
      <c r="O38" s="138">
        <f>insurance9[[#This Row],[charges]]</f>
        <v>15612.19335</v>
      </c>
      <c r="P38" s="138" t="str" cm="1">
        <f t="array" ref="P38">INDEX(bmi[bmi name],MATCH(1,(insurance9[[#This Row],[bmi]]&lt;bmi[bmi atas])*(insurance9[[#This Row],[bmi]]&gt;=bmi[bmi bawah]),0),0)</f>
        <v>Obesitas II</v>
      </c>
      <c r="Q38" s="138">
        <f>insurance9[[#This Row],[cha]]</f>
        <v>15612.19335</v>
      </c>
      <c r="R38" s="138" t="str">
        <f>insurance9[[#This Row],[smo]]</f>
        <v>Non Perokok</v>
      </c>
      <c r="S38" s="149">
        <f>insurance9[[#This Row],[bmi]]</f>
        <v>32.965000000000003</v>
      </c>
      <c r="T38" s="149">
        <f>insurance9[[#This Row],[age]]</f>
        <v>62</v>
      </c>
      <c r="U38" s="149">
        <f>insurance9[[#This Row],[bmi2]]</f>
        <v>32.965000000000003</v>
      </c>
      <c r="V38">
        <f>insurance9[[#This Row],[charges_class]]</f>
        <v>3</v>
      </c>
      <c r="W38">
        <f>VLOOKUP(insurance9[[#This Row],[region]],Table2[],2,0)</f>
        <v>1</v>
      </c>
      <c r="X38">
        <f>IF(insurance9[[#This Row],[sex]]="female",0,1)</f>
        <v>0</v>
      </c>
      <c r="Y38">
        <f>insurance9[[#This Row],[bmi]]</f>
        <v>32.965000000000003</v>
      </c>
      <c r="Z38">
        <f>insurance9[[#This Row],[children]]</f>
        <v>3</v>
      </c>
    </row>
    <row r="39" spans="1:26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 s="29">
        <v>2302.3000000000002</v>
      </c>
      <c r="H39" cm="1">
        <f t="array" ref="H39">INDEX(kelas_charges[kelas],MATCH(1,(insurance9[[#This Row],[charges]]&gt;=kelas_charges[Lower])*(insurance9[[#This Row],[charges]]&lt;kelas_charges[Upper]),0),1)</f>
        <v>1</v>
      </c>
      <c r="I39" t="str" cm="1">
        <f t="array" ref="I39">INDEX(kelas_charges[desc],MATCH(1,(insurance9[[#This Row],[charges]]&gt;=kelas_charges[Lower])*(insurance9[[#This Row],[charges]]&lt;kelas_charges[Upper]),0),1)</f>
        <v>1121 s.d 6817</v>
      </c>
      <c r="J39">
        <f>IF(insurance9[[#This Row],[charges]]&gt;16700,1,0)</f>
        <v>0</v>
      </c>
      <c r="K39" s="138">
        <f>insurance9[[#This Row],[charges]]</f>
        <v>2302.3000000000002</v>
      </c>
      <c r="L39">
        <f>insurance9[[#This Row],[age]]</f>
        <v>26</v>
      </c>
      <c r="M39">
        <f>IF(insurance9[[#This Row],[smoker]]="yes",1,0)</f>
        <v>0</v>
      </c>
      <c r="N39" t="str">
        <f>IF(insurance9[[#This Row],[smoker]]="yes","Perokok","Non Perokok")</f>
        <v>Non Perokok</v>
      </c>
      <c r="O39" s="138">
        <f>insurance9[[#This Row],[charges]]</f>
        <v>2302.3000000000002</v>
      </c>
      <c r="P39" s="138" t="str" cm="1">
        <f t="array" ref="P39">INDEX(bmi[bmi name],MATCH(1,(insurance9[[#This Row],[bmi]]&lt;bmi[bmi atas])*(insurance9[[#This Row],[bmi]]&gt;=bmi[bmi bawah]),0),0)</f>
        <v>Normal</v>
      </c>
      <c r="Q39" s="138">
        <f>insurance9[[#This Row],[cha]]</f>
        <v>2302.3000000000002</v>
      </c>
      <c r="R39" s="138" t="str">
        <f>insurance9[[#This Row],[smo]]</f>
        <v>Non Perokok</v>
      </c>
      <c r="S39" s="149">
        <f>insurance9[[#This Row],[bmi]]</f>
        <v>20.8</v>
      </c>
      <c r="T39" s="149">
        <f>insurance9[[#This Row],[age]]</f>
        <v>26</v>
      </c>
      <c r="U39" s="149">
        <f>insurance9[[#This Row],[bmi2]]</f>
        <v>20.8</v>
      </c>
      <c r="V39">
        <f>insurance9[[#This Row],[charges_class]]</f>
        <v>1</v>
      </c>
      <c r="W39">
        <f>VLOOKUP(insurance9[[#This Row],[region]],Table2[],2,0)</f>
        <v>3</v>
      </c>
      <c r="X39">
        <f>IF(insurance9[[#This Row],[sex]]="female",0,1)</f>
        <v>1</v>
      </c>
      <c r="Y39">
        <f>insurance9[[#This Row],[bmi]]</f>
        <v>20.8</v>
      </c>
      <c r="Z39">
        <f>insurance9[[#This Row],[children]]</f>
        <v>0</v>
      </c>
    </row>
    <row r="40" spans="1:26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 s="29">
        <v>39774.276299999998</v>
      </c>
      <c r="H40" cm="1">
        <f t="array" ref="H40">INDEX(kelas_charges[kelas],MATCH(1,(insurance9[[#This Row],[charges]]&gt;=kelas_charges[Lower])*(insurance9[[#This Row],[charges]]&lt;kelas_charges[Upper]),0),1)</f>
        <v>7</v>
      </c>
      <c r="I40" t="str" cm="1">
        <f t="array" ref="I40">INDEX(kelas_charges[desc],MATCH(1,(insurance9[[#This Row],[charges]]&gt;=kelas_charges[Lower])*(insurance9[[#This Row],[charges]]&lt;kelas_charges[Upper]),0),1)</f>
        <v>35293 s.d 40989</v>
      </c>
      <c r="J40">
        <f>IF(insurance9[[#This Row],[charges]]&gt;16700,1,0)</f>
        <v>1</v>
      </c>
      <c r="K40" s="138">
        <f>insurance9[[#This Row],[charges]]</f>
        <v>39774.276299999998</v>
      </c>
      <c r="L40">
        <f>insurance9[[#This Row],[age]]</f>
        <v>35</v>
      </c>
      <c r="M40">
        <f>IF(insurance9[[#This Row],[smoker]]="yes",1,0)</f>
        <v>1</v>
      </c>
      <c r="N40" t="str">
        <f>IF(insurance9[[#This Row],[smoker]]="yes","Perokok","Non Perokok")</f>
        <v>Perokok</v>
      </c>
      <c r="O40" s="138">
        <f>insurance9[[#This Row],[charges]]</f>
        <v>39774.276299999998</v>
      </c>
      <c r="P40" s="138" t="str" cm="1">
        <f t="array" ref="P40">INDEX(bmi[bmi name],MATCH(1,(insurance9[[#This Row],[bmi]]&lt;bmi[bmi atas])*(insurance9[[#This Row],[bmi]]&gt;=bmi[bmi bawah]),0),0)</f>
        <v>Obesitas II</v>
      </c>
      <c r="Q40" s="138">
        <f>insurance9[[#This Row],[cha]]</f>
        <v>39774.276299999998</v>
      </c>
      <c r="R40" s="138" t="str">
        <f>insurance9[[#This Row],[smo]]</f>
        <v>Perokok</v>
      </c>
      <c r="S40" s="149">
        <f>insurance9[[#This Row],[bmi]]</f>
        <v>36.67</v>
      </c>
      <c r="T40" s="149">
        <f>insurance9[[#This Row],[age]]</f>
        <v>35</v>
      </c>
      <c r="U40" s="149">
        <f>insurance9[[#This Row],[bmi2]]</f>
        <v>36.67</v>
      </c>
      <c r="V40">
        <f>insurance9[[#This Row],[charges_class]]</f>
        <v>7</v>
      </c>
      <c r="W40">
        <f>VLOOKUP(insurance9[[#This Row],[region]],Table2[],2,0)</f>
        <v>2</v>
      </c>
      <c r="X40">
        <f>IF(insurance9[[#This Row],[sex]]="female",0,1)</f>
        <v>1</v>
      </c>
      <c r="Y40">
        <f>insurance9[[#This Row],[bmi]]</f>
        <v>36.67</v>
      </c>
      <c r="Z40">
        <f>insurance9[[#This Row],[children]]</f>
        <v>1</v>
      </c>
    </row>
    <row r="41" spans="1:26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 s="29">
        <v>48173.360999999997</v>
      </c>
      <c r="H41" cm="1">
        <f t="array" ref="H41">INDEX(kelas_charges[kelas],MATCH(1,(insurance9[[#This Row],[charges]]&gt;=kelas_charges[Lower])*(insurance9[[#This Row],[charges]]&lt;kelas_charges[Upper]),0),1)</f>
        <v>9</v>
      </c>
      <c r="I41" t="str" cm="1">
        <f t="array" ref="I41">INDEX(kelas_charges[desc],MATCH(1,(insurance9[[#This Row],[charges]]&gt;=kelas_charges[Lower])*(insurance9[[#This Row],[charges]]&lt;kelas_charges[Upper]),0),1)</f>
        <v>46684 s.d 52379</v>
      </c>
      <c r="J41">
        <f>IF(insurance9[[#This Row],[charges]]&gt;16700,1,0)</f>
        <v>1</v>
      </c>
      <c r="K41" s="138">
        <f>insurance9[[#This Row],[charges]]</f>
        <v>48173.360999999997</v>
      </c>
      <c r="L41">
        <f>insurance9[[#This Row],[age]]</f>
        <v>60</v>
      </c>
      <c r="M41">
        <f>IF(insurance9[[#This Row],[smoker]]="yes",1,0)</f>
        <v>1</v>
      </c>
      <c r="N41" t="str">
        <f>IF(insurance9[[#This Row],[smoker]]="yes","Perokok","Non Perokok")</f>
        <v>Perokok</v>
      </c>
      <c r="O41" s="138">
        <f>insurance9[[#This Row],[charges]]</f>
        <v>48173.360999999997</v>
      </c>
      <c r="P41" s="138" t="str" cm="1">
        <f t="array" ref="P41">INDEX(bmi[bmi name],MATCH(1,(insurance9[[#This Row],[bmi]]&lt;bmi[bmi atas])*(insurance9[[#This Row],[bmi]]&gt;=bmi[bmi bawah]),0),0)</f>
        <v>Obesitas II</v>
      </c>
      <c r="Q41" s="138">
        <f>insurance9[[#This Row],[cha]]</f>
        <v>48173.360999999997</v>
      </c>
      <c r="R41" s="138" t="str">
        <f>insurance9[[#This Row],[smo]]</f>
        <v>Perokok</v>
      </c>
      <c r="S41" s="149">
        <f>insurance9[[#This Row],[bmi]]</f>
        <v>39.9</v>
      </c>
      <c r="T41" s="149">
        <f>insurance9[[#This Row],[age]]</f>
        <v>60</v>
      </c>
      <c r="U41" s="149">
        <f>insurance9[[#This Row],[bmi2]]</f>
        <v>39.9</v>
      </c>
      <c r="V41">
        <f>insurance9[[#This Row],[charges_class]]</f>
        <v>9</v>
      </c>
      <c r="W41">
        <f>VLOOKUP(insurance9[[#This Row],[region]],Table2[],2,0)</f>
        <v>3</v>
      </c>
      <c r="X41">
        <f>IF(insurance9[[#This Row],[sex]]="female",0,1)</f>
        <v>1</v>
      </c>
      <c r="Y41">
        <f>insurance9[[#This Row],[bmi]]</f>
        <v>39.9</v>
      </c>
      <c r="Z41">
        <f>insurance9[[#This Row],[children]]</f>
        <v>0</v>
      </c>
    </row>
    <row r="42" spans="1:26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 s="29">
        <v>3046.0619999999999</v>
      </c>
      <c r="H42" cm="1">
        <f t="array" ref="H42">INDEX(kelas_charges[kelas],MATCH(1,(insurance9[[#This Row],[charges]]&gt;=kelas_charges[Lower])*(insurance9[[#This Row],[charges]]&lt;kelas_charges[Upper]),0),1)</f>
        <v>1</v>
      </c>
      <c r="I42" t="str" cm="1">
        <f t="array" ref="I42">INDEX(kelas_charges[desc],MATCH(1,(insurance9[[#This Row],[charges]]&gt;=kelas_charges[Lower])*(insurance9[[#This Row],[charges]]&lt;kelas_charges[Upper]),0),1)</f>
        <v>1121 s.d 6817</v>
      </c>
      <c r="J42">
        <f>IF(insurance9[[#This Row],[charges]]&gt;16700,1,0)</f>
        <v>0</v>
      </c>
      <c r="K42" s="138">
        <f>insurance9[[#This Row],[charges]]</f>
        <v>3046.0619999999999</v>
      </c>
      <c r="L42">
        <f>insurance9[[#This Row],[age]]</f>
        <v>24</v>
      </c>
      <c r="M42">
        <f>IF(insurance9[[#This Row],[smoker]]="yes",1,0)</f>
        <v>0</v>
      </c>
      <c r="N42" t="str">
        <f>IF(insurance9[[#This Row],[smoker]]="yes","Perokok","Non Perokok")</f>
        <v>Non Perokok</v>
      </c>
      <c r="O42" s="138">
        <f>insurance9[[#This Row],[charges]]</f>
        <v>3046.0619999999999</v>
      </c>
      <c r="P42" s="138" t="str" cm="1">
        <f t="array" ref="P42">INDEX(bmi[bmi name],MATCH(1,(insurance9[[#This Row],[bmi]]&lt;bmi[bmi atas])*(insurance9[[#This Row],[bmi]]&gt;=bmi[bmi bawah]),0),0)</f>
        <v>Obesitas I</v>
      </c>
      <c r="Q42" s="138">
        <f>insurance9[[#This Row],[cha]]</f>
        <v>3046.0619999999999</v>
      </c>
      <c r="R42" s="138" t="str">
        <f>insurance9[[#This Row],[smo]]</f>
        <v>Non Perokok</v>
      </c>
      <c r="S42" s="149">
        <f>insurance9[[#This Row],[bmi]]</f>
        <v>26.6</v>
      </c>
      <c r="T42" s="149">
        <f>insurance9[[#This Row],[age]]</f>
        <v>24</v>
      </c>
      <c r="U42" s="149">
        <f>insurance9[[#This Row],[bmi2]]</f>
        <v>26.6</v>
      </c>
      <c r="V42">
        <f>insurance9[[#This Row],[charges_class]]</f>
        <v>1</v>
      </c>
      <c r="W42">
        <f>VLOOKUP(insurance9[[#This Row],[region]],Table2[],2,0)</f>
        <v>2</v>
      </c>
      <c r="X42">
        <f>IF(insurance9[[#This Row],[sex]]="female",0,1)</f>
        <v>0</v>
      </c>
      <c r="Y42">
        <f>insurance9[[#This Row],[bmi]]</f>
        <v>26.6</v>
      </c>
      <c r="Z42">
        <f>insurance9[[#This Row],[children]]</f>
        <v>0</v>
      </c>
    </row>
    <row r="43" spans="1:26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 s="29">
        <v>4949.7587000000003</v>
      </c>
      <c r="H43" cm="1">
        <f t="array" ref="H43">INDEX(kelas_charges[kelas],MATCH(1,(insurance9[[#This Row],[charges]]&gt;=kelas_charges[Lower])*(insurance9[[#This Row],[charges]]&lt;kelas_charges[Upper]),0),1)</f>
        <v>1</v>
      </c>
      <c r="I43" t="str" cm="1">
        <f t="array" ref="I43">INDEX(kelas_charges[desc],MATCH(1,(insurance9[[#This Row],[charges]]&gt;=kelas_charges[Lower])*(insurance9[[#This Row],[charges]]&lt;kelas_charges[Upper]),0),1)</f>
        <v>1121 s.d 6817</v>
      </c>
      <c r="J43">
        <f>IF(insurance9[[#This Row],[charges]]&gt;16700,1,0)</f>
        <v>0</v>
      </c>
      <c r="K43" s="138">
        <f>insurance9[[#This Row],[charges]]</f>
        <v>4949.7587000000003</v>
      </c>
      <c r="L43">
        <f>insurance9[[#This Row],[age]]</f>
        <v>31</v>
      </c>
      <c r="M43">
        <f>IF(insurance9[[#This Row],[smoker]]="yes",1,0)</f>
        <v>0</v>
      </c>
      <c r="N43" t="str">
        <f>IF(insurance9[[#This Row],[smoker]]="yes","Perokok","Non Perokok")</f>
        <v>Non Perokok</v>
      </c>
      <c r="O43" s="138">
        <f>insurance9[[#This Row],[charges]]</f>
        <v>4949.7587000000003</v>
      </c>
      <c r="P43" s="138" t="str" cm="1">
        <f t="array" ref="P43">INDEX(bmi[bmi name],MATCH(1,(insurance9[[#This Row],[bmi]]&lt;bmi[bmi atas])*(insurance9[[#This Row],[bmi]]&gt;=bmi[bmi bawah]),0),0)</f>
        <v>Obesitas II</v>
      </c>
      <c r="Q43" s="138">
        <f>insurance9[[#This Row],[cha]]</f>
        <v>4949.7587000000003</v>
      </c>
      <c r="R43" s="138" t="str">
        <f>insurance9[[#This Row],[smo]]</f>
        <v>Non Perokok</v>
      </c>
      <c r="S43" s="149">
        <f>insurance9[[#This Row],[bmi]]</f>
        <v>36.630000000000003</v>
      </c>
      <c r="T43" s="149">
        <f>insurance9[[#This Row],[age]]</f>
        <v>31</v>
      </c>
      <c r="U43" s="149">
        <f>insurance9[[#This Row],[bmi2]]</f>
        <v>36.630000000000003</v>
      </c>
      <c r="V43">
        <f>insurance9[[#This Row],[charges_class]]</f>
        <v>1</v>
      </c>
      <c r="W43">
        <f>VLOOKUP(insurance9[[#This Row],[region]],Table2[],2,0)</f>
        <v>4</v>
      </c>
      <c r="X43">
        <f>IF(insurance9[[#This Row],[sex]]="female",0,1)</f>
        <v>0</v>
      </c>
      <c r="Y43">
        <f>insurance9[[#This Row],[bmi]]</f>
        <v>36.630000000000003</v>
      </c>
      <c r="Z43">
        <f>insurance9[[#This Row],[children]]</f>
        <v>2</v>
      </c>
    </row>
    <row r="44" spans="1:26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 s="29">
        <v>6272.4772000000003</v>
      </c>
      <c r="H44" cm="1">
        <f t="array" ref="H44">INDEX(kelas_charges[kelas],MATCH(1,(insurance9[[#This Row],[charges]]&gt;=kelas_charges[Lower])*(insurance9[[#This Row],[charges]]&lt;kelas_charges[Upper]),0),1)</f>
        <v>1</v>
      </c>
      <c r="I44" t="str" cm="1">
        <f t="array" ref="I44">INDEX(kelas_charges[desc],MATCH(1,(insurance9[[#This Row],[charges]]&gt;=kelas_charges[Lower])*(insurance9[[#This Row],[charges]]&lt;kelas_charges[Upper]),0),1)</f>
        <v>1121 s.d 6817</v>
      </c>
      <c r="J44">
        <f>IF(insurance9[[#This Row],[charges]]&gt;16700,1,0)</f>
        <v>0</v>
      </c>
      <c r="K44" s="138">
        <f>insurance9[[#This Row],[charges]]</f>
        <v>6272.4772000000003</v>
      </c>
      <c r="L44">
        <f>insurance9[[#This Row],[age]]</f>
        <v>41</v>
      </c>
      <c r="M44">
        <f>IF(insurance9[[#This Row],[smoker]]="yes",1,0)</f>
        <v>0</v>
      </c>
      <c r="N44" t="str">
        <f>IF(insurance9[[#This Row],[smoker]]="yes","Perokok","Non Perokok")</f>
        <v>Non Perokok</v>
      </c>
      <c r="O44" s="138">
        <f>insurance9[[#This Row],[charges]]</f>
        <v>6272.4772000000003</v>
      </c>
      <c r="P44" s="138" t="str" cm="1">
        <f t="array" ref="P44">INDEX(bmi[bmi name],MATCH(1,(insurance9[[#This Row],[bmi]]&lt;bmi[bmi atas])*(insurance9[[#This Row],[bmi]]&gt;=bmi[bmi bawah]),0),0)</f>
        <v>Normal</v>
      </c>
      <c r="Q44" s="138">
        <f>insurance9[[#This Row],[cha]]</f>
        <v>6272.4772000000003</v>
      </c>
      <c r="R44" s="138" t="str">
        <f>insurance9[[#This Row],[smo]]</f>
        <v>Non Perokok</v>
      </c>
      <c r="S44" s="149">
        <f>insurance9[[#This Row],[bmi]]</f>
        <v>21.78</v>
      </c>
      <c r="T44" s="149">
        <f>insurance9[[#This Row],[age]]</f>
        <v>41</v>
      </c>
      <c r="U44" s="149">
        <f>insurance9[[#This Row],[bmi2]]</f>
        <v>21.78</v>
      </c>
      <c r="V44">
        <f>insurance9[[#This Row],[charges_class]]</f>
        <v>1</v>
      </c>
      <c r="W44">
        <f>VLOOKUP(insurance9[[#This Row],[region]],Table2[],2,0)</f>
        <v>4</v>
      </c>
      <c r="X44">
        <f>IF(insurance9[[#This Row],[sex]]="female",0,1)</f>
        <v>1</v>
      </c>
      <c r="Y44">
        <f>insurance9[[#This Row],[bmi]]</f>
        <v>21.78</v>
      </c>
      <c r="Z44">
        <f>insurance9[[#This Row],[children]]</f>
        <v>1</v>
      </c>
    </row>
    <row r="45" spans="1:26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 s="29">
        <v>6313.759</v>
      </c>
      <c r="H45" cm="1">
        <f t="array" ref="H45">INDEX(kelas_charges[kelas],MATCH(1,(insurance9[[#This Row],[charges]]&gt;=kelas_charges[Lower])*(insurance9[[#This Row],[charges]]&lt;kelas_charges[Upper]),0),1)</f>
        <v>1</v>
      </c>
      <c r="I45" t="str" cm="1">
        <f t="array" ref="I45">INDEX(kelas_charges[desc],MATCH(1,(insurance9[[#This Row],[charges]]&gt;=kelas_charges[Lower])*(insurance9[[#This Row],[charges]]&lt;kelas_charges[Upper]),0),1)</f>
        <v>1121 s.d 6817</v>
      </c>
      <c r="J45">
        <f>IF(insurance9[[#This Row],[charges]]&gt;16700,1,0)</f>
        <v>0</v>
      </c>
      <c r="K45" s="138">
        <f>insurance9[[#This Row],[charges]]</f>
        <v>6313.759</v>
      </c>
      <c r="L45">
        <f>insurance9[[#This Row],[age]]</f>
        <v>37</v>
      </c>
      <c r="M45">
        <f>IF(insurance9[[#This Row],[smoker]]="yes",1,0)</f>
        <v>0</v>
      </c>
      <c r="N45" t="str">
        <f>IF(insurance9[[#This Row],[smoker]]="yes","Perokok","Non Perokok")</f>
        <v>Non Perokok</v>
      </c>
      <c r="O45" s="138">
        <f>insurance9[[#This Row],[charges]]</f>
        <v>6313.759</v>
      </c>
      <c r="P45" s="138" t="str" cm="1">
        <f t="array" ref="P45">INDEX(bmi[bmi name],MATCH(1,(insurance9[[#This Row],[bmi]]&lt;bmi[bmi atas])*(insurance9[[#This Row],[bmi]]&gt;=bmi[bmi bawah]),0),0)</f>
        <v>Obesitas II</v>
      </c>
      <c r="Q45" s="138">
        <f>insurance9[[#This Row],[cha]]</f>
        <v>6313.759</v>
      </c>
      <c r="R45" s="138" t="str">
        <f>insurance9[[#This Row],[smo]]</f>
        <v>Non Perokok</v>
      </c>
      <c r="S45" s="149">
        <f>insurance9[[#This Row],[bmi]]</f>
        <v>30.8</v>
      </c>
      <c r="T45" s="149">
        <f>insurance9[[#This Row],[age]]</f>
        <v>37</v>
      </c>
      <c r="U45" s="149">
        <f>insurance9[[#This Row],[bmi2]]</f>
        <v>30.8</v>
      </c>
      <c r="V45">
        <f>insurance9[[#This Row],[charges_class]]</f>
        <v>1</v>
      </c>
      <c r="W45">
        <f>VLOOKUP(insurance9[[#This Row],[region]],Table2[],2,0)</f>
        <v>4</v>
      </c>
      <c r="X45">
        <f>IF(insurance9[[#This Row],[sex]]="female",0,1)</f>
        <v>0</v>
      </c>
      <c r="Y45">
        <f>insurance9[[#This Row],[bmi]]</f>
        <v>30.8</v>
      </c>
      <c r="Z45">
        <f>insurance9[[#This Row],[children]]</f>
        <v>2</v>
      </c>
    </row>
    <row r="46" spans="1:26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 s="29">
        <v>6079.6715000000004</v>
      </c>
      <c r="H46" cm="1">
        <f t="array" ref="H46">INDEX(kelas_charges[kelas],MATCH(1,(insurance9[[#This Row],[charges]]&gt;=kelas_charges[Lower])*(insurance9[[#This Row],[charges]]&lt;kelas_charges[Upper]),0),1)</f>
        <v>1</v>
      </c>
      <c r="I46" t="str" cm="1">
        <f t="array" ref="I46">INDEX(kelas_charges[desc],MATCH(1,(insurance9[[#This Row],[charges]]&gt;=kelas_charges[Lower])*(insurance9[[#This Row],[charges]]&lt;kelas_charges[Upper]),0),1)</f>
        <v>1121 s.d 6817</v>
      </c>
      <c r="J46">
        <f>IF(insurance9[[#This Row],[charges]]&gt;16700,1,0)</f>
        <v>0</v>
      </c>
      <c r="K46" s="138">
        <f>insurance9[[#This Row],[charges]]</f>
        <v>6079.6715000000004</v>
      </c>
      <c r="L46">
        <f>insurance9[[#This Row],[age]]</f>
        <v>38</v>
      </c>
      <c r="M46">
        <f>IF(insurance9[[#This Row],[smoker]]="yes",1,0)</f>
        <v>0</v>
      </c>
      <c r="N46" t="str">
        <f>IF(insurance9[[#This Row],[smoker]]="yes","Perokok","Non Perokok")</f>
        <v>Non Perokok</v>
      </c>
      <c r="O46" s="138">
        <f>insurance9[[#This Row],[charges]]</f>
        <v>6079.6715000000004</v>
      </c>
      <c r="P46" s="138" t="str" cm="1">
        <f t="array" ref="P46">INDEX(bmi[bmi name],MATCH(1,(insurance9[[#This Row],[bmi]]&lt;bmi[bmi atas])*(insurance9[[#This Row],[bmi]]&gt;=bmi[bmi bawah]),0),0)</f>
        <v>Obesitas II</v>
      </c>
      <c r="Q46" s="138">
        <f>insurance9[[#This Row],[cha]]</f>
        <v>6079.6715000000004</v>
      </c>
      <c r="R46" s="138" t="str">
        <f>insurance9[[#This Row],[smo]]</f>
        <v>Non Perokok</v>
      </c>
      <c r="S46" s="149">
        <f>insurance9[[#This Row],[bmi]]</f>
        <v>37.049999999999997</v>
      </c>
      <c r="T46" s="149">
        <f>insurance9[[#This Row],[age]]</f>
        <v>38</v>
      </c>
      <c r="U46" s="149">
        <f>insurance9[[#This Row],[bmi2]]</f>
        <v>37.049999999999997</v>
      </c>
      <c r="V46">
        <f>insurance9[[#This Row],[charges_class]]</f>
        <v>1</v>
      </c>
      <c r="W46">
        <f>VLOOKUP(insurance9[[#This Row],[region]],Table2[],2,0)</f>
        <v>2</v>
      </c>
      <c r="X46">
        <f>IF(insurance9[[#This Row],[sex]]="female",0,1)</f>
        <v>1</v>
      </c>
      <c r="Y46">
        <f>insurance9[[#This Row],[bmi]]</f>
        <v>37.049999999999997</v>
      </c>
      <c r="Z46">
        <f>insurance9[[#This Row],[children]]</f>
        <v>1</v>
      </c>
    </row>
    <row r="47" spans="1:26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 s="29">
        <v>20630.283510000001</v>
      </c>
      <c r="H47" cm="1">
        <f t="array" ref="H47">INDEX(kelas_charges[kelas],MATCH(1,(insurance9[[#This Row],[charges]]&gt;=kelas_charges[Lower])*(insurance9[[#This Row],[charges]]&lt;kelas_charges[Upper]),0),1)</f>
        <v>4</v>
      </c>
      <c r="I47" t="str" cm="1">
        <f t="array" ref="I47">INDEX(kelas_charges[desc],MATCH(1,(insurance9[[#This Row],[charges]]&gt;=kelas_charges[Lower])*(insurance9[[#This Row],[charges]]&lt;kelas_charges[Upper]),0),1)</f>
        <v>18207 s.d 23903</v>
      </c>
      <c r="J47">
        <f>IF(insurance9[[#This Row],[charges]]&gt;16700,1,0)</f>
        <v>1</v>
      </c>
      <c r="K47" s="138">
        <f>insurance9[[#This Row],[charges]]</f>
        <v>20630.283510000001</v>
      </c>
      <c r="L47">
        <f>insurance9[[#This Row],[age]]</f>
        <v>55</v>
      </c>
      <c r="M47">
        <f>IF(insurance9[[#This Row],[smoker]]="yes",1,0)</f>
        <v>0</v>
      </c>
      <c r="N47" t="str">
        <f>IF(insurance9[[#This Row],[smoker]]="yes","Perokok","Non Perokok")</f>
        <v>Non Perokok</v>
      </c>
      <c r="O47" s="138">
        <f>insurance9[[#This Row],[charges]]</f>
        <v>20630.283510000001</v>
      </c>
      <c r="P47" s="138" t="str" cm="1">
        <f t="array" ref="P47">INDEX(bmi[bmi name],MATCH(1,(insurance9[[#This Row],[bmi]]&lt;bmi[bmi atas])*(insurance9[[#This Row],[bmi]]&gt;=bmi[bmi bawah]),0),0)</f>
        <v>Obesitas II</v>
      </c>
      <c r="Q47" s="138">
        <f>insurance9[[#This Row],[cha]]</f>
        <v>20630.283510000001</v>
      </c>
      <c r="R47" s="138" t="str">
        <f>insurance9[[#This Row],[smo]]</f>
        <v>Non Perokok</v>
      </c>
      <c r="S47" s="149">
        <f>insurance9[[#This Row],[bmi]]</f>
        <v>37.299999999999997</v>
      </c>
      <c r="T47" s="149">
        <f>insurance9[[#This Row],[age]]</f>
        <v>55</v>
      </c>
      <c r="U47" s="149">
        <f>insurance9[[#This Row],[bmi2]]</f>
        <v>37.299999999999997</v>
      </c>
      <c r="V47">
        <f>insurance9[[#This Row],[charges_class]]</f>
        <v>4</v>
      </c>
      <c r="W47">
        <f>VLOOKUP(insurance9[[#This Row],[region]],Table2[],2,0)</f>
        <v>3</v>
      </c>
      <c r="X47">
        <f>IF(insurance9[[#This Row],[sex]]="female",0,1)</f>
        <v>1</v>
      </c>
      <c r="Y47">
        <f>insurance9[[#This Row],[bmi]]</f>
        <v>37.299999999999997</v>
      </c>
      <c r="Z47">
        <f>insurance9[[#This Row],[children]]</f>
        <v>0</v>
      </c>
    </row>
    <row r="48" spans="1:26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 s="29">
        <v>3393.35635</v>
      </c>
      <c r="H48" cm="1">
        <f t="array" ref="H48">INDEX(kelas_charges[kelas],MATCH(1,(insurance9[[#This Row],[charges]]&gt;=kelas_charges[Lower])*(insurance9[[#This Row],[charges]]&lt;kelas_charges[Upper]),0),1)</f>
        <v>1</v>
      </c>
      <c r="I48" t="str" cm="1">
        <f t="array" ref="I48">INDEX(kelas_charges[desc],MATCH(1,(insurance9[[#This Row],[charges]]&gt;=kelas_charges[Lower])*(insurance9[[#This Row],[charges]]&lt;kelas_charges[Upper]),0),1)</f>
        <v>1121 s.d 6817</v>
      </c>
      <c r="J48">
        <f>IF(insurance9[[#This Row],[charges]]&gt;16700,1,0)</f>
        <v>0</v>
      </c>
      <c r="K48" s="138">
        <f>insurance9[[#This Row],[charges]]</f>
        <v>3393.35635</v>
      </c>
      <c r="L48">
        <f>insurance9[[#This Row],[age]]</f>
        <v>18</v>
      </c>
      <c r="M48">
        <f>IF(insurance9[[#This Row],[smoker]]="yes",1,0)</f>
        <v>0</v>
      </c>
      <c r="N48" t="str">
        <f>IF(insurance9[[#This Row],[smoker]]="yes","Perokok","Non Perokok")</f>
        <v>Non Perokok</v>
      </c>
      <c r="O48" s="138">
        <f>insurance9[[#This Row],[charges]]</f>
        <v>3393.35635</v>
      </c>
      <c r="P48" s="138" t="str" cm="1">
        <f t="array" ref="P48">INDEX(bmi[bmi name],MATCH(1,(insurance9[[#This Row],[bmi]]&lt;bmi[bmi atas])*(insurance9[[#This Row],[bmi]]&gt;=bmi[bmi bawah]),0),0)</f>
        <v>Obesitas II</v>
      </c>
      <c r="Q48" s="138">
        <f>insurance9[[#This Row],[cha]]</f>
        <v>3393.35635</v>
      </c>
      <c r="R48" s="138" t="str">
        <f>insurance9[[#This Row],[smo]]</f>
        <v>Non Perokok</v>
      </c>
      <c r="S48" s="149">
        <f>insurance9[[#This Row],[bmi]]</f>
        <v>38.664999999999999</v>
      </c>
      <c r="T48" s="149">
        <f>insurance9[[#This Row],[age]]</f>
        <v>18</v>
      </c>
      <c r="U48" s="149">
        <f>insurance9[[#This Row],[bmi2]]</f>
        <v>38.664999999999999</v>
      </c>
      <c r="V48">
        <f>insurance9[[#This Row],[charges_class]]</f>
        <v>1</v>
      </c>
      <c r="W48">
        <f>VLOOKUP(insurance9[[#This Row],[region]],Table2[],2,0)</f>
        <v>2</v>
      </c>
      <c r="X48">
        <f>IF(insurance9[[#This Row],[sex]]="female",0,1)</f>
        <v>0</v>
      </c>
      <c r="Y48">
        <f>insurance9[[#This Row],[bmi]]</f>
        <v>38.664999999999999</v>
      </c>
      <c r="Z48">
        <f>insurance9[[#This Row],[children]]</f>
        <v>2</v>
      </c>
    </row>
    <row r="49" spans="1:26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 s="29">
        <v>3556.9223000000002</v>
      </c>
      <c r="H49" cm="1">
        <f t="array" ref="H49">INDEX(kelas_charges[kelas],MATCH(1,(insurance9[[#This Row],[charges]]&gt;=kelas_charges[Lower])*(insurance9[[#This Row],[charges]]&lt;kelas_charges[Upper]),0),1)</f>
        <v>1</v>
      </c>
      <c r="I49" t="str" cm="1">
        <f t="array" ref="I49">INDEX(kelas_charges[desc],MATCH(1,(insurance9[[#This Row],[charges]]&gt;=kelas_charges[Lower])*(insurance9[[#This Row],[charges]]&lt;kelas_charges[Upper]),0),1)</f>
        <v>1121 s.d 6817</v>
      </c>
      <c r="J49">
        <f>IF(insurance9[[#This Row],[charges]]&gt;16700,1,0)</f>
        <v>0</v>
      </c>
      <c r="K49" s="138">
        <f>insurance9[[#This Row],[charges]]</f>
        <v>3556.9223000000002</v>
      </c>
      <c r="L49">
        <f>insurance9[[#This Row],[age]]</f>
        <v>28</v>
      </c>
      <c r="M49">
        <f>IF(insurance9[[#This Row],[smoker]]="yes",1,0)</f>
        <v>0</v>
      </c>
      <c r="N49" t="str">
        <f>IF(insurance9[[#This Row],[smoker]]="yes","Perokok","Non Perokok")</f>
        <v>Non Perokok</v>
      </c>
      <c r="O49" s="138">
        <f>insurance9[[#This Row],[charges]]</f>
        <v>3556.9223000000002</v>
      </c>
      <c r="P49" s="138" t="str" cm="1">
        <f t="array" ref="P49">INDEX(bmi[bmi name],MATCH(1,(insurance9[[#This Row],[bmi]]&lt;bmi[bmi atas])*(insurance9[[#This Row],[bmi]]&gt;=bmi[bmi bawah]),0),0)</f>
        <v>Obesitas II</v>
      </c>
      <c r="Q49" s="138">
        <f>insurance9[[#This Row],[cha]]</f>
        <v>3556.9223000000002</v>
      </c>
      <c r="R49" s="138" t="str">
        <f>insurance9[[#This Row],[smo]]</f>
        <v>Non Perokok</v>
      </c>
      <c r="S49" s="149">
        <f>insurance9[[#This Row],[bmi]]</f>
        <v>34.770000000000003</v>
      </c>
      <c r="T49" s="149">
        <f>insurance9[[#This Row],[age]]</f>
        <v>28</v>
      </c>
      <c r="U49" s="149">
        <f>insurance9[[#This Row],[bmi2]]</f>
        <v>34.770000000000003</v>
      </c>
      <c r="V49">
        <f>insurance9[[#This Row],[charges_class]]</f>
        <v>1</v>
      </c>
      <c r="W49">
        <f>VLOOKUP(insurance9[[#This Row],[region]],Table2[],2,0)</f>
        <v>1</v>
      </c>
      <c r="X49">
        <f>IF(insurance9[[#This Row],[sex]]="female",0,1)</f>
        <v>0</v>
      </c>
      <c r="Y49">
        <f>insurance9[[#This Row],[bmi]]</f>
        <v>34.770000000000003</v>
      </c>
      <c r="Z49">
        <f>insurance9[[#This Row],[children]]</f>
        <v>0</v>
      </c>
    </row>
    <row r="50" spans="1:26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 s="29">
        <v>12629.896699999999</v>
      </c>
      <c r="H50" cm="1">
        <f t="array" ref="H50">INDEX(kelas_charges[kelas],MATCH(1,(insurance9[[#This Row],[charges]]&gt;=kelas_charges[Lower])*(insurance9[[#This Row],[charges]]&lt;kelas_charges[Upper]),0),1)</f>
        <v>3</v>
      </c>
      <c r="I50" t="str" cm="1">
        <f t="array" ref="I50">INDEX(kelas_charges[desc],MATCH(1,(insurance9[[#This Row],[charges]]&gt;=kelas_charges[Lower])*(insurance9[[#This Row],[charges]]&lt;kelas_charges[Upper]),0),1)</f>
        <v>12512 s.d 18207</v>
      </c>
      <c r="J50">
        <f>IF(insurance9[[#This Row],[charges]]&gt;16700,1,0)</f>
        <v>0</v>
      </c>
      <c r="K50" s="138">
        <f>insurance9[[#This Row],[charges]]</f>
        <v>12629.896699999999</v>
      </c>
      <c r="L50">
        <f>insurance9[[#This Row],[age]]</f>
        <v>60</v>
      </c>
      <c r="M50">
        <f>IF(insurance9[[#This Row],[smoker]]="yes",1,0)</f>
        <v>0</v>
      </c>
      <c r="N50" t="str">
        <f>IF(insurance9[[#This Row],[smoker]]="yes","Perokok","Non Perokok")</f>
        <v>Non Perokok</v>
      </c>
      <c r="O50" s="138">
        <f>insurance9[[#This Row],[charges]]</f>
        <v>12629.896699999999</v>
      </c>
      <c r="P50" s="138" t="str" cm="1">
        <f t="array" ref="P50">INDEX(bmi[bmi name],MATCH(1,(insurance9[[#This Row],[bmi]]&lt;bmi[bmi atas])*(insurance9[[#This Row],[bmi]]&gt;=bmi[bmi bawah]),0),0)</f>
        <v>Overweight</v>
      </c>
      <c r="Q50" s="138">
        <f>insurance9[[#This Row],[cha]]</f>
        <v>12629.896699999999</v>
      </c>
      <c r="R50" s="138" t="str">
        <f>insurance9[[#This Row],[smo]]</f>
        <v>Non Perokok</v>
      </c>
      <c r="S50" s="149">
        <f>insurance9[[#This Row],[bmi]]</f>
        <v>24.53</v>
      </c>
      <c r="T50" s="149">
        <f>insurance9[[#This Row],[age]]</f>
        <v>60</v>
      </c>
      <c r="U50" s="149">
        <f>insurance9[[#This Row],[bmi2]]</f>
        <v>24.53</v>
      </c>
      <c r="V50">
        <f>insurance9[[#This Row],[charges_class]]</f>
        <v>3</v>
      </c>
      <c r="W50">
        <f>VLOOKUP(insurance9[[#This Row],[region]],Table2[],2,0)</f>
        <v>4</v>
      </c>
      <c r="X50">
        <f>IF(insurance9[[#This Row],[sex]]="female",0,1)</f>
        <v>0</v>
      </c>
      <c r="Y50">
        <f>insurance9[[#This Row],[bmi]]</f>
        <v>24.53</v>
      </c>
      <c r="Z50">
        <f>insurance9[[#This Row],[children]]</f>
        <v>0</v>
      </c>
    </row>
    <row r="51" spans="1:26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 s="29">
        <v>38709.175999999999</v>
      </c>
      <c r="H51" cm="1">
        <f t="array" ref="H51">INDEX(kelas_charges[kelas],MATCH(1,(insurance9[[#This Row],[charges]]&gt;=kelas_charges[Lower])*(insurance9[[#This Row],[charges]]&lt;kelas_charges[Upper]),0),1)</f>
        <v>7</v>
      </c>
      <c r="I51" t="str" cm="1">
        <f t="array" ref="I51">INDEX(kelas_charges[desc],MATCH(1,(insurance9[[#This Row],[charges]]&gt;=kelas_charges[Lower])*(insurance9[[#This Row],[charges]]&lt;kelas_charges[Upper]),0),1)</f>
        <v>35293 s.d 40989</v>
      </c>
      <c r="J51">
        <f>IF(insurance9[[#This Row],[charges]]&gt;16700,1,0)</f>
        <v>1</v>
      </c>
      <c r="K51" s="138">
        <f>insurance9[[#This Row],[charges]]</f>
        <v>38709.175999999999</v>
      </c>
      <c r="L51">
        <f>insurance9[[#This Row],[age]]</f>
        <v>36</v>
      </c>
      <c r="M51">
        <f>IF(insurance9[[#This Row],[smoker]]="yes",1,0)</f>
        <v>1</v>
      </c>
      <c r="N51" t="str">
        <f>IF(insurance9[[#This Row],[smoker]]="yes","Perokok","Non Perokok")</f>
        <v>Perokok</v>
      </c>
      <c r="O51" s="138">
        <f>insurance9[[#This Row],[charges]]</f>
        <v>38709.175999999999</v>
      </c>
      <c r="P51" s="138" t="str" cm="1">
        <f t="array" ref="P51">INDEX(bmi[bmi name],MATCH(1,(insurance9[[#This Row],[bmi]]&lt;bmi[bmi atas])*(insurance9[[#This Row],[bmi]]&gt;=bmi[bmi bawah]),0),0)</f>
        <v>Obesitas II</v>
      </c>
      <c r="Q51" s="138">
        <f>insurance9[[#This Row],[cha]]</f>
        <v>38709.175999999999</v>
      </c>
      <c r="R51" s="138" t="str">
        <f>insurance9[[#This Row],[smo]]</f>
        <v>Perokok</v>
      </c>
      <c r="S51" s="149">
        <f>insurance9[[#This Row],[bmi]]</f>
        <v>35.200000000000003</v>
      </c>
      <c r="T51" s="149">
        <f>insurance9[[#This Row],[age]]</f>
        <v>36</v>
      </c>
      <c r="U51" s="149">
        <f>insurance9[[#This Row],[bmi2]]</f>
        <v>35.200000000000003</v>
      </c>
      <c r="V51">
        <f>insurance9[[#This Row],[charges_class]]</f>
        <v>7</v>
      </c>
      <c r="W51">
        <f>VLOOKUP(insurance9[[#This Row],[region]],Table2[],2,0)</f>
        <v>4</v>
      </c>
      <c r="X51">
        <f>IF(insurance9[[#This Row],[sex]]="female",0,1)</f>
        <v>1</v>
      </c>
      <c r="Y51">
        <f>insurance9[[#This Row],[bmi]]</f>
        <v>35.200000000000003</v>
      </c>
      <c r="Z51">
        <f>insurance9[[#This Row],[children]]</f>
        <v>1</v>
      </c>
    </row>
    <row r="52" spans="1:26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 s="29">
        <v>2211.1307499999998</v>
      </c>
      <c r="H52" cm="1">
        <f t="array" ref="H52">INDEX(kelas_charges[kelas],MATCH(1,(insurance9[[#This Row],[charges]]&gt;=kelas_charges[Lower])*(insurance9[[#This Row],[charges]]&lt;kelas_charges[Upper]),0),1)</f>
        <v>1</v>
      </c>
      <c r="I52" t="str" cm="1">
        <f t="array" ref="I52">INDEX(kelas_charges[desc],MATCH(1,(insurance9[[#This Row],[charges]]&gt;=kelas_charges[Lower])*(insurance9[[#This Row],[charges]]&lt;kelas_charges[Upper]),0),1)</f>
        <v>1121 s.d 6817</v>
      </c>
      <c r="J52">
        <f>IF(insurance9[[#This Row],[charges]]&gt;16700,1,0)</f>
        <v>0</v>
      </c>
      <c r="K52" s="138">
        <f>insurance9[[#This Row],[charges]]</f>
        <v>2211.1307499999998</v>
      </c>
      <c r="L52">
        <f>insurance9[[#This Row],[age]]</f>
        <v>18</v>
      </c>
      <c r="M52">
        <f>IF(insurance9[[#This Row],[smoker]]="yes",1,0)</f>
        <v>0</v>
      </c>
      <c r="N52" t="str">
        <f>IF(insurance9[[#This Row],[smoker]]="yes","Perokok","Non Perokok")</f>
        <v>Non Perokok</v>
      </c>
      <c r="O52" s="138">
        <f>insurance9[[#This Row],[charges]]</f>
        <v>2211.1307499999998</v>
      </c>
      <c r="P52" s="138" t="str" cm="1">
        <f t="array" ref="P52">INDEX(bmi[bmi name],MATCH(1,(insurance9[[#This Row],[bmi]]&lt;bmi[bmi atas])*(insurance9[[#This Row],[bmi]]&gt;=bmi[bmi bawah]),0),0)</f>
        <v>Obesitas II</v>
      </c>
      <c r="Q52" s="138">
        <f>insurance9[[#This Row],[cha]]</f>
        <v>2211.1307499999998</v>
      </c>
      <c r="R52" s="138" t="str">
        <f>insurance9[[#This Row],[smo]]</f>
        <v>Non Perokok</v>
      </c>
      <c r="S52" s="149">
        <f>insurance9[[#This Row],[bmi]]</f>
        <v>35.625</v>
      </c>
      <c r="T52" s="149">
        <f>insurance9[[#This Row],[age]]</f>
        <v>18</v>
      </c>
      <c r="U52" s="149">
        <f>insurance9[[#This Row],[bmi2]]</f>
        <v>35.625</v>
      </c>
      <c r="V52">
        <f>insurance9[[#This Row],[charges_class]]</f>
        <v>1</v>
      </c>
      <c r="W52">
        <f>VLOOKUP(insurance9[[#This Row],[region]],Table2[],2,0)</f>
        <v>2</v>
      </c>
      <c r="X52">
        <f>IF(insurance9[[#This Row],[sex]]="female",0,1)</f>
        <v>0</v>
      </c>
      <c r="Y52">
        <f>insurance9[[#This Row],[bmi]]</f>
        <v>35.625</v>
      </c>
      <c r="Z52">
        <f>insurance9[[#This Row],[children]]</f>
        <v>0</v>
      </c>
    </row>
    <row r="53" spans="1:26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 s="29">
        <v>3579.8287</v>
      </c>
      <c r="H53" cm="1">
        <f t="array" ref="H53">INDEX(kelas_charges[kelas],MATCH(1,(insurance9[[#This Row],[charges]]&gt;=kelas_charges[Lower])*(insurance9[[#This Row],[charges]]&lt;kelas_charges[Upper]),0),1)</f>
        <v>1</v>
      </c>
      <c r="I53" t="str" cm="1">
        <f t="array" ref="I53">INDEX(kelas_charges[desc],MATCH(1,(insurance9[[#This Row],[charges]]&gt;=kelas_charges[Lower])*(insurance9[[#This Row],[charges]]&lt;kelas_charges[Upper]),0),1)</f>
        <v>1121 s.d 6817</v>
      </c>
      <c r="J53">
        <f>IF(insurance9[[#This Row],[charges]]&gt;16700,1,0)</f>
        <v>0</v>
      </c>
      <c r="K53" s="138">
        <f>insurance9[[#This Row],[charges]]</f>
        <v>3579.8287</v>
      </c>
      <c r="L53">
        <f>insurance9[[#This Row],[age]]</f>
        <v>21</v>
      </c>
      <c r="M53">
        <f>IF(insurance9[[#This Row],[smoker]]="yes",1,0)</f>
        <v>0</v>
      </c>
      <c r="N53" t="str">
        <f>IF(insurance9[[#This Row],[smoker]]="yes","Perokok","Non Perokok")</f>
        <v>Non Perokok</v>
      </c>
      <c r="O53" s="138">
        <f>insurance9[[#This Row],[charges]]</f>
        <v>3579.8287</v>
      </c>
      <c r="P53" s="138" t="str" cm="1">
        <f t="array" ref="P53">INDEX(bmi[bmi name],MATCH(1,(insurance9[[#This Row],[bmi]]&lt;bmi[bmi atas])*(insurance9[[#This Row],[bmi]]&gt;=bmi[bmi bawah]),0),0)</f>
        <v>Obesitas II</v>
      </c>
      <c r="Q53" s="138">
        <f>insurance9[[#This Row],[cha]]</f>
        <v>3579.8287</v>
      </c>
      <c r="R53" s="138" t="str">
        <f>insurance9[[#This Row],[smo]]</f>
        <v>Non Perokok</v>
      </c>
      <c r="S53" s="149">
        <f>insurance9[[#This Row],[bmi]]</f>
        <v>33.630000000000003</v>
      </c>
      <c r="T53" s="149">
        <f>insurance9[[#This Row],[age]]</f>
        <v>21</v>
      </c>
      <c r="U53" s="149">
        <f>insurance9[[#This Row],[bmi2]]</f>
        <v>33.630000000000003</v>
      </c>
      <c r="V53">
        <f>insurance9[[#This Row],[charges_class]]</f>
        <v>1</v>
      </c>
      <c r="W53">
        <f>VLOOKUP(insurance9[[#This Row],[region]],Table2[],2,0)</f>
        <v>1</v>
      </c>
      <c r="X53">
        <f>IF(insurance9[[#This Row],[sex]]="female",0,1)</f>
        <v>0</v>
      </c>
      <c r="Y53">
        <f>insurance9[[#This Row],[bmi]]</f>
        <v>33.630000000000003</v>
      </c>
      <c r="Z53">
        <f>insurance9[[#This Row],[children]]</f>
        <v>2</v>
      </c>
    </row>
    <row r="54" spans="1:26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 s="29">
        <v>23568.272000000001</v>
      </c>
      <c r="H54" cm="1">
        <f t="array" ref="H54">INDEX(kelas_charges[kelas],MATCH(1,(insurance9[[#This Row],[charges]]&gt;=kelas_charges[Lower])*(insurance9[[#This Row],[charges]]&lt;kelas_charges[Upper]),0),1)</f>
        <v>4</v>
      </c>
      <c r="I54" t="str" cm="1">
        <f t="array" ref="I54">INDEX(kelas_charges[desc],MATCH(1,(insurance9[[#This Row],[charges]]&gt;=kelas_charges[Lower])*(insurance9[[#This Row],[charges]]&lt;kelas_charges[Upper]),0),1)</f>
        <v>18207 s.d 23903</v>
      </c>
      <c r="J54">
        <f>IF(insurance9[[#This Row],[charges]]&gt;16700,1,0)</f>
        <v>1</v>
      </c>
      <c r="K54" s="138">
        <f>insurance9[[#This Row],[charges]]</f>
        <v>23568.272000000001</v>
      </c>
      <c r="L54">
        <f>insurance9[[#This Row],[age]]</f>
        <v>48</v>
      </c>
      <c r="M54">
        <f>IF(insurance9[[#This Row],[smoker]]="yes",1,0)</f>
        <v>1</v>
      </c>
      <c r="N54" t="str">
        <f>IF(insurance9[[#This Row],[smoker]]="yes","Perokok","Non Perokok")</f>
        <v>Perokok</v>
      </c>
      <c r="O54" s="138">
        <f>insurance9[[#This Row],[charges]]</f>
        <v>23568.272000000001</v>
      </c>
      <c r="P54" s="138" t="str" cm="1">
        <f t="array" ref="P54">INDEX(bmi[bmi name],MATCH(1,(insurance9[[#This Row],[bmi]]&lt;bmi[bmi atas])*(insurance9[[#This Row],[bmi]]&gt;=bmi[bmi bawah]),0),0)</f>
        <v>Obesitas I</v>
      </c>
      <c r="Q54" s="138">
        <f>insurance9[[#This Row],[cha]]</f>
        <v>23568.272000000001</v>
      </c>
      <c r="R54" s="138" t="str">
        <f>insurance9[[#This Row],[smo]]</f>
        <v>Perokok</v>
      </c>
      <c r="S54" s="149">
        <f>insurance9[[#This Row],[bmi]]</f>
        <v>28</v>
      </c>
      <c r="T54" s="149">
        <f>insurance9[[#This Row],[age]]</f>
        <v>48</v>
      </c>
      <c r="U54" s="149">
        <f>insurance9[[#This Row],[bmi2]]</f>
        <v>28</v>
      </c>
      <c r="V54">
        <f>insurance9[[#This Row],[charges_class]]</f>
        <v>4</v>
      </c>
      <c r="W54">
        <f>VLOOKUP(insurance9[[#This Row],[region]],Table2[],2,0)</f>
        <v>3</v>
      </c>
      <c r="X54">
        <f>IF(insurance9[[#This Row],[sex]]="female",0,1)</f>
        <v>1</v>
      </c>
      <c r="Y54">
        <f>insurance9[[#This Row],[bmi]]</f>
        <v>28</v>
      </c>
      <c r="Z54">
        <f>insurance9[[#This Row],[children]]</f>
        <v>1</v>
      </c>
    </row>
    <row r="55" spans="1:26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 s="29">
        <v>37742.575700000001</v>
      </c>
      <c r="H55" cm="1">
        <f t="array" ref="H55">INDEX(kelas_charges[kelas],MATCH(1,(insurance9[[#This Row],[charges]]&gt;=kelas_charges[Lower])*(insurance9[[#This Row],[charges]]&lt;kelas_charges[Upper]),0),1)</f>
        <v>7</v>
      </c>
      <c r="I55" t="str" cm="1">
        <f t="array" ref="I55">INDEX(kelas_charges[desc],MATCH(1,(insurance9[[#This Row],[charges]]&gt;=kelas_charges[Lower])*(insurance9[[#This Row],[charges]]&lt;kelas_charges[Upper]),0),1)</f>
        <v>35293 s.d 40989</v>
      </c>
      <c r="J55">
        <f>IF(insurance9[[#This Row],[charges]]&gt;16700,1,0)</f>
        <v>1</v>
      </c>
      <c r="K55" s="138">
        <f>insurance9[[#This Row],[charges]]</f>
        <v>37742.575700000001</v>
      </c>
      <c r="L55">
        <f>insurance9[[#This Row],[age]]</f>
        <v>36</v>
      </c>
      <c r="M55">
        <f>IF(insurance9[[#This Row],[smoker]]="yes",1,0)</f>
        <v>1</v>
      </c>
      <c r="N55" t="str">
        <f>IF(insurance9[[#This Row],[smoker]]="yes","Perokok","Non Perokok")</f>
        <v>Perokok</v>
      </c>
      <c r="O55" s="138">
        <f>insurance9[[#This Row],[charges]]</f>
        <v>37742.575700000001</v>
      </c>
      <c r="P55" s="138" t="str" cm="1">
        <f t="array" ref="P55">INDEX(bmi[bmi name],MATCH(1,(insurance9[[#This Row],[bmi]]&lt;bmi[bmi atas])*(insurance9[[#This Row],[bmi]]&gt;=bmi[bmi bawah]),0),0)</f>
        <v>Obesitas II</v>
      </c>
      <c r="Q55" s="138">
        <f>insurance9[[#This Row],[cha]]</f>
        <v>37742.575700000001</v>
      </c>
      <c r="R55" s="138" t="str">
        <f>insurance9[[#This Row],[smo]]</f>
        <v>Perokok</v>
      </c>
      <c r="S55" s="149">
        <f>insurance9[[#This Row],[bmi]]</f>
        <v>34.43</v>
      </c>
      <c r="T55" s="149">
        <f>insurance9[[#This Row],[age]]</f>
        <v>36</v>
      </c>
      <c r="U55" s="149">
        <f>insurance9[[#This Row],[bmi2]]</f>
        <v>34.43</v>
      </c>
      <c r="V55">
        <f>insurance9[[#This Row],[charges_class]]</f>
        <v>7</v>
      </c>
      <c r="W55">
        <f>VLOOKUP(insurance9[[#This Row],[region]],Table2[],2,0)</f>
        <v>4</v>
      </c>
      <c r="X55">
        <f>IF(insurance9[[#This Row],[sex]]="female",0,1)</f>
        <v>1</v>
      </c>
      <c r="Y55">
        <f>insurance9[[#This Row],[bmi]]</f>
        <v>34.43</v>
      </c>
      <c r="Z55">
        <f>insurance9[[#This Row],[children]]</f>
        <v>0</v>
      </c>
    </row>
    <row r="56" spans="1:26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 s="29">
        <v>8059.6791000000003</v>
      </c>
      <c r="H56" cm="1">
        <f t="array" ref="H56">INDEX(kelas_charges[kelas],MATCH(1,(insurance9[[#This Row],[charges]]&gt;=kelas_charges[Lower])*(insurance9[[#This Row],[charges]]&lt;kelas_charges[Upper]),0),1)</f>
        <v>2</v>
      </c>
      <c r="I56" t="str" cm="1">
        <f t="array" ref="I56">INDEX(kelas_charges[desc],MATCH(1,(insurance9[[#This Row],[charges]]&gt;=kelas_charges[Lower])*(insurance9[[#This Row],[charges]]&lt;kelas_charges[Upper]),0),1)</f>
        <v>6817 s.d 12512</v>
      </c>
      <c r="J56">
        <f>IF(insurance9[[#This Row],[charges]]&gt;16700,1,0)</f>
        <v>0</v>
      </c>
      <c r="K56" s="138">
        <f>insurance9[[#This Row],[charges]]</f>
        <v>8059.6791000000003</v>
      </c>
      <c r="L56">
        <f>insurance9[[#This Row],[age]]</f>
        <v>40</v>
      </c>
      <c r="M56">
        <f>IF(insurance9[[#This Row],[smoker]]="yes",1,0)</f>
        <v>0</v>
      </c>
      <c r="N56" t="str">
        <f>IF(insurance9[[#This Row],[smoker]]="yes","Perokok","Non Perokok")</f>
        <v>Non Perokok</v>
      </c>
      <c r="O56" s="138">
        <f>insurance9[[#This Row],[charges]]</f>
        <v>8059.6791000000003</v>
      </c>
      <c r="P56" s="138" t="str" cm="1">
        <f t="array" ref="P56">INDEX(bmi[bmi name],MATCH(1,(insurance9[[#This Row],[bmi]]&lt;bmi[bmi atas])*(insurance9[[#This Row],[bmi]]&gt;=bmi[bmi bawah]),0),0)</f>
        <v>Obesitas I</v>
      </c>
      <c r="Q56" s="138">
        <f>insurance9[[#This Row],[cha]]</f>
        <v>8059.6791000000003</v>
      </c>
      <c r="R56" s="138" t="str">
        <f>insurance9[[#This Row],[smo]]</f>
        <v>Non Perokok</v>
      </c>
      <c r="S56" s="149">
        <f>insurance9[[#This Row],[bmi]]</f>
        <v>28.69</v>
      </c>
      <c r="T56" s="149">
        <f>insurance9[[#This Row],[age]]</f>
        <v>40</v>
      </c>
      <c r="U56" s="149">
        <f>insurance9[[#This Row],[bmi2]]</f>
        <v>28.69</v>
      </c>
      <c r="V56">
        <f>insurance9[[#This Row],[charges_class]]</f>
        <v>2</v>
      </c>
      <c r="W56">
        <f>VLOOKUP(insurance9[[#This Row],[region]],Table2[],2,0)</f>
        <v>1</v>
      </c>
      <c r="X56">
        <f>IF(insurance9[[#This Row],[sex]]="female",0,1)</f>
        <v>0</v>
      </c>
      <c r="Y56">
        <f>insurance9[[#This Row],[bmi]]</f>
        <v>28.69</v>
      </c>
      <c r="Z56">
        <f>insurance9[[#This Row],[children]]</f>
        <v>3</v>
      </c>
    </row>
    <row r="57" spans="1:26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 s="29">
        <v>47496.494449999998</v>
      </c>
      <c r="H57" cm="1">
        <f t="array" ref="H57">INDEX(kelas_charges[kelas],MATCH(1,(insurance9[[#This Row],[charges]]&gt;=kelas_charges[Lower])*(insurance9[[#This Row],[charges]]&lt;kelas_charges[Upper]),0),1)</f>
        <v>9</v>
      </c>
      <c r="I57" t="str" cm="1">
        <f t="array" ref="I57">INDEX(kelas_charges[desc],MATCH(1,(insurance9[[#This Row],[charges]]&gt;=kelas_charges[Lower])*(insurance9[[#This Row],[charges]]&lt;kelas_charges[Upper]),0),1)</f>
        <v>46684 s.d 52379</v>
      </c>
      <c r="J57">
        <f>IF(insurance9[[#This Row],[charges]]&gt;16700,1,0)</f>
        <v>1</v>
      </c>
      <c r="K57" s="138">
        <f>insurance9[[#This Row],[charges]]</f>
        <v>47496.494449999998</v>
      </c>
      <c r="L57">
        <f>insurance9[[#This Row],[age]]</f>
        <v>58</v>
      </c>
      <c r="M57">
        <f>IF(insurance9[[#This Row],[smoker]]="yes",1,0)</f>
        <v>1</v>
      </c>
      <c r="N57" t="str">
        <f>IF(insurance9[[#This Row],[smoker]]="yes","Perokok","Non Perokok")</f>
        <v>Perokok</v>
      </c>
      <c r="O57" s="138">
        <f>insurance9[[#This Row],[charges]]</f>
        <v>47496.494449999998</v>
      </c>
      <c r="P57" s="138" t="str" cm="1">
        <f t="array" ref="P57">INDEX(bmi[bmi name],MATCH(1,(insurance9[[#This Row],[bmi]]&lt;bmi[bmi atas])*(insurance9[[#This Row],[bmi]]&gt;=bmi[bmi bawah]),0),0)</f>
        <v>Obesitas II</v>
      </c>
      <c r="Q57" s="138">
        <f>insurance9[[#This Row],[cha]]</f>
        <v>47496.494449999998</v>
      </c>
      <c r="R57" s="138" t="str">
        <f>insurance9[[#This Row],[smo]]</f>
        <v>Perokok</v>
      </c>
      <c r="S57" s="149">
        <f>insurance9[[#This Row],[bmi]]</f>
        <v>36.954999999999998</v>
      </c>
      <c r="T57" s="149">
        <f>insurance9[[#This Row],[age]]</f>
        <v>58</v>
      </c>
      <c r="U57" s="149">
        <f>insurance9[[#This Row],[bmi2]]</f>
        <v>36.954999999999998</v>
      </c>
      <c r="V57">
        <f>insurance9[[#This Row],[charges_class]]</f>
        <v>9</v>
      </c>
      <c r="W57">
        <f>VLOOKUP(insurance9[[#This Row],[region]],Table2[],2,0)</f>
        <v>1</v>
      </c>
      <c r="X57">
        <f>IF(insurance9[[#This Row],[sex]]="female",0,1)</f>
        <v>1</v>
      </c>
      <c r="Y57">
        <f>insurance9[[#This Row],[bmi]]</f>
        <v>36.954999999999998</v>
      </c>
      <c r="Z57">
        <f>insurance9[[#This Row],[children]]</f>
        <v>2</v>
      </c>
    </row>
    <row r="58" spans="1:26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 s="29">
        <v>13607.36875</v>
      </c>
      <c r="H58" cm="1">
        <f t="array" ref="H58">INDEX(kelas_charges[kelas],MATCH(1,(insurance9[[#This Row],[charges]]&gt;=kelas_charges[Lower])*(insurance9[[#This Row],[charges]]&lt;kelas_charges[Upper]),0),1)</f>
        <v>3</v>
      </c>
      <c r="I58" t="str" cm="1">
        <f t="array" ref="I58">INDEX(kelas_charges[desc],MATCH(1,(insurance9[[#This Row],[charges]]&gt;=kelas_charges[Lower])*(insurance9[[#This Row],[charges]]&lt;kelas_charges[Upper]),0),1)</f>
        <v>12512 s.d 18207</v>
      </c>
      <c r="J58">
        <f>IF(insurance9[[#This Row],[charges]]&gt;16700,1,0)</f>
        <v>0</v>
      </c>
      <c r="K58" s="138">
        <f>insurance9[[#This Row],[charges]]</f>
        <v>13607.36875</v>
      </c>
      <c r="L58">
        <f>insurance9[[#This Row],[age]]</f>
        <v>58</v>
      </c>
      <c r="M58">
        <f>IF(insurance9[[#This Row],[smoker]]="yes",1,0)</f>
        <v>0</v>
      </c>
      <c r="N58" t="str">
        <f>IF(insurance9[[#This Row],[smoker]]="yes","Perokok","Non Perokok")</f>
        <v>Non Perokok</v>
      </c>
      <c r="O58" s="138">
        <f>insurance9[[#This Row],[charges]]</f>
        <v>13607.36875</v>
      </c>
      <c r="P58" s="138" t="str" cm="1">
        <f t="array" ref="P58">INDEX(bmi[bmi name],MATCH(1,(insurance9[[#This Row],[bmi]]&lt;bmi[bmi atas])*(insurance9[[#This Row],[bmi]]&gt;=bmi[bmi bawah]),0),0)</f>
        <v>Obesitas II</v>
      </c>
      <c r="Q58" s="138">
        <f>insurance9[[#This Row],[cha]]</f>
        <v>13607.36875</v>
      </c>
      <c r="R58" s="138" t="str">
        <f>insurance9[[#This Row],[smo]]</f>
        <v>Non Perokok</v>
      </c>
      <c r="S58" s="149">
        <f>insurance9[[#This Row],[bmi]]</f>
        <v>31.824999999999999</v>
      </c>
      <c r="T58" s="149">
        <f>insurance9[[#This Row],[age]]</f>
        <v>58</v>
      </c>
      <c r="U58" s="149">
        <f>insurance9[[#This Row],[bmi2]]</f>
        <v>31.824999999999999</v>
      </c>
      <c r="V58">
        <f>insurance9[[#This Row],[charges_class]]</f>
        <v>3</v>
      </c>
      <c r="W58">
        <f>VLOOKUP(insurance9[[#This Row],[region]],Table2[],2,0)</f>
        <v>2</v>
      </c>
      <c r="X58">
        <f>IF(insurance9[[#This Row],[sex]]="female",0,1)</f>
        <v>0</v>
      </c>
      <c r="Y58">
        <f>insurance9[[#This Row],[bmi]]</f>
        <v>31.824999999999999</v>
      </c>
      <c r="Z58">
        <f>insurance9[[#This Row],[children]]</f>
        <v>2</v>
      </c>
    </row>
    <row r="59" spans="1:26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 s="29">
        <v>34303.167200000004</v>
      </c>
      <c r="H59" cm="1">
        <f t="array" ref="H59">INDEX(kelas_charges[kelas],MATCH(1,(insurance9[[#This Row],[charges]]&gt;=kelas_charges[Lower])*(insurance9[[#This Row],[charges]]&lt;kelas_charges[Upper]),0),1)</f>
        <v>6</v>
      </c>
      <c r="I59" t="str" cm="1">
        <f t="array" ref="I59">INDEX(kelas_charges[desc],MATCH(1,(insurance9[[#This Row],[charges]]&gt;=kelas_charges[Lower])*(insurance9[[#This Row],[charges]]&lt;kelas_charges[Upper]),0),1)</f>
        <v>29598 s.d 35293</v>
      </c>
      <c r="J59">
        <f>IF(insurance9[[#This Row],[charges]]&gt;16700,1,0)</f>
        <v>1</v>
      </c>
      <c r="K59" s="138">
        <f>insurance9[[#This Row],[charges]]</f>
        <v>34303.167200000004</v>
      </c>
      <c r="L59">
        <f>insurance9[[#This Row],[age]]</f>
        <v>18</v>
      </c>
      <c r="M59">
        <f>IF(insurance9[[#This Row],[smoker]]="yes",1,0)</f>
        <v>1</v>
      </c>
      <c r="N59" t="str">
        <f>IF(insurance9[[#This Row],[smoker]]="yes","Perokok","Non Perokok")</f>
        <v>Perokok</v>
      </c>
      <c r="O59" s="138">
        <f>insurance9[[#This Row],[charges]]</f>
        <v>34303.167200000004</v>
      </c>
      <c r="P59" s="138" t="str" cm="1">
        <f t="array" ref="P59">INDEX(bmi[bmi name],MATCH(1,(insurance9[[#This Row],[bmi]]&lt;bmi[bmi atas])*(insurance9[[#This Row],[bmi]]&gt;=bmi[bmi bawah]),0),0)</f>
        <v>Obesitas II</v>
      </c>
      <c r="Q59" s="138">
        <f>insurance9[[#This Row],[cha]]</f>
        <v>34303.167200000004</v>
      </c>
      <c r="R59" s="138" t="str">
        <f>insurance9[[#This Row],[smo]]</f>
        <v>Perokok</v>
      </c>
      <c r="S59" s="149">
        <f>insurance9[[#This Row],[bmi]]</f>
        <v>31.68</v>
      </c>
      <c r="T59" s="149">
        <f>insurance9[[#This Row],[age]]</f>
        <v>18</v>
      </c>
      <c r="U59" s="149">
        <f>insurance9[[#This Row],[bmi2]]</f>
        <v>31.68</v>
      </c>
      <c r="V59">
        <f>insurance9[[#This Row],[charges_class]]</f>
        <v>6</v>
      </c>
      <c r="W59">
        <f>VLOOKUP(insurance9[[#This Row],[region]],Table2[],2,0)</f>
        <v>4</v>
      </c>
      <c r="X59">
        <f>IF(insurance9[[#This Row],[sex]]="female",0,1)</f>
        <v>1</v>
      </c>
      <c r="Y59">
        <f>insurance9[[#This Row],[bmi]]</f>
        <v>31.68</v>
      </c>
      <c r="Z59">
        <f>insurance9[[#This Row],[children]]</f>
        <v>2</v>
      </c>
    </row>
    <row r="60" spans="1:26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 s="29">
        <v>23244.790199999999</v>
      </c>
      <c r="H60" cm="1">
        <f t="array" ref="H60">INDEX(kelas_charges[kelas],MATCH(1,(insurance9[[#This Row],[charges]]&gt;=kelas_charges[Lower])*(insurance9[[#This Row],[charges]]&lt;kelas_charges[Upper]),0),1)</f>
        <v>4</v>
      </c>
      <c r="I60" t="str" cm="1">
        <f t="array" ref="I60">INDEX(kelas_charges[desc],MATCH(1,(insurance9[[#This Row],[charges]]&gt;=kelas_charges[Lower])*(insurance9[[#This Row],[charges]]&lt;kelas_charges[Upper]),0),1)</f>
        <v>18207 s.d 23903</v>
      </c>
      <c r="J60">
        <f>IF(insurance9[[#This Row],[charges]]&gt;16700,1,0)</f>
        <v>1</v>
      </c>
      <c r="K60" s="138">
        <f>insurance9[[#This Row],[charges]]</f>
        <v>23244.790199999999</v>
      </c>
      <c r="L60">
        <f>insurance9[[#This Row],[age]]</f>
        <v>53</v>
      </c>
      <c r="M60">
        <f>IF(insurance9[[#This Row],[smoker]]="yes",1,0)</f>
        <v>1</v>
      </c>
      <c r="N60" t="str">
        <f>IF(insurance9[[#This Row],[smoker]]="yes","Perokok","Non Perokok")</f>
        <v>Perokok</v>
      </c>
      <c r="O60" s="138">
        <f>insurance9[[#This Row],[charges]]</f>
        <v>23244.790199999999</v>
      </c>
      <c r="P60" s="138" t="str" cm="1">
        <f t="array" ref="P60">INDEX(bmi[bmi name],MATCH(1,(insurance9[[#This Row],[bmi]]&lt;bmi[bmi atas])*(insurance9[[#This Row],[bmi]]&gt;=bmi[bmi bawah]),0),0)</f>
        <v>Normal</v>
      </c>
      <c r="Q60" s="138">
        <f>insurance9[[#This Row],[cha]]</f>
        <v>23244.790199999999</v>
      </c>
      <c r="R60" s="138" t="str">
        <f>insurance9[[#This Row],[smo]]</f>
        <v>Perokok</v>
      </c>
      <c r="S60" s="149">
        <f>insurance9[[#This Row],[bmi]]</f>
        <v>22.88</v>
      </c>
      <c r="T60" s="149">
        <f>insurance9[[#This Row],[age]]</f>
        <v>53</v>
      </c>
      <c r="U60" s="149">
        <f>insurance9[[#This Row],[bmi2]]</f>
        <v>22.88</v>
      </c>
      <c r="V60">
        <f>insurance9[[#This Row],[charges_class]]</f>
        <v>4</v>
      </c>
      <c r="W60">
        <f>VLOOKUP(insurance9[[#This Row],[region]],Table2[],2,0)</f>
        <v>4</v>
      </c>
      <c r="X60">
        <f>IF(insurance9[[#This Row],[sex]]="female",0,1)</f>
        <v>0</v>
      </c>
      <c r="Y60">
        <f>insurance9[[#This Row],[bmi]]</f>
        <v>22.88</v>
      </c>
      <c r="Z60">
        <f>insurance9[[#This Row],[children]]</f>
        <v>1</v>
      </c>
    </row>
    <row r="61" spans="1:26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 s="29">
        <v>5989.5236500000001</v>
      </c>
      <c r="H61" cm="1">
        <f t="array" ref="H61">INDEX(kelas_charges[kelas],MATCH(1,(insurance9[[#This Row],[charges]]&gt;=kelas_charges[Lower])*(insurance9[[#This Row],[charges]]&lt;kelas_charges[Upper]),0),1)</f>
        <v>1</v>
      </c>
      <c r="I61" t="str" cm="1">
        <f t="array" ref="I61">INDEX(kelas_charges[desc],MATCH(1,(insurance9[[#This Row],[charges]]&gt;=kelas_charges[Lower])*(insurance9[[#This Row],[charges]]&lt;kelas_charges[Upper]),0),1)</f>
        <v>1121 s.d 6817</v>
      </c>
      <c r="J61">
        <f>IF(insurance9[[#This Row],[charges]]&gt;16700,1,0)</f>
        <v>0</v>
      </c>
      <c r="K61" s="138">
        <f>insurance9[[#This Row],[charges]]</f>
        <v>5989.5236500000001</v>
      </c>
      <c r="L61">
        <f>insurance9[[#This Row],[age]]</f>
        <v>34</v>
      </c>
      <c r="M61">
        <f>IF(insurance9[[#This Row],[smoker]]="yes",1,0)</f>
        <v>0</v>
      </c>
      <c r="N61" t="str">
        <f>IF(insurance9[[#This Row],[smoker]]="yes","Perokok","Non Perokok")</f>
        <v>Non Perokok</v>
      </c>
      <c r="O61" s="138">
        <f>insurance9[[#This Row],[charges]]</f>
        <v>5989.5236500000001</v>
      </c>
      <c r="P61" s="138" t="str" cm="1">
        <f t="array" ref="P61">INDEX(bmi[bmi name],MATCH(1,(insurance9[[#This Row],[bmi]]&lt;bmi[bmi atas])*(insurance9[[#This Row],[bmi]]&gt;=bmi[bmi bawah]),0),0)</f>
        <v>Obesitas II</v>
      </c>
      <c r="Q61" s="138">
        <f>insurance9[[#This Row],[cha]]</f>
        <v>5989.5236500000001</v>
      </c>
      <c r="R61" s="138" t="str">
        <f>insurance9[[#This Row],[smo]]</f>
        <v>Non Perokok</v>
      </c>
      <c r="S61" s="149">
        <f>insurance9[[#This Row],[bmi]]</f>
        <v>37.335000000000001</v>
      </c>
      <c r="T61" s="149">
        <f>insurance9[[#This Row],[age]]</f>
        <v>34</v>
      </c>
      <c r="U61" s="149">
        <f>insurance9[[#This Row],[bmi2]]</f>
        <v>37.335000000000001</v>
      </c>
      <c r="V61">
        <f>insurance9[[#This Row],[charges_class]]</f>
        <v>1</v>
      </c>
      <c r="W61">
        <f>VLOOKUP(insurance9[[#This Row],[region]],Table2[],2,0)</f>
        <v>1</v>
      </c>
      <c r="X61">
        <f>IF(insurance9[[#This Row],[sex]]="female",0,1)</f>
        <v>0</v>
      </c>
      <c r="Y61">
        <f>insurance9[[#This Row],[bmi]]</f>
        <v>37.335000000000001</v>
      </c>
      <c r="Z61">
        <f>insurance9[[#This Row],[children]]</f>
        <v>2</v>
      </c>
    </row>
    <row r="62" spans="1:26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 s="29">
        <v>8606.2173999999995</v>
      </c>
      <c r="H62" cm="1">
        <f t="array" ref="H62">INDEX(kelas_charges[kelas],MATCH(1,(insurance9[[#This Row],[charges]]&gt;=kelas_charges[Lower])*(insurance9[[#This Row],[charges]]&lt;kelas_charges[Upper]),0),1)</f>
        <v>2</v>
      </c>
      <c r="I62" t="str" cm="1">
        <f t="array" ref="I62">INDEX(kelas_charges[desc],MATCH(1,(insurance9[[#This Row],[charges]]&gt;=kelas_charges[Lower])*(insurance9[[#This Row],[charges]]&lt;kelas_charges[Upper]),0),1)</f>
        <v>6817 s.d 12512</v>
      </c>
      <c r="J62">
        <f>IF(insurance9[[#This Row],[charges]]&gt;16700,1,0)</f>
        <v>0</v>
      </c>
      <c r="K62" s="138">
        <f>insurance9[[#This Row],[charges]]</f>
        <v>8606.2173999999995</v>
      </c>
      <c r="L62">
        <f>insurance9[[#This Row],[age]]</f>
        <v>43</v>
      </c>
      <c r="M62">
        <f>IF(insurance9[[#This Row],[smoker]]="yes",1,0)</f>
        <v>0</v>
      </c>
      <c r="N62" t="str">
        <f>IF(insurance9[[#This Row],[smoker]]="yes","Perokok","Non Perokok")</f>
        <v>Non Perokok</v>
      </c>
      <c r="O62" s="138">
        <f>insurance9[[#This Row],[charges]]</f>
        <v>8606.2173999999995</v>
      </c>
      <c r="P62" s="138" t="str" cm="1">
        <f t="array" ref="P62">INDEX(bmi[bmi name],MATCH(1,(insurance9[[#This Row],[bmi]]&lt;bmi[bmi atas])*(insurance9[[#This Row],[bmi]]&gt;=bmi[bmi bawah]),0),0)</f>
        <v>Obesitas I</v>
      </c>
      <c r="Q62" s="138">
        <f>insurance9[[#This Row],[cha]]</f>
        <v>8606.2173999999995</v>
      </c>
      <c r="R62" s="138" t="str">
        <f>insurance9[[#This Row],[smo]]</f>
        <v>Non Perokok</v>
      </c>
      <c r="S62" s="149">
        <f>insurance9[[#This Row],[bmi]]</f>
        <v>27.36</v>
      </c>
      <c r="T62" s="149">
        <f>insurance9[[#This Row],[age]]</f>
        <v>43</v>
      </c>
      <c r="U62" s="149">
        <f>insurance9[[#This Row],[bmi2]]</f>
        <v>27.36</v>
      </c>
      <c r="V62">
        <f>insurance9[[#This Row],[charges_class]]</f>
        <v>2</v>
      </c>
      <c r="W62">
        <f>VLOOKUP(insurance9[[#This Row],[region]],Table2[],2,0)</f>
        <v>2</v>
      </c>
      <c r="X62">
        <f>IF(insurance9[[#This Row],[sex]]="female",0,1)</f>
        <v>1</v>
      </c>
      <c r="Y62">
        <f>insurance9[[#This Row],[bmi]]</f>
        <v>27.36</v>
      </c>
      <c r="Z62">
        <f>insurance9[[#This Row],[children]]</f>
        <v>3</v>
      </c>
    </row>
    <row r="63" spans="1:26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 s="29">
        <v>4504.6624000000002</v>
      </c>
      <c r="H63" cm="1">
        <f t="array" ref="H63">INDEX(kelas_charges[kelas],MATCH(1,(insurance9[[#This Row],[charges]]&gt;=kelas_charges[Lower])*(insurance9[[#This Row],[charges]]&lt;kelas_charges[Upper]),0),1)</f>
        <v>1</v>
      </c>
      <c r="I63" t="str" cm="1">
        <f t="array" ref="I63">INDEX(kelas_charges[desc],MATCH(1,(insurance9[[#This Row],[charges]]&gt;=kelas_charges[Lower])*(insurance9[[#This Row],[charges]]&lt;kelas_charges[Upper]),0),1)</f>
        <v>1121 s.d 6817</v>
      </c>
      <c r="J63">
        <f>IF(insurance9[[#This Row],[charges]]&gt;16700,1,0)</f>
        <v>0</v>
      </c>
      <c r="K63" s="138">
        <f>insurance9[[#This Row],[charges]]</f>
        <v>4504.6624000000002</v>
      </c>
      <c r="L63">
        <f>insurance9[[#This Row],[age]]</f>
        <v>25</v>
      </c>
      <c r="M63">
        <f>IF(insurance9[[#This Row],[smoker]]="yes",1,0)</f>
        <v>0</v>
      </c>
      <c r="N63" t="str">
        <f>IF(insurance9[[#This Row],[smoker]]="yes","Perokok","Non Perokok")</f>
        <v>Non Perokok</v>
      </c>
      <c r="O63" s="138">
        <f>insurance9[[#This Row],[charges]]</f>
        <v>4504.6624000000002</v>
      </c>
      <c r="P63" s="138" t="str" cm="1">
        <f t="array" ref="P63">INDEX(bmi[bmi name],MATCH(1,(insurance9[[#This Row],[bmi]]&lt;bmi[bmi atas])*(insurance9[[#This Row],[bmi]]&gt;=bmi[bmi bawah]),0),0)</f>
        <v>Obesitas II</v>
      </c>
      <c r="Q63" s="138">
        <f>insurance9[[#This Row],[cha]]</f>
        <v>4504.6624000000002</v>
      </c>
      <c r="R63" s="138" t="str">
        <f>insurance9[[#This Row],[smo]]</f>
        <v>Non Perokok</v>
      </c>
      <c r="S63" s="149">
        <f>insurance9[[#This Row],[bmi]]</f>
        <v>33.659999999999997</v>
      </c>
      <c r="T63" s="149">
        <f>insurance9[[#This Row],[age]]</f>
        <v>25</v>
      </c>
      <c r="U63" s="149">
        <f>insurance9[[#This Row],[bmi2]]</f>
        <v>33.659999999999997</v>
      </c>
      <c r="V63">
        <f>insurance9[[#This Row],[charges_class]]</f>
        <v>1</v>
      </c>
      <c r="W63">
        <f>VLOOKUP(insurance9[[#This Row],[region]],Table2[],2,0)</f>
        <v>4</v>
      </c>
      <c r="X63">
        <f>IF(insurance9[[#This Row],[sex]]="female",0,1)</f>
        <v>1</v>
      </c>
      <c r="Y63">
        <f>insurance9[[#This Row],[bmi]]</f>
        <v>33.659999999999997</v>
      </c>
      <c r="Z63">
        <f>insurance9[[#This Row],[children]]</f>
        <v>4</v>
      </c>
    </row>
    <row r="64" spans="1:26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 s="29">
        <v>30166.618170000002</v>
      </c>
      <c r="H64" cm="1">
        <f t="array" ref="H64">INDEX(kelas_charges[kelas],MATCH(1,(insurance9[[#This Row],[charges]]&gt;=kelas_charges[Lower])*(insurance9[[#This Row],[charges]]&lt;kelas_charges[Upper]),0),1)</f>
        <v>6</v>
      </c>
      <c r="I64" t="str" cm="1">
        <f t="array" ref="I64">INDEX(kelas_charges[desc],MATCH(1,(insurance9[[#This Row],[charges]]&gt;=kelas_charges[Lower])*(insurance9[[#This Row],[charges]]&lt;kelas_charges[Upper]),0),1)</f>
        <v>29598 s.d 35293</v>
      </c>
      <c r="J64">
        <f>IF(insurance9[[#This Row],[charges]]&gt;16700,1,0)</f>
        <v>1</v>
      </c>
      <c r="K64" s="138">
        <f>insurance9[[#This Row],[charges]]</f>
        <v>30166.618170000002</v>
      </c>
      <c r="L64">
        <f>insurance9[[#This Row],[age]]</f>
        <v>64</v>
      </c>
      <c r="M64">
        <f>IF(insurance9[[#This Row],[smoker]]="yes",1,0)</f>
        <v>0</v>
      </c>
      <c r="N64" t="str">
        <f>IF(insurance9[[#This Row],[smoker]]="yes","Perokok","Non Perokok")</f>
        <v>Non Perokok</v>
      </c>
      <c r="O64" s="138">
        <f>insurance9[[#This Row],[charges]]</f>
        <v>30166.618170000002</v>
      </c>
      <c r="P64" s="138" t="str" cm="1">
        <f t="array" ref="P64">INDEX(bmi[bmi name],MATCH(1,(insurance9[[#This Row],[bmi]]&lt;bmi[bmi atas])*(insurance9[[#This Row],[bmi]]&gt;=bmi[bmi bawah]),0),0)</f>
        <v>Overweight</v>
      </c>
      <c r="Q64" s="138">
        <f>insurance9[[#This Row],[cha]]</f>
        <v>30166.618170000002</v>
      </c>
      <c r="R64" s="138" t="str">
        <f>insurance9[[#This Row],[smo]]</f>
        <v>Non Perokok</v>
      </c>
      <c r="S64" s="149">
        <f>insurance9[[#This Row],[bmi]]</f>
        <v>24.7</v>
      </c>
      <c r="T64" s="149">
        <f>insurance9[[#This Row],[age]]</f>
        <v>64</v>
      </c>
      <c r="U64" s="149">
        <f>insurance9[[#This Row],[bmi2]]</f>
        <v>24.7</v>
      </c>
      <c r="V64">
        <f>insurance9[[#This Row],[charges_class]]</f>
        <v>6</v>
      </c>
      <c r="W64">
        <f>VLOOKUP(insurance9[[#This Row],[region]],Table2[],2,0)</f>
        <v>1</v>
      </c>
      <c r="X64">
        <f>IF(insurance9[[#This Row],[sex]]="female",0,1)</f>
        <v>1</v>
      </c>
      <c r="Y64">
        <f>insurance9[[#This Row],[bmi]]</f>
        <v>24.7</v>
      </c>
      <c r="Z64">
        <f>insurance9[[#This Row],[children]]</f>
        <v>1</v>
      </c>
    </row>
    <row r="65" spans="1:26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 s="29">
        <v>4133.6416499999996</v>
      </c>
      <c r="H65" cm="1">
        <f t="array" ref="H65">INDEX(kelas_charges[kelas],MATCH(1,(insurance9[[#This Row],[charges]]&gt;=kelas_charges[Lower])*(insurance9[[#This Row],[charges]]&lt;kelas_charges[Upper]),0),1)</f>
        <v>1</v>
      </c>
      <c r="I65" t="str" cm="1">
        <f t="array" ref="I65">INDEX(kelas_charges[desc],MATCH(1,(insurance9[[#This Row],[charges]]&gt;=kelas_charges[Lower])*(insurance9[[#This Row],[charges]]&lt;kelas_charges[Upper]),0),1)</f>
        <v>1121 s.d 6817</v>
      </c>
      <c r="J65">
        <f>IF(insurance9[[#This Row],[charges]]&gt;16700,1,0)</f>
        <v>0</v>
      </c>
      <c r="K65" s="138">
        <f>insurance9[[#This Row],[charges]]</f>
        <v>4133.6416499999996</v>
      </c>
      <c r="L65">
        <f>insurance9[[#This Row],[age]]</f>
        <v>28</v>
      </c>
      <c r="M65">
        <f>IF(insurance9[[#This Row],[smoker]]="yes",1,0)</f>
        <v>0</v>
      </c>
      <c r="N65" t="str">
        <f>IF(insurance9[[#This Row],[smoker]]="yes","Perokok","Non Perokok")</f>
        <v>Non Perokok</v>
      </c>
      <c r="O65" s="138">
        <f>insurance9[[#This Row],[charges]]</f>
        <v>4133.6416499999996</v>
      </c>
      <c r="P65" s="138" t="str" cm="1">
        <f t="array" ref="P65">INDEX(bmi[bmi name],MATCH(1,(insurance9[[#This Row],[bmi]]&lt;bmi[bmi atas])*(insurance9[[#This Row],[bmi]]&gt;=bmi[bmi bawah]),0),0)</f>
        <v>Obesitas I</v>
      </c>
      <c r="Q65" s="138">
        <f>insurance9[[#This Row],[cha]]</f>
        <v>4133.6416499999996</v>
      </c>
      <c r="R65" s="138" t="str">
        <f>insurance9[[#This Row],[smo]]</f>
        <v>Non Perokok</v>
      </c>
      <c r="S65" s="149">
        <f>insurance9[[#This Row],[bmi]]</f>
        <v>25.934999999999999</v>
      </c>
      <c r="T65" s="149">
        <f>insurance9[[#This Row],[age]]</f>
        <v>28</v>
      </c>
      <c r="U65" s="149">
        <f>insurance9[[#This Row],[bmi2]]</f>
        <v>25.934999999999999</v>
      </c>
      <c r="V65">
        <f>insurance9[[#This Row],[charges_class]]</f>
        <v>1</v>
      </c>
      <c r="W65">
        <f>VLOOKUP(insurance9[[#This Row],[region]],Table2[],2,0)</f>
        <v>1</v>
      </c>
      <c r="X65">
        <f>IF(insurance9[[#This Row],[sex]]="female",0,1)</f>
        <v>0</v>
      </c>
      <c r="Y65">
        <f>insurance9[[#This Row],[bmi]]</f>
        <v>25.934999999999999</v>
      </c>
      <c r="Z65">
        <f>insurance9[[#This Row],[children]]</f>
        <v>1</v>
      </c>
    </row>
    <row r="66" spans="1:26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 s="29">
        <v>14711.7438</v>
      </c>
      <c r="H66" cm="1">
        <f t="array" ref="H66">INDEX(kelas_charges[kelas],MATCH(1,(insurance9[[#This Row],[charges]]&gt;=kelas_charges[Lower])*(insurance9[[#This Row],[charges]]&lt;kelas_charges[Upper]),0),1)</f>
        <v>3</v>
      </c>
      <c r="I66" t="str" cm="1">
        <f t="array" ref="I66">INDEX(kelas_charges[desc],MATCH(1,(insurance9[[#This Row],[charges]]&gt;=kelas_charges[Lower])*(insurance9[[#This Row],[charges]]&lt;kelas_charges[Upper]),0),1)</f>
        <v>12512 s.d 18207</v>
      </c>
      <c r="J66">
        <f>IF(insurance9[[#This Row],[charges]]&gt;16700,1,0)</f>
        <v>0</v>
      </c>
      <c r="K66" s="138">
        <f>insurance9[[#This Row],[charges]]</f>
        <v>14711.7438</v>
      </c>
      <c r="L66">
        <f>insurance9[[#This Row],[age]]</f>
        <v>20</v>
      </c>
      <c r="M66">
        <f>IF(insurance9[[#This Row],[smoker]]="yes",1,0)</f>
        <v>1</v>
      </c>
      <c r="N66" t="str">
        <f>IF(insurance9[[#This Row],[smoker]]="yes","Perokok","Non Perokok")</f>
        <v>Perokok</v>
      </c>
      <c r="O66" s="138">
        <f>insurance9[[#This Row],[charges]]</f>
        <v>14711.7438</v>
      </c>
      <c r="P66" s="138" t="str" cm="1">
        <f t="array" ref="P66">INDEX(bmi[bmi name],MATCH(1,(insurance9[[#This Row],[bmi]]&lt;bmi[bmi atas])*(insurance9[[#This Row],[bmi]]&gt;=bmi[bmi bawah]),0),0)</f>
        <v>Normal</v>
      </c>
      <c r="Q66" s="138">
        <f>insurance9[[#This Row],[cha]]</f>
        <v>14711.7438</v>
      </c>
      <c r="R66" s="138" t="str">
        <f>insurance9[[#This Row],[smo]]</f>
        <v>Perokok</v>
      </c>
      <c r="S66" s="149">
        <f>insurance9[[#This Row],[bmi]]</f>
        <v>22.42</v>
      </c>
      <c r="T66" s="149">
        <f>insurance9[[#This Row],[age]]</f>
        <v>20</v>
      </c>
      <c r="U66" s="149">
        <f>insurance9[[#This Row],[bmi2]]</f>
        <v>22.42</v>
      </c>
      <c r="V66">
        <f>insurance9[[#This Row],[charges_class]]</f>
        <v>3</v>
      </c>
      <c r="W66">
        <f>VLOOKUP(insurance9[[#This Row],[region]],Table2[],2,0)</f>
        <v>1</v>
      </c>
      <c r="X66">
        <f>IF(insurance9[[#This Row],[sex]]="female",0,1)</f>
        <v>0</v>
      </c>
      <c r="Y66">
        <f>insurance9[[#This Row],[bmi]]</f>
        <v>22.42</v>
      </c>
      <c r="Z66">
        <f>insurance9[[#This Row],[children]]</f>
        <v>0</v>
      </c>
    </row>
    <row r="67" spans="1:26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 s="29">
        <v>1743.2139999999999</v>
      </c>
      <c r="H67" cm="1">
        <f t="array" ref="H67">INDEX(kelas_charges[kelas],MATCH(1,(insurance9[[#This Row],[charges]]&gt;=kelas_charges[Lower])*(insurance9[[#This Row],[charges]]&lt;kelas_charges[Upper]),0),1)</f>
        <v>1</v>
      </c>
      <c r="I67" t="str" cm="1">
        <f t="array" ref="I67">INDEX(kelas_charges[desc],MATCH(1,(insurance9[[#This Row],[charges]]&gt;=kelas_charges[Lower])*(insurance9[[#This Row],[charges]]&lt;kelas_charges[Upper]),0),1)</f>
        <v>1121 s.d 6817</v>
      </c>
      <c r="J67">
        <f>IF(insurance9[[#This Row],[charges]]&gt;16700,1,0)</f>
        <v>0</v>
      </c>
      <c r="K67" s="138">
        <f>insurance9[[#This Row],[charges]]</f>
        <v>1743.2139999999999</v>
      </c>
      <c r="L67">
        <f>insurance9[[#This Row],[age]]</f>
        <v>19</v>
      </c>
      <c r="M67">
        <f>IF(insurance9[[#This Row],[smoker]]="yes",1,0)</f>
        <v>0</v>
      </c>
      <c r="N67" t="str">
        <f>IF(insurance9[[#This Row],[smoker]]="yes","Perokok","Non Perokok")</f>
        <v>Non Perokok</v>
      </c>
      <c r="O67" s="138">
        <f>insurance9[[#This Row],[charges]]</f>
        <v>1743.2139999999999</v>
      </c>
      <c r="P67" s="138" t="str" cm="1">
        <f t="array" ref="P67">INDEX(bmi[bmi name],MATCH(1,(insurance9[[#This Row],[bmi]]&lt;bmi[bmi atas])*(insurance9[[#This Row],[bmi]]&gt;=bmi[bmi bawah]),0),0)</f>
        <v>Obesitas I</v>
      </c>
      <c r="Q67" s="138">
        <f>insurance9[[#This Row],[cha]]</f>
        <v>1743.2139999999999</v>
      </c>
      <c r="R67" s="138" t="str">
        <f>insurance9[[#This Row],[smo]]</f>
        <v>Non Perokok</v>
      </c>
      <c r="S67" s="149">
        <f>insurance9[[#This Row],[bmi]]</f>
        <v>28.9</v>
      </c>
      <c r="T67" s="149">
        <f>insurance9[[#This Row],[age]]</f>
        <v>19</v>
      </c>
      <c r="U67" s="149">
        <f>insurance9[[#This Row],[bmi2]]</f>
        <v>28.9</v>
      </c>
      <c r="V67">
        <f>insurance9[[#This Row],[charges_class]]</f>
        <v>1</v>
      </c>
      <c r="W67">
        <f>VLOOKUP(insurance9[[#This Row],[region]],Table2[],2,0)</f>
        <v>3</v>
      </c>
      <c r="X67">
        <f>IF(insurance9[[#This Row],[sex]]="female",0,1)</f>
        <v>0</v>
      </c>
      <c r="Y67">
        <f>insurance9[[#This Row],[bmi]]</f>
        <v>28.9</v>
      </c>
      <c r="Z67">
        <f>insurance9[[#This Row],[children]]</f>
        <v>0</v>
      </c>
    </row>
    <row r="68" spans="1:26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 s="29">
        <v>14235.072</v>
      </c>
      <c r="H68" cm="1">
        <f t="array" ref="H68">INDEX(kelas_charges[kelas],MATCH(1,(insurance9[[#This Row],[charges]]&gt;=kelas_charges[Lower])*(insurance9[[#This Row],[charges]]&lt;kelas_charges[Upper]),0),1)</f>
        <v>3</v>
      </c>
      <c r="I68" t="str" cm="1">
        <f t="array" ref="I68">INDEX(kelas_charges[desc],MATCH(1,(insurance9[[#This Row],[charges]]&gt;=kelas_charges[Lower])*(insurance9[[#This Row],[charges]]&lt;kelas_charges[Upper]),0),1)</f>
        <v>12512 s.d 18207</v>
      </c>
      <c r="J68">
        <f>IF(insurance9[[#This Row],[charges]]&gt;16700,1,0)</f>
        <v>0</v>
      </c>
      <c r="K68" s="138">
        <f>insurance9[[#This Row],[charges]]</f>
        <v>14235.072</v>
      </c>
      <c r="L68">
        <f>insurance9[[#This Row],[age]]</f>
        <v>61</v>
      </c>
      <c r="M68">
        <f>IF(insurance9[[#This Row],[smoker]]="yes",1,0)</f>
        <v>0</v>
      </c>
      <c r="N68" t="str">
        <f>IF(insurance9[[#This Row],[smoker]]="yes","Perokok","Non Perokok")</f>
        <v>Non Perokok</v>
      </c>
      <c r="O68" s="138">
        <f>insurance9[[#This Row],[charges]]</f>
        <v>14235.072</v>
      </c>
      <c r="P68" s="138" t="str" cm="1">
        <f t="array" ref="P68">INDEX(bmi[bmi name],MATCH(1,(insurance9[[#This Row],[bmi]]&lt;bmi[bmi atas])*(insurance9[[#This Row],[bmi]]&gt;=bmi[bmi bawah]),0),0)</f>
        <v>Obesitas II</v>
      </c>
      <c r="Q68" s="138">
        <f>insurance9[[#This Row],[cha]]</f>
        <v>14235.072</v>
      </c>
      <c r="R68" s="138" t="str">
        <f>insurance9[[#This Row],[smo]]</f>
        <v>Non Perokok</v>
      </c>
      <c r="S68" s="149">
        <f>insurance9[[#This Row],[bmi]]</f>
        <v>39.1</v>
      </c>
      <c r="T68" s="149">
        <f>insurance9[[#This Row],[age]]</f>
        <v>61</v>
      </c>
      <c r="U68" s="149">
        <f>insurance9[[#This Row],[bmi2]]</f>
        <v>39.1</v>
      </c>
      <c r="V68">
        <f>insurance9[[#This Row],[charges_class]]</f>
        <v>3</v>
      </c>
      <c r="W68">
        <f>VLOOKUP(insurance9[[#This Row],[region]],Table2[],2,0)</f>
        <v>3</v>
      </c>
      <c r="X68">
        <f>IF(insurance9[[#This Row],[sex]]="female",0,1)</f>
        <v>0</v>
      </c>
      <c r="Y68">
        <f>insurance9[[#This Row],[bmi]]</f>
        <v>39.1</v>
      </c>
      <c r="Z68">
        <f>insurance9[[#This Row],[children]]</f>
        <v>2</v>
      </c>
    </row>
    <row r="69" spans="1:26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 s="29">
        <v>6389.3778499999999</v>
      </c>
      <c r="H69" cm="1">
        <f t="array" ref="H69">INDEX(kelas_charges[kelas],MATCH(1,(insurance9[[#This Row],[charges]]&gt;=kelas_charges[Lower])*(insurance9[[#This Row],[charges]]&lt;kelas_charges[Upper]),0),1)</f>
        <v>1</v>
      </c>
      <c r="I69" t="str" cm="1">
        <f t="array" ref="I69">INDEX(kelas_charges[desc],MATCH(1,(insurance9[[#This Row],[charges]]&gt;=kelas_charges[Lower])*(insurance9[[#This Row],[charges]]&lt;kelas_charges[Upper]),0),1)</f>
        <v>1121 s.d 6817</v>
      </c>
      <c r="J69">
        <f>IF(insurance9[[#This Row],[charges]]&gt;16700,1,0)</f>
        <v>0</v>
      </c>
      <c r="K69" s="138">
        <f>insurance9[[#This Row],[charges]]</f>
        <v>6389.3778499999999</v>
      </c>
      <c r="L69">
        <f>insurance9[[#This Row],[age]]</f>
        <v>40</v>
      </c>
      <c r="M69">
        <f>IF(insurance9[[#This Row],[smoker]]="yes",1,0)</f>
        <v>0</v>
      </c>
      <c r="N69" t="str">
        <f>IF(insurance9[[#This Row],[smoker]]="yes","Perokok","Non Perokok")</f>
        <v>Non Perokok</v>
      </c>
      <c r="O69" s="138">
        <f>insurance9[[#This Row],[charges]]</f>
        <v>6389.3778499999999</v>
      </c>
      <c r="P69" s="138" t="str" cm="1">
        <f t="array" ref="P69">INDEX(bmi[bmi name],MATCH(1,(insurance9[[#This Row],[bmi]]&lt;bmi[bmi atas])*(insurance9[[#This Row],[bmi]]&gt;=bmi[bmi bawah]),0),0)</f>
        <v>Obesitas I</v>
      </c>
      <c r="Q69" s="138">
        <f>insurance9[[#This Row],[cha]]</f>
        <v>6389.3778499999999</v>
      </c>
      <c r="R69" s="138" t="str">
        <f>insurance9[[#This Row],[smo]]</f>
        <v>Non Perokok</v>
      </c>
      <c r="S69" s="149">
        <f>insurance9[[#This Row],[bmi]]</f>
        <v>26.315000000000001</v>
      </c>
      <c r="T69" s="149">
        <f>insurance9[[#This Row],[age]]</f>
        <v>40</v>
      </c>
      <c r="U69" s="149">
        <f>insurance9[[#This Row],[bmi2]]</f>
        <v>26.315000000000001</v>
      </c>
      <c r="V69">
        <f>insurance9[[#This Row],[charges_class]]</f>
        <v>1</v>
      </c>
      <c r="W69">
        <f>VLOOKUP(insurance9[[#This Row],[region]],Table2[],2,0)</f>
        <v>1</v>
      </c>
      <c r="X69">
        <f>IF(insurance9[[#This Row],[sex]]="female",0,1)</f>
        <v>1</v>
      </c>
      <c r="Y69">
        <f>insurance9[[#This Row],[bmi]]</f>
        <v>26.315000000000001</v>
      </c>
      <c r="Z69">
        <f>insurance9[[#This Row],[children]]</f>
        <v>1</v>
      </c>
    </row>
    <row r="70" spans="1:26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 s="29">
        <v>5920.1040999999996</v>
      </c>
      <c r="H70" cm="1">
        <f t="array" ref="H70">INDEX(kelas_charges[kelas],MATCH(1,(insurance9[[#This Row],[charges]]&gt;=kelas_charges[Lower])*(insurance9[[#This Row],[charges]]&lt;kelas_charges[Upper]),0),1)</f>
        <v>1</v>
      </c>
      <c r="I70" t="str" cm="1">
        <f t="array" ref="I70">INDEX(kelas_charges[desc],MATCH(1,(insurance9[[#This Row],[charges]]&gt;=kelas_charges[Lower])*(insurance9[[#This Row],[charges]]&lt;kelas_charges[Upper]),0),1)</f>
        <v>1121 s.d 6817</v>
      </c>
      <c r="J70">
        <f>IF(insurance9[[#This Row],[charges]]&gt;16700,1,0)</f>
        <v>0</v>
      </c>
      <c r="K70" s="138">
        <f>insurance9[[#This Row],[charges]]</f>
        <v>5920.1040999999996</v>
      </c>
      <c r="L70">
        <f>insurance9[[#This Row],[age]]</f>
        <v>40</v>
      </c>
      <c r="M70">
        <f>IF(insurance9[[#This Row],[smoker]]="yes",1,0)</f>
        <v>0</v>
      </c>
      <c r="N70" t="str">
        <f>IF(insurance9[[#This Row],[smoker]]="yes","Perokok","Non Perokok")</f>
        <v>Non Perokok</v>
      </c>
      <c r="O70" s="138">
        <f>insurance9[[#This Row],[charges]]</f>
        <v>5920.1040999999996</v>
      </c>
      <c r="P70" s="138" t="str" cm="1">
        <f t="array" ref="P70">INDEX(bmi[bmi name],MATCH(1,(insurance9[[#This Row],[bmi]]&lt;bmi[bmi atas])*(insurance9[[#This Row],[bmi]]&gt;=bmi[bmi bawah]),0),0)</f>
        <v>Obesitas II</v>
      </c>
      <c r="Q70" s="138">
        <f>insurance9[[#This Row],[cha]]</f>
        <v>5920.1040999999996</v>
      </c>
      <c r="R70" s="138" t="str">
        <f>insurance9[[#This Row],[smo]]</f>
        <v>Non Perokok</v>
      </c>
      <c r="S70" s="149">
        <f>insurance9[[#This Row],[bmi]]</f>
        <v>36.19</v>
      </c>
      <c r="T70" s="149">
        <f>insurance9[[#This Row],[age]]</f>
        <v>40</v>
      </c>
      <c r="U70" s="149">
        <f>insurance9[[#This Row],[bmi2]]</f>
        <v>36.19</v>
      </c>
      <c r="V70">
        <f>insurance9[[#This Row],[charges_class]]</f>
        <v>1</v>
      </c>
      <c r="W70">
        <f>VLOOKUP(insurance9[[#This Row],[region]],Table2[],2,0)</f>
        <v>4</v>
      </c>
      <c r="X70">
        <f>IF(insurance9[[#This Row],[sex]]="female",0,1)</f>
        <v>0</v>
      </c>
      <c r="Y70">
        <f>insurance9[[#This Row],[bmi]]</f>
        <v>36.19</v>
      </c>
      <c r="Z70">
        <f>insurance9[[#This Row],[children]]</f>
        <v>0</v>
      </c>
    </row>
    <row r="71" spans="1:26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 s="29">
        <v>17663.144199999999</v>
      </c>
      <c r="H71" cm="1">
        <f t="array" ref="H71">INDEX(kelas_charges[kelas],MATCH(1,(insurance9[[#This Row],[charges]]&gt;=kelas_charges[Lower])*(insurance9[[#This Row],[charges]]&lt;kelas_charges[Upper]),0),1)</f>
        <v>3</v>
      </c>
      <c r="I71" t="str" cm="1">
        <f t="array" ref="I71">INDEX(kelas_charges[desc],MATCH(1,(insurance9[[#This Row],[charges]]&gt;=kelas_charges[Lower])*(insurance9[[#This Row],[charges]]&lt;kelas_charges[Upper]),0),1)</f>
        <v>12512 s.d 18207</v>
      </c>
      <c r="J71">
        <f>IF(insurance9[[#This Row],[charges]]&gt;16700,1,0)</f>
        <v>1</v>
      </c>
      <c r="K71" s="138">
        <f>insurance9[[#This Row],[charges]]</f>
        <v>17663.144199999999</v>
      </c>
      <c r="L71">
        <f>insurance9[[#This Row],[age]]</f>
        <v>28</v>
      </c>
      <c r="M71">
        <f>IF(insurance9[[#This Row],[smoker]]="yes",1,0)</f>
        <v>1</v>
      </c>
      <c r="N71" t="str">
        <f>IF(insurance9[[#This Row],[smoker]]="yes","Perokok","Non Perokok")</f>
        <v>Perokok</v>
      </c>
      <c r="O71" s="138">
        <f>insurance9[[#This Row],[charges]]</f>
        <v>17663.144199999999</v>
      </c>
      <c r="P71" s="138" t="str" cm="1">
        <f t="array" ref="P71">INDEX(bmi[bmi name],MATCH(1,(insurance9[[#This Row],[bmi]]&lt;bmi[bmi atas])*(insurance9[[#This Row],[bmi]]&gt;=bmi[bmi bawah]),0),0)</f>
        <v>Overweight</v>
      </c>
      <c r="Q71" s="138">
        <f>insurance9[[#This Row],[cha]]</f>
        <v>17663.144199999999</v>
      </c>
      <c r="R71" s="138" t="str">
        <f>insurance9[[#This Row],[smo]]</f>
        <v>Perokok</v>
      </c>
      <c r="S71" s="149">
        <f>insurance9[[#This Row],[bmi]]</f>
        <v>23.98</v>
      </c>
      <c r="T71" s="149">
        <f>insurance9[[#This Row],[age]]</f>
        <v>28</v>
      </c>
      <c r="U71" s="149">
        <f>insurance9[[#This Row],[bmi2]]</f>
        <v>23.98</v>
      </c>
      <c r="V71">
        <f>insurance9[[#This Row],[charges_class]]</f>
        <v>3</v>
      </c>
      <c r="W71">
        <f>VLOOKUP(insurance9[[#This Row],[region]],Table2[],2,0)</f>
        <v>4</v>
      </c>
      <c r="X71">
        <f>IF(insurance9[[#This Row],[sex]]="female",0,1)</f>
        <v>1</v>
      </c>
      <c r="Y71">
        <f>insurance9[[#This Row],[bmi]]</f>
        <v>23.98</v>
      </c>
      <c r="Z71">
        <f>insurance9[[#This Row],[children]]</f>
        <v>3</v>
      </c>
    </row>
    <row r="72" spans="1:26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 s="29">
        <v>16577.779500000001</v>
      </c>
      <c r="H72" cm="1">
        <f t="array" ref="H72">INDEX(kelas_charges[kelas],MATCH(1,(insurance9[[#This Row],[charges]]&gt;=kelas_charges[Lower])*(insurance9[[#This Row],[charges]]&lt;kelas_charges[Upper]),0),1)</f>
        <v>3</v>
      </c>
      <c r="I72" t="str" cm="1">
        <f t="array" ref="I72">INDEX(kelas_charges[desc],MATCH(1,(insurance9[[#This Row],[charges]]&gt;=kelas_charges[Lower])*(insurance9[[#This Row],[charges]]&lt;kelas_charges[Upper]),0),1)</f>
        <v>12512 s.d 18207</v>
      </c>
      <c r="J72">
        <f>IF(insurance9[[#This Row],[charges]]&gt;16700,1,0)</f>
        <v>0</v>
      </c>
      <c r="K72" s="138">
        <f>insurance9[[#This Row],[charges]]</f>
        <v>16577.779500000001</v>
      </c>
      <c r="L72">
        <f>insurance9[[#This Row],[age]]</f>
        <v>27</v>
      </c>
      <c r="M72">
        <f>IF(insurance9[[#This Row],[smoker]]="yes",1,0)</f>
        <v>1</v>
      </c>
      <c r="N72" t="str">
        <f>IF(insurance9[[#This Row],[smoker]]="yes","Perokok","Non Perokok")</f>
        <v>Perokok</v>
      </c>
      <c r="O72" s="138">
        <f>insurance9[[#This Row],[charges]]</f>
        <v>16577.779500000001</v>
      </c>
      <c r="P72" s="138" t="str" cm="1">
        <f t="array" ref="P72">INDEX(bmi[bmi name],MATCH(1,(insurance9[[#This Row],[bmi]]&lt;bmi[bmi atas])*(insurance9[[#This Row],[bmi]]&gt;=bmi[bmi bawah]),0),0)</f>
        <v>Overweight</v>
      </c>
      <c r="Q72" s="138">
        <f>insurance9[[#This Row],[cha]]</f>
        <v>16577.779500000001</v>
      </c>
      <c r="R72" s="138" t="str">
        <f>insurance9[[#This Row],[smo]]</f>
        <v>Perokok</v>
      </c>
      <c r="S72" s="149">
        <f>insurance9[[#This Row],[bmi]]</f>
        <v>24.75</v>
      </c>
      <c r="T72" s="149">
        <f>insurance9[[#This Row],[age]]</f>
        <v>27</v>
      </c>
      <c r="U72" s="149">
        <f>insurance9[[#This Row],[bmi2]]</f>
        <v>24.75</v>
      </c>
      <c r="V72">
        <f>insurance9[[#This Row],[charges_class]]</f>
        <v>3</v>
      </c>
      <c r="W72">
        <f>VLOOKUP(insurance9[[#This Row],[region]],Table2[],2,0)</f>
        <v>4</v>
      </c>
      <c r="X72">
        <f>IF(insurance9[[#This Row],[sex]]="female",0,1)</f>
        <v>0</v>
      </c>
      <c r="Y72">
        <f>insurance9[[#This Row],[bmi]]</f>
        <v>24.75</v>
      </c>
      <c r="Z72">
        <f>insurance9[[#This Row],[children]]</f>
        <v>0</v>
      </c>
    </row>
    <row r="73" spans="1:26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 s="29">
        <v>6799.4579999999996</v>
      </c>
      <c r="H73" cm="1">
        <f t="array" ref="H73">INDEX(kelas_charges[kelas],MATCH(1,(insurance9[[#This Row],[charges]]&gt;=kelas_charges[Lower])*(insurance9[[#This Row],[charges]]&lt;kelas_charges[Upper]),0),1)</f>
        <v>1</v>
      </c>
      <c r="I73" t="str" cm="1">
        <f t="array" ref="I73">INDEX(kelas_charges[desc],MATCH(1,(insurance9[[#This Row],[charges]]&gt;=kelas_charges[Lower])*(insurance9[[#This Row],[charges]]&lt;kelas_charges[Upper]),0),1)</f>
        <v>1121 s.d 6817</v>
      </c>
      <c r="J73">
        <f>IF(insurance9[[#This Row],[charges]]&gt;16700,1,0)</f>
        <v>0</v>
      </c>
      <c r="K73" s="138">
        <f>insurance9[[#This Row],[charges]]</f>
        <v>6799.4579999999996</v>
      </c>
      <c r="L73">
        <f>insurance9[[#This Row],[age]]</f>
        <v>31</v>
      </c>
      <c r="M73">
        <f>IF(insurance9[[#This Row],[smoker]]="yes",1,0)</f>
        <v>0</v>
      </c>
      <c r="N73" t="str">
        <f>IF(insurance9[[#This Row],[smoker]]="yes","Perokok","Non Perokok")</f>
        <v>Non Perokok</v>
      </c>
      <c r="O73" s="138">
        <f>insurance9[[#This Row],[charges]]</f>
        <v>6799.4579999999996</v>
      </c>
      <c r="P73" s="138" t="str" cm="1">
        <f t="array" ref="P73">INDEX(bmi[bmi name],MATCH(1,(insurance9[[#This Row],[bmi]]&lt;bmi[bmi atas])*(insurance9[[#This Row],[bmi]]&gt;=bmi[bmi bawah]),0),0)</f>
        <v>Obesitas I</v>
      </c>
      <c r="Q73" s="138">
        <f>insurance9[[#This Row],[cha]]</f>
        <v>6799.4579999999996</v>
      </c>
      <c r="R73" s="138" t="str">
        <f>insurance9[[#This Row],[smo]]</f>
        <v>Non Perokok</v>
      </c>
      <c r="S73" s="149">
        <f>insurance9[[#This Row],[bmi]]</f>
        <v>28.5</v>
      </c>
      <c r="T73" s="149">
        <f>insurance9[[#This Row],[age]]</f>
        <v>31</v>
      </c>
      <c r="U73" s="149">
        <f>insurance9[[#This Row],[bmi2]]</f>
        <v>28.5</v>
      </c>
      <c r="V73">
        <f>insurance9[[#This Row],[charges_class]]</f>
        <v>1</v>
      </c>
      <c r="W73">
        <f>VLOOKUP(insurance9[[#This Row],[region]],Table2[],2,0)</f>
        <v>2</v>
      </c>
      <c r="X73">
        <f>IF(insurance9[[#This Row],[sex]]="female",0,1)</f>
        <v>1</v>
      </c>
      <c r="Y73">
        <f>insurance9[[#This Row],[bmi]]</f>
        <v>28.5</v>
      </c>
      <c r="Z73">
        <f>insurance9[[#This Row],[children]]</f>
        <v>5</v>
      </c>
    </row>
    <row r="74" spans="1:26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 s="29">
        <v>11741.726000000001</v>
      </c>
      <c r="H74" cm="1">
        <f t="array" ref="H74">INDEX(kelas_charges[kelas],MATCH(1,(insurance9[[#This Row],[charges]]&gt;=kelas_charges[Lower])*(insurance9[[#This Row],[charges]]&lt;kelas_charges[Upper]),0),1)</f>
        <v>2</v>
      </c>
      <c r="I74" t="str" cm="1">
        <f t="array" ref="I74">INDEX(kelas_charges[desc],MATCH(1,(insurance9[[#This Row],[charges]]&gt;=kelas_charges[Lower])*(insurance9[[#This Row],[charges]]&lt;kelas_charges[Upper]),0),1)</f>
        <v>6817 s.d 12512</v>
      </c>
      <c r="J74">
        <f>IF(insurance9[[#This Row],[charges]]&gt;16700,1,0)</f>
        <v>0</v>
      </c>
      <c r="K74" s="138">
        <f>insurance9[[#This Row],[charges]]</f>
        <v>11741.726000000001</v>
      </c>
      <c r="L74">
        <f>insurance9[[#This Row],[age]]</f>
        <v>53</v>
      </c>
      <c r="M74">
        <f>IF(insurance9[[#This Row],[smoker]]="yes",1,0)</f>
        <v>0</v>
      </c>
      <c r="N74" t="str">
        <f>IF(insurance9[[#This Row],[smoker]]="yes","Perokok","Non Perokok")</f>
        <v>Non Perokok</v>
      </c>
      <c r="O74" s="138">
        <f>insurance9[[#This Row],[charges]]</f>
        <v>11741.726000000001</v>
      </c>
      <c r="P74" s="138" t="str" cm="1">
        <f t="array" ref="P74">INDEX(bmi[bmi name],MATCH(1,(insurance9[[#This Row],[bmi]]&lt;bmi[bmi atas])*(insurance9[[#This Row],[bmi]]&gt;=bmi[bmi bawah]),0),0)</f>
        <v>Obesitas I</v>
      </c>
      <c r="Q74" s="138">
        <f>insurance9[[#This Row],[cha]]</f>
        <v>11741.726000000001</v>
      </c>
      <c r="R74" s="138" t="str">
        <f>insurance9[[#This Row],[smo]]</f>
        <v>Non Perokok</v>
      </c>
      <c r="S74" s="149">
        <f>insurance9[[#This Row],[bmi]]</f>
        <v>28.1</v>
      </c>
      <c r="T74" s="149">
        <f>insurance9[[#This Row],[age]]</f>
        <v>53</v>
      </c>
      <c r="U74" s="149">
        <f>insurance9[[#This Row],[bmi2]]</f>
        <v>28.1</v>
      </c>
      <c r="V74">
        <f>insurance9[[#This Row],[charges_class]]</f>
        <v>2</v>
      </c>
      <c r="W74">
        <f>VLOOKUP(insurance9[[#This Row],[region]],Table2[],2,0)</f>
        <v>3</v>
      </c>
      <c r="X74">
        <f>IF(insurance9[[#This Row],[sex]]="female",0,1)</f>
        <v>0</v>
      </c>
      <c r="Y74">
        <f>insurance9[[#This Row],[bmi]]</f>
        <v>28.1</v>
      </c>
      <c r="Z74">
        <f>insurance9[[#This Row],[children]]</f>
        <v>3</v>
      </c>
    </row>
    <row r="75" spans="1:26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 s="29">
        <v>11946.625899999999</v>
      </c>
      <c r="H75" cm="1">
        <f t="array" ref="H75">INDEX(kelas_charges[kelas],MATCH(1,(insurance9[[#This Row],[charges]]&gt;=kelas_charges[Lower])*(insurance9[[#This Row],[charges]]&lt;kelas_charges[Upper]),0),1)</f>
        <v>2</v>
      </c>
      <c r="I75" t="str" cm="1">
        <f t="array" ref="I75">INDEX(kelas_charges[desc],MATCH(1,(insurance9[[#This Row],[charges]]&gt;=kelas_charges[Lower])*(insurance9[[#This Row],[charges]]&lt;kelas_charges[Upper]),0),1)</f>
        <v>6817 s.d 12512</v>
      </c>
      <c r="J75">
        <f>IF(insurance9[[#This Row],[charges]]&gt;16700,1,0)</f>
        <v>0</v>
      </c>
      <c r="K75" s="138">
        <f>insurance9[[#This Row],[charges]]</f>
        <v>11946.625899999999</v>
      </c>
      <c r="L75">
        <f>insurance9[[#This Row],[age]]</f>
        <v>58</v>
      </c>
      <c r="M75">
        <f>IF(insurance9[[#This Row],[smoker]]="yes",1,0)</f>
        <v>0</v>
      </c>
      <c r="N75" t="str">
        <f>IF(insurance9[[#This Row],[smoker]]="yes","Perokok","Non Perokok")</f>
        <v>Non Perokok</v>
      </c>
      <c r="O75" s="138">
        <f>insurance9[[#This Row],[charges]]</f>
        <v>11946.625899999999</v>
      </c>
      <c r="P75" s="138" t="str" cm="1">
        <f t="array" ref="P75">INDEX(bmi[bmi name],MATCH(1,(insurance9[[#This Row],[bmi]]&lt;bmi[bmi atas])*(insurance9[[#This Row],[bmi]]&gt;=bmi[bmi bawah]),0),0)</f>
        <v>Obesitas II</v>
      </c>
      <c r="Q75" s="138">
        <f>insurance9[[#This Row],[cha]]</f>
        <v>11946.625899999999</v>
      </c>
      <c r="R75" s="138" t="str">
        <f>insurance9[[#This Row],[smo]]</f>
        <v>Non Perokok</v>
      </c>
      <c r="S75" s="149">
        <f>insurance9[[#This Row],[bmi]]</f>
        <v>32.01</v>
      </c>
      <c r="T75" s="149">
        <f>insurance9[[#This Row],[age]]</f>
        <v>58</v>
      </c>
      <c r="U75" s="149">
        <f>insurance9[[#This Row],[bmi2]]</f>
        <v>32.01</v>
      </c>
      <c r="V75">
        <f>insurance9[[#This Row],[charges_class]]</f>
        <v>2</v>
      </c>
      <c r="W75">
        <f>VLOOKUP(insurance9[[#This Row],[region]],Table2[],2,0)</f>
        <v>4</v>
      </c>
      <c r="X75">
        <f>IF(insurance9[[#This Row],[sex]]="female",0,1)</f>
        <v>1</v>
      </c>
      <c r="Y75">
        <f>insurance9[[#This Row],[bmi]]</f>
        <v>32.01</v>
      </c>
      <c r="Z75">
        <f>insurance9[[#This Row],[children]]</f>
        <v>1</v>
      </c>
    </row>
    <row r="76" spans="1:26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 s="29">
        <v>7726.8540000000003</v>
      </c>
      <c r="H76" cm="1">
        <f t="array" ref="H76">INDEX(kelas_charges[kelas],MATCH(1,(insurance9[[#This Row],[charges]]&gt;=kelas_charges[Lower])*(insurance9[[#This Row],[charges]]&lt;kelas_charges[Upper]),0),1)</f>
        <v>2</v>
      </c>
      <c r="I76" t="str" cm="1">
        <f t="array" ref="I76">INDEX(kelas_charges[desc],MATCH(1,(insurance9[[#This Row],[charges]]&gt;=kelas_charges[Lower])*(insurance9[[#This Row],[charges]]&lt;kelas_charges[Upper]),0),1)</f>
        <v>6817 s.d 12512</v>
      </c>
      <c r="J76">
        <f>IF(insurance9[[#This Row],[charges]]&gt;16700,1,0)</f>
        <v>0</v>
      </c>
      <c r="K76" s="138">
        <f>insurance9[[#This Row],[charges]]</f>
        <v>7726.8540000000003</v>
      </c>
      <c r="L76">
        <f>insurance9[[#This Row],[age]]</f>
        <v>44</v>
      </c>
      <c r="M76">
        <f>IF(insurance9[[#This Row],[smoker]]="yes",1,0)</f>
        <v>0</v>
      </c>
      <c r="N76" t="str">
        <f>IF(insurance9[[#This Row],[smoker]]="yes","Perokok","Non Perokok")</f>
        <v>Non Perokok</v>
      </c>
      <c r="O76" s="138">
        <f>insurance9[[#This Row],[charges]]</f>
        <v>7726.8540000000003</v>
      </c>
      <c r="P76" s="138" t="str" cm="1">
        <f t="array" ref="P76">INDEX(bmi[bmi name],MATCH(1,(insurance9[[#This Row],[bmi]]&lt;bmi[bmi atas])*(insurance9[[#This Row],[bmi]]&gt;=bmi[bmi bawah]),0),0)</f>
        <v>Obesitas I</v>
      </c>
      <c r="Q76" s="138">
        <f>insurance9[[#This Row],[cha]]</f>
        <v>7726.8540000000003</v>
      </c>
      <c r="R76" s="138" t="str">
        <f>insurance9[[#This Row],[smo]]</f>
        <v>Non Perokok</v>
      </c>
      <c r="S76" s="149">
        <f>insurance9[[#This Row],[bmi]]</f>
        <v>27.4</v>
      </c>
      <c r="T76" s="149">
        <f>insurance9[[#This Row],[age]]</f>
        <v>44</v>
      </c>
      <c r="U76" s="149">
        <f>insurance9[[#This Row],[bmi2]]</f>
        <v>27.4</v>
      </c>
      <c r="V76">
        <f>insurance9[[#This Row],[charges_class]]</f>
        <v>2</v>
      </c>
      <c r="W76">
        <f>VLOOKUP(insurance9[[#This Row],[region]],Table2[],2,0)</f>
        <v>3</v>
      </c>
      <c r="X76">
        <f>IF(insurance9[[#This Row],[sex]]="female",0,1)</f>
        <v>1</v>
      </c>
      <c r="Y76">
        <f>insurance9[[#This Row],[bmi]]</f>
        <v>27.4</v>
      </c>
      <c r="Z76">
        <f>insurance9[[#This Row],[children]]</f>
        <v>2</v>
      </c>
    </row>
    <row r="77" spans="1:26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 s="29">
        <v>11356.660900000001</v>
      </c>
      <c r="H77" cm="1">
        <f t="array" ref="H77">INDEX(kelas_charges[kelas],MATCH(1,(insurance9[[#This Row],[charges]]&gt;=kelas_charges[Lower])*(insurance9[[#This Row],[charges]]&lt;kelas_charges[Upper]),0),1)</f>
        <v>2</v>
      </c>
      <c r="I77" t="str" cm="1">
        <f t="array" ref="I77">INDEX(kelas_charges[desc],MATCH(1,(insurance9[[#This Row],[charges]]&gt;=kelas_charges[Lower])*(insurance9[[#This Row],[charges]]&lt;kelas_charges[Upper]),0),1)</f>
        <v>6817 s.d 12512</v>
      </c>
      <c r="J77">
        <f>IF(insurance9[[#This Row],[charges]]&gt;16700,1,0)</f>
        <v>0</v>
      </c>
      <c r="K77" s="138">
        <f>insurance9[[#This Row],[charges]]</f>
        <v>11356.660900000001</v>
      </c>
      <c r="L77">
        <f>insurance9[[#This Row],[age]]</f>
        <v>57</v>
      </c>
      <c r="M77">
        <f>IF(insurance9[[#This Row],[smoker]]="yes",1,0)</f>
        <v>0</v>
      </c>
      <c r="N77" t="str">
        <f>IF(insurance9[[#This Row],[smoker]]="yes","Perokok","Non Perokok")</f>
        <v>Non Perokok</v>
      </c>
      <c r="O77" s="138">
        <f>insurance9[[#This Row],[charges]]</f>
        <v>11356.660900000001</v>
      </c>
      <c r="P77" s="138" t="str" cm="1">
        <f t="array" ref="P77">INDEX(bmi[bmi name],MATCH(1,(insurance9[[#This Row],[bmi]]&lt;bmi[bmi atas])*(insurance9[[#This Row],[bmi]]&gt;=bmi[bmi bawah]),0),0)</f>
        <v>Obesitas II</v>
      </c>
      <c r="Q77" s="138">
        <f>insurance9[[#This Row],[cha]]</f>
        <v>11356.660900000001</v>
      </c>
      <c r="R77" s="138" t="str">
        <f>insurance9[[#This Row],[smo]]</f>
        <v>Non Perokok</v>
      </c>
      <c r="S77" s="149">
        <f>insurance9[[#This Row],[bmi]]</f>
        <v>34.01</v>
      </c>
      <c r="T77" s="149">
        <f>insurance9[[#This Row],[age]]</f>
        <v>57</v>
      </c>
      <c r="U77" s="149">
        <f>insurance9[[#This Row],[bmi2]]</f>
        <v>34.01</v>
      </c>
      <c r="V77">
        <f>insurance9[[#This Row],[charges_class]]</f>
        <v>2</v>
      </c>
      <c r="W77">
        <f>VLOOKUP(insurance9[[#This Row],[region]],Table2[],2,0)</f>
        <v>1</v>
      </c>
      <c r="X77">
        <f>IF(insurance9[[#This Row],[sex]]="female",0,1)</f>
        <v>1</v>
      </c>
      <c r="Y77">
        <f>insurance9[[#This Row],[bmi]]</f>
        <v>34.01</v>
      </c>
      <c r="Z77">
        <f>insurance9[[#This Row],[children]]</f>
        <v>0</v>
      </c>
    </row>
    <row r="78" spans="1:26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 s="29">
        <v>3947.4131000000002</v>
      </c>
      <c r="H78" cm="1">
        <f t="array" ref="H78">INDEX(kelas_charges[kelas],MATCH(1,(insurance9[[#This Row],[charges]]&gt;=kelas_charges[Lower])*(insurance9[[#This Row],[charges]]&lt;kelas_charges[Upper]),0),1)</f>
        <v>1</v>
      </c>
      <c r="I78" t="str" cm="1">
        <f t="array" ref="I78">INDEX(kelas_charges[desc],MATCH(1,(insurance9[[#This Row],[charges]]&gt;=kelas_charges[Lower])*(insurance9[[#This Row],[charges]]&lt;kelas_charges[Upper]),0),1)</f>
        <v>1121 s.d 6817</v>
      </c>
      <c r="J78">
        <f>IF(insurance9[[#This Row],[charges]]&gt;16700,1,0)</f>
        <v>0</v>
      </c>
      <c r="K78" s="138">
        <f>insurance9[[#This Row],[charges]]</f>
        <v>3947.4131000000002</v>
      </c>
      <c r="L78">
        <f>insurance9[[#This Row],[age]]</f>
        <v>29</v>
      </c>
      <c r="M78">
        <f>IF(insurance9[[#This Row],[smoker]]="yes",1,0)</f>
        <v>0</v>
      </c>
      <c r="N78" t="str">
        <f>IF(insurance9[[#This Row],[smoker]]="yes","Perokok","Non Perokok")</f>
        <v>Non Perokok</v>
      </c>
      <c r="O78" s="138">
        <f>insurance9[[#This Row],[charges]]</f>
        <v>3947.4131000000002</v>
      </c>
      <c r="P78" s="138" t="str" cm="1">
        <f t="array" ref="P78">INDEX(bmi[bmi name],MATCH(1,(insurance9[[#This Row],[bmi]]&lt;bmi[bmi atas])*(insurance9[[#This Row],[bmi]]&gt;=bmi[bmi bawah]),0),0)</f>
        <v>Obesitas I</v>
      </c>
      <c r="Q78" s="138">
        <f>insurance9[[#This Row],[cha]]</f>
        <v>3947.4131000000002</v>
      </c>
      <c r="R78" s="138" t="str">
        <f>insurance9[[#This Row],[smo]]</f>
        <v>Non Perokok</v>
      </c>
      <c r="S78" s="149">
        <f>insurance9[[#This Row],[bmi]]</f>
        <v>29.59</v>
      </c>
      <c r="T78" s="149">
        <f>insurance9[[#This Row],[age]]</f>
        <v>29</v>
      </c>
      <c r="U78" s="149">
        <f>insurance9[[#This Row],[bmi2]]</f>
        <v>29.59</v>
      </c>
      <c r="V78">
        <f>insurance9[[#This Row],[charges_class]]</f>
        <v>1</v>
      </c>
      <c r="W78">
        <f>VLOOKUP(insurance9[[#This Row],[region]],Table2[],2,0)</f>
        <v>4</v>
      </c>
      <c r="X78">
        <f>IF(insurance9[[#This Row],[sex]]="female",0,1)</f>
        <v>0</v>
      </c>
      <c r="Y78">
        <f>insurance9[[#This Row],[bmi]]</f>
        <v>29.59</v>
      </c>
      <c r="Z78">
        <f>insurance9[[#This Row],[children]]</f>
        <v>1</v>
      </c>
    </row>
    <row r="79" spans="1:26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 s="29">
        <v>1532.4697000000001</v>
      </c>
      <c r="H79" cm="1">
        <f t="array" ref="H79">INDEX(kelas_charges[kelas],MATCH(1,(insurance9[[#This Row],[charges]]&gt;=kelas_charges[Lower])*(insurance9[[#This Row],[charges]]&lt;kelas_charges[Upper]),0),1)</f>
        <v>1</v>
      </c>
      <c r="I79" t="str" cm="1">
        <f t="array" ref="I79">INDEX(kelas_charges[desc],MATCH(1,(insurance9[[#This Row],[charges]]&gt;=kelas_charges[Lower])*(insurance9[[#This Row],[charges]]&lt;kelas_charges[Upper]),0),1)</f>
        <v>1121 s.d 6817</v>
      </c>
      <c r="J79">
        <f>IF(insurance9[[#This Row],[charges]]&gt;16700,1,0)</f>
        <v>0</v>
      </c>
      <c r="K79" s="138">
        <f>insurance9[[#This Row],[charges]]</f>
        <v>1532.4697000000001</v>
      </c>
      <c r="L79">
        <f>insurance9[[#This Row],[age]]</f>
        <v>21</v>
      </c>
      <c r="M79">
        <f>IF(insurance9[[#This Row],[smoker]]="yes",1,0)</f>
        <v>0</v>
      </c>
      <c r="N79" t="str">
        <f>IF(insurance9[[#This Row],[smoker]]="yes","Perokok","Non Perokok")</f>
        <v>Non Perokok</v>
      </c>
      <c r="O79" s="138">
        <f>insurance9[[#This Row],[charges]]</f>
        <v>1532.4697000000001</v>
      </c>
      <c r="P79" s="138" t="str" cm="1">
        <f t="array" ref="P79">INDEX(bmi[bmi name],MATCH(1,(insurance9[[#This Row],[bmi]]&lt;bmi[bmi atas])*(insurance9[[#This Row],[bmi]]&gt;=bmi[bmi bawah]),0),0)</f>
        <v>Obesitas II</v>
      </c>
      <c r="Q79" s="138">
        <f>insurance9[[#This Row],[cha]]</f>
        <v>1532.4697000000001</v>
      </c>
      <c r="R79" s="138" t="str">
        <f>insurance9[[#This Row],[smo]]</f>
        <v>Non Perokok</v>
      </c>
      <c r="S79" s="149">
        <f>insurance9[[#This Row],[bmi]]</f>
        <v>35.53</v>
      </c>
      <c r="T79" s="149">
        <f>insurance9[[#This Row],[age]]</f>
        <v>21</v>
      </c>
      <c r="U79" s="149">
        <f>insurance9[[#This Row],[bmi2]]</f>
        <v>35.53</v>
      </c>
      <c r="V79">
        <f>insurance9[[#This Row],[charges_class]]</f>
        <v>1</v>
      </c>
      <c r="W79">
        <f>VLOOKUP(insurance9[[#This Row],[region]],Table2[],2,0)</f>
        <v>4</v>
      </c>
      <c r="X79">
        <f>IF(insurance9[[#This Row],[sex]]="female",0,1)</f>
        <v>1</v>
      </c>
      <c r="Y79">
        <f>insurance9[[#This Row],[bmi]]</f>
        <v>35.53</v>
      </c>
      <c r="Z79">
        <f>insurance9[[#This Row],[children]]</f>
        <v>0</v>
      </c>
    </row>
    <row r="80" spans="1:26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 s="29">
        <v>2755.0209500000001</v>
      </c>
      <c r="H80" cm="1">
        <f t="array" ref="H80">INDEX(kelas_charges[kelas],MATCH(1,(insurance9[[#This Row],[charges]]&gt;=kelas_charges[Lower])*(insurance9[[#This Row],[charges]]&lt;kelas_charges[Upper]),0),1)</f>
        <v>1</v>
      </c>
      <c r="I80" t="str" cm="1">
        <f t="array" ref="I80">INDEX(kelas_charges[desc],MATCH(1,(insurance9[[#This Row],[charges]]&gt;=kelas_charges[Lower])*(insurance9[[#This Row],[charges]]&lt;kelas_charges[Upper]),0),1)</f>
        <v>1121 s.d 6817</v>
      </c>
      <c r="J80">
        <f>IF(insurance9[[#This Row],[charges]]&gt;16700,1,0)</f>
        <v>0</v>
      </c>
      <c r="K80" s="138">
        <f>insurance9[[#This Row],[charges]]</f>
        <v>2755.0209500000001</v>
      </c>
      <c r="L80">
        <f>insurance9[[#This Row],[age]]</f>
        <v>22</v>
      </c>
      <c r="M80">
        <f>IF(insurance9[[#This Row],[smoker]]="yes",1,0)</f>
        <v>0</v>
      </c>
      <c r="N80" t="str">
        <f>IF(insurance9[[#This Row],[smoker]]="yes","Perokok","Non Perokok")</f>
        <v>Non Perokok</v>
      </c>
      <c r="O80" s="138">
        <f>insurance9[[#This Row],[charges]]</f>
        <v>2755.0209500000001</v>
      </c>
      <c r="P80" s="138" t="str" cm="1">
        <f t="array" ref="P80">INDEX(bmi[bmi name],MATCH(1,(insurance9[[#This Row],[bmi]]&lt;bmi[bmi atas])*(insurance9[[#This Row],[bmi]]&gt;=bmi[bmi bawah]),0),0)</f>
        <v>Obesitas II</v>
      </c>
      <c r="Q80" s="138">
        <f>insurance9[[#This Row],[cha]]</f>
        <v>2755.0209500000001</v>
      </c>
      <c r="R80" s="138" t="str">
        <f>insurance9[[#This Row],[smo]]</f>
        <v>Non Perokok</v>
      </c>
      <c r="S80" s="149">
        <f>insurance9[[#This Row],[bmi]]</f>
        <v>39.805</v>
      </c>
      <c r="T80" s="149">
        <f>insurance9[[#This Row],[age]]</f>
        <v>22</v>
      </c>
      <c r="U80" s="149">
        <f>insurance9[[#This Row],[bmi2]]</f>
        <v>39.805</v>
      </c>
      <c r="V80">
        <f>insurance9[[#This Row],[charges_class]]</f>
        <v>1</v>
      </c>
      <c r="W80">
        <f>VLOOKUP(insurance9[[#This Row],[region]],Table2[],2,0)</f>
        <v>2</v>
      </c>
      <c r="X80">
        <f>IF(insurance9[[#This Row],[sex]]="female",0,1)</f>
        <v>0</v>
      </c>
      <c r="Y80">
        <f>insurance9[[#This Row],[bmi]]</f>
        <v>39.805</v>
      </c>
      <c r="Z80">
        <f>insurance9[[#This Row],[children]]</f>
        <v>0</v>
      </c>
    </row>
    <row r="81" spans="1:26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 s="29">
        <v>6571.0243499999997</v>
      </c>
      <c r="H81" cm="1">
        <f t="array" ref="H81">INDEX(kelas_charges[kelas],MATCH(1,(insurance9[[#This Row],[charges]]&gt;=kelas_charges[Lower])*(insurance9[[#This Row],[charges]]&lt;kelas_charges[Upper]),0),1)</f>
        <v>1</v>
      </c>
      <c r="I81" t="str" cm="1">
        <f t="array" ref="I81">INDEX(kelas_charges[desc],MATCH(1,(insurance9[[#This Row],[charges]]&gt;=kelas_charges[Lower])*(insurance9[[#This Row],[charges]]&lt;kelas_charges[Upper]),0),1)</f>
        <v>1121 s.d 6817</v>
      </c>
      <c r="J81">
        <f>IF(insurance9[[#This Row],[charges]]&gt;16700,1,0)</f>
        <v>0</v>
      </c>
      <c r="K81" s="138">
        <f>insurance9[[#This Row],[charges]]</f>
        <v>6571.0243499999997</v>
      </c>
      <c r="L81">
        <f>insurance9[[#This Row],[age]]</f>
        <v>41</v>
      </c>
      <c r="M81">
        <f>IF(insurance9[[#This Row],[smoker]]="yes",1,0)</f>
        <v>0</v>
      </c>
      <c r="N81" t="str">
        <f>IF(insurance9[[#This Row],[smoker]]="yes","Perokok","Non Perokok")</f>
        <v>Non Perokok</v>
      </c>
      <c r="O81" s="138">
        <f>insurance9[[#This Row],[charges]]</f>
        <v>6571.0243499999997</v>
      </c>
      <c r="P81" s="138" t="str" cm="1">
        <f t="array" ref="P81">INDEX(bmi[bmi name],MATCH(1,(insurance9[[#This Row],[bmi]]&lt;bmi[bmi atas])*(insurance9[[#This Row],[bmi]]&gt;=bmi[bmi bawah]),0),0)</f>
        <v>Obesitas II</v>
      </c>
      <c r="Q81" s="138">
        <f>insurance9[[#This Row],[cha]]</f>
        <v>6571.0243499999997</v>
      </c>
      <c r="R81" s="138" t="str">
        <f>insurance9[[#This Row],[smo]]</f>
        <v>Non Perokok</v>
      </c>
      <c r="S81" s="149">
        <f>insurance9[[#This Row],[bmi]]</f>
        <v>32.965000000000003</v>
      </c>
      <c r="T81" s="149">
        <f>insurance9[[#This Row],[age]]</f>
        <v>41</v>
      </c>
      <c r="U81" s="149">
        <f>insurance9[[#This Row],[bmi2]]</f>
        <v>32.965000000000003</v>
      </c>
      <c r="V81">
        <f>insurance9[[#This Row],[charges_class]]</f>
        <v>1</v>
      </c>
      <c r="W81">
        <f>VLOOKUP(insurance9[[#This Row],[region]],Table2[],2,0)</f>
        <v>1</v>
      </c>
      <c r="X81">
        <f>IF(insurance9[[#This Row],[sex]]="female",0,1)</f>
        <v>0</v>
      </c>
      <c r="Y81">
        <f>insurance9[[#This Row],[bmi]]</f>
        <v>32.965000000000003</v>
      </c>
      <c r="Z81">
        <f>insurance9[[#This Row],[children]]</f>
        <v>0</v>
      </c>
    </row>
    <row r="82" spans="1:26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 s="29">
        <v>4441.2131499999996</v>
      </c>
      <c r="H82" cm="1">
        <f t="array" ref="H82">INDEX(kelas_charges[kelas],MATCH(1,(insurance9[[#This Row],[charges]]&gt;=kelas_charges[Lower])*(insurance9[[#This Row],[charges]]&lt;kelas_charges[Upper]),0),1)</f>
        <v>1</v>
      </c>
      <c r="I82" t="str" cm="1">
        <f t="array" ref="I82">INDEX(kelas_charges[desc],MATCH(1,(insurance9[[#This Row],[charges]]&gt;=kelas_charges[Lower])*(insurance9[[#This Row],[charges]]&lt;kelas_charges[Upper]),0),1)</f>
        <v>1121 s.d 6817</v>
      </c>
      <c r="J82">
        <f>IF(insurance9[[#This Row],[charges]]&gt;16700,1,0)</f>
        <v>0</v>
      </c>
      <c r="K82" s="138">
        <f>insurance9[[#This Row],[charges]]</f>
        <v>4441.2131499999996</v>
      </c>
      <c r="L82">
        <f>insurance9[[#This Row],[age]]</f>
        <v>31</v>
      </c>
      <c r="M82">
        <f>IF(insurance9[[#This Row],[smoker]]="yes",1,0)</f>
        <v>0</v>
      </c>
      <c r="N82" t="str">
        <f>IF(insurance9[[#This Row],[smoker]]="yes","Perokok","Non Perokok")</f>
        <v>Non Perokok</v>
      </c>
      <c r="O82" s="138">
        <f>insurance9[[#This Row],[charges]]</f>
        <v>4441.2131499999996</v>
      </c>
      <c r="P82" s="138" t="str" cm="1">
        <f t="array" ref="P82">INDEX(bmi[bmi name],MATCH(1,(insurance9[[#This Row],[bmi]]&lt;bmi[bmi atas])*(insurance9[[#This Row],[bmi]]&gt;=bmi[bmi bawah]),0),0)</f>
        <v>Obesitas I</v>
      </c>
      <c r="Q82" s="138">
        <f>insurance9[[#This Row],[cha]]</f>
        <v>4441.2131499999996</v>
      </c>
      <c r="R82" s="138" t="str">
        <f>insurance9[[#This Row],[smo]]</f>
        <v>Non Perokok</v>
      </c>
      <c r="S82" s="149">
        <f>insurance9[[#This Row],[bmi]]</f>
        <v>26.885000000000002</v>
      </c>
      <c r="T82" s="149">
        <f>insurance9[[#This Row],[age]]</f>
        <v>31</v>
      </c>
      <c r="U82" s="149">
        <f>insurance9[[#This Row],[bmi2]]</f>
        <v>26.885000000000002</v>
      </c>
      <c r="V82">
        <f>insurance9[[#This Row],[charges_class]]</f>
        <v>1</v>
      </c>
      <c r="W82">
        <f>VLOOKUP(insurance9[[#This Row],[region]],Table2[],2,0)</f>
        <v>2</v>
      </c>
      <c r="X82">
        <f>IF(insurance9[[#This Row],[sex]]="female",0,1)</f>
        <v>1</v>
      </c>
      <c r="Y82">
        <f>insurance9[[#This Row],[bmi]]</f>
        <v>26.885000000000002</v>
      </c>
      <c r="Z82">
        <f>insurance9[[#This Row],[children]]</f>
        <v>1</v>
      </c>
    </row>
    <row r="83" spans="1:26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 s="29">
        <v>7935.29115</v>
      </c>
      <c r="H83" cm="1">
        <f t="array" ref="H83">INDEX(kelas_charges[kelas],MATCH(1,(insurance9[[#This Row],[charges]]&gt;=kelas_charges[Lower])*(insurance9[[#This Row],[charges]]&lt;kelas_charges[Upper]),0),1)</f>
        <v>2</v>
      </c>
      <c r="I83" t="str" cm="1">
        <f t="array" ref="I83">INDEX(kelas_charges[desc],MATCH(1,(insurance9[[#This Row],[charges]]&gt;=kelas_charges[Lower])*(insurance9[[#This Row],[charges]]&lt;kelas_charges[Upper]),0),1)</f>
        <v>6817 s.d 12512</v>
      </c>
      <c r="J83">
        <f>IF(insurance9[[#This Row],[charges]]&gt;16700,1,0)</f>
        <v>0</v>
      </c>
      <c r="K83" s="138">
        <f>insurance9[[#This Row],[charges]]</f>
        <v>7935.29115</v>
      </c>
      <c r="L83">
        <f>insurance9[[#This Row],[age]]</f>
        <v>45</v>
      </c>
      <c r="M83">
        <f>IF(insurance9[[#This Row],[smoker]]="yes",1,0)</f>
        <v>0</v>
      </c>
      <c r="N83" t="str">
        <f>IF(insurance9[[#This Row],[smoker]]="yes","Perokok","Non Perokok")</f>
        <v>Non Perokok</v>
      </c>
      <c r="O83" s="138">
        <f>insurance9[[#This Row],[charges]]</f>
        <v>7935.29115</v>
      </c>
      <c r="P83" s="138" t="str" cm="1">
        <f t="array" ref="P83">INDEX(bmi[bmi name],MATCH(1,(insurance9[[#This Row],[bmi]]&lt;bmi[bmi atas])*(insurance9[[#This Row],[bmi]]&gt;=bmi[bmi bawah]),0),0)</f>
        <v>Obesitas II</v>
      </c>
      <c r="Q83" s="138">
        <f>insurance9[[#This Row],[cha]]</f>
        <v>7935.29115</v>
      </c>
      <c r="R83" s="138" t="str">
        <f>insurance9[[#This Row],[smo]]</f>
        <v>Non Perokok</v>
      </c>
      <c r="S83" s="149">
        <f>insurance9[[#This Row],[bmi]]</f>
        <v>38.284999999999997</v>
      </c>
      <c r="T83" s="149">
        <f>insurance9[[#This Row],[age]]</f>
        <v>45</v>
      </c>
      <c r="U83" s="149">
        <f>insurance9[[#This Row],[bmi2]]</f>
        <v>38.284999999999997</v>
      </c>
      <c r="V83">
        <f>insurance9[[#This Row],[charges_class]]</f>
        <v>2</v>
      </c>
      <c r="W83">
        <f>VLOOKUP(insurance9[[#This Row],[region]],Table2[],2,0)</f>
        <v>2</v>
      </c>
      <c r="X83">
        <f>IF(insurance9[[#This Row],[sex]]="female",0,1)</f>
        <v>0</v>
      </c>
      <c r="Y83">
        <f>insurance9[[#This Row],[bmi]]</f>
        <v>38.284999999999997</v>
      </c>
      <c r="Z83">
        <f>insurance9[[#This Row],[children]]</f>
        <v>0</v>
      </c>
    </row>
    <row r="84" spans="1:26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 s="29">
        <v>37165.163800000002</v>
      </c>
      <c r="H84" cm="1">
        <f t="array" ref="H84">INDEX(kelas_charges[kelas],MATCH(1,(insurance9[[#This Row],[charges]]&gt;=kelas_charges[Lower])*(insurance9[[#This Row],[charges]]&lt;kelas_charges[Upper]),0),1)</f>
        <v>7</v>
      </c>
      <c r="I84" t="str" cm="1">
        <f t="array" ref="I84">INDEX(kelas_charges[desc],MATCH(1,(insurance9[[#This Row],[charges]]&gt;=kelas_charges[Lower])*(insurance9[[#This Row],[charges]]&lt;kelas_charges[Upper]),0),1)</f>
        <v>35293 s.d 40989</v>
      </c>
      <c r="J84">
        <f>IF(insurance9[[#This Row],[charges]]&gt;16700,1,0)</f>
        <v>1</v>
      </c>
      <c r="K84" s="138">
        <f>insurance9[[#This Row],[charges]]</f>
        <v>37165.163800000002</v>
      </c>
      <c r="L84">
        <f>insurance9[[#This Row],[age]]</f>
        <v>22</v>
      </c>
      <c r="M84">
        <f>IF(insurance9[[#This Row],[smoker]]="yes",1,0)</f>
        <v>1</v>
      </c>
      <c r="N84" t="str">
        <f>IF(insurance9[[#This Row],[smoker]]="yes","Perokok","Non Perokok")</f>
        <v>Perokok</v>
      </c>
      <c r="O84" s="138">
        <f>insurance9[[#This Row],[charges]]</f>
        <v>37165.163800000002</v>
      </c>
      <c r="P84" s="138" t="str" cm="1">
        <f t="array" ref="P84">INDEX(bmi[bmi name],MATCH(1,(insurance9[[#This Row],[bmi]]&lt;bmi[bmi atas])*(insurance9[[#This Row],[bmi]]&gt;=bmi[bmi bawah]),0),0)</f>
        <v>Obesitas II</v>
      </c>
      <c r="Q84" s="138">
        <f>insurance9[[#This Row],[cha]]</f>
        <v>37165.163800000002</v>
      </c>
      <c r="R84" s="138" t="str">
        <f>insurance9[[#This Row],[smo]]</f>
        <v>Perokok</v>
      </c>
      <c r="S84" s="149">
        <f>insurance9[[#This Row],[bmi]]</f>
        <v>37.619999999999997</v>
      </c>
      <c r="T84" s="149">
        <f>insurance9[[#This Row],[age]]</f>
        <v>22</v>
      </c>
      <c r="U84" s="149">
        <f>insurance9[[#This Row],[bmi2]]</f>
        <v>37.619999999999997</v>
      </c>
      <c r="V84">
        <f>insurance9[[#This Row],[charges_class]]</f>
        <v>7</v>
      </c>
      <c r="W84">
        <f>VLOOKUP(insurance9[[#This Row],[region]],Table2[],2,0)</f>
        <v>4</v>
      </c>
      <c r="X84">
        <f>IF(insurance9[[#This Row],[sex]]="female",0,1)</f>
        <v>1</v>
      </c>
      <c r="Y84">
        <f>insurance9[[#This Row],[bmi]]</f>
        <v>37.619999999999997</v>
      </c>
      <c r="Z84">
        <f>insurance9[[#This Row],[children]]</f>
        <v>1</v>
      </c>
    </row>
    <row r="85" spans="1:26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 s="29">
        <v>11033.661700000001</v>
      </c>
      <c r="H85" cm="1">
        <f t="array" ref="H85">INDEX(kelas_charges[kelas],MATCH(1,(insurance9[[#This Row],[charges]]&gt;=kelas_charges[Lower])*(insurance9[[#This Row],[charges]]&lt;kelas_charges[Upper]),0),1)</f>
        <v>2</v>
      </c>
      <c r="I85" t="str" cm="1">
        <f t="array" ref="I85">INDEX(kelas_charges[desc],MATCH(1,(insurance9[[#This Row],[charges]]&gt;=kelas_charges[Lower])*(insurance9[[#This Row],[charges]]&lt;kelas_charges[Upper]),0),1)</f>
        <v>6817 s.d 12512</v>
      </c>
      <c r="J85">
        <f>IF(insurance9[[#This Row],[charges]]&gt;16700,1,0)</f>
        <v>0</v>
      </c>
      <c r="K85" s="138">
        <f>insurance9[[#This Row],[charges]]</f>
        <v>11033.661700000001</v>
      </c>
      <c r="L85">
        <f>insurance9[[#This Row],[age]]</f>
        <v>48</v>
      </c>
      <c r="M85">
        <f>IF(insurance9[[#This Row],[smoker]]="yes",1,0)</f>
        <v>0</v>
      </c>
      <c r="N85" t="str">
        <f>IF(insurance9[[#This Row],[smoker]]="yes","Perokok","Non Perokok")</f>
        <v>Non Perokok</v>
      </c>
      <c r="O85" s="138">
        <f>insurance9[[#This Row],[charges]]</f>
        <v>11033.661700000001</v>
      </c>
      <c r="P85" s="138" t="str" cm="1">
        <f t="array" ref="P85">INDEX(bmi[bmi name],MATCH(1,(insurance9[[#This Row],[bmi]]&lt;bmi[bmi atas])*(insurance9[[#This Row],[bmi]]&gt;=bmi[bmi bawah]),0),0)</f>
        <v>Obesitas II</v>
      </c>
      <c r="Q85" s="138">
        <f>insurance9[[#This Row],[cha]]</f>
        <v>11033.661700000001</v>
      </c>
      <c r="R85" s="138" t="str">
        <f>insurance9[[#This Row],[smo]]</f>
        <v>Non Perokok</v>
      </c>
      <c r="S85" s="149">
        <f>insurance9[[#This Row],[bmi]]</f>
        <v>41.23</v>
      </c>
      <c r="T85" s="149">
        <f>insurance9[[#This Row],[age]]</f>
        <v>48</v>
      </c>
      <c r="U85" s="149">
        <f>insurance9[[#This Row],[bmi2]]</f>
        <v>41.23</v>
      </c>
      <c r="V85">
        <f>insurance9[[#This Row],[charges_class]]</f>
        <v>2</v>
      </c>
      <c r="W85">
        <f>VLOOKUP(insurance9[[#This Row],[region]],Table2[],2,0)</f>
        <v>1</v>
      </c>
      <c r="X85">
        <f>IF(insurance9[[#This Row],[sex]]="female",0,1)</f>
        <v>0</v>
      </c>
      <c r="Y85">
        <f>insurance9[[#This Row],[bmi]]</f>
        <v>41.23</v>
      </c>
      <c r="Z85">
        <f>insurance9[[#This Row],[children]]</f>
        <v>4</v>
      </c>
    </row>
    <row r="86" spans="1:26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 s="29">
        <v>39836.519</v>
      </c>
      <c r="H86" cm="1">
        <f t="array" ref="H86">INDEX(kelas_charges[kelas],MATCH(1,(insurance9[[#This Row],[charges]]&gt;=kelas_charges[Lower])*(insurance9[[#This Row],[charges]]&lt;kelas_charges[Upper]),0),1)</f>
        <v>7</v>
      </c>
      <c r="I86" t="str" cm="1">
        <f t="array" ref="I86">INDEX(kelas_charges[desc],MATCH(1,(insurance9[[#This Row],[charges]]&gt;=kelas_charges[Lower])*(insurance9[[#This Row],[charges]]&lt;kelas_charges[Upper]),0),1)</f>
        <v>35293 s.d 40989</v>
      </c>
      <c r="J86">
        <f>IF(insurance9[[#This Row],[charges]]&gt;16700,1,0)</f>
        <v>1</v>
      </c>
      <c r="K86" s="138">
        <f>insurance9[[#This Row],[charges]]</f>
        <v>39836.519</v>
      </c>
      <c r="L86">
        <f>insurance9[[#This Row],[age]]</f>
        <v>37</v>
      </c>
      <c r="M86">
        <f>IF(insurance9[[#This Row],[smoker]]="yes",1,0)</f>
        <v>1</v>
      </c>
      <c r="N86" t="str">
        <f>IF(insurance9[[#This Row],[smoker]]="yes","Perokok","Non Perokok")</f>
        <v>Perokok</v>
      </c>
      <c r="O86" s="138">
        <f>insurance9[[#This Row],[charges]]</f>
        <v>39836.519</v>
      </c>
      <c r="P86" s="138" t="str" cm="1">
        <f t="array" ref="P86">INDEX(bmi[bmi name],MATCH(1,(insurance9[[#This Row],[bmi]]&lt;bmi[bmi atas])*(insurance9[[#This Row],[bmi]]&gt;=bmi[bmi bawah]),0),0)</f>
        <v>Obesitas II</v>
      </c>
      <c r="Q86" s="138">
        <f>insurance9[[#This Row],[cha]]</f>
        <v>39836.519</v>
      </c>
      <c r="R86" s="138" t="str">
        <f>insurance9[[#This Row],[smo]]</f>
        <v>Perokok</v>
      </c>
      <c r="S86" s="149">
        <f>insurance9[[#This Row],[bmi]]</f>
        <v>34.799999999999997</v>
      </c>
      <c r="T86" s="149">
        <f>insurance9[[#This Row],[age]]</f>
        <v>37</v>
      </c>
      <c r="U86" s="149">
        <f>insurance9[[#This Row],[bmi2]]</f>
        <v>34.799999999999997</v>
      </c>
      <c r="V86">
        <f>insurance9[[#This Row],[charges_class]]</f>
        <v>7</v>
      </c>
      <c r="W86">
        <f>VLOOKUP(insurance9[[#This Row],[region]],Table2[],2,0)</f>
        <v>3</v>
      </c>
      <c r="X86">
        <f>IF(insurance9[[#This Row],[sex]]="female",0,1)</f>
        <v>0</v>
      </c>
      <c r="Y86">
        <f>insurance9[[#This Row],[bmi]]</f>
        <v>34.799999999999997</v>
      </c>
      <c r="Z86">
        <f>insurance9[[#This Row],[children]]</f>
        <v>2</v>
      </c>
    </row>
    <row r="87" spans="1:26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 s="29">
        <v>21098.554049999999</v>
      </c>
      <c r="H87" cm="1">
        <f t="array" ref="H87">INDEX(kelas_charges[kelas],MATCH(1,(insurance9[[#This Row],[charges]]&gt;=kelas_charges[Lower])*(insurance9[[#This Row],[charges]]&lt;kelas_charges[Upper]),0),1)</f>
        <v>4</v>
      </c>
      <c r="I87" t="str" cm="1">
        <f t="array" ref="I87">INDEX(kelas_charges[desc],MATCH(1,(insurance9[[#This Row],[charges]]&gt;=kelas_charges[Lower])*(insurance9[[#This Row],[charges]]&lt;kelas_charges[Upper]),0),1)</f>
        <v>18207 s.d 23903</v>
      </c>
      <c r="J87">
        <f>IF(insurance9[[#This Row],[charges]]&gt;16700,1,0)</f>
        <v>1</v>
      </c>
      <c r="K87" s="138">
        <f>insurance9[[#This Row],[charges]]</f>
        <v>21098.554049999999</v>
      </c>
      <c r="L87">
        <f>insurance9[[#This Row],[age]]</f>
        <v>45</v>
      </c>
      <c r="M87">
        <f>IF(insurance9[[#This Row],[smoker]]="yes",1,0)</f>
        <v>1</v>
      </c>
      <c r="N87" t="str">
        <f>IF(insurance9[[#This Row],[smoker]]="yes","Perokok","Non Perokok")</f>
        <v>Perokok</v>
      </c>
      <c r="O87" s="138">
        <f>insurance9[[#This Row],[charges]]</f>
        <v>21098.554049999999</v>
      </c>
      <c r="P87" s="138" t="str" cm="1">
        <f t="array" ref="P87">INDEX(bmi[bmi name],MATCH(1,(insurance9[[#This Row],[bmi]]&lt;bmi[bmi atas])*(insurance9[[#This Row],[bmi]]&gt;=bmi[bmi bawah]),0),0)</f>
        <v>Normal</v>
      </c>
      <c r="Q87" s="138">
        <f>insurance9[[#This Row],[cha]]</f>
        <v>21098.554049999999</v>
      </c>
      <c r="R87" s="138" t="str">
        <f>insurance9[[#This Row],[smo]]</f>
        <v>Perokok</v>
      </c>
      <c r="S87" s="149">
        <f>insurance9[[#This Row],[bmi]]</f>
        <v>22.895</v>
      </c>
      <c r="T87" s="149">
        <f>insurance9[[#This Row],[age]]</f>
        <v>45</v>
      </c>
      <c r="U87" s="149">
        <f>insurance9[[#This Row],[bmi2]]</f>
        <v>22.895</v>
      </c>
      <c r="V87">
        <f>insurance9[[#This Row],[charges_class]]</f>
        <v>4</v>
      </c>
      <c r="W87">
        <f>VLOOKUP(insurance9[[#This Row],[region]],Table2[],2,0)</f>
        <v>1</v>
      </c>
      <c r="X87">
        <f>IF(insurance9[[#This Row],[sex]]="female",0,1)</f>
        <v>1</v>
      </c>
      <c r="Y87">
        <f>insurance9[[#This Row],[bmi]]</f>
        <v>22.895</v>
      </c>
      <c r="Z87">
        <f>insurance9[[#This Row],[children]]</f>
        <v>2</v>
      </c>
    </row>
    <row r="88" spans="1:26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 s="29">
        <v>43578.939400000003</v>
      </c>
      <c r="H88" cm="1">
        <f t="array" ref="H88">INDEX(kelas_charges[kelas],MATCH(1,(insurance9[[#This Row],[charges]]&gt;=kelas_charges[Lower])*(insurance9[[#This Row],[charges]]&lt;kelas_charges[Upper]),0),1)</f>
        <v>8</v>
      </c>
      <c r="I88" t="str" cm="1">
        <f t="array" ref="I88">INDEX(kelas_charges[desc],MATCH(1,(insurance9[[#This Row],[charges]]&gt;=kelas_charges[Lower])*(insurance9[[#This Row],[charges]]&lt;kelas_charges[Upper]),0),1)</f>
        <v>40989 s.d 46684</v>
      </c>
      <c r="J88">
        <f>IF(insurance9[[#This Row],[charges]]&gt;16700,1,0)</f>
        <v>1</v>
      </c>
      <c r="K88" s="138">
        <f>insurance9[[#This Row],[charges]]</f>
        <v>43578.939400000003</v>
      </c>
      <c r="L88">
        <f>insurance9[[#This Row],[age]]</f>
        <v>57</v>
      </c>
      <c r="M88">
        <f>IF(insurance9[[#This Row],[smoker]]="yes",1,0)</f>
        <v>1</v>
      </c>
      <c r="N88" t="str">
        <f>IF(insurance9[[#This Row],[smoker]]="yes","Perokok","Non Perokok")</f>
        <v>Perokok</v>
      </c>
      <c r="O88" s="138">
        <f>insurance9[[#This Row],[charges]]</f>
        <v>43578.939400000003</v>
      </c>
      <c r="P88" s="138" t="str" cm="1">
        <f t="array" ref="P88">INDEX(bmi[bmi name],MATCH(1,(insurance9[[#This Row],[bmi]]&lt;bmi[bmi atas])*(insurance9[[#This Row],[bmi]]&gt;=bmi[bmi bawah]),0),0)</f>
        <v>Obesitas II</v>
      </c>
      <c r="Q88" s="138">
        <f>insurance9[[#This Row],[cha]]</f>
        <v>43578.939400000003</v>
      </c>
      <c r="R88" s="138" t="str">
        <f>insurance9[[#This Row],[smo]]</f>
        <v>Perokok</v>
      </c>
      <c r="S88" s="149">
        <f>insurance9[[#This Row],[bmi]]</f>
        <v>31.16</v>
      </c>
      <c r="T88" s="149">
        <f>insurance9[[#This Row],[age]]</f>
        <v>57</v>
      </c>
      <c r="U88" s="149">
        <f>insurance9[[#This Row],[bmi2]]</f>
        <v>31.16</v>
      </c>
      <c r="V88">
        <f>insurance9[[#This Row],[charges_class]]</f>
        <v>8</v>
      </c>
      <c r="W88">
        <f>VLOOKUP(insurance9[[#This Row],[region]],Table2[],2,0)</f>
        <v>1</v>
      </c>
      <c r="X88">
        <f>IF(insurance9[[#This Row],[sex]]="female",0,1)</f>
        <v>0</v>
      </c>
      <c r="Y88">
        <f>insurance9[[#This Row],[bmi]]</f>
        <v>31.16</v>
      </c>
      <c r="Z88">
        <f>insurance9[[#This Row],[children]]</f>
        <v>0</v>
      </c>
    </row>
    <row r="89" spans="1:26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 s="29">
        <v>11073.175999999999</v>
      </c>
      <c r="H89" cm="1">
        <f t="array" ref="H89">INDEX(kelas_charges[kelas],MATCH(1,(insurance9[[#This Row],[charges]]&gt;=kelas_charges[Lower])*(insurance9[[#This Row],[charges]]&lt;kelas_charges[Upper]),0),1)</f>
        <v>2</v>
      </c>
      <c r="I89" t="str" cm="1">
        <f t="array" ref="I89">INDEX(kelas_charges[desc],MATCH(1,(insurance9[[#This Row],[charges]]&gt;=kelas_charges[Lower])*(insurance9[[#This Row],[charges]]&lt;kelas_charges[Upper]),0),1)</f>
        <v>6817 s.d 12512</v>
      </c>
      <c r="J89">
        <f>IF(insurance9[[#This Row],[charges]]&gt;16700,1,0)</f>
        <v>0</v>
      </c>
      <c r="K89" s="138">
        <f>insurance9[[#This Row],[charges]]</f>
        <v>11073.175999999999</v>
      </c>
      <c r="L89">
        <f>insurance9[[#This Row],[age]]</f>
        <v>56</v>
      </c>
      <c r="M89">
        <f>IF(insurance9[[#This Row],[smoker]]="yes",1,0)</f>
        <v>0</v>
      </c>
      <c r="N89" t="str">
        <f>IF(insurance9[[#This Row],[smoker]]="yes","Perokok","Non Perokok")</f>
        <v>Non Perokok</v>
      </c>
      <c r="O89" s="138">
        <f>insurance9[[#This Row],[charges]]</f>
        <v>11073.175999999999</v>
      </c>
      <c r="P89" s="138" t="str" cm="1">
        <f t="array" ref="P89">INDEX(bmi[bmi name],MATCH(1,(insurance9[[#This Row],[bmi]]&lt;bmi[bmi atas])*(insurance9[[#This Row],[bmi]]&gt;=bmi[bmi bawah]),0),0)</f>
        <v>Obesitas I</v>
      </c>
      <c r="Q89" s="138">
        <f>insurance9[[#This Row],[cha]]</f>
        <v>11073.175999999999</v>
      </c>
      <c r="R89" s="138" t="str">
        <f>insurance9[[#This Row],[smo]]</f>
        <v>Non Perokok</v>
      </c>
      <c r="S89" s="149">
        <f>insurance9[[#This Row],[bmi]]</f>
        <v>27.2</v>
      </c>
      <c r="T89" s="149">
        <f>insurance9[[#This Row],[age]]</f>
        <v>56</v>
      </c>
      <c r="U89" s="149">
        <f>insurance9[[#This Row],[bmi2]]</f>
        <v>27.2</v>
      </c>
      <c r="V89">
        <f>insurance9[[#This Row],[charges_class]]</f>
        <v>2</v>
      </c>
      <c r="W89">
        <f>VLOOKUP(insurance9[[#This Row],[region]],Table2[],2,0)</f>
        <v>3</v>
      </c>
      <c r="X89">
        <f>IF(insurance9[[#This Row],[sex]]="female",0,1)</f>
        <v>0</v>
      </c>
      <c r="Y89">
        <f>insurance9[[#This Row],[bmi]]</f>
        <v>27.2</v>
      </c>
      <c r="Z89">
        <f>insurance9[[#This Row],[children]]</f>
        <v>0</v>
      </c>
    </row>
    <row r="90" spans="1:26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 s="29">
        <v>8026.6665999999996</v>
      </c>
      <c r="H90" cm="1">
        <f t="array" ref="H90">INDEX(kelas_charges[kelas],MATCH(1,(insurance9[[#This Row],[charges]]&gt;=kelas_charges[Lower])*(insurance9[[#This Row],[charges]]&lt;kelas_charges[Upper]),0),1)</f>
        <v>2</v>
      </c>
      <c r="I90" t="str" cm="1">
        <f t="array" ref="I90">INDEX(kelas_charges[desc],MATCH(1,(insurance9[[#This Row],[charges]]&gt;=kelas_charges[Lower])*(insurance9[[#This Row],[charges]]&lt;kelas_charges[Upper]),0),1)</f>
        <v>6817 s.d 12512</v>
      </c>
      <c r="J90">
        <f>IF(insurance9[[#This Row],[charges]]&gt;16700,1,0)</f>
        <v>0</v>
      </c>
      <c r="K90" s="138">
        <f>insurance9[[#This Row],[charges]]</f>
        <v>8026.6665999999996</v>
      </c>
      <c r="L90">
        <f>insurance9[[#This Row],[age]]</f>
        <v>46</v>
      </c>
      <c r="M90">
        <f>IF(insurance9[[#This Row],[smoker]]="yes",1,0)</f>
        <v>0</v>
      </c>
      <c r="N90" t="str">
        <f>IF(insurance9[[#This Row],[smoker]]="yes","Perokok","Non Perokok")</f>
        <v>Non Perokok</v>
      </c>
      <c r="O90" s="138">
        <f>insurance9[[#This Row],[charges]]</f>
        <v>8026.6665999999996</v>
      </c>
      <c r="P90" s="138" t="str" cm="1">
        <f t="array" ref="P90">INDEX(bmi[bmi name],MATCH(1,(insurance9[[#This Row],[bmi]]&lt;bmi[bmi atas])*(insurance9[[#This Row],[bmi]]&gt;=bmi[bmi bawah]),0),0)</f>
        <v>Obesitas I</v>
      </c>
      <c r="Q90" s="138">
        <f>insurance9[[#This Row],[cha]]</f>
        <v>8026.6665999999996</v>
      </c>
      <c r="R90" s="138" t="str">
        <f>insurance9[[#This Row],[smo]]</f>
        <v>Non Perokok</v>
      </c>
      <c r="S90" s="149">
        <f>insurance9[[#This Row],[bmi]]</f>
        <v>27.74</v>
      </c>
      <c r="T90" s="149">
        <f>insurance9[[#This Row],[age]]</f>
        <v>46</v>
      </c>
      <c r="U90" s="149">
        <f>insurance9[[#This Row],[bmi2]]</f>
        <v>27.74</v>
      </c>
      <c r="V90">
        <f>insurance9[[#This Row],[charges_class]]</f>
        <v>2</v>
      </c>
      <c r="W90">
        <f>VLOOKUP(insurance9[[#This Row],[region]],Table2[],2,0)</f>
        <v>1</v>
      </c>
      <c r="X90">
        <f>IF(insurance9[[#This Row],[sex]]="female",0,1)</f>
        <v>0</v>
      </c>
      <c r="Y90">
        <f>insurance9[[#This Row],[bmi]]</f>
        <v>27.74</v>
      </c>
      <c r="Z90">
        <f>insurance9[[#This Row],[children]]</f>
        <v>0</v>
      </c>
    </row>
    <row r="91" spans="1:26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 s="29">
        <v>11082.5772</v>
      </c>
      <c r="H91" cm="1">
        <f t="array" ref="H91">INDEX(kelas_charges[kelas],MATCH(1,(insurance9[[#This Row],[charges]]&gt;=kelas_charges[Lower])*(insurance9[[#This Row],[charges]]&lt;kelas_charges[Upper]),0),1)</f>
        <v>2</v>
      </c>
      <c r="I91" t="str" cm="1">
        <f t="array" ref="I91">INDEX(kelas_charges[desc],MATCH(1,(insurance9[[#This Row],[charges]]&gt;=kelas_charges[Lower])*(insurance9[[#This Row],[charges]]&lt;kelas_charges[Upper]),0),1)</f>
        <v>6817 s.d 12512</v>
      </c>
      <c r="J91">
        <f>IF(insurance9[[#This Row],[charges]]&gt;16700,1,0)</f>
        <v>0</v>
      </c>
      <c r="K91" s="138">
        <f>insurance9[[#This Row],[charges]]</f>
        <v>11082.5772</v>
      </c>
      <c r="L91">
        <f>insurance9[[#This Row],[age]]</f>
        <v>55</v>
      </c>
      <c r="M91">
        <f>IF(insurance9[[#This Row],[smoker]]="yes",1,0)</f>
        <v>0</v>
      </c>
      <c r="N91" t="str">
        <f>IF(insurance9[[#This Row],[smoker]]="yes","Perokok","Non Perokok")</f>
        <v>Non Perokok</v>
      </c>
      <c r="O91" s="138">
        <f>insurance9[[#This Row],[charges]]</f>
        <v>11082.5772</v>
      </c>
      <c r="P91" s="138" t="str" cm="1">
        <f t="array" ref="P91">INDEX(bmi[bmi name],MATCH(1,(insurance9[[#This Row],[bmi]]&lt;bmi[bmi atas])*(insurance9[[#This Row],[bmi]]&gt;=bmi[bmi bawah]),0),0)</f>
        <v>Obesitas I</v>
      </c>
      <c r="Q91" s="138">
        <f>insurance9[[#This Row],[cha]]</f>
        <v>11082.5772</v>
      </c>
      <c r="R91" s="138" t="str">
        <f>insurance9[[#This Row],[smo]]</f>
        <v>Non Perokok</v>
      </c>
      <c r="S91" s="149">
        <f>insurance9[[#This Row],[bmi]]</f>
        <v>26.98</v>
      </c>
      <c r="T91" s="149">
        <f>insurance9[[#This Row],[age]]</f>
        <v>55</v>
      </c>
      <c r="U91" s="149">
        <f>insurance9[[#This Row],[bmi2]]</f>
        <v>26.98</v>
      </c>
      <c r="V91">
        <f>insurance9[[#This Row],[charges_class]]</f>
        <v>2</v>
      </c>
      <c r="W91">
        <f>VLOOKUP(insurance9[[#This Row],[region]],Table2[],2,0)</f>
        <v>1</v>
      </c>
      <c r="X91">
        <f>IF(insurance9[[#This Row],[sex]]="female",0,1)</f>
        <v>0</v>
      </c>
      <c r="Y91">
        <f>insurance9[[#This Row],[bmi]]</f>
        <v>26.98</v>
      </c>
      <c r="Z91">
        <f>insurance9[[#This Row],[children]]</f>
        <v>0</v>
      </c>
    </row>
    <row r="92" spans="1:26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 s="29">
        <v>2026.9740999999999</v>
      </c>
      <c r="H92" cm="1">
        <f t="array" ref="H92">INDEX(kelas_charges[kelas],MATCH(1,(insurance9[[#This Row],[charges]]&gt;=kelas_charges[Lower])*(insurance9[[#This Row],[charges]]&lt;kelas_charges[Upper]),0),1)</f>
        <v>1</v>
      </c>
      <c r="I92" t="str" cm="1">
        <f t="array" ref="I92">INDEX(kelas_charges[desc],MATCH(1,(insurance9[[#This Row],[charges]]&gt;=kelas_charges[Lower])*(insurance9[[#This Row],[charges]]&lt;kelas_charges[Upper]),0),1)</f>
        <v>1121 s.d 6817</v>
      </c>
      <c r="J92">
        <f>IF(insurance9[[#This Row],[charges]]&gt;16700,1,0)</f>
        <v>0</v>
      </c>
      <c r="K92" s="138">
        <f>insurance9[[#This Row],[charges]]</f>
        <v>2026.9740999999999</v>
      </c>
      <c r="L92">
        <f>insurance9[[#This Row],[age]]</f>
        <v>21</v>
      </c>
      <c r="M92">
        <f>IF(insurance9[[#This Row],[smoker]]="yes",1,0)</f>
        <v>0</v>
      </c>
      <c r="N92" t="str">
        <f>IF(insurance9[[#This Row],[smoker]]="yes","Perokok","Non Perokok")</f>
        <v>Non Perokok</v>
      </c>
      <c r="O92" s="138">
        <f>insurance9[[#This Row],[charges]]</f>
        <v>2026.9740999999999</v>
      </c>
      <c r="P92" s="138" t="str" cm="1">
        <f t="array" ref="P92">INDEX(bmi[bmi name],MATCH(1,(insurance9[[#This Row],[bmi]]&lt;bmi[bmi atas])*(insurance9[[#This Row],[bmi]]&gt;=bmi[bmi bawah]),0),0)</f>
        <v>Obesitas II</v>
      </c>
      <c r="Q92" s="138">
        <f>insurance9[[#This Row],[cha]]</f>
        <v>2026.9740999999999</v>
      </c>
      <c r="R92" s="138" t="str">
        <f>insurance9[[#This Row],[smo]]</f>
        <v>Non Perokok</v>
      </c>
      <c r="S92" s="149">
        <f>insurance9[[#This Row],[bmi]]</f>
        <v>39.49</v>
      </c>
      <c r="T92" s="149">
        <f>insurance9[[#This Row],[age]]</f>
        <v>21</v>
      </c>
      <c r="U92" s="149">
        <f>insurance9[[#This Row],[bmi2]]</f>
        <v>39.49</v>
      </c>
      <c r="V92">
        <f>insurance9[[#This Row],[charges_class]]</f>
        <v>1</v>
      </c>
      <c r="W92">
        <f>VLOOKUP(insurance9[[#This Row],[region]],Table2[],2,0)</f>
        <v>4</v>
      </c>
      <c r="X92">
        <f>IF(insurance9[[#This Row],[sex]]="female",0,1)</f>
        <v>0</v>
      </c>
      <c r="Y92">
        <f>insurance9[[#This Row],[bmi]]</f>
        <v>39.49</v>
      </c>
      <c r="Z92">
        <f>insurance9[[#This Row],[children]]</f>
        <v>0</v>
      </c>
    </row>
    <row r="93" spans="1:26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 s="29">
        <v>10942.13205</v>
      </c>
      <c r="H93" cm="1">
        <f t="array" ref="H93">INDEX(kelas_charges[kelas],MATCH(1,(insurance9[[#This Row],[charges]]&gt;=kelas_charges[Lower])*(insurance9[[#This Row],[charges]]&lt;kelas_charges[Upper]),0),1)</f>
        <v>2</v>
      </c>
      <c r="I93" t="str" cm="1">
        <f t="array" ref="I93">INDEX(kelas_charges[desc],MATCH(1,(insurance9[[#This Row],[charges]]&gt;=kelas_charges[Lower])*(insurance9[[#This Row],[charges]]&lt;kelas_charges[Upper]),0),1)</f>
        <v>6817 s.d 12512</v>
      </c>
      <c r="J93">
        <f>IF(insurance9[[#This Row],[charges]]&gt;16700,1,0)</f>
        <v>0</v>
      </c>
      <c r="K93" s="138">
        <f>insurance9[[#This Row],[charges]]</f>
        <v>10942.13205</v>
      </c>
      <c r="L93">
        <f>insurance9[[#This Row],[age]]</f>
        <v>53</v>
      </c>
      <c r="M93">
        <f>IF(insurance9[[#This Row],[smoker]]="yes",1,0)</f>
        <v>0</v>
      </c>
      <c r="N93" t="str">
        <f>IF(insurance9[[#This Row],[smoker]]="yes","Perokok","Non Perokok")</f>
        <v>Non Perokok</v>
      </c>
      <c r="O93" s="138">
        <f>insurance9[[#This Row],[charges]]</f>
        <v>10942.13205</v>
      </c>
      <c r="P93" s="138" t="str" cm="1">
        <f t="array" ref="P93">INDEX(bmi[bmi name],MATCH(1,(insurance9[[#This Row],[bmi]]&lt;bmi[bmi atas])*(insurance9[[#This Row],[bmi]]&gt;=bmi[bmi bawah]),0),0)</f>
        <v>Overweight</v>
      </c>
      <c r="Q93" s="138">
        <f>insurance9[[#This Row],[cha]]</f>
        <v>10942.13205</v>
      </c>
      <c r="R93" s="138" t="str">
        <f>insurance9[[#This Row],[smo]]</f>
        <v>Non Perokok</v>
      </c>
      <c r="S93" s="149">
        <f>insurance9[[#This Row],[bmi]]</f>
        <v>24.795000000000002</v>
      </c>
      <c r="T93" s="149">
        <f>insurance9[[#This Row],[age]]</f>
        <v>53</v>
      </c>
      <c r="U93" s="149">
        <f>insurance9[[#This Row],[bmi2]]</f>
        <v>24.795000000000002</v>
      </c>
      <c r="V93">
        <f>insurance9[[#This Row],[charges_class]]</f>
        <v>2</v>
      </c>
      <c r="W93">
        <f>VLOOKUP(insurance9[[#This Row],[region]],Table2[],2,0)</f>
        <v>1</v>
      </c>
      <c r="X93">
        <f>IF(insurance9[[#This Row],[sex]]="female",0,1)</f>
        <v>0</v>
      </c>
      <c r="Y93">
        <f>insurance9[[#This Row],[bmi]]</f>
        <v>24.795000000000002</v>
      </c>
      <c r="Z93">
        <f>insurance9[[#This Row],[children]]</f>
        <v>1</v>
      </c>
    </row>
    <row r="94" spans="1:26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 s="29">
        <v>30184.936699999998</v>
      </c>
      <c r="H94" cm="1">
        <f t="array" ref="H94">INDEX(kelas_charges[kelas],MATCH(1,(insurance9[[#This Row],[charges]]&gt;=kelas_charges[Lower])*(insurance9[[#This Row],[charges]]&lt;kelas_charges[Upper]),0),1)</f>
        <v>6</v>
      </c>
      <c r="I94" t="str" cm="1">
        <f t="array" ref="I94">INDEX(kelas_charges[desc],MATCH(1,(insurance9[[#This Row],[charges]]&gt;=kelas_charges[Lower])*(insurance9[[#This Row],[charges]]&lt;kelas_charges[Upper]),0),1)</f>
        <v>29598 s.d 35293</v>
      </c>
      <c r="J94">
        <f>IF(insurance9[[#This Row],[charges]]&gt;16700,1,0)</f>
        <v>1</v>
      </c>
      <c r="K94" s="138">
        <f>insurance9[[#This Row],[charges]]</f>
        <v>30184.936699999998</v>
      </c>
      <c r="L94">
        <f>insurance9[[#This Row],[age]]</f>
        <v>59</v>
      </c>
      <c r="M94">
        <f>IF(insurance9[[#This Row],[smoker]]="yes",1,0)</f>
        <v>1</v>
      </c>
      <c r="N94" t="str">
        <f>IF(insurance9[[#This Row],[smoker]]="yes","Perokok","Non Perokok")</f>
        <v>Perokok</v>
      </c>
      <c r="O94" s="138">
        <f>insurance9[[#This Row],[charges]]</f>
        <v>30184.936699999998</v>
      </c>
      <c r="P94" s="138" t="str" cm="1">
        <f t="array" ref="P94">INDEX(bmi[bmi name],MATCH(1,(insurance9[[#This Row],[bmi]]&lt;bmi[bmi atas])*(insurance9[[#This Row],[bmi]]&gt;=bmi[bmi bawah]),0),0)</f>
        <v>Obesitas I</v>
      </c>
      <c r="Q94" s="138">
        <f>insurance9[[#This Row],[cha]]</f>
        <v>30184.936699999998</v>
      </c>
      <c r="R94" s="138" t="str">
        <f>insurance9[[#This Row],[smo]]</f>
        <v>Perokok</v>
      </c>
      <c r="S94" s="149">
        <f>insurance9[[#This Row],[bmi]]</f>
        <v>29.83</v>
      </c>
      <c r="T94" s="149">
        <f>insurance9[[#This Row],[age]]</f>
        <v>59</v>
      </c>
      <c r="U94" s="149">
        <f>insurance9[[#This Row],[bmi2]]</f>
        <v>29.83</v>
      </c>
      <c r="V94">
        <f>insurance9[[#This Row],[charges_class]]</f>
        <v>6</v>
      </c>
      <c r="W94">
        <f>VLOOKUP(insurance9[[#This Row],[region]],Table2[],2,0)</f>
        <v>2</v>
      </c>
      <c r="X94">
        <f>IF(insurance9[[#This Row],[sex]]="female",0,1)</f>
        <v>1</v>
      </c>
      <c r="Y94">
        <f>insurance9[[#This Row],[bmi]]</f>
        <v>29.83</v>
      </c>
      <c r="Z94">
        <f>insurance9[[#This Row],[children]]</f>
        <v>3</v>
      </c>
    </row>
    <row r="95" spans="1:26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 s="29">
        <v>5729.0052999999998</v>
      </c>
      <c r="H95" cm="1">
        <f t="array" ref="H95">INDEX(kelas_charges[kelas],MATCH(1,(insurance9[[#This Row],[charges]]&gt;=kelas_charges[Lower])*(insurance9[[#This Row],[charges]]&lt;kelas_charges[Upper]),0),1)</f>
        <v>1</v>
      </c>
      <c r="I95" t="str" cm="1">
        <f t="array" ref="I95">INDEX(kelas_charges[desc],MATCH(1,(insurance9[[#This Row],[charges]]&gt;=kelas_charges[Lower])*(insurance9[[#This Row],[charges]]&lt;kelas_charges[Upper]),0),1)</f>
        <v>1121 s.d 6817</v>
      </c>
      <c r="J95">
        <f>IF(insurance9[[#This Row],[charges]]&gt;16700,1,0)</f>
        <v>0</v>
      </c>
      <c r="K95" s="138">
        <f>insurance9[[#This Row],[charges]]</f>
        <v>5729.0052999999998</v>
      </c>
      <c r="L95">
        <f>insurance9[[#This Row],[age]]</f>
        <v>35</v>
      </c>
      <c r="M95">
        <f>IF(insurance9[[#This Row],[smoker]]="yes",1,0)</f>
        <v>0</v>
      </c>
      <c r="N95" t="str">
        <f>IF(insurance9[[#This Row],[smoker]]="yes","Perokok","Non Perokok")</f>
        <v>Non Perokok</v>
      </c>
      <c r="O95" s="138">
        <f>insurance9[[#This Row],[charges]]</f>
        <v>5729.0052999999998</v>
      </c>
      <c r="P95" s="138" t="str" cm="1">
        <f t="array" ref="P95">INDEX(bmi[bmi name],MATCH(1,(insurance9[[#This Row],[bmi]]&lt;bmi[bmi atas])*(insurance9[[#This Row],[bmi]]&gt;=bmi[bmi bawah]),0),0)</f>
        <v>Obesitas II</v>
      </c>
      <c r="Q95" s="138">
        <f>insurance9[[#This Row],[cha]]</f>
        <v>5729.0052999999998</v>
      </c>
      <c r="R95" s="138" t="str">
        <f>insurance9[[#This Row],[smo]]</f>
        <v>Non Perokok</v>
      </c>
      <c r="S95" s="149">
        <f>insurance9[[#This Row],[bmi]]</f>
        <v>34.770000000000003</v>
      </c>
      <c r="T95" s="149">
        <f>insurance9[[#This Row],[age]]</f>
        <v>35</v>
      </c>
      <c r="U95" s="149">
        <f>insurance9[[#This Row],[bmi2]]</f>
        <v>34.770000000000003</v>
      </c>
      <c r="V95">
        <f>insurance9[[#This Row],[charges_class]]</f>
        <v>1</v>
      </c>
      <c r="W95">
        <f>VLOOKUP(insurance9[[#This Row],[region]],Table2[],2,0)</f>
        <v>1</v>
      </c>
      <c r="X95">
        <f>IF(insurance9[[#This Row],[sex]]="female",0,1)</f>
        <v>1</v>
      </c>
      <c r="Y95">
        <f>insurance9[[#This Row],[bmi]]</f>
        <v>34.770000000000003</v>
      </c>
      <c r="Z95">
        <f>insurance9[[#This Row],[children]]</f>
        <v>2</v>
      </c>
    </row>
    <row r="96" spans="1:26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 s="29">
        <v>47291.055</v>
      </c>
      <c r="H96" cm="1">
        <f t="array" ref="H96">INDEX(kelas_charges[kelas],MATCH(1,(insurance9[[#This Row],[charges]]&gt;=kelas_charges[Lower])*(insurance9[[#This Row],[charges]]&lt;kelas_charges[Upper]),0),1)</f>
        <v>9</v>
      </c>
      <c r="I96" t="str" cm="1">
        <f t="array" ref="I96">INDEX(kelas_charges[desc],MATCH(1,(insurance9[[#This Row],[charges]]&gt;=kelas_charges[Lower])*(insurance9[[#This Row],[charges]]&lt;kelas_charges[Upper]),0),1)</f>
        <v>46684 s.d 52379</v>
      </c>
      <c r="J96">
        <f>IF(insurance9[[#This Row],[charges]]&gt;16700,1,0)</f>
        <v>1</v>
      </c>
      <c r="K96" s="138">
        <f>insurance9[[#This Row],[charges]]</f>
        <v>47291.055</v>
      </c>
      <c r="L96">
        <f>insurance9[[#This Row],[age]]</f>
        <v>64</v>
      </c>
      <c r="M96">
        <f>IF(insurance9[[#This Row],[smoker]]="yes",1,0)</f>
        <v>1</v>
      </c>
      <c r="N96" t="str">
        <f>IF(insurance9[[#This Row],[smoker]]="yes","Perokok","Non Perokok")</f>
        <v>Perokok</v>
      </c>
      <c r="O96" s="138">
        <f>insurance9[[#This Row],[charges]]</f>
        <v>47291.055</v>
      </c>
      <c r="P96" s="138" t="str" cm="1">
        <f t="array" ref="P96">INDEX(bmi[bmi name],MATCH(1,(insurance9[[#This Row],[bmi]]&lt;bmi[bmi atas])*(insurance9[[#This Row],[bmi]]&gt;=bmi[bmi bawah]),0),0)</f>
        <v>Obesitas II</v>
      </c>
      <c r="Q96" s="138">
        <f>insurance9[[#This Row],[cha]]</f>
        <v>47291.055</v>
      </c>
      <c r="R96" s="138" t="str">
        <f>insurance9[[#This Row],[smo]]</f>
        <v>Perokok</v>
      </c>
      <c r="S96" s="149">
        <f>insurance9[[#This Row],[bmi]]</f>
        <v>31.3</v>
      </c>
      <c r="T96" s="149">
        <f>insurance9[[#This Row],[age]]</f>
        <v>64</v>
      </c>
      <c r="U96" s="149">
        <f>insurance9[[#This Row],[bmi2]]</f>
        <v>31.3</v>
      </c>
      <c r="V96">
        <f>insurance9[[#This Row],[charges_class]]</f>
        <v>9</v>
      </c>
      <c r="W96">
        <f>VLOOKUP(insurance9[[#This Row],[region]],Table2[],2,0)</f>
        <v>3</v>
      </c>
      <c r="X96">
        <f>IF(insurance9[[#This Row],[sex]]="female",0,1)</f>
        <v>0</v>
      </c>
      <c r="Y96">
        <f>insurance9[[#This Row],[bmi]]</f>
        <v>31.3</v>
      </c>
      <c r="Z96">
        <f>insurance9[[#This Row],[children]]</f>
        <v>2</v>
      </c>
    </row>
    <row r="97" spans="1:26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 s="29">
        <v>3766.8838000000001</v>
      </c>
      <c r="H97" cm="1">
        <f t="array" ref="H97">INDEX(kelas_charges[kelas],MATCH(1,(insurance9[[#This Row],[charges]]&gt;=kelas_charges[Lower])*(insurance9[[#This Row],[charges]]&lt;kelas_charges[Upper]),0),1)</f>
        <v>1</v>
      </c>
      <c r="I97" t="str" cm="1">
        <f t="array" ref="I97">INDEX(kelas_charges[desc],MATCH(1,(insurance9[[#This Row],[charges]]&gt;=kelas_charges[Lower])*(insurance9[[#This Row],[charges]]&lt;kelas_charges[Upper]),0),1)</f>
        <v>1121 s.d 6817</v>
      </c>
      <c r="J97">
        <f>IF(insurance9[[#This Row],[charges]]&gt;16700,1,0)</f>
        <v>0</v>
      </c>
      <c r="K97" s="138">
        <f>insurance9[[#This Row],[charges]]</f>
        <v>3766.8838000000001</v>
      </c>
      <c r="L97">
        <f>insurance9[[#This Row],[age]]</f>
        <v>28</v>
      </c>
      <c r="M97">
        <f>IF(insurance9[[#This Row],[smoker]]="yes",1,0)</f>
        <v>0</v>
      </c>
      <c r="N97" t="str">
        <f>IF(insurance9[[#This Row],[smoker]]="yes","Perokok","Non Perokok")</f>
        <v>Non Perokok</v>
      </c>
      <c r="O97" s="138">
        <f>insurance9[[#This Row],[charges]]</f>
        <v>3766.8838000000001</v>
      </c>
      <c r="P97" s="138" t="str" cm="1">
        <f t="array" ref="P97">INDEX(bmi[bmi name],MATCH(1,(insurance9[[#This Row],[bmi]]&lt;bmi[bmi atas])*(insurance9[[#This Row],[bmi]]&gt;=bmi[bmi bawah]),0),0)</f>
        <v>Obesitas II</v>
      </c>
      <c r="Q97" s="138">
        <f>insurance9[[#This Row],[cha]]</f>
        <v>3766.8838000000001</v>
      </c>
      <c r="R97" s="138" t="str">
        <f>insurance9[[#This Row],[smo]]</f>
        <v>Non Perokok</v>
      </c>
      <c r="S97" s="149">
        <f>insurance9[[#This Row],[bmi]]</f>
        <v>37.619999999999997</v>
      </c>
      <c r="T97" s="149">
        <f>insurance9[[#This Row],[age]]</f>
        <v>28</v>
      </c>
      <c r="U97" s="149">
        <f>insurance9[[#This Row],[bmi2]]</f>
        <v>37.619999999999997</v>
      </c>
      <c r="V97">
        <f>insurance9[[#This Row],[charges_class]]</f>
        <v>1</v>
      </c>
      <c r="W97">
        <f>VLOOKUP(insurance9[[#This Row],[region]],Table2[],2,0)</f>
        <v>4</v>
      </c>
      <c r="X97">
        <f>IF(insurance9[[#This Row],[sex]]="female",0,1)</f>
        <v>0</v>
      </c>
      <c r="Y97">
        <f>insurance9[[#This Row],[bmi]]</f>
        <v>37.619999999999997</v>
      </c>
      <c r="Z97">
        <f>insurance9[[#This Row],[children]]</f>
        <v>1</v>
      </c>
    </row>
    <row r="98" spans="1:26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 s="29">
        <v>12105.32</v>
      </c>
      <c r="H98" cm="1">
        <f t="array" ref="H98">INDEX(kelas_charges[kelas],MATCH(1,(insurance9[[#This Row],[charges]]&gt;=kelas_charges[Lower])*(insurance9[[#This Row],[charges]]&lt;kelas_charges[Upper]),0),1)</f>
        <v>2</v>
      </c>
      <c r="I98" t="str" cm="1">
        <f t="array" ref="I98">INDEX(kelas_charges[desc],MATCH(1,(insurance9[[#This Row],[charges]]&gt;=kelas_charges[Lower])*(insurance9[[#This Row],[charges]]&lt;kelas_charges[Upper]),0),1)</f>
        <v>6817 s.d 12512</v>
      </c>
      <c r="J98">
        <f>IF(insurance9[[#This Row],[charges]]&gt;16700,1,0)</f>
        <v>0</v>
      </c>
      <c r="K98" s="138">
        <f>insurance9[[#This Row],[charges]]</f>
        <v>12105.32</v>
      </c>
      <c r="L98">
        <f>insurance9[[#This Row],[age]]</f>
        <v>54</v>
      </c>
      <c r="M98">
        <f>IF(insurance9[[#This Row],[smoker]]="yes",1,0)</f>
        <v>0</v>
      </c>
      <c r="N98" t="str">
        <f>IF(insurance9[[#This Row],[smoker]]="yes","Perokok","Non Perokok")</f>
        <v>Non Perokok</v>
      </c>
      <c r="O98" s="138">
        <f>insurance9[[#This Row],[charges]]</f>
        <v>12105.32</v>
      </c>
      <c r="P98" s="138" t="str" cm="1">
        <f t="array" ref="P98">INDEX(bmi[bmi name],MATCH(1,(insurance9[[#This Row],[bmi]]&lt;bmi[bmi atas])*(insurance9[[#This Row],[bmi]]&gt;=bmi[bmi bawah]),0),0)</f>
        <v>Obesitas II</v>
      </c>
      <c r="Q98" s="138">
        <f>insurance9[[#This Row],[cha]]</f>
        <v>12105.32</v>
      </c>
      <c r="R98" s="138" t="str">
        <f>insurance9[[#This Row],[smo]]</f>
        <v>Non Perokok</v>
      </c>
      <c r="S98" s="149">
        <f>insurance9[[#This Row],[bmi]]</f>
        <v>30.8</v>
      </c>
      <c r="T98" s="149">
        <f>insurance9[[#This Row],[age]]</f>
        <v>54</v>
      </c>
      <c r="U98" s="149">
        <f>insurance9[[#This Row],[bmi2]]</f>
        <v>30.8</v>
      </c>
      <c r="V98">
        <f>insurance9[[#This Row],[charges_class]]</f>
        <v>2</v>
      </c>
      <c r="W98">
        <f>VLOOKUP(insurance9[[#This Row],[region]],Table2[],2,0)</f>
        <v>3</v>
      </c>
      <c r="X98">
        <f>IF(insurance9[[#This Row],[sex]]="female",0,1)</f>
        <v>0</v>
      </c>
      <c r="Y98">
        <f>insurance9[[#This Row],[bmi]]</f>
        <v>30.8</v>
      </c>
      <c r="Z98">
        <f>insurance9[[#This Row],[children]]</f>
        <v>3</v>
      </c>
    </row>
    <row r="99" spans="1:26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 s="29">
        <v>10226.2842</v>
      </c>
      <c r="H99" cm="1">
        <f t="array" ref="H99">INDEX(kelas_charges[kelas],MATCH(1,(insurance9[[#This Row],[charges]]&gt;=kelas_charges[Lower])*(insurance9[[#This Row],[charges]]&lt;kelas_charges[Upper]),0),1)</f>
        <v>2</v>
      </c>
      <c r="I99" t="str" cm="1">
        <f t="array" ref="I99">INDEX(kelas_charges[desc],MATCH(1,(insurance9[[#This Row],[charges]]&gt;=kelas_charges[Lower])*(insurance9[[#This Row],[charges]]&lt;kelas_charges[Upper]),0),1)</f>
        <v>6817 s.d 12512</v>
      </c>
      <c r="J99">
        <f>IF(insurance9[[#This Row],[charges]]&gt;16700,1,0)</f>
        <v>0</v>
      </c>
      <c r="K99" s="138">
        <f>insurance9[[#This Row],[charges]]</f>
        <v>10226.2842</v>
      </c>
      <c r="L99">
        <f>insurance9[[#This Row],[age]]</f>
        <v>55</v>
      </c>
      <c r="M99">
        <f>IF(insurance9[[#This Row],[smoker]]="yes",1,0)</f>
        <v>0</v>
      </c>
      <c r="N99" t="str">
        <f>IF(insurance9[[#This Row],[smoker]]="yes","Perokok","Non Perokok")</f>
        <v>Non Perokok</v>
      </c>
      <c r="O99" s="138">
        <f>insurance9[[#This Row],[charges]]</f>
        <v>10226.2842</v>
      </c>
      <c r="P99" s="138" t="str" cm="1">
        <f t="array" ref="P99">INDEX(bmi[bmi name],MATCH(1,(insurance9[[#This Row],[bmi]]&lt;bmi[bmi atas])*(insurance9[[#This Row],[bmi]]&gt;=bmi[bmi bawah]),0),0)</f>
        <v>Obesitas II</v>
      </c>
      <c r="Q99" s="138">
        <f>insurance9[[#This Row],[cha]]</f>
        <v>10226.2842</v>
      </c>
      <c r="R99" s="138" t="str">
        <f>insurance9[[#This Row],[smo]]</f>
        <v>Non Perokok</v>
      </c>
      <c r="S99" s="149">
        <f>insurance9[[#This Row],[bmi]]</f>
        <v>38.28</v>
      </c>
      <c r="T99" s="149">
        <f>insurance9[[#This Row],[age]]</f>
        <v>55</v>
      </c>
      <c r="U99" s="149">
        <f>insurance9[[#This Row],[bmi2]]</f>
        <v>38.28</v>
      </c>
      <c r="V99">
        <f>insurance9[[#This Row],[charges_class]]</f>
        <v>2</v>
      </c>
      <c r="W99">
        <f>VLOOKUP(insurance9[[#This Row],[region]],Table2[],2,0)</f>
        <v>4</v>
      </c>
      <c r="X99">
        <f>IF(insurance9[[#This Row],[sex]]="female",0,1)</f>
        <v>1</v>
      </c>
      <c r="Y99">
        <f>insurance9[[#This Row],[bmi]]</f>
        <v>38.28</v>
      </c>
      <c r="Z99">
        <f>insurance9[[#This Row],[children]]</f>
        <v>0</v>
      </c>
    </row>
    <row r="100" spans="1:26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 s="29">
        <v>22412.648499999999</v>
      </c>
      <c r="H100" cm="1">
        <f t="array" ref="H100">INDEX(kelas_charges[kelas],MATCH(1,(insurance9[[#This Row],[charges]]&gt;=kelas_charges[Lower])*(insurance9[[#This Row],[charges]]&lt;kelas_charges[Upper]),0),1)</f>
        <v>4</v>
      </c>
      <c r="I100" t="str" cm="1">
        <f t="array" ref="I100">INDEX(kelas_charges[desc],MATCH(1,(insurance9[[#This Row],[charges]]&gt;=kelas_charges[Lower])*(insurance9[[#This Row],[charges]]&lt;kelas_charges[Upper]),0),1)</f>
        <v>18207 s.d 23903</v>
      </c>
      <c r="J100">
        <f>IF(insurance9[[#This Row],[charges]]&gt;16700,1,0)</f>
        <v>1</v>
      </c>
      <c r="K100" s="138">
        <f>insurance9[[#This Row],[charges]]</f>
        <v>22412.648499999999</v>
      </c>
      <c r="L100">
        <f>insurance9[[#This Row],[age]]</f>
        <v>56</v>
      </c>
      <c r="M100">
        <f>IF(insurance9[[#This Row],[smoker]]="yes",1,0)</f>
        <v>1</v>
      </c>
      <c r="N100" t="str">
        <f>IF(insurance9[[#This Row],[smoker]]="yes","Perokok","Non Perokok")</f>
        <v>Perokok</v>
      </c>
      <c r="O100" s="138">
        <f>insurance9[[#This Row],[charges]]</f>
        <v>22412.648499999999</v>
      </c>
      <c r="P100" s="138" t="str" cm="1">
        <f t="array" ref="P100">INDEX(bmi[bmi name],MATCH(1,(insurance9[[#This Row],[bmi]]&lt;bmi[bmi atas])*(insurance9[[#This Row],[bmi]]&gt;=bmi[bmi bawah]),0),0)</f>
        <v>Normal</v>
      </c>
      <c r="Q100" s="138">
        <f>insurance9[[#This Row],[cha]]</f>
        <v>22412.648499999999</v>
      </c>
      <c r="R100" s="138" t="str">
        <f>insurance9[[#This Row],[smo]]</f>
        <v>Perokok</v>
      </c>
      <c r="S100" s="149">
        <f>insurance9[[#This Row],[bmi]]</f>
        <v>19.95</v>
      </c>
      <c r="T100" s="149">
        <f>insurance9[[#This Row],[age]]</f>
        <v>56</v>
      </c>
      <c r="U100" s="149">
        <f>insurance9[[#This Row],[bmi2]]</f>
        <v>19.95</v>
      </c>
      <c r="V100">
        <f>insurance9[[#This Row],[charges_class]]</f>
        <v>4</v>
      </c>
      <c r="W100">
        <f>VLOOKUP(insurance9[[#This Row],[region]],Table2[],2,0)</f>
        <v>2</v>
      </c>
      <c r="X100">
        <f>IF(insurance9[[#This Row],[sex]]="female",0,1)</f>
        <v>1</v>
      </c>
      <c r="Y100">
        <f>insurance9[[#This Row],[bmi]]</f>
        <v>19.95</v>
      </c>
      <c r="Z100">
        <f>insurance9[[#This Row],[children]]</f>
        <v>0</v>
      </c>
    </row>
    <row r="101" spans="1:26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 s="29">
        <v>15820.699000000001</v>
      </c>
      <c r="H101" cm="1">
        <f t="array" ref="H101">INDEX(kelas_charges[kelas],MATCH(1,(insurance9[[#This Row],[charges]]&gt;=kelas_charges[Lower])*(insurance9[[#This Row],[charges]]&lt;kelas_charges[Upper]),0),1)</f>
        <v>3</v>
      </c>
      <c r="I101" t="str" cm="1">
        <f t="array" ref="I101">INDEX(kelas_charges[desc],MATCH(1,(insurance9[[#This Row],[charges]]&gt;=kelas_charges[Lower])*(insurance9[[#This Row],[charges]]&lt;kelas_charges[Upper]),0),1)</f>
        <v>12512 s.d 18207</v>
      </c>
      <c r="J101">
        <f>IF(insurance9[[#This Row],[charges]]&gt;16700,1,0)</f>
        <v>0</v>
      </c>
      <c r="K101" s="138">
        <f>insurance9[[#This Row],[charges]]</f>
        <v>15820.699000000001</v>
      </c>
      <c r="L101">
        <f>insurance9[[#This Row],[age]]</f>
        <v>38</v>
      </c>
      <c r="M101">
        <f>IF(insurance9[[#This Row],[smoker]]="yes",1,0)</f>
        <v>1</v>
      </c>
      <c r="N101" t="str">
        <f>IF(insurance9[[#This Row],[smoker]]="yes","Perokok","Non Perokok")</f>
        <v>Perokok</v>
      </c>
      <c r="O101" s="138">
        <f>insurance9[[#This Row],[charges]]</f>
        <v>15820.699000000001</v>
      </c>
      <c r="P101" s="138" t="str" cm="1">
        <f t="array" ref="P101">INDEX(bmi[bmi name],MATCH(1,(insurance9[[#This Row],[bmi]]&lt;bmi[bmi atas])*(insurance9[[#This Row],[bmi]]&gt;=bmi[bmi bawah]),0),0)</f>
        <v>Normal</v>
      </c>
      <c r="Q101" s="138">
        <f>insurance9[[#This Row],[cha]]</f>
        <v>15820.699000000001</v>
      </c>
      <c r="R101" s="138" t="str">
        <f>insurance9[[#This Row],[smo]]</f>
        <v>Perokok</v>
      </c>
      <c r="S101" s="149">
        <f>insurance9[[#This Row],[bmi]]</f>
        <v>19.3</v>
      </c>
      <c r="T101" s="149">
        <f>insurance9[[#This Row],[age]]</f>
        <v>38</v>
      </c>
      <c r="U101" s="149">
        <f>insurance9[[#This Row],[bmi2]]</f>
        <v>19.3</v>
      </c>
      <c r="V101">
        <f>insurance9[[#This Row],[charges_class]]</f>
        <v>3</v>
      </c>
      <c r="W101">
        <f>VLOOKUP(insurance9[[#This Row],[region]],Table2[],2,0)</f>
        <v>3</v>
      </c>
      <c r="X101">
        <f>IF(insurance9[[#This Row],[sex]]="female",0,1)</f>
        <v>1</v>
      </c>
      <c r="Y101">
        <f>insurance9[[#This Row],[bmi]]</f>
        <v>19.3</v>
      </c>
      <c r="Z101">
        <f>insurance9[[#This Row],[children]]</f>
        <v>0</v>
      </c>
    </row>
    <row r="102" spans="1:26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 s="29">
        <v>6186.1270000000004</v>
      </c>
      <c r="H102" cm="1">
        <f t="array" ref="H102">INDEX(kelas_charges[kelas],MATCH(1,(insurance9[[#This Row],[charges]]&gt;=kelas_charges[Lower])*(insurance9[[#This Row],[charges]]&lt;kelas_charges[Upper]),0),1)</f>
        <v>1</v>
      </c>
      <c r="I102" t="str" cm="1">
        <f t="array" ref="I102">INDEX(kelas_charges[desc],MATCH(1,(insurance9[[#This Row],[charges]]&gt;=kelas_charges[Lower])*(insurance9[[#This Row],[charges]]&lt;kelas_charges[Upper]),0),1)</f>
        <v>1121 s.d 6817</v>
      </c>
      <c r="J102">
        <f>IF(insurance9[[#This Row],[charges]]&gt;16700,1,0)</f>
        <v>0</v>
      </c>
      <c r="K102" s="138">
        <f>insurance9[[#This Row],[charges]]</f>
        <v>6186.1270000000004</v>
      </c>
      <c r="L102">
        <f>insurance9[[#This Row],[age]]</f>
        <v>41</v>
      </c>
      <c r="M102">
        <f>IF(insurance9[[#This Row],[smoker]]="yes",1,0)</f>
        <v>0</v>
      </c>
      <c r="N102" t="str">
        <f>IF(insurance9[[#This Row],[smoker]]="yes","Perokok","Non Perokok")</f>
        <v>Non Perokok</v>
      </c>
      <c r="O102" s="138">
        <f>insurance9[[#This Row],[charges]]</f>
        <v>6186.1270000000004</v>
      </c>
      <c r="P102" s="138" t="str" cm="1">
        <f t="array" ref="P102">INDEX(bmi[bmi name],MATCH(1,(insurance9[[#This Row],[bmi]]&lt;bmi[bmi atas])*(insurance9[[#This Row],[bmi]]&gt;=bmi[bmi bawah]),0),0)</f>
        <v>Obesitas II</v>
      </c>
      <c r="Q102" s="138">
        <f>insurance9[[#This Row],[cha]]</f>
        <v>6186.1270000000004</v>
      </c>
      <c r="R102" s="138" t="str">
        <f>insurance9[[#This Row],[smo]]</f>
        <v>Non Perokok</v>
      </c>
      <c r="S102" s="149">
        <f>insurance9[[#This Row],[bmi]]</f>
        <v>31.6</v>
      </c>
      <c r="T102" s="149">
        <f>insurance9[[#This Row],[age]]</f>
        <v>41</v>
      </c>
      <c r="U102" s="149">
        <f>insurance9[[#This Row],[bmi2]]</f>
        <v>31.6</v>
      </c>
      <c r="V102">
        <f>insurance9[[#This Row],[charges_class]]</f>
        <v>1</v>
      </c>
      <c r="W102">
        <f>VLOOKUP(insurance9[[#This Row],[region]],Table2[],2,0)</f>
        <v>3</v>
      </c>
      <c r="X102">
        <f>IF(insurance9[[#This Row],[sex]]="female",0,1)</f>
        <v>0</v>
      </c>
      <c r="Y102">
        <f>insurance9[[#This Row],[bmi]]</f>
        <v>31.6</v>
      </c>
      <c r="Z102">
        <f>insurance9[[#This Row],[children]]</f>
        <v>0</v>
      </c>
    </row>
    <row r="103" spans="1:26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 s="29">
        <v>3645.0893999999998</v>
      </c>
      <c r="H103" cm="1">
        <f t="array" ref="H103">INDEX(kelas_charges[kelas],MATCH(1,(insurance9[[#This Row],[charges]]&gt;=kelas_charges[Lower])*(insurance9[[#This Row],[charges]]&lt;kelas_charges[Upper]),0),1)</f>
        <v>1</v>
      </c>
      <c r="I103" t="str" cm="1">
        <f t="array" ref="I103">INDEX(kelas_charges[desc],MATCH(1,(insurance9[[#This Row],[charges]]&gt;=kelas_charges[Lower])*(insurance9[[#This Row],[charges]]&lt;kelas_charges[Upper]),0),1)</f>
        <v>1121 s.d 6817</v>
      </c>
      <c r="J103">
        <f>IF(insurance9[[#This Row],[charges]]&gt;16700,1,0)</f>
        <v>0</v>
      </c>
      <c r="K103" s="138">
        <f>insurance9[[#This Row],[charges]]</f>
        <v>3645.0893999999998</v>
      </c>
      <c r="L103">
        <f>insurance9[[#This Row],[age]]</f>
        <v>30</v>
      </c>
      <c r="M103">
        <f>IF(insurance9[[#This Row],[smoker]]="yes",1,0)</f>
        <v>0</v>
      </c>
      <c r="N103" t="str">
        <f>IF(insurance9[[#This Row],[smoker]]="yes","Perokok","Non Perokok")</f>
        <v>Non Perokok</v>
      </c>
      <c r="O103" s="138">
        <f>insurance9[[#This Row],[charges]]</f>
        <v>3645.0893999999998</v>
      </c>
      <c r="P103" s="138" t="str" cm="1">
        <f t="array" ref="P103">INDEX(bmi[bmi name],MATCH(1,(insurance9[[#This Row],[bmi]]&lt;bmi[bmi atas])*(insurance9[[#This Row],[bmi]]&gt;=bmi[bmi bawah]),0),0)</f>
        <v>Obesitas I</v>
      </c>
      <c r="Q103" s="138">
        <f>insurance9[[#This Row],[cha]]</f>
        <v>3645.0893999999998</v>
      </c>
      <c r="R103" s="138" t="str">
        <f>insurance9[[#This Row],[smo]]</f>
        <v>Non Perokok</v>
      </c>
      <c r="S103" s="149">
        <f>insurance9[[#This Row],[bmi]]</f>
        <v>25.46</v>
      </c>
      <c r="T103" s="149">
        <f>insurance9[[#This Row],[age]]</f>
        <v>30</v>
      </c>
      <c r="U103" s="149">
        <f>insurance9[[#This Row],[bmi2]]</f>
        <v>25.46</v>
      </c>
      <c r="V103">
        <f>insurance9[[#This Row],[charges_class]]</f>
        <v>1</v>
      </c>
      <c r="W103">
        <f>VLOOKUP(insurance9[[#This Row],[region]],Table2[],2,0)</f>
        <v>2</v>
      </c>
      <c r="X103">
        <f>IF(insurance9[[#This Row],[sex]]="female",0,1)</f>
        <v>1</v>
      </c>
      <c r="Y103">
        <f>insurance9[[#This Row],[bmi]]</f>
        <v>25.46</v>
      </c>
      <c r="Z103">
        <f>insurance9[[#This Row],[children]]</f>
        <v>0</v>
      </c>
    </row>
    <row r="104" spans="1:26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 s="29">
        <v>21344.846699999998</v>
      </c>
      <c r="H104" cm="1">
        <f t="array" ref="H104">INDEX(kelas_charges[kelas],MATCH(1,(insurance9[[#This Row],[charges]]&gt;=kelas_charges[Lower])*(insurance9[[#This Row],[charges]]&lt;kelas_charges[Upper]),0),1)</f>
        <v>4</v>
      </c>
      <c r="I104" t="str" cm="1">
        <f t="array" ref="I104">INDEX(kelas_charges[desc],MATCH(1,(insurance9[[#This Row],[charges]]&gt;=kelas_charges[Lower])*(insurance9[[#This Row],[charges]]&lt;kelas_charges[Upper]),0),1)</f>
        <v>18207 s.d 23903</v>
      </c>
      <c r="J104">
        <f>IF(insurance9[[#This Row],[charges]]&gt;16700,1,0)</f>
        <v>1</v>
      </c>
      <c r="K104" s="138">
        <f>insurance9[[#This Row],[charges]]</f>
        <v>21344.846699999998</v>
      </c>
      <c r="L104">
        <f>insurance9[[#This Row],[age]]</f>
        <v>18</v>
      </c>
      <c r="M104">
        <f>IF(insurance9[[#This Row],[smoker]]="yes",1,0)</f>
        <v>0</v>
      </c>
      <c r="N104" t="str">
        <f>IF(insurance9[[#This Row],[smoker]]="yes","Perokok","Non Perokok")</f>
        <v>Non Perokok</v>
      </c>
      <c r="O104" s="138">
        <f>insurance9[[#This Row],[charges]]</f>
        <v>21344.846699999998</v>
      </c>
      <c r="P104" s="138" t="str" cm="1">
        <f t="array" ref="P104">INDEX(bmi[bmi name],MATCH(1,(insurance9[[#This Row],[bmi]]&lt;bmi[bmi atas])*(insurance9[[#This Row],[bmi]]&gt;=bmi[bmi bawah]),0),0)</f>
        <v>Obesitas II</v>
      </c>
      <c r="Q104" s="138">
        <f>insurance9[[#This Row],[cha]]</f>
        <v>21344.846699999998</v>
      </c>
      <c r="R104" s="138" t="str">
        <f>insurance9[[#This Row],[smo]]</f>
        <v>Non Perokok</v>
      </c>
      <c r="S104" s="149">
        <f>insurance9[[#This Row],[bmi]]</f>
        <v>30.114999999999998</v>
      </c>
      <c r="T104" s="149">
        <f>insurance9[[#This Row],[age]]</f>
        <v>18</v>
      </c>
      <c r="U104" s="149">
        <f>insurance9[[#This Row],[bmi2]]</f>
        <v>30.114999999999998</v>
      </c>
      <c r="V104">
        <f>insurance9[[#This Row],[charges_class]]</f>
        <v>4</v>
      </c>
      <c r="W104">
        <f>VLOOKUP(insurance9[[#This Row],[region]],Table2[],2,0)</f>
        <v>2</v>
      </c>
      <c r="X104">
        <f>IF(insurance9[[#This Row],[sex]]="female",0,1)</f>
        <v>0</v>
      </c>
      <c r="Y104">
        <f>insurance9[[#This Row],[bmi]]</f>
        <v>30.114999999999998</v>
      </c>
      <c r="Z104">
        <f>insurance9[[#This Row],[children]]</f>
        <v>0</v>
      </c>
    </row>
    <row r="105" spans="1:26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 s="29">
        <v>30942.191800000001</v>
      </c>
      <c r="H105" cm="1">
        <f t="array" ref="H105">INDEX(kelas_charges[kelas],MATCH(1,(insurance9[[#This Row],[charges]]&gt;=kelas_charges[Lower])*(insurance9[[#This Row],[charges]]&lt;kelas_charges[Upper]),0),1)</f>
        <v>6</v>
      </c>
      <c r="I105" t="str" cm="1">
        <f t="array" ref="I105">INDEX(kelas_charges[desc],MATCH(1,(insurance9[[#This Row],[charges]]&gt;=kelas_charges[Lower])*(insurance9[[#This Row],[charges]]&lt;kelas_charges[Upper]),0),1)</f>
        <v>29598 s.d 35293</v>
      </c>
      <c r="J105">
        <f>IF(insurance9[[#This Row],[charges]]&gt;16700,1,0)</f>
        <v>1</v>
      </c>
      <c r="K105" s="138">
        <f>insurance9[[#This Row],[charges]]</f>
        <v>30942.191800000001</v>
      </c>
      <c r="L105">
        <f>insurance9[[#This Row],[age]]</f>
        <v>61</v>
      </c>
      <c r="M105">
        <f>IF(insurance9[[#This Row],[smoker]]="yes",1,0)</f>
        <v>1</v>
      </c>
      <c r="N105" t="str">
        <f>IF(insurance9[[#This Row],[smoker]]="yes","Perokok","Non Perokok")</f>
        <v>Perokok</v>
      </c>
      <c r="O105" s="138">
        <f>insurance9[[#This Row],[charges]]</f>
        <v>30942.191800000001</v>
      </c>
      <c r="P105" s="138" t="str" cm="1">
        <f t="array" ref="P105">INDEX(bmi[bmi name],MATCH(1,(insurance9[[#This Row],[bmi]]&lt;bmi[bmi atas])*(insurance9[[#This Row],[bmi]]&gt;=bmi[bmi bawah]),0),0)</f>
        <v>Obesitas I</v>
      </c>
      <c r="Q105" s="138">
        <f>insurance9[[#This Row],[cha]]</f>
        <v>30942.191800000001</v>
      </c>
      <c r="R105" s="138" t="str">
        <f>insurance9[[#This Row],[smo]]</f>
        <v>Perokok</v>
      </c>
      <c r="S105" s="149">
        <f>insurance9[[#This Row],[bmi]]</f>
        <v>29.92</v>
      </c>
      <c r="T105" s="149">
        <f>insurance9[[#This Row],[age]]</f>
        <v>61</v>
      </c>
      <c r="U105" s="149">
        <f>insurance9[[#This Row],[bmi2]]</f>
        <v>29.92</v>
      </c>
      <c r="V105">
        <f>insurance9[[#This Row],[charges_class]]</f>
        <v>6</v>
      </c>
      <c r="W105">
        <f>VLOOKUP(insurance9[[#This Row],[region]],Table2[],2,0)</f>
        <v>4</v>
      </c>
      <c r="X105">
        <f>IF(insurance9[[#This Row],[sex]]="female",0,1)</f>
        <v>0</v>
      </c>
      <c r="Y105">
        <f>insurance9[[#This Row],[bmi]]</f>
        <v>29.92</v>
      </c>
      <c r="Z105">
        <f>insurance9[[#This Row],[children]]</f>
        <v>3</v>
      </c>
    </row>
    <row r="106" spans="1:26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 s="29">
        <v>5003.8530000000001</v>
      </c>
      <c r="H106" cm="1">
        <f t="array" ref="H106">INDEX(kelas_charges[kelas],MATCH(1,(insurance9[[#This Row],[charges]]&gt;=kelas_charges[Lower])*(insurance9[[#This Row],[charges]]&lt;kelas_charges[Upper]),0),1)</f>
        <v>1</v>
      </c>
      <c r="I106" t="str" cm="1">
        <f t="array" ref="I106">INDEX(kelas_charges[desc],MATCH(1,(insurance9[[#This Row],[charges]]&gt;=kelas_charges[Lower])*(insurance9[[#This Row],[charges]]&lt;kelas_charges[Upper]),0),1)</f>
        <v>1121 s.d 6817</v>
      </c>
      <c r="J106">
        <f>IF(insurance9[[#This Row],[charges]]&gt;16700,1,0)</f>
        <v>0</v>
      </c>
      <c r="K106" s="138">
        <f>insurance9[[#This Row],[charges]]</f>
        <v>5003.8530000000001</v>
      </c>
      <c r="L106">
        <f>insurance9[[#This Row],[age]]</f>
        <v>34</v>
      </c>
      <c r="M106">
        <f>IF(insurance9[[#This Row],[smoker]]="yes",1,0)</f>
        <v>0</v>
      </c>
      <c r="N106" t="str">
        <f>IF(insurance9[[#This Row],[smoker]]="yes","Perokok","Non Perokok")</f>
        <v>Non Perokok</v>
      </c>
      <c r="O106" s="138">
        <f>insurance9[[#This Row],[charges]]</f>
        <v>5003.8530000000001</v>
      </c>
      <c r="P106" s="138" t="str" cm="1">
        <f t="array" ref="P106">INDEX(bmi[bmi name],MATCH(1,(insurance9[[#This Row],[bmi]]&lt;bmi[bmi atas])*(insurance9[[#This Row],[bmi]]&gt;=bmi[bmi bawah]),0),0)</f>
        <v>Obesitas I</v>
      </c>
      <c r="Q106" s="138">
        <f>insurance9[[#This Row],[cha]]</f>
        <v>5003.8530000000001</v>
      </c>
      <c r="R106" s="138" t="str">
        <f>insurance9[[#This Row],[smo]]</f>
        <v>Non Perokok</v>
      </c>
      <c r="S106" s="149">
        <f>insurance9[[#This Row],[bmi]]</f>
        <v>27.5</v>
      </c>
      <c r="T106" s="149">
        <f>insurance9[[#This Row],[age]]</f>
        <v>34</v>
      </c>
      <c r="U106" s="149">
        <f>insurance9[[#This Row],[bmi2]]</f>
        <v>27.5</v>
      </c>
      <c r="V106">
        <f>insurance9[[#This Row],[charges_class]]</f>
        <v>1</v>
      </c>
      <c r="W106">
        <f>VLOOKUP(insurance9[[#This Row],[region]],Table2[],2,0)</f>
        <v>3</v>
      </c>
      <c r="X106">
        <f>IF(insurance9[[#This Row],[sex]]="female",0,1)</f>
        <v>0</v>
      </c>
      <c r="Y106">
        <f>insurance9[[#This Row],[bmi]]</f>
        <v>27.5</v>
      </c>
      <c r="Z106">
        <f>insurance9[[#This Row],[children]]</f>
        <v>1</v>
      </c>
    </row>
    <row r="107" spans="1:26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 s="29">
        <v>17560.37975</v>
      </c>
      <c r="H107" cm="1">
        <f t="array" ref="H107">INDEX(kelas_charges[kelas],MATCH(1,(insurance9[[#This Row],[charges]]&gt;=kelas_charges[Lower])*(insurance9[[#This Row],[charges]]&lt;kelas_charges[Upper]),0),1)</f>
        <v>3</v>
      </c>
      <c r="I107" t="str" cm="1">
        <f t="array" ref="I107">INDEX(kelas_charges[desc],MATCH(1,(insurance9[[#This Row],[charges]]&gt;=kelas_charges[Lower])*(insurance9[[#This Row],[charges]]&lt;kelas_charges[Upper]),0),1)</f>
        <v>12512 s.d 18207</v>
      </c>
      <c r="J107">
        <f>IF(insurance9[[#This Row],[charges]]&gt;16700,1,0)</f>
        <v>1</v>
      </c>
      <c r="K107" s="138">
        <f>insurance9[[#This Row],[charges]]</f>
        <v>17560.37975</v>
      </c>
      <c r="L107">
        <f>insurance9[[#This Row],[age]]</f>
        <v>20</v>
      </c>
      <c r="M107">
        <f>IF(insurance9[[#This Row],[smoker]]="yes",1,0)</f>
        <v>1</v>
      </c>
      <c r="N107" t="str">
        <f>IF(insurance9[[#This Row],[smoker]]="yes","Perokok","Non Perokok")</f>
        <v>Perokok</v>
      </c>
      <c r="O107" s="138">
        <f>insurance9[[#This Row],[charges]]</f>
        <v>17560.37975</v>
      </c>
      <c r="P107" s="138" t="str" cm="1">
        <f t="array" ref="P107">INDEX(bmi[bmi name],MATCH(1,(insurance9[[#This Row],[bmi]]&lt;bmi[bmi atas])*(insurance9[[#This Row],[bmi]]&gt;=bmi[bmi bawah]),0),0)</f>
        <v>Obesitas I</v>
      </c>
      <c r="Q107" s="138">
        <f>insurance9[[#This Row],[cha]]</f>
        <v>17560.37975</v>
      </c>
      <c r="R107" s="138" t="str">
        <f>insurance9[[#This Row],[smo]]</f>
        <v>Perokok</v>
      </c>
      <c r="S107" s="149">
        <f>insurance9[[#This Row],[bmi]]</f>
        <v>28.024999999999999</v>
      </c>
      <c r="T107" s="149">
        <f>insurance9[[#This Row],[age]]</f>
        <v>20</v>
      </c>
      <c r="U107" s="149">
        <f>insurance9[[#This Row],[bmi2]]</f>
        <v>28.024999999999999</v>
      </c>
      <c r="V107">
        <f>insurance9[[#This Row],[charges_class]]</f>
        <v>3</v>
      </c>
      <c r="W107">
        <f>VLOOKUP(insurance9[[#This Row],[region]],Table2[],2,0)</f>
        <v>1</v>
      </c>
      <c r="X107">
        <f>IF(insurance9[[#This Row],[sex]]="female",0,1)</f>
        <v>1</v>
      </c>
      <c r="Y107">
        <f>insurance9[[#This Row],[bmi]]</f>
        <v>28.024999999999999</v>
      </c>
      <c r="Z107">
        <f>insurance9[[#This Row],[children]]</f>
        <v>1</v>
      </c>
    </row>
    <row r="108" spans="1:26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 s="29">
        <v>2331.5189999999998</v>
      </c>
      <c r="H108" cm="1">
        <f t="array" ref="H108">INDEX(kelas_charges[kelas],MATCH(1,(insurance9[[#This Row],[charges]]&gt;=kelas_charges[Lower])*(insurance9[[#This Row],[charges]]&lt;kelas_charges[Upper]),0),1)</f>
        <v>1</v>
      </c>
      <c r="I108" t="str" cm="1">
        <f t="array" ref="I108">INDEX(kelas_charges[desc],MATCH(1,(insurance9[[#This Row],[charges]]&gt;=kelas_charges[Lower])*(insurance9[[#This Row],[charges]]&lt;kelas_charges[Upper]),0),1)</f>
        <v>1121 s.d 6817</v>
      </c>
      <c r="J108">
        <f>IF(insurance9[[#This Row],[charges]]&gt;16700,1,0)</f>
        <v>0</v>
      </c>
      <c r="K108" s="138">
        <f>insurance9[[#This Row],[charges]]</f>
        <v>2331.5189999999998</v>
      </c>
      <c r="L108">
        <f>insurance9[[#This Row],[age]]</f>
        <v>19</v>
      </c>
      <c r="M108">
        <f>IF(insurance9[[#This Row],[smoker]]="yes",1,0)</f>
        <v>0</v>
      </c>
      <c r="N108" t="str">
        <f>IF(insurance9[[#This Row],[smoker]]="yes","Perokok","Non Perokok")</f>
        <v>Non Perokok</v>
      </c>
      <c r="O108" s="138">
        <f>insurance9[[#This Row],[charges]]</f>
        <v>2331.5189999999998</v>
      </c>
      <c r="P108" s="138" t="str" cm="1">
        <f t="array" ref="P108">INDEX(bmi[bmi name],MATCH(1,(insurance9[[#This Row],[bmi]]&lt;bmi[bmi atas])*(insurance9[[#This Row],[bmi]]&gt;=bmi[bmi bawah]),0),0)</f>
        <v>Obesitas I</v>
      </c>
      <c r="Q108" s="138">
        <f>insurance9[[#This Row],[cha]]</f>
        <v>2331.5189999999998</v>
      </c>
      <c r="R108" s="138" t="str">
        <f>insurance9[[#This Row],[smo]]</f>
        <v>Non Perokok</v>
      </c>
      <c r="S108" s="149">
        <f>insurance9[[#This Row],[bmi]]</f>
        <v>28.4</v>
      </c>
      <c r="T108" s="149">
        <f>insurance9[[#This Row],[age]]</f>
        <v>19</v>
      </c>
      <c r="U108" s="149">
        <f>insurance9[[#This Row],[bmi2]]</f>
        <v>28.4</v>
      </c>
      <c r="V108">
        <f>insurance9[[#This Row],[charges_class]]</f>
        <v>1</v>
      </c>
      <c r="W108">
        <f>VLOOKUP(insurance9[[#This Row],[region]],Table2[],2,0)</f>
        <v>3</v>
      </c>
      <c r="X108">
        <f>IF(insurance9[[#This Row],[sex]]="female",0,1)</f>
        <v>0</v>
      </c>
      <c r="Y108">
        <f>insurance9[[#This Row],[bmi]]</f>
        <v>28.4</v>
      </c>
      <c r="Z108">
        <f>insurance9[[#This Row],[children]]</f>
        <v>1</v>
      </c>
    </row>
    <row r="109" spans="1:26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 s="29">
        <v>3877.3042500000001</v>
      </c>
      <c r="H109" cm="1">
        <f t="array" ref="H109">INDEX(kelas_charges[kelas],MATCH(1,(insurance9[[#This Row],[charges]]&gt;=kelas_charges[Lower])*(insurance9[[#This Row],[charges]]&lt;kelas_charges[Upper]),0),1)</f>
        <v>1</v>
      </c>
      <c r="I109" t="str" cm="1">
        <f t="array" ref="I109">INDEX(kelas_charges[desc],MATCH(1,(insurance9[[#This Row],[charges]]&gt;=kelas_charges[Lower])*(insurance9[[#This Row],[charges]]&lt;kelas_charges[Upper]),0),1)</f>
        <v>1121 s.d 6817</v>
      </c>
      <c r="J109">
        <f>IF(insurance9[[#This Row],[charges]]&gt;16700,1,0)</f>
        <v>0</v>
      </c>
      <c r="K109" s="138">
        <f>insurance9[[#This Row],[charges]]</f>
        <v>3877.3042500000001</v>
      </c>
      <c r="L109">
        <f>insurance9[[#This Row],[age]]</f>
        <v>26</v>
      </c>
      <c r="M109">
        <f>IF(insurance9[[#This Row],[smoker]]="yes",1,0)</f>
        <v>0</v>
      </c>
      <c r="N109" t="str">
        <f>IF(insurance9[[#This Row],[smoker]]="yes","Perokok","Non Perokok")</f>
        <v>Non Perokok</v>
      </c>
      <c r="O109" s="138">
        <f>insurance9[[#This Row],[charges]]</f>
        <v>3877.3042500000001</v>
      </c>
      <c r="P109" s="138" t="str" cm="1">
        <f t="array" ref="P109">INDEX(bmi[bmi name],MATCH(1,(insurance9[[#This Row],[bmi]]&lt;bmi[bmi atas])*(insurance9[[#This Row],[bmi]]&gt;=bmi[bmi bawah]),0),0)</f>
        <v>Obesitas II</v>
      </c>
      <c r="Q109" s="138">
        <f>insurance9[[#This Row],[cha]]</f>
        <v>3877.3042500000001</v>
      </c>
      <c r="R109" s="138" t="str">
        <f>insurance9[[#This Row],[smo]]</f>
        <v>Non Perokok</v>
      </c>
      <c r="S109" s="149">
        <f>insurance9[[#This Row],[bmi]]</f>
        <v>30.875</v>
      </c>
      <c r="T109" s="149">
        <f>insurance9[[#This Row],[age]]</f>
        <v>26</v>
      </c>
      <c r="U109" s="149">
        <f>insurance9[[#This Row],[bmi2]]</f>
        <v>30.875</v>
      </c>
      <c r="V109">
        <f>insurance9[[#This Row],[charges_class]]</f>
        <v>1</v>
      </c>
      <c r="W109">
        <f>VLOOKUP(insurance9[[#This Row],[region]],Table2[],2,0)</f>
        <v>1</v>
      </c>
      <c r="X109">
        <f>IF(insurance9[[#This Row],[sex]]="female",0,1)</f>
        <v>1</v>
      </c>
      <c r="Y109">
        <f>insurance9[[#This Row],[bmi]]</f>
        <v>30.875</v>
      </c>
      <c r="Z109">
        <f>insurance9[[#This Row],[children]]</f>
        <v>2</v>
      </c>
    </row>
    <row r="110" spans="1:26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 s="29">
        <v>2867.1196</v>
      </c>
      <c r="H110" cm="1">
        <f t="array" ref="H110">INDEX(kelas_charges[kelas],MATCH(1,(insurance9[[#This Row],[charges]]&gt;=kelas_charges[Lower])*(insurance9[[#This Row],[charges]]&lt;kelas_charges[Upper]),0),1)</f>
        <v>1</v>
      </c>
      <c r="I110" t="str" cm="1">
        <f t="array" ref="I110">INDEX(kelas_charges[desc],MATCH(1,(insurance9[[#This Row],[charges]]&gt;=kelas_charges[Lower])*(insurance9[[#This Row],[charges]]&lt;kelas_charges[Upper]),0),1)</f>
        <v>1121 s.d 6817</v>
      </c>
      <c r="J110">
        <f>IF(insurance9[[#This Row],[charges]]&gt;16700,1,0)</f>
        <v>0</v>
      </c>
      <c r="K110" s="138">
        <f>insurance9[[#This Row],[charges]]</f>
        <v>2867.1196</v>
      </c>
      <c r="L110">
        <f>insurance9[[#This Row],[age]]</f>
        <v>29</v>
      </c>
      <c r="M110">
        <f>IF(insurance9[[#This Row],[smoker]]="yes",1,0)</f>
        <v>0</v>
      </c>
      <c r="N110" t="str">
        <f>IF(insurance9[[#This Row],[smoker]]="yes","Perokok","Non Perokok")</f>
        <v>Non Perokok</v>
      </c>
      <c r="O110" s="138">
        <f>insurance9[[#This Row],[charges]]</f>
        <v>2867.1196</v>
      </c>
      <c r="P110" s="138" t="str" cm="1">
        <f t="array" ref="P110">INDEX(bmi[bmi name],MATCH(1,(insurance9[[#This Row],[bmi]]&lt;bmi[bmi atas])*(insurance9[[#This Row],[bmi]]&gt;=bmi[bmi bawah]),0),0)</f>
        <v>Obesitas I</v>
      </c>
      <c r="Q110" s="138">
        <f>insurance9[[#This Row],[cha]]</f>
        <v>2867.1196</v>
      </c>
      <c r="R110" s="138" t="str">
        <f>insurance9[[#This Row],[smo]]</f>
        <v>Non Perokok</v>
      </c>
      <c r="S110" s="149">
        <f>insurance9[[#This Row],[bmi]]</f>
        <v>27.94</v>
      </c>
      <c r="T110" s="149">
        <f>insurance9[[#This Row],[age]]</f>
        <v>29</v>
      </c>
      <c r="U110" s="149">
        <f>insurance9[[#This Row],[bmi2]]</f>
        <v>27.94</v>
      </c>
      <c r="V110">
        <f>insurance9[[#This Row],[charges_class]]</f>
        <v>1</v>
      </c>
      <c r="W110">
        <f>VLOOKUP(insurance9[[#This Row],[region]],Table2[],2,0)</f>
        <v>4</v>
      </c>
      <c r="X110">
        <f>IF(insurance9[[#This Row],[sex]]="female",0,1)</f>
        <v>1</v>
      </c>
      <c r="Y110">
        <f>insurance9[[#This Row],[bmi]]</f>
        <v>27.94</v>
      </c>
      <c r="Z110">
        <f>insurance9[[#This Row],[children]]</f>
        <v>0</v>
      </c>
    </row>
    <row r="111" spans="1:26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 s="29">
        <v>47055.532099999997</v>
      </c>
      <c r="H111" cm="1">
        <f t="array" ref="H111">INDEX(kelas_charges[kelas],MATCH(1,(insurance9[[#This Row],[charges]]&gt;=kelas_charges[Lower])*(insurance9[[#This Row],[charges]]&lt;kelas_charges[Upper]),0),1)</f>
        <v>9</v>
      </c>
      <c r="I111" t="str" cm="1">
        <f t="array" ref="I111">INDEX(kelas_charges[desc],MATCH(1,(insurance9[[#This Row],[charges]]&gt;=kelas_charges[Lower])*(insurance9[[#This Row],[charges]]&lt;kelas_charges[Upper]),0),1)</f>
        <v>46684 s.d 52379</v>
      </c>
      <c r="J111">
        <f>IF(insurance9[[#This Row],[charges]]&gt;16700,1,0)</f>
        <v>1</v>
      </c>
      <c r="K111" s="138">
        <f>insurance9[[#This Row],[charges]]</f>
        <v>47055.532099999997</v>
      </c>
      <c r="L111">
        <f>insurance9[[#This Row],[age]]</f>
        <v>63</v>
      </c>
      <c r="M111">
        <f>IF(insurance9[[#This Row],[smoker]]="yes",1,0)</f>
        <v>1</v>
      </c>
      <c r="N111" t="str">
        <f>IF(insurance9[[#This Row],[smoker]]="yes","Perokok","Non Perokok")</f>
        <v>Perokok</v>
      </c>
      <c r="O111" s="138">
        <f>insurance9[[#This Row],[charges]]</f>
        <v>47055.532099999997</v>
      </c>
      <c r="P111" s="138" t="str" cm="1">
        <f t="array" ref="P111">INDEX(bmi[bmi name],MATCH(1,(insurance9[[#This Row],[bmi]]&lt;bmi[bmi atas])*(insurance9[[#This Row],[bmi]]&gt;=bmi[bmi bawah]),0),0)</f>
        <v>Obesitas II</v>
      </c>
      <c r="Q111" s="138">
        <f>insurance9[[#This Row],[cha]]</f>
        <v>47055.532099999997</v>
      </c>
      <c r="R111" s="138" t="str">
        <f>insurance9[[#This Row],[smo]]</f>
        <v>Perokok</v>
      </c>
      <c r="S111" s="149">
        <f>insurance9[[#This Row],[bmi]]</f>
        <v>35.090000000000003</v>
      </c>
      <c r="T111" s="149">
        <f>insurance9[[#This Row],[age]]</f>
        <v>63</v>
      </c>
      <c r="U111" s="149">
        <f>insurance9[[#This Row],[bmi2]]</f>
        <v>35.090000000000003</v>
      </c>
      <c r="V111">
        <f>insurance9[[#This Row],[charges_class]]</f>
        <v>9</v>
      </c>
      <c r="W111">
        <f>VLOOKUP(insurance9[[#This Row],[region]],Table2[],2,0)</f>
        <v>4</v>
      </c>
      <c r="X111">
        <f>IF(insurance9[[#This Row],[sex]]="female",0,1)</f>
        <v>1</v>
      </c>
      <c r="Y111">
        <f>insurance9[[#This Row],[bmi]]</f>
        <v>35.090000000000003</v>
      </c>
      <c r="Z111">
        <f>insurance9[[#This Row],[children]]</f>
        <v>0</v>
      </c>
    </row>
    <row r="112" spans="1:26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 s="29">
        <v>10825.253699999999</v>
      </c>
      <c r="H112" cm="1">
        <f t="array" ref="H112">INDEX(kelas_charges[kelas],MATCH(1,(insurance9[[#This Row],[charges]]&gt;=kelas_charges[Lower])*(insurance9[[#This Row],[charges]]&lt;kelas_charges[Upper]),0),1)</f>
        <v>2</v>
      </c>
      <c r="I112" t="str" cm="1">
        <f t="array" ref="I112">INDEX(kelas_charges[desc],MATCH(1,(insurance9[[#This Row],[charges]]&gt;=kelas_charges[Lower])*(insurance9[[#This Row],[charges]]&lt;kelas_charges[Upper]),0),1)</f>
        <v>6817 s.d 12512</v>
      </c>
      <c r="J112">
        <f>IF(insurance9[[#This Row],[charges]]&gt;16700,1,0)</f>
        <v>0</v>
      </c>
      <c r="K112" s="138">
        <f>insurance9[[#This Row],[charges]]</f>
        <v>10825.253699999999</v>
      </c>
      <c r="L112">
        <f>insurance9[[#This Row],[age]]</f>
        <v>54</v>
      </c>
      <c r="M112">
        <f>IF(insurance9[[#This Row],[smoker]]="yes",1,0)</f>
        <v>0</v>
      </c>
      <c r="N112" t="str">
        <f>IF(insurance9[[#This Row],[smoker]]="yes","Perokok","Non Perokok")</f>
        <v>Non Perokok</v>
      </c>
      <c r="O112" s="138">
        <f>insurance9[[#This Row],[charges]]</f>
        <v>10825.253699999999</v>
      </c>
      <c r="P112" s="138" t="str" cm="1">
        <f t="array" ref="P112">INDEX(bmi[bmi name],MATCH(1,(insurance9[[#This Row],[bmi]]&lt;bmi[bmi atas])*(insurance9[[#This Row],[bmi]]&gt;=bmi[bmi bawah]),0),0)</f>
        <v>Obesitas II</v>
      </c>
      <c r="Q112" s="138">
        <f>insurance9[[#This Row],[cha]]</f>
        <v>10825.253699999999</v>
      </c>
      <c r="R112" s="138" t="str">
        <f>insurance9[[#This Row],[smo]]</f>
        <v>Non Perokok</v>
      </c>
      <c r="S112" s="149">
        <f>insurance9[[#This Row],[bmi]]</f>
        <v>33.630000000000003</v>
      </c>
      <c r="T112" s="149">
        <f>insurance9[[#This Row],[age]]</f>
        <v>54</v>
      </c>
      <c r="U112" s="149">
        <f>insurance9[[#This Row],[bmi2]]</f>
        <v>33.630000000000003</v>
      </c>
      <c r="V112">
        <f>insurance9[[#This Row],[charges_class]]</f>
        <v>2</v>
      </c>
      <c r="W112">
        <f>VLOOKUP(insurance9[[#This Row],[region]],Table2[],2,0)</f>
        <v>1</v>
      </c>
      <c r="X112">
        <f>IF(insurance9[[#This Row],[sex]]="female",0,1)</f>
        <v>1</v>
      </c>
      <c r="Y112">
        <f>insurance9[[#This Row],[bmi]]</f>
        <v>33.630000000000003</v>
      </c>
      <c r="Z112">
        <f>insurance9[[#This Row],[children]]</f>
        <v>1</v>
      </c>
    </row>
    <row r="113" spans="1:26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 s="29">
        <v>11881.358</v>
      </c>
      <c r="H113" cm="1">
        <f t="array" ref="H113">INDEX(kelas_charges[kelas],MATCH(1,(insurance9[[#This Row],[charges]]&gt;=kelas_charges[Lower])*(insurance9[[#This Row],[charges]]&lt;kelas_charges[Upper]),0),1)</f>
        <v>2</v>
      </c>
      <c r="I113" t="str" cm="1">
        <f t="array" ref="I113">INDEX(kelas_charges[desc],MATCH(1,(insurance9[[#This Row],[charges]]&gt;=kelas_charges[Lower])*(insurance9[[#This Row],[charges]]&lt;kelas_charges[Upper]),0),1)</f>
        <v>6817 s.d 12512</v>
      </c>
      <c r="J113">
        <f>IF(insurance9[[#This Row],[charges]]&gt;16700,1,0)</f>
        <v>0</v>
      </c>
      <c r="K113" s="138">
        <f>insurance9[[#This Row],[charges]]</f>
        <v>11881.358</v>
      </c>
      <c r="L113">
        <f>insurance9[[#This Row],[age]]</f>
        <v>55</v>
      </c>
      <c r="M113">
        <f>IF(insurance9[[#This Row],[smoker]]="yes",1,0)</f>
        <v>0</v>
      </c>
      <c r="N113" t="str">
        <f>IF(insurance9[[#This Row],[smoker]]="yes","Perokok","Non Perokok")</f>
        <v>Non Perokok</v>
      </c>
      <c r="O113" s="138">
        <f>insurance9[[#This Row],[charges]]</f>
        <v>11881.358</v>
      </c>
      <c r="P113" s="138" t="str" cm="1">
        <f t="array" ref="P113">INDEX(bmi[bmi name],MATCH(1,(insurance9[[#This Row],[bmi]]&lt;bmi[bmi atas])*(insurance9[[#This Row],[bmi]]&gt;=bmi[bmi bawah]),0),0)</f>
        <v>Obesitas I</v>
      </c>
      <c r="Q113" s="138">
        <f>insurance9[[#This Row],[cha]]</f>
        <v>11881.358</v>
      </c>
      <c r="R113" s="138" t="str">
        <f>insurance9[[#This Row],[smo]]</f>
        <v>Non Perokok</v>
      </c>
      <c r="S113" s="149">
        <f>insurance9[[#This Row],[bmi]]</f>
        <v>29.7</v>
      </c>
      <c r="T113" s="149">
        <f>insurance9[[#This Row],[age]]</f>
        <v>55</v>
      </c>
      <c r="U113" s="149">
        <f>insurance9[[#This Row],[bmi2]]</f>
        <v>29.7</v>
      </c>
      <c r="V113">
        <f>insurance9[[#This Row],[charges_class]]</f>
        <v>2</v>
      </c>
      <c r="W113">
        <f>VLOOKUP(insurance9[[#This Row],[region]],Table2[],2,0)</f>
        <v>3</v>
      </c>
      <c r="X113">
        <f>IF(insurance9[[#This Row],[sex]]="female",0,1)</f>
        <v>0</v>
      </c>
      <c r="Y113">
        <f>insurance9[[#This Row],[bmi]]</f>
        <v>29.7</v>
      </c>
      <c r="Z113">
        <f>insurance9[[#This Row],[children]]</f>
        <v>2</v>
      </c>
    </row>
    <row r="114" spans="1:26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 s="29">
        <v>4646.759</v>
      </c>
      <c r="H114" cm="1">
        <f t="array" ref="H114">INDEX(kelas_charges[kelas],MATCH(1,(insurance9[[#This Row],[charges]]&gt;=kelas_charges[Lower])*(insurance9[[#This Row],[charges]]&lt;kelas_charges[Upper]),0),1)</f>
        <v>1</v>
      </c>
      <c r="I114" t="str" cm="1">
        <f t="array" ref="I114">INDEX(kelas_charges[desc],MATCH(1,(insurance9[[#This Row],[charges]]&gt;=kelas_charges[Lower])*(insurance9[[#This Row],[charges]]&lt;kelas_charges[Upper]),0),1)</f>
        <v>1121 s.d 6817</v>
      </c>
      <c r="J114">
        <f>IF(insurance9[[#This Row],[charges]]&gt;16700,1,0)</f>
        <v>0</v>
      </c>
      <c r="K114" s="138">
        <f>insurance9[[#This Row],[charges]]</f>
        <v>4646.759</v>
      </c>
      <c r="L114">
        <f>insurance9[[#This Row],[age]]</f>
        <v>37</v>
      </c>
      <c r="M114">
        <f>IF(insurance9[[#This Row],[smoker]]="yes",1,0)</f>
        <v>0</v>
      </c>
      <c r="N114" t="str">
        <f>IF(insurance9[[#This Row],[smoker]]="yes","Perokok","Non Perokok")</f>
        <v>Non Perokok</v>
      </c>
      <c r="O114" s="138">
        <f>insurance9[[#This Row],[charges]]</f>
        <v>4646.759</v>
      </c>
      <c r="P114" s="138" t="str" cm="1">
        <f t="array" ref="P114">INDEX(bmi[bmi name],MATCH(1,(insurance9[[#This Row],[bmi]]&lt;bmi[bmi atas])*(insurance9[[#This Row],[bmi]]&gt;=bmi[bmi bawah]),0),0)</f>
        <v>Obesitas II</v>
      </c>
      <c r="Q114" s="138">
        <f>insurance9[[#This Row],[cha]]</f>
        <v>4646.759</v>
      </c>
      <c r="R114" s="138" t="str">
        <f>insurance9[[#This Row],[smo]]</f>
        <v>Non Perokok</v>
      </c>
      <c r="S114" s="149">
        <f>insurance9[[#This Row],[bmi]]</f>
        <v>30.8</v>
      </c>
      <c r="T114" s="149">
        <f>insurance9[[#This Row],[age]]</f>
        <v>37</v>
      </c>
      <c r="U114" s="149">
        <f>insurance9[[#This Row],[bmi2]]</f>
        <v>30.8</v>
      </c>
      <c r="V114">
        <f>insurance9[[#This Row],[charges_class]]</f>
        <v>1</v>
      </c>
      <c r="W114">
        <f>VLOOKUP(insurance9[[#This Row],[region]],Table2[],2,0)</f>
        <v>3</v>
      </c>
      <c r="X114">
        <f>IF(insurance9[[#This Row],[sex]]="female",0,1)</f>
        <v>1</v>
      </c>
      <c r="Y114">
        <f>insurance9[[#This Row],[bmi]]</f>
        <v>30.8</v>
      </c>
      <c r="Z114">
        <f>insurance9[[#This Row],[children]]</f>
        <v>0</v>
      </c>
    </row>
    <row r="115" spans="1:26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 s="29">
        <v>2404.7338</v>
      </c>
      <c r="H115" cm="1">
        <f t="array" ref="H115">INDEX(kelas_charges[kelas],MATCH(1,(insurance9[[#This Row],[charges]]&gt;=kelas_charges[Lower])*(insurance9[[#This Row],[charges]]&lt;kelas_charges[Upper]),0),1)</f>
        <v>1</v>
      </c>
      <c r="I115" t="str" cm="1">
        <f t="array" ref="I115">INDEX(kelas_charges[desc],MATCH(1,(insurance9[[#This Row],[charges]]&gt;=kelas_charges[Lower])*(insurance9[[#This Row],[charges]]&lt;kelas_charges[Upper]),0),1)</f>
        <v>1121 s.d 6817</v>
      </c>
      <c r="J115">
        <f>IF(insurance9[[#This Row],[charges]]&gt;16700,1,0)</f>
        <v>0</v>
      </c>
      <c r="K115" s="138">
        <f>insurance9[[#This Row],[charges]]</f>
        <v>2404.7338</v>
      </c>
      <c r="L115">
        <f>insurance9[[#This Row],[age]]</f>
        <v>21</v>
      </c>
      <c r="M115">
        <f>IF(insurance9[[#This Row],[smoker]]="yes",1,0)</f>
        <v>0</v>
      </c>
      <c r="N115" t="str">
        <f>IF(insurance9[[#This Row],[smoker]]="yes","Perokok","Non Perokok")</f>
        <v>Non Perokok</v>
      </c>
      <c r="O115" s="138">
        <f>insurance9[[#This Row],[charges]]</f>
        <v>2404.7338</v>
      </c>
      <c r="P115" s="138" t="str" cm="1">
        <f t="array" ref="P115">INDEX(bmi[bmi name],MATCH(1,(insurance9[[#This Row],[bmi]]&lt;bmi[bmi atas])*(insurance9[[#This Row],[bmi]]&gt;=bmi[bmi bawah]),0),0)</f>
        <v>Obesitas II</v>
      </c>
      <c r="Q115" s="138">
        <f>insurance9[[#This Row],[cha]]</f>
        <v>2404.7338</v>
      </c>
      <c r="R115" s="138" t="str">
        <f>insurance9[[#This Row],[smo]]</f>
        <v>Non Perokok</v>
      </c>
      <c r="S115" s="149">
        <f>insurance9[[#This Row],[bmi]]</f>
        <v>35.72</v>
      </c>
      <c r="T115" s="149">
        <f>insurance9[[#This Row],[age]]</f>
        <v>21</v>
      </c>
      <c r="U115" s="149">
        <f>insurance9[[#This Row],[bmi2]]</f>
        <v>35.72</v>
      </c>
      <c r="V115">
        <f>insurance9[[#This Row],[charges_class]]</f>
        <v>1</v>
      </c>
      <c r="W115">
        <f>VLOOKUP(insurance9[[#This Row],[region]],Table2[],2,0)</f>
        <v>1</v>
      </c>
      <c r="X115">
        <f>IF(insurance9[[#This Row],[sex]]="female",0,1)</f>
        <v>0</v>
      </c>
      <c r="Y115">
        <f>insurance9[[#This Row],[bmi]]</f>
        <v>35.72</v>
      </c>
      <c r="Z115">
        <f>insurance9[[#This Row],[children]]</f>
        <v>0</v>
      </c>
    </row>
    <row r="116" spans="1:26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 s="29">
        <v>11488.31695</v>
      </c>
      <c r="H116" cm="1">
        <f t="array" ref="H116">INDEX(kelas_charges[kelas],MATCH(1,(insurance9[[#This Row],[charges]]&gt;=kelas_charges[Lower])*(insurance9[[#This Row],[charges]]&lt;kelas_charges[Upper]),0),1)</f>
        <v>2</v>
      </c>
      <c r="I116" t="str" cm="1">
        <f t="array" ref="I116">INDEX(kelas_charges[desc],MATCH(1,(insurance9[[#This Row],[charges]]&gt;=kelas_charges[Lower])*(insurance9[[#This Row],[charges]]&lt;kelas_charges[Upper]),0),1)</f>
        <v>6817 s.d 12512</v>
      </c>
      <c r="J116">
        <f>IF(insurance9[[#This Row],[charges]]&gt;16700,1,0)</f>
        <v>0</v>
      </c>
      <c r="K116" s="138">
        <f>insurance9[[#This Row],[charges]]</f>
        <v>11488.31695</v>
      </c>
      <c r="L116">
        <f>insurance9[[#This Row],[age]]</f>
        <v>52</v>
      </c>
      <c r="M116">
        <f>IF(insurance9[[#This Row],[smoker]]="yes",1,0)</f>
        <v>0</v>
      </c>
      <c r="N116" t="str">
        <f>IF(insurance9[[#This Row],[smoker]]="yes","Perokok","Non Perokok")</f>
        <v>Non Perokok</v>
      </c>
      <c r="O116" s="138">
        <f>insurance9[[#This Row],[charges]]</f>
        <v>11488.31695</v>
      </c>
      <c r="P116" s="138" t="str" cm="1">
        <f t="array" ref="P116">INDEX(bmi[bmi name],MATCH(1,(insurance9[[#This Row],[bmi]]&lt;bmi[bmi atas])*(insurance9[[#This Row],[bmi]]&gt;=bmi[bmi bawah]),0),0)</f>
        <v>Obesitas II</v>
      </c>
      <c r="Q116" s="138">
        <f>insurance9[[#This Row],[cha]]</f>
        <v>11488.31695</v>
      </c>
      <c r="R116" s="138" t="str">
        <f>insurance9[[#This Row],[smo]]</f>
        <v>Non Perokok</v>
      </c>
      <c r="S116" s="149">
        <f>insurance9[[#This Row],[bmi]]</f>
        <v>32.204999999999998</v>
      </c>
      <c r="T116" s="149">
        <f>insurance9[[#This Row],[age]]</f>
        <v>52</v>
      </c>
      <c r="U116" s="149">
        <f>insurance9[[#This Row],[bmi2]]</f>
        <v>32.204999999999998</v>
      </c>
      <c r="V116">
        <f>insurance9[[#This Row],[charges_class]]</f>
        <v>2</v>
      </c>
      <c r="W116">
        <f>VLOOKUP(insurance9[[#This Row],[region]],Table2[],2,0)</f>
        <v>2</v>
      </c>
      <c r="X116">
        <f>IF(insurance9[[#This Row],[sex]]="female",0,1)</f>
        <v>1</v>
      </c>
      <c r="Y116">
        <f>insurance9[[#This Row],[bmi]]</f>
        <v>32.204999999999998</v>
      </c>
      <c r="Z116">
        <f>insurance9[[#This Row],[children]]</f>
        <v>3</v>
      </c>
    </row>
    <row r="117" spans="1:26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 s="29">
        <v>30259.995559999999</v>
      </c>
      <c r="H117" cm="1">
        <f t="array" ref="H117">INDEX(kelas_charges[kelas],MATCH(1,(insurance9[[#This Row],[charges]]&gt;=kelas_charges[Lower])*(insurance9[[#This Row],[charges]]&lt;kelas_charges[Upper]),0),1)</f>
        <v>6</v>
      </c>
      <c r="I117" t="str" cm="1">
        <f t="array" ref="I117">INDEX(kelas_charges[desc],MATCH(1,(insurance9[[#This Row],[charges]]&gt;=kelas_charges[Lower])*(insurance9[[#This Row],[charges]]&lt;kelas_charges[Upper]),0),1)</f>
        <v>29598 s.d 35293</v>
      </c>
      <c r="J117">
        <f>IF(insurance9[[#This Row],[charges]]&gt;16700,1,0)</f>
        <v>1</v>
      </c>
      <c r="K117" s="138">
        <f>insurance9[[#This Row],[charges]]</f>
        <v>30259.995559999999</v>
      </c>
      <c r="L117">
        <f>insurance9[[#This Row],[age]]</f>
        <v>60</v>
      </c>
      <c r="M117">
        <f>IF(insurance9[[#This Row],[smoker]]="yes",1,0)</f>
        <v>0</v>
      </c>
      <c r="N117" t="str">
        <f>IF(insurance9[[#This Row],[smoker]]="yes","Perokok","Non Perokok")</f>
        <v>Non Perokok</v>
      </c>
      <c r="O117" s="138">
        <f>insurance9[[#This Row],[charges]]</f>
        <v>30259.995559999999</v>
      </c>
      <c r="P117" s="138" t="str" cm="1">
        <f t="array" ref="P117">INDEX(bmi[bmi name],MATCH(1,(insurance9[[#This Row],[bmi]]&lt;bmi[bmi atas])*(insurance9[[#This Row],[bmi]]&gt;=bmi[bmi bawah]),0),0)</f>
        <v>Obesitas I</v>
      </c>
      <c r="Q117" s="138">
        <f>insurance9[[#This Row],[cha]]</f>
        <v>30259.995559999999</v>
      </c>
      <c r="R117" s="138" t="str">
        <f>insurance9[[#This Row],[smo]]</f>
        <v>Non Perokok</v>
      </c>
      <c r="S117" s="149">
        <f>insurance9[[#This Row],[bmi]]</f>
        <v>28.594999999999999</v>
      </c>
      <c r="T117" s="149">
        <f>insurance9[[#This Row],[age]]</f>
        <v>60</v>
      </c>
      <c r="U117" s="149">
        <f>insurance9[[#This Row],[bmi2]]</f>
        <v>28.594999999999999</v>
      </c>
      <c r="V117">
        <f>insurance9[[#This Row],[charges_class]]</f>
        <v>6</v>
      </c>
      <c r="W117">
        <f>VLOOKUP(insurance9[[#This Row],[region]],Table2[],2,0)</f>
        <v>2</v>
      </c>
      <c r="X117">
        <f>IF(insurance9[[#This Row],[sex]]="female",0,1)</f>
        <v>1</v>
      </c>
      <c r="Y117">
        <f>insurance9[[#This Row],[bmi]]</f>
        <v>28.594999999999999</v>
      </c>
      <c r="Z117">
        <f>insurance9[[#This Row],[children]]</f>
        <v>0</v>
      </c>
    </row>
    <row r="118" spans="1:26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 s="29">
        <v>11381.3254</v>
      </c>
      <c r="H118" cm="1">
        <f t="array" ref="H118">INDEX(kelas_charges[kelas],MATCH(1,(insurance9[[#This Row],[charges]]&gt;=kelas_charges[Lower])*(insurance9[[#This Row],[charges]]&lt;kelas_charges[Upper]),0),1)</f>
        <v>2</v>
      </c>
      <c r="I118" t="str" cm="1">
        <f t="array" ref="I118">INDEX(kelas_charges[desc],MATCH(1,(insurance9[[#This Row],[charges]]&gt;=kelas_charges[Lower])*(insurance9[[#This Row],[charges]]&lt;kelas_charges[Upper]),0),1)</f>
        <v>6817 s.d 12512</v>
      </c>
      <c r="J118">
        <f>IF(insurance9[[#This Row],[charges]]&gt;16700,1,0)</f>
        <v>0</v>
      </c>
      <c r="K118" s="138">
        <f>insurance9[[#This Row],[charges]]</f>
        <v>11381.3254</v>
      </c>
      <c r="L118">
        <f>insurance9[[#This Row],[age]]</f>
        <v>58</v>
      </c>
      <c r="M118">
        <f>IF(insurance9[[#This Row],[smoker]]="yes",1,0)</f>
        <v>0</v>
      </c>
      <c r="N118" t="str">
        <f>IF(insurance9[[#This Row],[smoker]]="yes","Perokok","Non Perokok")</f>
        <v>Non Perokok</v>
      </c>
      <c r="O118" s="138">
        <f>insurance9[[#This Row],[charges]]</f>
        <v>11381.3254</v>
      </c>
      <c r="P118" s="138" t="str" cm="1">
        <f t="array" ref="P118">INDEX(bmi[bmi name],MATCH(1,(insurance9[[#This Row],[bmi]]&lt;bmi[bmi atas])*(insurance9[[#This Row],[bmi]]&gt;=bmi[bmi bawah]),0),0)</f>
        <v>Obesitas II</v>
      </c>
      <c r="Q118" s="138">
        <f>insurance9[[#This Row],[cha]]</f>
        <v>11381.3254</v>
      </c>
      <c r="R118" s="138" t="str">
        <f>insurance9[[#This Row],[smo]]</f>
        <v>Non Perokok</v>
      </c>
      <c r="S118" s="149">
        <f>insurance9[[#This Row],[bmi]]</f>
        <v>49.06</v>
      </c>
      <c r="T118" s="149">
        <f>insurance9[[#This Row],[age]]</f>
        <v>58</v>
      </c>
      <c r="U118" s="149">
        <f>insurance9[[#This Row],[bmi2]]</f>
        <v>49.06</v>
      </c>
      <c r="V118">
        <f>insurance9[[#This Row],[charges_class]]</f>
        <v>2</v>
      </c>
      <c r="W118">
        <f>VLOOKUP(insurance9[[#This Row],[region]],Table2[],2,0)</f>
        <v>4</v>
      </c>
      <c r="X118">
        <f>IF(insurance9[[#This Row],[sex]]="female",0,1)</f>
        <v>1</v>
      </c>
      <c r="Y118">
        <f>insurance9[[#This Row],[bmi]]</f>
        <v>49.06</v>
      </c>
      <c r="Z118">
        <f>insurance9[[#This Row],[children]]</f>
        <v>0</v>
      </c>
    </row>
    <row r="119" spans="1:26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 s="29">
        <v>19107.779600000002</v>
      </c>
      <c r="H119" cm="1">
        <f t="array" ref="H119">INDEX(kelas_charges[kelas],MATCH(1,(insurance9[[#This Row],[charges]]&gt;=kelas_charges[Lower])*(insurance9[[#This Row],[charges]]&lt;kelas_charges[Upper]),0),1)</f>
        <v>4</v>
      </c>
      <c r="I119" t="str" cm="1">
        <f t="array" ref="I119">INDEX(kelas_charges[desc],MATCH(1,(insurance9[[#This Row],[charges]]&gt;=kelas_charges[Lower])*(insurance9[[#This Row],[charges]]&lt;kelas_charges[Upper]),0),1)</f>
        <v>18207 s.d 23903</v>
      </c>
      <c r="J119">
        <f>IF(insurance9[[#This Row],[charges]]&gt;16700,1,0)</f>
        <v>1</v>
      </c>
      <c r="K119" s="138">
        <f>insurance9[[#This Row],[charges]]</f>
        <v>19107.779600000002</v>
      </c>
      <c r="L119">
        <f>insurance9[[#This Row],[age]]</f>
        <v>29</v>
      </c>
      <c r="M119">
        <f>IF(insurance9[[#This Row],[smoker]]="yes",1,0)</f>
        <v>1</v>
      </c>
      <c r="N119" t="str">
        <f>IF(insurance9[[#This Row],[smoker]]="yes","Perokok","Non Perokok")</f>
        <v>Perokok</v>
      </c>
      <c r="O119" s="138">
        <f>insurance9[[#This Row],[charges]]</f>
        <v>19107.779600000002</v>
      </c>
      <c r="P119" s="138" t="str" cm="1">
        <f t="array" ref="P119">INDEX(bmi[bmi name],MATCH(1,(insurance9[[#This Row],[bmi]]&lt;bmi[bmi atas])*(insurance9[[#This Row],[bmi]]&gt;=bmi[bmi bawah]),0),0)</f>
        <v>Obesitas I</v>
      </c>
      <c r="Q119" s="138">
        <f>insurance9[[#This Row],[cha]]</f>
        <v>19107.779600000002</v>
      </c>
      <c r="R119" s="138" t="str">
        <f>insurance9[[#This Row],[smo]]</f>
        <v>Perokok</v>
      </c>
      <c r="S119" s="149">
        <f>insurance9[[#This Row],[bmi]]</f>
        <v>27.94</v>
      </c>
      <c r="T119" s="149">
        <f>insurance9[[#This Row],[age]]</f>
        <v>29</v>
      </c>
      <c r="U119" s="149">
        <f>insurance9[[#This Row],[bmi2]]</f>
        <v>27.94</v>
      </c>
      <c r="V119">
        <f>insurance9[[#This Row],[charges_class]]</f>
        <v>4</v>
      </c>
      <c r="W119">
        <f>VLOOKUP(insurance9[[#This Row],[region]],Table2[],2,0)</f>
        <v>4</v>
      </c>
      <c r="X119">
        <f>IF(insurance9[[#This Row],[sex]]="female",0,1)</f>
        <v>0</v>
      </c>
      <c r="Y119">
        <f>insurance9[[#This Row],[bmi]]</f>
        <v>27.94</v>
      </c>
      <c r="Z119">
        <f>insurance9[[#This Row],[children]]</f>
        <v>1</v>
      </c>
    </row>
    <row r="120" spans="1:26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 s="29">
        <v>8601.3292999999994</v>
      </c>
      <c r="H120" cm="1">
        <f t="array" ref="H120">INDEX(kelas_charges[kelas],MATCH(1,(insurance9[[#This Row],[charges]]&gt;=kelas_charges[Lower])*(insurance9[[#This Row],[charges]]&lt;kelas_charges[Upper]),0),1)</f>
        <v>2</v>
      </c>
      <c r="I120" t="str" cm="1">
        <f t="array" ref="I120">INDEX(kelas_charges[desc],MATCH(1,(insurance9[[#This Row],[charges]]&gt;=kelas_charges[Lower])*(insurance9[[#This Row],[charges]]&lt;kelas_charges[Upper]),0),1)</f>
        <v>6817 s.d 12512</v>
      </c>
      <c r="J120">
        <f>IF(insurance9[[#This Row],[charges]]&gt;16700,1,0)</f>
        <v>0</v>
      </c>
      <c r="K120" s="138">
        <f>insurance9[[#This Row],[charges]]</f>
        <v>8601.3292999999994</v>
      </c>
      <c r="L120">
        <f>insurance9[[#This Row],[age]]</f>
        <v>49</v>
      </c>
      <c r="M120">
        <f>IF(insurance9[[#This Row],[smoker]]="yes",1,0)</f>
        <v>0</v>
      </c>
      <c r="N120" t="str">
        <f>IF(insurance9[[#This Row],[smoker]]="yes","Perokok","Non Perokok")</f>
        <v>Non Perokok</v>
      </c>
      <c r="O120" s="138">
        <f>insurance9[[#This Row],[charges]]</f>
        <v>8601.3292999999994</v>
      </c>
      <c r="P120" s="138" t="str" cm="1">
        <f t="array" ref="P120">INDEX(bmi[bmi name],MATCH(1,(insurance9[[#This Row],[bmi]]&lt;bmi[bmi atas])*(insurance9[[#This Row],[bmi]]&gt;=bmi[bmi bawah]),0),0)</f>
        <v>Obesitas I</v>
      </c>
      <c r="Q120" s="138">
        <f>insurance9[[#This Row],[cha]]</f>
        <v>8601.3292999999994</v>
      </c>
      <c r="R120" s="138" t="str">
        <f>insurance9[[#This Row],[smo]]</f>
        <v>Non Perokok</v>
      </c>
      <c r="S120" s="149">
        <f>insurance9[[#This Row],[bmi]]</f>
        <v>27.17</v>
      </c>
      <c r="T120" s="149">
        <f>insurance9[[#This Row],[age]]</f>
        <v>49</v>
      </c>
      <c r="U120" s="149">
        <f>insurance9[[#This Row],[bmi2]]</f>
        <v>27.17</v>
      </c>
      <c r="V120">
        <f>insurance9[[#This Row],[charges_class]]</f>
        <v>2</v>
      </c>
      <c r="W120">
        <f>VLOOKUP(insurance9[[#This Row],[region]],Table2[],2,0)</f>
        <v>4</v>
      </c>
      <c r="X120">
        <f>IF(insurance9[[#This Row],[sex]]="female",0,1)</f>
        <v>0</v>
      </c>
      <c r="Y120">
        <f>insurance9[[#This Row],[bmi]]</f>
        <v>27.17</v>
      </c>
      <c r="Z120">
        <f>insurance9[[#This Row],[children]]</f>
        <v>0</v>
      </c>
    </row>
    <row r="121" spans="1:26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 s="29">
        <v>6686.4313000000002</v>
      </c>
      <c r="H121" cm="1">
        <f t="array" ref="H121">INDEX(kelas_charges[kelas],MATCH(1,(insurance9[[#This Row],[charges]]&gt;=kelas_charges[Lower])*(insurance9[[#This Row],[charges]]&lt;kelas_charges[Upper]),0),1)</f>
        <v>1</v>
      </c>
      <c r="I121" t="str" cm="1">
        <f t="array" ref="I121">INDEX(kelas_charges[desc],MATCH(1,(insurance9[[#This Row],[charges]]&gt;=kelas_charges[Lower])*(insurance9[[#This Row],[charges]]&lt;kelas_charges[Upper]),0),1)</f>
        <v>1121 s.d 6817</v>
      </c>
      <c r="J121">
        <f>IF(insurance9[[#This Row],[charges]]&gt;16700,1,0)</f>
        <v>0</v>
      </c>
      <c r="K121" s="138">
        <f>insurance9[[#This Row],[charges]]</f>
        <v>6686.4313000000002</v>
      </c>
      <c r="L121">
        <f>insurance9[[#This Row],[age]]</f>
        <v>37</v>
      </c>
      <c r="M121">
        <f>IF(insurance9[[#This Row],[smoker]]="yes",1,0)</f>
        <v>0</v>
      </c>
      <c r="N121" t="str">
        <f>IF(insurance9[[#This Row],[smoker]]="yes","Perokok","Non Perokok")</f>
        <v>Non Perokok</v>
      </c>
      <c r="O121" s="138">
        <f>insurance9[[#This Row],[charges]]</f>
        <v>6686.4313000000002</v>
      </c>
      <c r="P121" s="138" t="str" cm="1">
        <f t="array" ref="P121">INDEX(bmi[bmi name],MATCH(1,(insurance9[[#This Row],[bmi]]&lt;bmi[bmi atas])*(insurance9[[#This Row],[bmi]]&gt;=bmi[bmi bawah]),0),0)</f>
        <v>Overweight</v>
      </c>
      <c r="Q121" s="138">
        <f>insurance9[[#This Row],[cha]]</f>
        <v>6686.4313000000002</v>
      </c>
      <c r="R121" s="138" t="str">
        <f>insurance9[[#This Row],[smo]]</f>
        <v>Non Perokok</v>
      </c>
      <c r="S121" s="149">
        <f>insurance9[[#This Row],[bmi]]</f>
        <v>23.37</v>
      </c>
      <c r="T121" s="149">
        <f>insurance9[[#This Row],[age]]</f>
        <v>37</v>
      </c>
      <c r="U121" s="149">
        <f>insurance9[[#This Row],[bmi2]]</f>
        <v>23.37</v>
      </c>
      <c r="V121">
        <f>insurance9[[#This Row],[charges_class]]</f>
        <v>1</v>
      </c>
      <c r="W121">
        <f>VLOOKUP(insurance9[[#This Row],[region]],Table2[],2,0)</f>
        <v>1</v>
      </c>
      <c r="X121">
        <f>IF(insurance9[[#This Row],[sex]]="female",0,1)</f>
        <v>0</v>
      </c>
      <c r="Y121">
        <f>insurance9[[#This Row],[bmi]]</f>
        <v>23.37</v>
      </c>
      <c r="Z121">
        <f>insurance9[[#This Row],[children]]</f>
        <v>2</v>
      </c>
    </row>
    <row r="122" spans="1:26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 s="29">
        <v>7740.3370000000004</v>
      </c>
      <c r="H122" cm="1">
        <f t="array" ref="H122">INDEX(kelas_charges[kelas],MATCH(1,(insurance9[[#This Row],[charges]]&gt;=kelas_charges[Lower])*(insurance9[[#This Row],[charges]]&lt;kelas_charges[Upper]),0),1)</f>
        <v>2</v>
      </c>
      <c r="I122" t="str" cm="1">
        <f t="array" ref="I122">INDEX(kelas_charges[desc],MATCH(1,(insurance9[[#This Row],[charges]]&gt;=kelas_charges[Lower])*(insurance9[[#This Row],[charges]]&lt;kelas_charges[Upper]),0),1)</f>
        <v>6817 s.d 12512</v>
      </c>
      <c r="J122">
        <f>IF(insurance9[[#This Row],[charges]]&gt;16700,1,0)</f>
        <v>0</v>
      </c>
      <c r="K122" s="138">
        <f>insurance9[[#This Row],[charges]]</f>
        <v>7740.3370000000004</v>
      </c>
      <c r="L122">
        <f>insurance9[[#This Row],[age]]</f>
        <v>44</v>
      </c>
      <c r="M122">
        <f>IF(insurance9[[#This Row],[smoker]]="yes",1,0)</f>
        <v>0</v>
      </c>
      <c r="N122" t="str">
        <f>IF(insurance9[[#This Row],[smoker]]="yes","Perokok","Non Perokok")</f>
        <v>Non Perokok</v>
      </c>
      <c r="O122" s="138">
        <f>insurance9[[#This Row],[charges]]</f>
        <v>7740.3370000000004</v>
      </c>
      <c r="P122" s="138" t="str" cm="1">
        <f t="array" ref="P122">INDEX(bmi[bmi name],MATCH(1,(insurance9[[#This Row],[bmi]]&lt;bmi[bmi atas])*(insurance9[[#This Row],[bmi]]&gt;=bmi[bmi bawah]),0),0)</f>
        <v>Obesitas II</v>
      </c>
      <c r="Q122" s="138">
        <f>insurance9[[#This Row],[cha]]</f>
        <v>7740.3370000000004</v>
      </c>
      <c r="R122" s="138" t="str">
        <f>insurance9[[#This Row],[smo]]</f>
        <v>Non Perokok</v>
      </c>
      <c r="S122" s="149">
        <f>insurance9[[#This Row],[bmi]]</f>
        <v>37.1</v>
      </c>
      <c r="T122" s="149">
        <f>insurance9[[#This Row],[age]]</f>
        <v>44</v>
      </c>
      <c r="U122" s="149">
        <f>insurance9[[#This Row],[bmi2]]</f>
        <v>37.1</v>
      </c>
      <c r="V122">
        <f>insurance9[[#This Row],[charges_class]]</f>
        <v>2</v>
      </c>
      <c r="W122">
        <f>VLOOKUP(insurance9[[#This Row],[region]],Table2[],2,0)</f>
        <v>3</v>
      </c>
      <c r="X122">
        <f>IF(insurance9[[#This Row],[sex]]="female",0,1)</f>
        <v>1</v>
      </c>
      <c r="Y122">
        <f>insurance9[[#This Row],[bmi]]</f>
        <v>37.1</v>
      </c>
      <c r="Z122">
        <f>insurance9[[#This Row],[children]]</f>
        <v>2</v>
      </c>
    </row>
    <row r="123" spans="1:26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 s="29">
        <v>1705.6244999999999</v>
      </c>
      <c r="H123" cm="1">
        <f t="array" ref="H123">INDEX(kelas_charges[kelas],MATCH(1,(insurance9[[#This Row],[charges]]&gt;=kelas_charges[Lower])*(insurance9[[#This Row],[charges]]&lt;kelas_charges[Upper]),0),1)</f>
        <v>1</v>
      </c>
      <c r="I123" t="str" cm="1">
        <f t="array" ref="I123">INDEX(kelas_charges[desc],MATCH(1,(insurance9[[#This Row],[charges]]&gt;=kelas_charges[Lower])*(insurance9[[#This Row],[charges]]&lt;kelas_charges[Upper]),0),1)</f>
        <v>1121 s.d 6817</v>
      </c>
      <c r="J123">
        <f>IF(insurance9[[#This Row],[charges]]&gt;16700,1,0)</f>
        <v>0</v>
      </c>
      <c r="K123" s="138">
        <f>insurance9[[#This Row],[charges]]</f>
        <v>1705.6244999999999</v>
      </c>
      <c r="L123">
        <f>insurance9[[#This Row],[age]]</f>
        <v>18</v>
      </c>
      <c r="M123">
        <f>IF(insurance9[[#This Row],[smoker]]="yes",1,0)</f>
        <v>0</v>
      </c>
      <c r="N123" t="str">
        <f>IF(insurance9[[#This Row],[smoker]]="yes","Perokok","Non Perokok")</f>
        <v>Non Perokok</v>
      </c>
      <c r="O123" s="138">
        <f>insurance9[[#This Row],[charges]]</f>
        <v>1705.6244999999999</v>
      </c>
      <c r="P123" s="138" t="str" cm="1">
        <f t="array" ref="P123">INDEX(bmi[bmi name],MATCH(1,(insurance9[[#This Row],[bmi]]&lt;bmi[bmi atas])*(insurance9[[#This Row],[bmi]]&gt;=bmi[bmi bawah]),0),0)</f>
        <v>Overweight</v>
      </c>
      <c r="Q123" s="138">
        <f>insurance9[[#This Row],[cha]]</f>
        <v>1705.6244999999999</v>
      </c>
      <c r="R123" s="138" t="str">
        <f>insurance9[[#This Row],[smo]]</f>
        <v>Non Perokok</v>
      </c>
      <c r="S123" s="149">
        <f>insurance9[[#This Row],[bmi]]</f>
        <v>23.75</v>
      </c>
      <c r="T123" s="149">
        <f>insurance9[[#This Row],[age]]</f>
        <v>18</v>
      </c>
      <c r="U123" s="149">
        <f>insurance9[[#This Row],[bmi2]]</f>
        <v>23.75</v>
      </c>
      <c r="V123">
        <f>insurance9[[#This Row],[charges_class]]</f>
        <v>1</v>
      </c>
      <c r="W123">
        <f>VLOOKUP(insurance9[[#This Row],[region]],Table2[],2,0)</f>
        <v>2</v>
      </c>
      <c r="X123">
        <f>IF(insurance9[[#This Row],[sex]]="female",0,1)</f>
        <v>1</v>
      </c>
      <c r="Y123">
        <f>insurance9[[#This Row],[bmi]]</f>
        <v>23.75</v>
      </c>
      <c r="Z123">
        <f>insurance9[[#This Row],[children]]</f>
        <v>0</v>
      </c>
    </row>
    <row r="124" spans="1:26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 s="29">
        <v>2257.47525</v>
      </c>
      <c r="H124" cm="1">
        <f t="array" ref="H124">INDEX(kelas_charges[kelas],MATCH(1,(insurance9[[#This Row],[charges]]&gt;=kelas_charges[Lower])*(insurance9[[#This Row],[charges]]&lt;kelas_charges[Upper]),0),1)</f>
        <v>1</v>
      </c>
      <c r="I124" t="str" cm="1">
        <f t="array" ref="I124">INDEX(kelas_charges[desc],MATCH(1,(insurance9[[#This Row],[charges]]&gt;=kelas_charges[Lower])*(insurance9[[#This Row],[charges]]&lt;kelas_charges[Upper]),0),1)</f>
        <v>1121 s.d 6817</v>
      </c>
      <c r="J124">
        <f>IF(insurance9[[#This Row],[charges]]&gt;16700,1,0)</f>
        <v>0</v>
      </c>
      <c r="K124" s="138">
        <f>insurance9[[#This Row],[charges]]</f>
        <v>2257.47525</v>
      </c>
      <c r="L124">
        <f>insurance9[[#This Row],[age]]</f>
        <v>20</v>
      </c>
      <c r="M124">
        <f>IF(insurance9[[#This Row],[smoker]]="yes",1,0)</f>
        <v>0</v>
      </c>
      <c r="N124" t="str">
        <f>IF(insurance9[[#This Row],[smoker]]="yes","Perokok","Non Perokok")</f>
        <v>Non Perokok</v>
      </c>
      <c r="O124" s="138">
        <f>insurance9[[#This Row],[charges]]</f>
        <v>2257.47525</v>
      </c>
      <c r="P124" s="138" t="str" cm="1">
        <f t="array" ref="P124">INDEX(bmi[bmi name],MATCH(1,(insurance9[[#This Row],[bmi]]&lt;bmi[bmi atas])*(insurance9[[#This Row],[bmi]]&gt;=bmi[bmi bawah]),0),0)</f>
        <v>Obesitas I</v>
      </c>
      <c r="Q124" s="138">
        <f>insurance9[[#This Row],[cha]]</f>
        <v>2257.47525</v>
      </c>
      <c r="R124" s="138" t="str">
        <f>insurance9[[#This Row],[smo]]</f>
        <v>Non Perokok</v>
      </c>
      <c r="S124" s="149">
        <f>insurance9[[#This Row],[bmi]]</f>
        <v>28.975000000000001</v>
      </c>
      <c r="T124" s="149">
        <f>insurance9[[#This Row],[age]]</f>
        <v>20</v>
      </c>
      <c r="U124" s="149">
        <f>insurance9[[#This Row],[bmi2]]</f>
        <v>28.975000000000001</v>
      </c>
      <c r="V124">
        <f>insurance9[[#This Row],[charges_class]]</f>
        <v>1</v>
      </c>
      <c r="W124">
        <f>VLOOKUP(insurance9[[#This Row],[region]],Table2[],2,0)</f>
        <v>1</v>
      </c>
      <c r="X124">
        <f>IF(insurance9[[#This Row],[sex]]="female",0,1)</f>
        <v>0</v>
      </c>
      <c r="Y124">
        <f>insurance9[[#This Row],[bmi]]</f>
        <v>28.975000000000001</v>
      </c>
      <c r="Z124">
        <f>insurance9[[#This Row],[children]]</f>
        <v>0</v>
      </c>
    </row>
    <row r="125" spans="1:26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 s="29">
        <v>39556.494500000001</v>
      </c>
      <c r="H125" cm="1">
        <f t="array" ref="H125">INDEX(kelas_charges[kelas],MATCH(1,(insurance9[[#This Row],[charges]]&gt;=kelas_charges[Lower])*(insurance9[[#This Row],[charges]]&lt;kelas_charges[Upper]),0),1)</f>
        <v>7</v>
      </c>
      <c r="I125" t="str" cm="1">
        <f t="array" ref="I125">INDEX(kelas_charges[desc],MATCH(1,(insurance9[[#This Row],[charges]]&gt;=kelas_charges[Lower])*(insurance9[[#This Row],[charges]]&lt;kelas_charges[Upper]),0),1)</f>
        <v>35293 s.d 40989</v>
      </c>
      <c r="J125">
        <f>IF(insurance9[[#This Row],[charges]]&gt;16700,1,0)</f>
        <v>1</v>
      </c>
      <c r="K125" s="138">
        <f>insurance9[[#This Row],[charges]]</f>
        <v>39556.494500000001</v>
      </c>
      <c r="L125">
        <f>insurance9[[#This Row],[age]]</f>
        <v>44</v>
      </c>
      <c r="M125">
        <f>IF(insurance9[[#This Row],[smoker]]="yes",1,0)</f>
        <v>1</v>
      </c>
      <c r="N125" t="str">
        <f>IF(insurance9[[#This Row],[smoker]]="yes","Perokok","Non Perokok")</f>
        <v>Perokok</v>
      </c>
      <c r="O125" s="138">
        <f>insurance9[[#This Row],[charges]]</f>
        <v>39556.494500000001</v>
      </c>
      <c r="P125" s="138" t="str" cm="1">
        <f t="array" ref="P125">INDEX(bmi[bmi name],MATCH(1,(insurance9[[#This Row],[bmi]]&lt;bmi[bmi atas])*(insurance9[[#This Row],[bmi]]&gt;=bmi[bmi bawah]),0),0)</f>
        <v>Obesitas II</v>
      </c>
      <c r="Q125" s="138">
        <f>insurance9[[#This Row],[cha]]</f>
        <v>39556.494500000001</v>
      </c>
      <c r="R125" s="138" t="str">
        <f>insurance9[[#This Row],[smo]]</f>
        <v>Perokok</v>
      </c>
      <c r="S125" s="149">
        <f>insurance9[[#This Row],[bmi]]</f>
        <v>31.35</v>
      </c>
      <c r="T125" s="149">
        <f>insurance9[[#This Row],[age]]</f>
        <v>44</v>
      </c>
      <c r="U125" s="149">
        <f>insurance9[[#This Row],[bmi2]]</f>
        <v>31.35</v>
      </c>
      <c r="V125">
        <f>insurance9[[#This Row],[charges_class]]</f>
        <v>7</v>
      </c>
      <c r="W125">
        <f>VLOOKUP(insurance9[[#This Row],[region]],Table2[],2,0)</f>
        <v>2</v>
      </c>
      <c r="X125">
        <f>IF(insurance9[[#This Row],[sex]]="female",0,1)</f>
        <v>1</v>
      </c>
      <c r="Y125">
        <f>insurance9[[#This Row],[bmi]]</f>
        <v>31.35</v>
      </c>
      <c r="Z125">
        <f>insurance9[[#This Row],[children]]</f>
        <v>1</v>
      </c>
    </row>
    <row r="126" spans="1:26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 s="29">
        <v>10115.00885</v>
      </c>
      <c r="H126" cm="1">
        <f t="array" ref="H126">INDEX(kelas_charges[kelas],MATCH(1,(insurance9[[#This Row],[charges]]&gt;=kelas_charges[Lower])*(insurance9[[#This Row],[charges]]&lt;kelas_charges[Upper]),0),1)</f>
        <v>2</v>
      </c>
      <c r="I126" t="str" cm="1">
        <f t="array" ref="I126">INDEX(kelas_charges[desc],MATCH(1,(insurance9[[#This Row],[charges]]&gt;=kelas_charges[Lower])*(insurance9[[#This Row],[charges]]&lt;kelas_charges[Upper]),0),1)</f>
        <v>6817 s.d 12512</v>
      </c>
      <c r="J126">
        <f>IF(insurance9[[#This Row],[charges]]&gt;16700,1,0)</f>
        <v>0</v>
      </c>
      <c r="K126" s="138">
        <f>insurance9[[#This Row],[charges]]</f>
        <v>10115.00885</v>
      </c>
      <c r="L126">
        <f>insurance9[[#This Row],[age]]</f>
        <v>47</v>
      </c>
      <c r="M126">
        <f>IF(insurance9[[#This Row],[smoker]]="yes",1,0)</f>
        <v>0</v>
      </c>
      <c r="N126" t="str">
        <f>IF(insurance9[[#This Row],[smoker]]="yes","Perokok","Non Perokok")</f>
        <v>Non Perokok</v>
      </c>
      <c r="O126" s="138">
        <f>insurance9[[#This Row],[charges]]</f>
        <v>10115.00885</v>
      </c>
      <c r="P126" s="138" t="str" cm="1">
        <f t="array" ref="P126">INDEX(bmi[bmi name],MATCH(1,(insurance9[[#This Row],[bmi]]&lt;bmi[bmi atas])*(insurance9[[#This Row],[bmi]]&gt;=bmi[bmi bawah]),0),0)</f>
        <v>Obesitas II</v>
      </c>
      <c r="Q126" s="138">
        <f>insurance9[[#This Row],[cha]]</f>
        <v>10115.00885</v>
      </c>
      <c r="R126" s="138" t="str">
        <f>insurance9[[#This Row],[smo]]</f>
        <v>Non Perokok</v>
      </c>
      <c r="S126" s="149">
        <f>insurance9[[#This Row],[bmi]]</f>
        <v>33.914999999999999</v>
      </c>
      <c r="T126" s="149">
        <f>insurance9[[#This Row],[age]]</f>
        <v>47</v>
      </c>
      <c r="U126" s="149">
        <f>insurance9[[#This Row],[bmi2]]</f>
        <v>33.914999999999999</v>
      </c>
      <c r="V126">
        <f>insurance9[[#This Row],[charges_class]]</f>
        <v>2</v>
      </c>
      <c r="W126">
        <f>VLOOKUP(insurance9[[#This Row],[region]],Table2[],2,0)</f>
        <v>1</v>
      </c>
      <c r="X126">
        <f>IF(insurance9[[#This Row],[sex]]="female",0,1)</f>
        <v>0</v>
      </c>
      <c r="Y126">
        <f>insurance9[[#This Row],[bmi]]</f>
        <v>33.914999999999999</v>
      </c>
      <c r="Z126">
        <f>insurance9[[#This Row],[children]]</f>
        <v>3</v>
      </c>
    </row>
    <row r="127" spans="1:26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 s="29">
        <v>3385.3991500000002</v>
      </c>
      <c r="H127" cm="1">
        <f t="array" ref="H127">INDEX(kelas_charges[kelas],MATCH(1,(insurance9[[#This Row],[charges]]&gt;=kelas_charges[Lower])*(insurance9[[#This Row],[charges]]&lt;kelas_charges[Upper]),0),1)</f>
        <v>1</v>
      </c>
      <c r="I127" t="str" cm="1">
        <f t="array" ref="I127">INDEX(kelas_charges[desc],MATCH(1,(insurance9[[#This Row],[charges]]&gt;=kelas_charges[Lower])*(insurance9[[#This Row],[charges]]&lt;kelas_charges[Upper]),0),1)</f>
        <v>1121 s.d 6817</v>
      </c>
      <c r="J127">
        <f>IF(insurance9[[#This Row],[charges]]&gt;16700,1,0)</f>
        <v>0</v>
      </c>
      <c r="K127" s="138">
        <f>insurance9[[#This Row],[charges]]</f>
        <v>3385.3991500000002</v>
      </c>
      <c r="L127">
        <f>insurance9[[#This Row],[age]]</f>
        <v>26</v>
      </c>
      <c r="M127">
        <f>IF(insurance9[[#This Row],[smoker]]="yes",1,0)</f>
        <v>0</v>
      </c>
      <c r="N127" t="str">
        <f>IF(insurance9[[#This Row],[smoker]]="yes","Perokok","Non Perokok")</f>
        <v>Non Perokok</v>
      </c>
      <c r="O127" s="138">
        <f>insurance9[[#This Row],[charges]]</f>
        <v>3385.3991500000002</v>
      </c>
      <c r="P127" s="138" t="str" cm="1">
        <f t="array" ref="P127">INDEX(bmi[bmi name],MATCH(1,(insurance9[[#This Row],[bmi]]&lt;bmi[bmi atas])*(insurance9[[#This Row],[bmi]]&gt;=bmi[bmi bawah]),0),0)</f>
        <v>Obesitas I</v>
      </c>
      <c r="Q127" s="138">
        <f>insurance9[[#This Row],[cha]]</f>
        <v>3385.3991500000002</v>
      </c>
      <c r="R127" s="138" t="str">
        <f>insurance9[[#This Row],[smo]]</f>
        <v>Non Perokok</v>
      </c>
      <c r="S127" s="149">
        <f>insurance9[[#This Row],[bmi]]</f>
        <v>28.785</v>
      </c>
      <c r="T127" s="149">
        <f>insurance9[[#This Row],[age]]</f>
        <v>26</v>
      </c>
      <c r="U127" s="149">
        <f>insurance9[[#This Row],[bmi2]]</f>
        <v>28.785</v>
      </c>
      <c r="V127">
        <f>insurance9[[#This Row],[charges_class]]</f>
        <v>1</v>
      </c>
      <c r="W127">
        <f>VLOOKUP(insurance9[[#This Row],[region]],Table2[],2,0)</f>
        <v>2</v>
      </c>
      <c r="X127">
        <f>IF(insurance9[[#This Row],[sex]]="female",0,1)</f>
        <v>0</v>
      </c>
      <c r="Y127">
        <f>insurance9[[#This Row],[bmi]]</f>
        <v>28.785</v>
      </c>
      <c r="Z127">
        <f>insurance9[[#This Row],[children]]</f>
        <v>0</v>
      </c>
    </row>
    <row r="128" spans="1:26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 s="29">
        <v>17081.080000000002</v>
      </c>
      <c r="H128" cm="1">
        <f t="array" ref="H128">INDEX(kelas_charges[kelas],MATCH(1,(insurance9[[#This Row],[charges]]&gt;=kelas_charges[Lower])*(insurance9[[#This Row],[charges]]&lt;kelas_charges[Upper]),0),1)</f>
        <v>3</v>
      </c>
      <c r="I128" t="str" cm="1">
        <f t="array" ref="I128">INDEX(kelas_charges[desc],MATCH(1,(insurance9[[#This Row],[charges]]&gt;=kelas_charges[Lower])*(insurance9[[#This Row],[charges]]&lt;kelas_charges[Upper]),0),1)</f>
        <v>12512 s.d 18207</v>
      </c>
      <c r="J128">
        <f>IF(insurance9[[#This Row],[charges]]&gt;16700,1,0)</f>
        <v>1</v>
      </c>
      <c r="K128" s="138">
        <f>insurance9[[#This Row],[charges]]</f>
        <v>17081.080000000002</v>
      </c>
      <c r="L128">
        <f>insurance9[[#This Row],[age]]</f>
        <v>19</v>
      </c>
      <c r="M128">
        <f>IF(insurance9[[#This Row],[smoker]]="yes",1,0)</f>
        <v>1</v>
      </c>
      <c r="N128" t="str">
        <f>IF(insurance9[[#This Row],[smoker]]="yes","Perokok","Non Perokok")</f>
        <v>Perokok</v>
      </c>
      <c r="O128" s="138">
        <f>insurance9[[#This Row],[charges]]</f>
        <v>17081.080000000002</v>
      </c>
      <c r="P128" s="138" t="str" cm="1">
        <f t="array" ref="P128">INDEX(bmi[bmi name],MATCH(1,(insurance9[[#This Row],[bmi]]&lt;bmi[bmi atas])*(insurance9[[#This Row],[bmi]]&gt;=bmi[bmi bawah]),0),0)</f>
        <v>Obesitas I</v>
      </c>
      <c r="Q128" s="138">
        <f>insurance9[[#This Row],[cha]]</f>
        <v>17081.080000000002</v>
      </c>
      <c r="R128" s="138" t="str">
        <f>insurance9[[#This Row],[smo]]</f>
        <v>Perokok</v>
      </c>
      <c r="S128" s="149">
        <f>insurance9[[#This Row],[bmi]]</f>
        <v>28.3</v>
      </c>
      <c r="T128" s="149">
        <f>insurance9[[#This Row],[age]]</f>
        <v>19</v>
      </c>
      <c r="U128" s="149">
        <f>insurance9[[#This Row],[bmi2]]</f>
        <v>28.3</v>
      </c>
      <c r="V128">
        <f>insurance9[[#This Row],[charges_class]]</f>
        <v>3</v>
      </c>
      <c r="W128">
        <f>VLOOKUP(insurance9[[#This Row],[region]],Table2[],2,0)</f>
        <v>3</v>
      </c>
      <c r="X128">
        <f>IF(insurance9[[#This Row],[sex]]="female",0,1)</f>
        <v>0</v>
      </c>
      <c r="Y128">
        <f>insurance9[[#This Row],[bmi]]</f>
        <v>28.3</v>
      </c>
      <c r="Z128">
        <f>insurance9[[#This Row],[children]]</f>
        <v>0</v>
      </c>
    </row>
    <row r="129" spans="1:26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 s="29">
        <v>9634.5380000000005</v>
      </c>
      <c r="H129" cm="1">
        <f t="array" ref="H129">INDEX(kelas_charges[kelas],MATCH(1,(insurance9[[#This Row],[charges]]&gt;=kelas_charges[Lower])*(insurance9[[#This Row],[charges]]&lt;kelas_charges[Upper]),0),1)</f>
        <v>2</v>
      </c>
      <c r="I129" t="str" cm="1">
        <f t="array" ref="I129">INDEX(kelas_charges[desc],MATCH(1,(insurance9[[#This Row],[charges]]&gt;=kelas_charges[Lower])*(insurance9[[#This Row],[charges]]&lt;kelas_charges[Upper]),0),1)</f>
        <v>6817 s.d 12512</v>
      </c>
      <c r="J129">
        <f>IF(insurance9[[#This Row],[charges]]&gt;16700,1,0)</f>
        <v>0</v>
      </c>
      <c r="K129" s="138">
        <f>insurance9[[#This Row],[charges]]</f>
        <v>9634.5380000000005</v>
      </c>
      <c r="L129">
        <f>insurance9[[#This Row],[age]]</f>
        <v>52</v>
      </c>
      <c r="M129">
        <f>IF(insurance9[[#This Row],[smoker]]="yes",1,0)</f>
        <v>0</v>
      </c>
      <c r="N129" t="str">
        <f>IF(insurance9[[#This Row],[smoker]]="yes","Perokok","Non Perokok")</f>
        <v>Non Perokok</v>
      </c>
      <c r="O129" s="138">
        <f>insurance9[[#This Row],[charges]]</f>
        <v>9634.5380000000005</v>
      </c>
      <c r="P129" s="138" t="str" cm="1">
        <f t="array" ref="P129">INDEX(bmi[bmi name],MATCH(1,(insurance9[[#This Row],[bmi]]&lt;bmi[bmi atas])*(insurance9[[#This Row],[bmi]]&gt;=bmi[bmi bawah]),0),0)</f>
        <v>Obesitas II</v>
      </c>
      <c r="Q129" s="138">
        <f>insurance9[[#This Row],[cha]]</f>
        <v>9634.5380000000005</v>
      </c>
      <c r="R129" s="138" t="str">
        <f>insurance9[[#This Row],[smo]]</f>
        <v>Non Perokok</v>
      </c>
      <c r="S129" s="149">
        <f>insurance9[[#This Row],[bmi]]</f>
        <v>37.4</v>
      </c>
      <c r="T129" s="149">
        <f>insurance9[[#This Row],[age]]</f>
        <v>52</v>
      </c>
      <c r="U129" s="149">
        <f>insurance9[[#This Row],[bmi2]]</f>
        <v>37.4</v>
      </c>
      <c r="V129">
        <f>insurance9[[#This Row],[charges_class]]</f>
        <v>2</v>
      </c>
      <c r="W129">
        <f>VLOOKUP(insurance9[[#This Row],[region]],Table2[],2,0)</f>
        <v>3</v>
      </c>
      <c r="X129">
        <f>IF(insurance9[[#This Row],[sex]]="female",0,1)</f>
        <v>0</v>
      </c>
      <c r="Y129">
        <f>insurance9[[#This Row],[bmi]]</f>
        <v>37.4</v>
      </c>
      <c r="Z129">
        <f>insurance9[[#This Row],[children]]</f>
        <v>0</v>
      </c>
    </row>
    <row r="130" spans="1:26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 s="29">
        <v>32734.186300000001</v>
      </c>
      <c r="H130" cm="1">
        <f t="array" ref="H130">INDEX(kelas_charges[kelas],MATCH(1,(insurance9[[#This Row],[charges]]&gt;=kelas_charges[Lower])*(insurance9[[#This Row],[charges]]&lt;kelas_charges[Upper]),0),1)</f>
        <v>6</v>
      </c>
      <c r="I130" t="str" cm="1">
        <f t="array" ref="I130">INDEX(kelas_charges[desc],MATCH(1,(insurance9[[#This Row],[charges]]&gt;=kelas_charges[Lower])*(insurance9[[#This Row],[charges]]&lt;kelas_charges[Upper]),0),1)</f>
        <v>29598 s.d 35293</v>
      </c>
      <c r="J130">
        <f>IF(insurance9[[#This Row],[charges]]&gt;16700,1,0)</f>
        <v>1</v>
      </c>
      <c r="K130" s="138">
        <f>insurance9[[#This Row],[charges]]</f>
        <v>32734.186300000001</v>
      </c>
      <c r="L130">
        <f>insurance9[[#This Row],[age]]</f>
        <v>32</v>
      </c>
      <c r="M130">
        <f>IF(insurance9[[#This Row],[smoker]]="yes",1,0)</f>
        <v>1</v>
      </c>
      <c r="N130" t="str">
        <f>IF(insurance9[[#This Row],[smoker]]="yes","Perokok","Non Perokok")</f>
        <v>Perokok</v>
      </c>
      <c r="O130" s="138">
        <f>insurance9[[#This Row],[charges]]</f>
        <v>32734.186300000001</v>
      </c>
      <c r="P130" s="138" t="str" cm="1">
        <f t="array" ref="P130">INDEX(bmi[bmi name],MATCH(1,(insurance9[[#This Row],[bmi]]&lt;bmi[bmi atas])*(insurance9[[#This Row],[bmi]]&gt;=bmi[bmi bawah]),0),0)</f>
        <v>Underweight</v>
      </c>
      <c r="Q130" s="138">
        <f>insurance9[[#This Row],[cha]]</f>
        <v>32734.186300000001</v>
      </c>
      <c r="R130" s="138" t="str">
        <f>insurance9[[#This Row],[smo]]</f>
        <v>Perokok</v>
      </c>
      <c r="S130" s="149">
        <f>insurance9[[#This Row],[bmi]]</f>
        <v>17.765000000000001</v>
      </c>
      <c r="T130" s="149">
        <f>insurance9[[#This Row],[age]]</f>
        <v>32</v>
      </c>
      <c r="U130" s="149">
        <f>insurance9[[#This Row],[bmi2]]</f>
        <v>17.765000000000001</v>
      </c>
      <c r="V130">
        <f>insurance9[[#This Row],[charges_class]]</f>
        <v>6</v>
      </c>
      <c r="W130">
        <f>VLOOKUP(insurance9[[#This Row],[region]],Table2[],2,0)</f>
        <v>1</v>
      </c>
      <c r="X130">
        <f>IF(insurance9[[#This Row],[sex]]="female",0,1)</f>
        <v>0</v>
      </c>
      <c r="Y130">
        <f>insurance9[[#This Row],[bmi]]</f>
        <v>17.765000000000001</v>
      </c>
      <c r="Z130">
        <f>insurance9[[#This Row],[children]]</f>
        <v>2</v>
      </c>
    </row>
    <row r="131" spans="1:26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 s="29">
        <v>6082.4049999999997</v>
      </c>
      <c r="H131" cm="1">
        <f t="array" ref="H131">INDEX(kelas_charges[kelas],MATCH(1,(insurance9[[#This Row],[charges]]&gt;=kelas_charges[Lower])*(insurance9[[#This Row],[charges]]&lt;kelas_charges[Upper]),0),1)</f>
        <v>1</v>
      </c>
      <c r="I131" t="str" cm="1">
        <f t="array" ref="I131">INDEX(kelas_charges[desc],MATCH(1,(insurance9[[#This Row],[charges]]&gt;=kelas_charges[Lower])*(insurance9[[#This Row],[charges]]&lt;kelas_charges[Upper]),0),1)</f>
        <v>1121 s.d 6817</v>
      </c>
      <c r="J131">
        <f>IF(insurance9[[#This Row],[charges]]&gt;16700,1,0)</f>
        <v>0</v>
      </c>
      <c r="K131" s="138">
        <f>insurance9[[#This Row],[charges]]</f>
        <v>6082.4049999999997</v>
      </c>
      <c r="L131">
        <f>insurance9[[#This Row],[age]]</f>
        <v>38</v>
      </c>
      <c r="M131">
        <f>IF(insurance9[[#This Row],[smoker]]="yes",1,0)</f>
        <v>0</v>
      </c>
      <c r="N131" t="str">
        <f>IF(insurance9[[#This Row],[smoker]]="yes","Perokok","Non Perokok")</f>
        <v>Non Perokok</v>
      </c>
      <c r="O131" s="138">
        <f>insurance9[[#This Row],[charges]]</f>
        <v>6082.4049999999997</v>
      </c>
      <c r="P131" s="138" t="str" cm="1">
        <f t="array" ref="P131">INDEX(bmi[bmi name],MATCH(1,(insurance9[[#This Row],[bmi]]&lt;bmi[bmi atas])*(insurance9[[#This Row],[bmi]]&gt;=bmi[bmi bawah]),0),0)</f>
        <v>Obesitas II</v>
      </c>
      <c r="Q131" s="138">
        <f>insurance9[[#This Row],[cha]]</f>
        <v>6082.4049999999997</v>
      </c>
      <c r="R131" s="138" t="str">
        <f>insurance9[[#This Row],[smo]]</f>
        <v>Non Perokok</v>
      </c>
      <c r="S131" s="149">
        <f>insurance9[[#This Row],[bmi]]</f>
        <v>34.700000000000003</v>
      </c>
      <c r="T131" s="149">
        <f>insurance9[[#This Row],[age]]</f>
        <v>38</v>
      </c>
      <c r="U131" s="149">
        <f>insurance9[[#This Row],[bmi2]]</f>
        <v>34.700000000000003</v>
      </c>
      <c r="V131">
        <f>insurance9[[#This Row],[charges_class]]</f>
        <v>1</v>
      </c>
      <c r="W131">
        <f>VLOOKUP(insurance9[[#This Row],[region]],Table2[],2,0)</f>
        <v>3</v>
      </c>
      <c r="X131">
        <f>IF(insurance9[[#This Row],[sex]]="female",0,1)</f>
        <v>1</v>
      </c>
      <c r="Y131">
        <f>insurance9[[#This Row],[bmi]]</f>
        <v>34.700000000000003</v>
      </c>
      <c r="Z131">
        <f>insurance9[[#This Row],[children]]</f>
        <v>2</v>
      </c>
    </row>
    <row r="132" spans="1:26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 s="29">
        <v>12815.444949999999</v>
      </c>
      <c r="H132" cm="1">
        <f t="array" ref="H132">INDEX(kelas_charges[kelas],MATCH(1,(insurance9[[#This Row],[charges]]&gt;=kelas_charges[Lower])*(insurance9[[#This Row],[charges]]&lt;kelas_charges[Upper]),0),1)</f>
        <v>3</v>
      </c>
      <c r="I132" t="str" cm="1">
        <f t="array" ref="I132">INDEX(kelas_charges[desc],MATCH(1,(insurance9[[#This Row],[charges]]&gt;=kelas_charges[Lower])*(insurance9[[#This Row],[charges]]&lt;kelas_charges[Upper]),0),1)</f>
        <v>12512 s.d 18207</v>
      </c>
      <c r="J132">
        <f>IF(insurance9[[#This Row],[charges]]&gt;16700,1,0)</f>
        <v>0</v>
      </c>
      <c r="K132" s="138">
        <f>insurance9[[#This Row],[charges]]</f>
        <v>12815.444949999999</v>
      </c>
      <c r="L132">
        <f>insurance9[[#This Row],[age]]</f>
        <v>59</v>
      </c>
      <c r="M132">
        <f>IF(insurance9[[#This Row],[smoker]]="yes",1,0)</f>
        <v>0</v>
      </c>
      <c r="N132" t="str">
        <f>IF(insurance9[[#This Row],[smoker]]="yes","Perokok","Non Perokok")</f>
        <v>Non Perokok</v>
      </c>
      <c r="O132" s="138">
        <f>insurance9[[#This Row],[charges]]</f>
        <v>12815.444949999999</v>
      </c>
      <c r="P132" s="138" t="str" cm="1">
        <f t="array" ref="P132">INDEX(bmi[bmi name],MATCH(1,(insurance9[[#This Row],[bmi]]&lt;bmi[bmi atas])*(insurance9[[#This Row],[bmi]]&gt;=bmi[bmi bawah]),0),0)</f>
        <v>Obesitas I</v>
      </c>
      <c r="Q132" s="138">
        <f>insurance9[[#This Row],[cha]]</f>
        <v>12815.444949999999</v>
      </c>
      <c r="R132" s="138" t="str">
        <f>insurance9[[#This Row],[smo]]</f>
        <v>Non Perokok</v>
      </c>
      <c r="S132" s="149">
        <f>insurance9[[#This Row],[bmi]]</f>
        <v>26.504999999999999</v>
      </c>
      <c r="T132" s="149">
        <f>insurance9[[#This Row],[age]]</f>
        <v>59</v>
      </c>
      <c r="U132" s="149">
        <f>insurance9[[#This Row],[bmi2]]</f>
        <v>26.504999999999999</v>
      </c>
      <c r="V132">
        <f>insurance9[[#This Row],[charges_class]]</f>
        <v>3</v>
      </c>
      <c r="W132">
        <f>VLOOKUP(insurance9[[#This Row],[region]],Table2[],2,0)</f>
        <v>2</v>
      </c>
      <c r="X132">
        <f>IF(insurance9[[#This Row],[sex]]="female",0,1)</f>
        <v>0</v>
      </c>
      <c r="Y132">
        <f>insurance9[[#This Row],[bmi]]</f>
        <v>26.504999999999999</v>
      </c>
      <c r="Z132">
        <f>insurance9[[#This Row],[children]]</f>
        <v>0</v>
      </c>
    </row>
    <row r="133" spans="1:26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 s="29">
        <v>13616.3586</v>
      </c>
      <c r="H133" cm="1">
        <f t="array" ref="H133">INDEX(kelas_charges[kelas],MATCH(1,(insurance9[[#This Row],[charges]]&gt;=kelas_charges[Lower])*(insurance9[[#This Row],[charges]]&lt;kelas_charges[Upper]),0),1)</f>
        <v>3</v>
      </c>
      <c r="I133" t="str" cm="1">
        <f t="array" ref="I133">INDEX(kelas_charges[desc],MATCH(1,(insurance9[[#This Row],[charges]]&gt;=kelas_charges[Lower])*(insurance9[[#This Row],[charges]]&lt;kelas_charges[Upper]),0),1)</f>
        <v>12512 s.d 18207</v>
      </c>
      <c r="J133">
        <f>IF(insurance9[[#This Row],[charges]]&gt;16700,1,0)</f>
        <v>0</v>
      </c>
      <c r="K133" s="138">
        <f>insurance9[[#This Row],[charges]]</f>
        <v>13616.3586</v>
      </c>
      <c r="L133">
        <f>insurance9[[#This Row],[age]]</f>
        <v>61</v>
      </c>
      <c r="M133">
        <f>IF(insurance9[[#This Row],[smoker]]="yes",1,0)</f>
        <v>0</v>
      </c>
      <c r="N133" t="str">
        <f>IF(insurance9[[#This Row],[smoker]]="yes","Perokok","Non Perokok")</f>
        <v>Non Perokok</v>
      </c>
      <c r="O133" s="138">
        <f>insurance9[[#This Row],[charges]]</f>
        <v>13616.3586</v>
      </c>
      <c r="P133" s="138" t="str" cm="1">
        <f t="array" ref="P133">INDEX(bmi[bmi name],MATCH(1,(insurance9[[#This Row],[bmi]]&lt;bmi[bmi atas])*(insurance9[[#This Row],[bmi]]&gt;=bmi[bmi bawah]),0),0)</f>
        <v>Normal</v>
      </c>
      <c r="Q133" s="138">
        <f>insurance9[[#This Row],[cha]]</f>
        <v>13616.3586</v>
      </c>
      <c r="R133" s="138" t="str">
        <f>insurance9[[#This Row],[smo]]</f>
        <v>Non Perokok</v>
      </c>
      <c r="S133" s="149">
        <f>insurance9[[#This Row],[bmi]]</f>
        <v>22.04</v>
      </c>
      <c r="T133" s="149">
        <f>insurance9[[#This Row],[age]]</f>
        <v>61</v>
      </c>
      <c r="U133" s="149">
        <f>insurance9[[#This Row],[bmi2]]</f>
        <v>22.04</v>
      </c>
      <c r="V133">
        <f>insurance9[[#This Row],[charges_class]]</f>
        <v>3</v>
      </c>
      <c r="W133">
        <f>VLOOKUP(insurance9[[#This Row],[region]],Table2[],2,0)</f>
        <v>2</v>
      </c>
      <c r="X133">
        <f>IF(insurance9[[#This Row],[sex]]="female",0,1)</f>
        <v>0</v>
      </c>
      <c r="Y133">
        <f>insurance9[[#This Row],[bmi]]</f>
        <v>22.04</v>
      </c>
      <c r="Z133">
        <f>insurance9[[#This Row],[children]]</f>
        <v>0</v>
      </c>
    </row>
    <row r="134" spans="1:26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 s="29">
        <v>11163.567999999999</v>
      </c>
      <c r="H134" cm="1">
        <f t="array" ref="H134">INDEX(kelas_charges[kelas],MATCH(1,(insurance9[[#This Row],[charges]]&gt;=kelas_charges[Lower])*(insurance9[[#This Row],[charges]]&lt;kelas_charges[Upper]),0),1)</f>
        <v>2</v>
      </c>
      <c r="I134" t="str" cm="1">
        <f t="array" ref="I134">INDEX(kelas_charges[desc],MATCH(1,(insurance9[[#This Row],[charges]]&gt;=kelas_charges[Lower])*(insurance9[[#This Row],[charges]]&lt;kelas_charges[Upper]),0),1)</f>
        <v>6817 s.d 12512</v>
      </c>
      <c r="J134">
        <f>IF(insurance9[[#This Row],[charges]]&gt;16700,1,0)</f>
        <v>0</v>
      </c>
      <c r="K134" s="138">
        <f>insurance9[[#This Row],[charges]]</f>
        <v>11163.567999999999</v>
      </c>
      <c r="L134">
        <f>insurance9[[#This Row],[age]]</f>
        <v>53</v>
      </c>
      <c r="M134">
        <f>IF(insurance9[[#This Row],[smoker]]="yes",1,0)</f>
        <v>0</v>
      </c>
      <c r="N134" t="str">
        <f>IF(insurance9[[#This Row],[smoker]]="yes","Perokok","Non Perokok")</f>
        <v>Non Perokok</v>
      </c>
      <c r="O134" s="138">
        <f>insurance9[[#This Row],[charges]]</f>
        <v>11163.567999999999</v>
      </c>
      <c r="P134" s="138" t="str" cm="1">
        <f t="array" ref="P134">INDEX(bmi[bmi name],MATCH(1,(insurance9[[#This Row],[bmi]]&lt;bmi[bmi atas])*(insurance9[[#This Row],[bmi]]&gt;=bmi[bmi bawah]),0),0)</f>
        <v>Obesitas II</v>
      </c>
      <c r="Q134" s="138">
        <f>insurance9[[#This Row],[cha]]</f>
        <v>11163.567999999999</v>
      </c>
      <c r="R134" s="138" t="str">
        <f>insurance9[[#This Row],[smo]]</f>
        <v>Non Perokok</v>
      </c>
      <c r="S134" s="149">
        <f>insurance9[[#This Row],[bmi]]</f>
        <v>35.9</v>
      </c>
      <c r="T134" s="149">
        <f>insurance9[[#This Row],[age]]</f>
        <v>53</v>
      </c>
      <c r="U134" s="149">
        <f>insurance9[[#This Row],[bmi2]]</f>
        <v>35.9</v>
      </c>
      <c r="V134">
        <f>insurance9[[#This Row],[charges_class]]</f>
        <v>2</v>
      </c>
      <c r="W134">
        <f>VLOOKUP(insurance9[[#This Row],[region]],Table2[],2,0)</f>
        <v>3</v>
      </c>
      <c r="X134">
        <f>IF(insurance9[[#This Row],[sex]]="female",0,1)</f>
        <v>0</v>
      </c>
      <c r="Y134">
        <f>insurance9[[#This Row],[bmi]]</f>
        <v>35.9</v>
      </c>
      <c r="Z134">
        <f>insurance9[[#This Row],[children]]</f>
        <v>2</v>
      </c>
    </row>
    <row r="135" spans="1:26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 s="29">
        <v>1632.5644500000001</v>
      </c>
      <c r="H135" cm="1">
        <f t="array" ref="H135">INDEX(kelas_charges[kelas],MATCH(1,(insurance9[[#This Row],[charges]]&gt;=kelas_charges[Lower])*(insurance9[[#This Row],[charges]]&lt;kelas_charges[Upper]),0),1)</f>
        <v>1</v>
      </c>
      <c r="I135" t="str" cm="1">
        <f t="array" ref="I135">INDEX(kelas_charges[desc],MATCH(1,(insurance9[[#This Row],[charges]]&gt;=kelas_charges[Lower])*(insurance9[[#This Row],[charges]]&lt;kelas_charges[Upper]),0),1)</f>
        <v>1121 s.d 6817</v>
      </c>
      <c r="J135">
        <f>IF(insurance9[[#This Row],[charges]]&gt;16700,1,0)</f>
        <v>0</v>
      </c>
      <c r="K135" s="138">
        <f>insurance9[[#This Row],[charges]]</f>
        <v>1632.5644500000001</v>
      </c>
      <c r="L135">
        <f>insurance9[[#This Row],[age]]</f>
        <v>19</v>
      </c>
      <c r="M135">
        <f>IF(insurance9[[#This Row],[smoker]]="yes",1,0)</f>
        <v>0</v>
      </c>
      <c r="N135" t="str">
        <f>IF(insurance9[[#This Row],[smoker]]="yes","Perokok","Non Perokok")</f>
        <v>Non Perokok</v>
      </c>
      <c r="O135" s="138">
        <f>insurance9[[#This Row],[charges]]</f>
        <v>1632.5644500000001</v>
      </c>
      <c r="P135" s="138" t="str" cm="1">
        <f t="array" ref="P135">INDEX(bmi[bmi name],MATCH(1,(insurance9[[#This Row],[bmi]]&lt;bmi[bmi atas])*(insurance9[[#This Row],[bmi]]&gt;=bmi[bmi bawah]),0),0)</f>
        <v>Obesitas I</v>
      </c>
      <c r="Q135" s="138">
        <f>insurance9[[#This Row],[cha]]</f>
        <v>1632.5644500000001</v>
      </c>
      <c r="R135" s="138" t="str">
        <f>insurance9[[#This Row],[smo]]</f>
        <v>Non Perokok</v>
      </c>
      <c r="S135" s="149">
        <f>insurance9[[#This Row],[bmi]]</f>
        <v>25.555</v>
      </c>
      <c r="T135" s="149">
        <f>insurance9[[#This Row],[age]]</f>
        <v>19</v>
      </c>
      <c r="U135" s="149">
        <f>insurance9[[#This Row],[bmi2]]</f>
        <v>25.555</v>
      </c>
      <c r="V135">
        <f>insurance9[[#This Row],[charges_class]]</f>
        <v>1</v>
      </c>
      <c r="W135">
        <f>VLOOKUP(insurance9[[#This Row],[region]],Table2[],2,0)</f>
        <v>1</v>
      </c>
      <c r="X135">
        <f>IF(insurance9[[#This Row],[sex]]="female",0,1)</f>
        <v>1</v>
      </c>
      <c r="Y135">
        <f>insurance9[[#This Row],[bmi]]</f>
        <v>25.555</v>
      </c>
      <c r="Z135">
        <f>insurance9[[#This Row],[children]]</f>
        <v>0</v>
      </c>
    </row>
    <row r="136" spans="1:26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 s="29">
        <v>2457.2111500000001</v>
      </c>
      <c r="H136" cm="1">
        <f t="array" ref="H136">INDEX(kelas_charges[kelas],MATCH(1,(insurance9[[#This Row],[charges]]&gt;=kelas_charges[Lower])*(insurance9[[#This Row],[charges]]&lt;kelas_charges[Upper]),0),1)</f>
        <v>1</v>
      </c>
      <c r="I136" t="str" cm="1">
        <f t="array" ref="I136">INDEX(kelas_charges[desc],MATCH(1,(insurance9[[#This Row],[charges]]&gt;=kelas_charges[Lower])*(insurance9[[#This Row],[charges]]&lt;kelas_charges[Upper]),0),1)</f>
        <v>1121 s.d 6817</v>
      </c>
      <c r="J136">
        <f>IF(insurance9[[#This Row],[charges]]&gt;16700,1,0)</f>
        <v>0</v>
      </c>
      <c r="K136" s="138">
        <f>insurance9[[#This Row],[charges]]</f>
        <v>2457.2111500000001</v>
      </c>
      <c r="L136">
        <f>insurance9[[#This Row],[age]]</f>
        <v>20</v>
      </c>
      <c r="M136">
        <f>IF(insurance9[[#This Row],[smoker]]="yes",1,0)</f>
        <v>0</v>
      </c>
      <c r="N136" t="str">
        <f>IF(insurance9[[#This Row],[smoker]]="yes","Perokok","Non Perokok")</f>
        <v>Non Perokok</v>
      </c>
      <c r="O136" s="138">
        <f>insurance9[[#This Row],[charges]]</f>
        <v>2457.2111500000001</v>
      </c>
      <c r="P136" s="138" t="str" cm="1">
        <f t="array" ref="P136">INDEX(bmi[bmi name],MATCH(1,(insurance9[[#This Row],[bmi]]&lt;bmi[bmi atas])*(insurance9[[#This Row],[bmi]]&gt;=bmi[bmi bawah]),0),0)</f>
        <v>Obesitas I</v>
      </c>
      <c r="Q136" s="138">
        <f>insurance9[[#This Row],[cha]]</f>
        <v>2457.2111500000001</v>
      </c>
      <c r="R136" s="138" t="str">
        <f>insurance9[[#This Row],[smo]]</f>
        <v>Non Perokok</v>
      </c>
      <c r="S136" s="149">
        <f>insurance9[[#This Row],[bmi]]</f>
        <v>28.785</v>
      </c>
      <c r="T136" s="149">
        <f>insurance9[[#This Row],[age]]</f>
        <v>20</v>
      </c>
      <c r="U136" s="149">
        <f>insurance9[[#This Row],[bmi2]]</f>
        <v>28.785</v>
      </c>
      <c r="V136">
        <f>insurance9[[#This Row],[charges_class]]</f>
        <v>1</v>
      </c>
      <c r="W136">
        <f>VLOOKUP(insurance9[[#This Row],[region]],Table2[],2,0)</f>
        <v>2</v>
      </c>
      <c r="X136">
        <f>IF(insurance9[[#This Row],[sex]]="female",0,1)</f>
        <v>0</v>
      </c>
      <c r="Y136">
        <f>insurance9[[#This Row],[bmi]]</f>
        <v>28.785</v>
      </c>
      <c r="Z136">
        <f>insurance9[[#This Row],[children]]</f>
        <v>0</v>
      </c>
    </row>
    <row r="137" spans="1:26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 s="29">
        <v>2155.6815000000001</v>
      </c>
      <c r="H137" cm="1">
        <f t="array" ref="H137">INDEX(kelas_charges[kelas],MATCH(1,(insurance9[[#This Row],[charges]]&gt;=kelas_charges[Lower])*(insurance9[[#This Row],[charges]]&lt;kelas_charges[Upper]),0),1)</f>
        <v>1</v>
      </c>
      <c r="I137" t="str" cm="1">
        <f t="array" ref="I137">INDEX(kelas_charges[desc],MATCH(1,(insurance9[[#This Row],[charges]]&gt;=kelas_charges[Lower])*(insurance9[[#This Row],[charges]]&lt;kelas_charges[Upper]),0),1)</f>
        <v>1121 s.d 6817</v>
      </c>
      <c r="J137">
        <f>IF(insurance9[[#This Row],[charges]]&gt;16700,1,0)</f>
        <v>0</v>
      </c>
      <c r="K137" s="138">
        <f>insurance9[[#This Row],[charges]]</f>
        <v>2155.6815000000001</v>
      </c>
      <c r="L137">
        <f>insurance9[[#This Row],[age]]</f>
        <v>22</v>
      </c>
      <c r="M137">
        <f>IF(insurance9[[#This Row],[smoker]]="yes",1,0)</f>
        <v>0</v>
      </c>
      <c r="N137" t="str">
        <f>IF(insurance9[[#This Row],[smoker]]="yes","Perokok","Non Perokok")</f>
        <v>Non Perokok</v>
      </c>
      <c r="O137" s="138">
        <f>insurance9[[#This Row],[charges]]</f>
        <v>2155.6815000000001</v>
      </c>
      <c r="P137" s="138" t="str" cm="1">
        <f t="array" ref="P137">INDEX(bmi[bmi name],MATCH(1,(insurance9[[#This Row],[bmi]]&lt;bmi[bmi atas])*(insurance9[[#This Row],[bmi]]&gt;=bmi[bmi bawah]),0),0)</f>
        <v>Obesitas I</v>
      </c>
      <c r="Q137" s="138">
        <f>insurance9[[#This Row],[cha]]</f>
        <v>2155.6815000000001</v>
      </c>
      <c r="R137" s="138" t="str">
        <f>insurance9[[#This Row],[smo]]</f>
        <v>Non Perokok</v>
      </c>
      <c r="S137" s="149">
        <f>insurance9[[#This Row],[bmi]]</f>
        <v>28.05</v>
      </c>
      <c r="T137" s="149">
        <f>insurance9[[#This Row],[age]]</f>
        <v>22</v>
      </c>
      <c r="U137" s="149">
        <f>insurance9[[#This Row],[bmi2]]</f>
        <v>28.05</v>
      </c>
      <c r="V137">
        <f>insurance9[[#This Row],[charges_class]]</f>
        <v>1</v>
      </c>
      <c r="W137">
        <f>VLOOKUP(insurance9[[#This Row],[region]],Table2[],2,0)</f>
        <v>4</v>
      </c>
      <c r="X137">
        <f>IF(insurance9[[#This Row],[sex]]="female",0,1)</f>
        <v>0</v>
      </c>
      <c r="Y137">
        <f>insurance9[[#This Row],[bmi]]</f>
        <v>28.05</v>
      </c>
      <c r="Z137">
        <f>insurance9[[#This Row],[children]]</f>
        <v>0</v>
      </c>
    </row>
    <row r="138" spans="1:26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 s="29">
        <v>1261.442</v>
      </c>
      <c r="H138" cm="1">
        <f t="array" ref="H138">INDEX(kelas_charges[kelas],MATCH(1,(insurance9[[#This Row],[charges]]&gt;=kelas_charges[Lower])*(insurance9[[#This Row],[charges]]&lt;kelas_charges[Upper]),0),1)</f>
        <v>1</v>
      </c>
      <c r="I138" t="str" cm="1">
        <f t="array" ref="I138">INDEX(kelas_charges[desc],MATCH(1,(insurance9[[#This Row],[charges]]&gt;=kelas_charges[Lower])*(insurance9[[#This Row],[charges]]&lt;kelas_charges[Upper]),0),1)</f>
        <v>1121 s.d 6817</v>
      </c>
      <c r="J138">
        <f>IF(insurance9[[#This Row],[charges]]&gt;16700,1,0)</f>
        <v>0</v>
      </c>
      <c r="K138" s="138">
        <f>insurance9[[#This Row],[charges]]</f>
        <v>1261.442</v>
      </c>
      <c r="L138">
        <f>insurance9[[#This Row],[age]]</f>
        <v>19</v>
      </c>
      <c r="M138">
        <f>IF(insurance9[[#This Row],[smoker]]="yes",1,0)</f>
        <v>0</v>
      </c>
      <c r="N138" t="str">
        <f>IF(insurance9[[#This Row],[smoker]]="yes","Perokok","Non Perokok")</f>
        <v>Non Perokok</v>
      </c>
      <c r="O138" s="138">
        <f>insurance9[[#This Row],[charges]]</f>
        <v>1261.442</v>
      </c>
      <c r="P138" s="138" t="str" cm="1">
        <f t="array" ref="P138">INDEX(bmi[bmi name],MATCH(1,(insurance9[[#This Row],[bmi]]&lt;bmi[bmi atas])*(insurance9[[#This Row],[bmi]]&gt;=bmi[bmi bawah]),0),0)</f>
        <v>Obesitas II</v>
      </c>
      <c r="Q138" s="138">
        <f>insurance9[[#This Row],[cha]]</f>
        <v>1261.442</v>
      </c>
      <c r="R138" s="138" t="str">
        <f>insurance9[[#This Row],[smo]]</f>
        <v>Non Perokok</v>
      </c>
      <c r="S138" s="149">
        <f>insurance9[[#This Row],[bmi]]</f>
        <v>34.1</v>
      </c>
      <c r="T138" s="149">
        <f>insurance9[[#This Row],[age]]</f>
        <v>19</v>
      </c>
      <c r="U138" s="149">
        <f>insurance9[[#This Row],[bmi2]]</f>
        <v>34.1</v>
      </c>
      <c r="V138">
        <f>insurance9[[#This Row],[charges_class]]</f>
        <v>1</v>
      </c>
      <c r="W138">
        <f>VLOOKUP(insurance9[[#This Row],[region]],Table2[],2,0)</f>
        <v>3</v>
      </c>
      <c r="X138">
        <f>IF(insurance9[[#This Row],[sex]]="female",0,1)</f>
        <v>1</v>
      </c>
      <c r="Y138">
        <f>insurance9[[#This Row],[bmi]]</f>
        <v>34.1</v>
      </c>
      <c r="Z138">
        <f>insurance9[[#This Row],[children]]</f>
        <v>0</v>
      </c>
    </row>
    <row r="139" spans="1:26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 s="29">
        <v>2045.68525</v>
      </c>
      <c r="H139" cm="1">
        <f t="array" ref="H139">INDEX(kelas_charges[kelas],MATCH(1,(insurance9[[#This Row],[charges]]&gt;=kelas_charges[Lower])*(insurance9[[#This Row],[charges]]&lt;kelas_charges[Upper]),0),1)</f>
        <v>1</v>
      </c>
      <c r="I139" t="str" cm="1">
        <f t="array" ref="I139">INDEX(kelas_charges[desc],MATCH(1,(insurance9[[#This Row],[charges]]&gt;=kelas_charges[Lower])*(insurance9[[#This Row],[charges]]&lt;kelas_charges[Upper]),0),1)</f>
        <v>1121 s.d 6817</v>
      </c>
      <c r="J139">
        <f>IF(insurance9[[#This Row],[charges]]&gt;16700,1,0)</f>
        <v>0</v>
      </c>
      <c r="K139" s="138">
        <f>insurance9[[#This Row],[charges]]</f>
        <v>2045.68525</v>
      </c>
      <c r="L139">
        <f>insurance9[[#This Row],[age]]</f>
        <v>22</v>
      </c>
      <c r="M139">
        <f>IF(insurance9[[#This Row],[smoker]]="yes",1,0)</f>
        <v>0</v>
      </c>
      <c r="N139" t="str">
        <f>IF(insurance9[[#This Row],[smoker]]="yes","Perokok","Non Perokok")</f>
        <v>Non Perokok</v>
      </c>
      <c r="O139" s="138">
        <f>insurance9[[#This Row],[charges]]</f>
        <v>2045.68525</v>
      </c>
      <c r="P139" s="138" t="str" cm="1">
        <f t="array" ref="P139">INDEX(bmi[bmi name],MATCH(1,(insurance9[[#This Row],[bmi]]&lt;bmi[bmi atas])*(insurance9[[#This Row],[bmi]]&gt;=bmi[bmi bawah]),0),0)</f>
        <v>Obesitas I</v>
      </c>
      <c r="Q139" s="138">
        <f>insurance9[[#This Row],[cha]]</f>
        <v>2045.68525</v>
      </c>
      <c r="R139" s="138" t="str">
        <f>insurance9[[#This Row],[smo]]</f>
        <v>Non Perokok</v>
      </c>
      <c r="S139" s="149">
        <f>insurance9[[#This Row],[bmi]]</f>
        <v>25.175000000000001</v>
      </c>
      <c r="T139" s="149">
        <f>insurance9[[#This Row],[age]]</f>
        <v>22</v>
      </c>
      <c r="U139" s="149">
        <f>insurance9[[#This Row],[bmi2]]</f>
        <v>25.175000000000001</v>
      </c>
      <c r="V139">
        <f>insurance9[[#This Row],[charges_class]]</f>
        <v>1</v>
      </c>
      <c r="W139">
        <f>VLOOKUP(insurance9[[#This Row],[region]],Table2[],2,0)</f>
        <v>1</v>
      </c>
      <c r="X139">
        <f>IF(insurance9[[#This Row],[sex]]="female",0,1)</f>
        <v>1</v>
      </c>
      <c r="Y139">
        <f>insurance9[[#This Row],[bmi]]</f>
        <v>25.175000000000001</v>
      </c>
      <c r="Z139">
        <f>insurance9[[#This Row],[children]]</f>
        <v>0</v>
      </c>
    </row>
    <row r="140" spans="1:26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 s="29">
        <v>27322.73386</v>
      </c>
      <c r="H140" cm="1">
        <f t="array" ref="H140">INDEX(kelas_charges[kelas],MATCH(1,(insurance9[[#This Row],[charges]]&gt;=kelas_charges[Lower])*(insurance9[[#This Row],[charges]]&lt;kelas_charges[Upper]),0),1)</f>
        <v>5</v>
      </c>
      <c r="I140" t="str" cm="1">
        <f t="array" ref="I140">INDEX(kelas_charges[desc],MATCH(1,(insurance9[[#This Row],[charges]]&gt;=kelas_charges[Lower])*(insurance9[[#This Row],[charges]]&lt;kelas_charges[Upper]),0),1)</f>
        <v>23903 s.d 29598</v>
      </c>
      <c r="J140">
        <f>IF(insurance9[[#This Row],[charges]]&gt;16700,1,0)</f>
        <v>1</v>
      </c>
      <c r="K140" s="138">
        <f>insurance9[[#This Row],[charges]]</f>
        <v>27322.73386</v>
      </c>
      <c r="L140">
        <f>insurance9[[#This Row],[age]]</f>
        <v>54</v>
      </c>
      <c r="M140">
        <f>IF(insurance9[[#This Row],[smoker]]="yes",1,0)</f>
        <v>0</v>
      </c>
      <c r="N140" t="str">
        <f>IF(insurance9[[#This Row],[smoker]]="yes","Perokok","Non Perokok")</f>
        <v>Non Perokok</v>
      </c>
      <c r="O140" s="138">
        <f>insurance9[[#This Row],[charges]]</f>
        <v>27322.73386</v>
      </c>
      <c r="P140" s="138" t="str" cm="1">
        <f t="array" ref="P140">INDEX(bmi[bmi name],MATCH(1,(insurance9[[#This Row],[bmi]]&lt;bmi[bmi atas])*(insurance9[[#This Row],[bmi]]&gt;=bmi[bmi bawah]),0),0)</f>
        <v>Obesitas II</v>
      </c>
      <c r="Q140" s="138">
        <f>insurance9[[#This Row],[cha]]</f>
        <v>27322.73386</v>
      </c>
      <c r="R140" s="138" t="str">
        <f>insurance9[[#This Row],[smo]]</f>
        <v>Non Perokok</v>
      </c>
      <c r="S140" s="149">
        <f>insurance9[[#This Row],[bmi]]</f>
        <v>31.9</v>
      </c>
      <c r="T140" s="149">
        <f>insurance9[[#This Row],[age]]</f>
        <v>54</v>
      </c>
      <c r="U140" s="149">
        <f>insurance9[[#This Row],[bmi2]]</f>
        <v>31.9</v>
      </c>
      <c r="V140">
        <f>insurance9[[#This Row],[charges_class]]</f>
        <v>5</v>
      </c>
      <c r="W140">
        <f>VLOOKUP(insurance9[[#This Row],[region]],Table2[],2,0)</f>
        <v>4</v>
      </c>
      <c r="X140">
        <f>IF(insurance9[[#This Row],[sex]]="female",0,1)</f>
        <v>0</v>
      </c>
      <c r="Y140">
        <f>insurance9[[#This Row],[bmi]]</f>
        <v>31.9</v>
      </c>
      <c r="Z140">
        <f>insurance9[[#This Row],[children]]</f>
        <v>3</v>
      </c>
    </row>
    <row r="141" spans="1:26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 s="29">
        <v>2166.732</v>
      </c>
      <c r="H141" cm="1">
        <f t="array" ref="H141">INDEX(kelas_charges[kelas],MATCH(1,(insurance9[[#This Row],[charges]]&gt;=kelas_charges[Lower])*(insurance9[[#This Row],[charges]]&lt;kelas_charges[Upper]),0),1)</f>
        <v>1</v>
      </c>
      <c r="I141" t="str" cm="1">
        <f t="array" ref="I141">INDEX(kelas_charges[desc],MATCH(1,(insurance9[[#This Row],[charges]]&gt;=kelas_charges[Lower])*(insurance9[[#This Row],[charges]]&lt;kelas_charges[Upper]),0),1)</f>
        <v>1121 s.d 6817</v>
      </c>
      <c r="J141">
        <f>IF(insurance9[[#This Row],[charges]]&gt;16700,1,0)</f>
        <v>0</v>
      </c>
      <c r="K141" s="138">
        <f>insurance9[[#This Row],[charges]]</f>
        <v>2166.732</v>
      </c>
      <c r="L141">
        <f>insurance9[[#This Row],[age]]</f>
        <v>22</v>
      </c>
      <c r="M141">
        <f>IF(insurance9[[#This Row],[smoker]]="yes",1,0)</f>
        <v>0</v>
      </c>
      <c r="N141" t="str">
        <f>IF(insurance9[[#This Row],[smoker]]="yes","Perokok","Non Perokok")</f>
        <v>Non Perokok</v>
      </c>
      <c r="O141" s="138">
        <f>insurance9[[#This Row],[charges]]</f>
        <v>2166.732</v>
      </c>
      <c r="P141" s="138" t="str" cm="1">
        <f t="array" ref="P141">INDEX(bmi[bmi name],MATCH(1,(insurance9[[#This Row],[bmi]]&lt;bmi[bmi atas])*(insurance9[[#This Row],[bmi]]&gt;=bmi[bmi bawah]),0),0)</f>
        <v>Obesitas II</v>
      </c>
      <c r="Q141" s="138">
        <f>insurance9[[#This Row],[cha]]</f>
        <v>2166.732</v>
      </c>
      <c r="R141" s="138" t="str">
        <f>insurance9[[#This Row],[smo]]</f>
        <v>Non Perokok</v>
      </c>
      <c r="S141" s="149">
        <f>insurance9[[#This Row],[bmi]]</f>
        <v>36</v>
      </c>
      <c r="T141" s="149">
        <f>insurance9[[#This Row],[age]]</f>
        <v>22</v>
      </c>
      <c r="U141" s="149">
        <f>insurance9[[#This Row],[bmi2]]</f>
        <v>36</v>
      </c>
      <c r="V141">
        <f>insurance9[[#This Row],[charges_class]]</f>
        <v>1</v>
      </c>
      <c r="W141">
        <f>VLOOKUP(insurance9[[#This Row],[region]],Table2[],2,0)</f>
        <v>3</v>
      </c>
      <c r="X141">
        <f>IF(insurance9[[#This Row],[sex]]="female",0,1)</f>
        <v>0</v>
      </c>
      <c r="Y141">
        <f>insurance9[[#This Row],[bmi]]</f>
        <v>36</v>
      </c>
      <c r="Z141">
        <f>insurance9[[#This Row],[children]]</f>
        <v>0</v>
      </c>
    </row>
    <row r="142" spans="1:26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 s="29">
        <v>27375.904780000001</v>
      </c>
      <c r="H142" cm="1">
        <f t="array" ref="H142">INDEX(kelas_charges[kelas],MATCH(1,(insurance9[[#This Row],[charges]]&gt;=kelas_charges[Lower])*(insurance9[[#This Row],[charges]]&lt;kelas_charges[Upper]),0),1)</f>
        <v>5</v>
      </c>
      <c r="I142" t="str" cm="1">
        <f t="array" ref="I142">INDEX(kelas_charges[desc],MATCH(1,(insurance9[[#This Row],[charges]]&gt;=kelas_charges[Lower])*(insurance9[[#This Row],[charges]]&lt;kelas_charges[Upper]),0),1)</f>
        <v>23903 s.d 29598</v>
      </c>
      <c r="J142">
        <f>IF(insurance9[[#This Row],[charges]]&gt;16700,1,0)</f>
        <v>1</v>
      </c>
      <c r="K142" s="138">
        <f>insurance9[[#This Row],[charges]]</f>
        <v>27375.904780000001</v>
      </c>
      <c r="L142">
        <f>insurance9[[#This Row],[age]]</f>
        <v>34</v>
      </c>
      <c r="M142">
        <f>IF(insurance9[[#This Row],[smoker]]="yes",1,0)</f>
        <v>0</v>
      </c>
      <c r="N142" t="str">
        <f>IF(insurance9[[#This Row],[smoker]]="yes","Perokok","Non Perokok")</f>
        <v>Non Perokok</v>
      </c>
      <c r="O142" s="138">
        <f>insurance9[[#This Row],[charges]]</f>
        <v>27375.904780000001</v>
      </c>
      <c r="P142" s="138" t="str" cm="1">
        <f t="array" ref="P142">INDEX(bmi[bmi name],MATCH(1,(insurance9[[#This Row],[bmi]]&lt;bmi[bmi atas])*(insurance9[[#This Row],[bmi]]&gt;=bmi[bmi bawah]),0),0)</f>
        <v>Normal</v>
      </c>
      <c r="Q142" s="138">
        <f>insurance9[[#This Row],[cha]]</f>
        <v>27375.904780000001</v>
      </c>
      <c r="R142" s="138" t="str">
        <f>insurance9[[#This Row],[smo]]</f>
        <v>Non Perokok</v>
      </c>
      <c r="S142" s="149">
        <f>insurance9[[#This Row],[bmi]]</f>
        <v>22.42</v>
      </c>
      <c r="T142" s="149">
        <f>insurance9[[#This Row],[age]]</f>
        <v>34</v>
      </c>
      <c r="U142" s="149">
        <f>insurance9[[#This Row],[bmi2]]</f>
        <v>22.42</v>
      </c>
      <c r="V142">
        <f>insurance9[[#This Row],[charges_class]]</f>
        <v>5</v>
      </c>
      <c r="W142">
        <f>VLOOKUP(insurance9[[#This Row],[region]],Table2[],2,0)</f>
        <v>2</v>
      </c>
      <c r="X142">
        <f>IF(insurance9[[#This Row],[sex]]="female",0,1)</f>
        <v>1</v>
      </c>
      <c r="Y142">
        <f>insurance9[[#This Row],[bmi]]</f>
        <v>22.42</v>
      </c>
      <c r="Z142">
        <f>insurance9[[#This Row],[children]]</f>
        <v>2</v>
      </c>
    </row>
    <row r="143" spans="1:26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 s="29">
        <v>3490.5491000000002</v>
      </c>
      <c r="H143" cm="1">
        <f t="array" ref="H143">INDEX(kelas_charges[kelas],MATCH(1,(insurance9[[#This Row],[charges]]&gt;=kelas_charges[Lower])*(insurance9[[#This Row],[charges]]&lt;kelas_charges[Upper]),0),1)</f>
        <v>1</v>
      </c>
      <c r="I143" t="str" cm="1">
        <f t="array" ref="I143">INDEX(kelas_charges[desc],MATCH(1,(insurance9[[#This Row],[charges]]&gt;=kelas_charges[Lower])*(insurance9[[#This Row],[charges]]&lt;kelas_charges[Upper]),0),1)</f>
        <v>1121 s.d 6817</v>
      </c>
      <c r="J143">
        <f>IF(insurance9[[#This Row],[charges]]&gt;16700,1,0)</f>
        <v>0</v>
      </c>
      <c r="K143" s="138">
        <f>insurance9[[#This Row],[charges]]</f>
        <v>3490.5491000000002</v>
      </c>
      <c r="L143">
        <f>insurance9[[#This Row],[age]]</f>
        <v>26</v>
      </c>
      <c r="M143">
        <f>IF(insurance9[[#This Row],[smoker]]="yes",1,0)</f>
        <v>0</v>
      </c>
      <c r="N143" t="str">
        <f>IF(insurance9[[#This Row],[smoker]]="yes","Perokok","Non Perokok")</f>
        <v>Non Perokok</v>
      </c>
      <c r="O143" s="138">
        <f>insurance9[[#This Row],[charges]]</f>
        <v>3490.5491000000002</v>
      </c>
      <c r="P143" s="138" t="str" cm="1">
        <f t="array" ref="P143">INDEX(bmi[bmi name],MATCH(1,(insurance9[[#This Row],[bmi]]&lt;bmi[bmi atas])*(insurance9[[#This Row],[bmi]]&gt;=bmi[bmi bawah]),0),0)</f>
        <v>Obesitas II</v>
      </c>
      <c r="Q143" s="138">
        <f>insurance9[[#This Row],[cha]]</f>
        <v>3490.5491000000002</v>
      </c>
      <c r="R143" s="138" t="str">
        <f>insurance9[[#This Row],[smo]]</f>
        <v>Non Perokok</v>
      </c>
      <c r="S143" s="149">
        <f>insurance9[[#This Row],[bmi]]</f>
        <v>32.49</v>
      </c>
      <c r="T143" s="149">
        <f>insurance9[[#This Row],[age]]</f>
        <v>26</v>
      </c>
      <c r="U143" s="149">
        <f>insurance9[[#This Row],[bmi2]]</f>
        <v>32.49</v>
      </c>
      <c r="V143">
        <f>insurance9[[#This Row],[charges_class]]</f>
        <v>1</v>
      </c>
      <c r="W143">
        <f>VLOOKUP(insurance9[[#This Row],[region]],Table2[],2,0)</f>
        <v>2</v>
      </c>
      <c r="X143">
        <f>IF(insurance9[[#This Row],[sex]]="female",0,1)</f>
        <v>1</v>
      </c>
      <c r="Y143">
        <f>insurance9[[#This Row],[bmi]]</f>
        <v>32.49</v>
      </c>
      <c r="Z143">
        <f>insurance9[[#This Row],[children]]</f>
        <v>1</v>
      </c>
    </row>
    <row r="144" spans="1:26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 s="29">
        <v>18972.494999999999</v>
      </c>
      <c r="H144" cm="1">
        <f t="array" ref="H144">INDEX(kelas_charges[kelas],MATCH(1,(insurance9[[#This Row],[charges]]&gt;=kelas_charges[Lower])*(insurance9[[#This Row],[charges]]&lt;kelas_charges[Upper]),0),1)</f>
        <v>4</v>
      </c>
      <c r="I144" t="str" cm="1">
        <f t="array" ref="I144">INDEX(kelas_charges[desc],MATCH(1,(insurance9[[#This Row],[charges]]&gt;=kelas_charges[Lower])*(insurance9[[#This Row],[charges]]&lt;kelas_charges[Upper]),0),1)</f>
        <v>18207 s.d 23903</v>
      </c>
      <c r="J144">
        <f>IF(insurance9[[#This Row],[charges]]&gt;16700,1,0)</f>
        <v>1</v>
      </c>
      <c r="K144" s="138">
        <f>insurance9[[#This Row],[charges]]</f>
        <v>18972.494999999999</v>
      </c>
      <c r="L144">
        <f>insurance9[[#This Row],[age]]</f>
        <v>34</v>
      </c>
      <c r="M144">
        <f>IF(insurance9[[#This Row],[smoker]]="yes",1,0)</f>
        <v>1</v>
      </c>
      <c r="N144" t="str">
        <f>IF(insurance9[[#This Row],[smoker]]="yes","Perokok","Non Perokok")</f>
        <v>Perokok</v>
      </c>
      <c r="O144" s="138">
        <f>insurance9[[#This Row],[charges]]</f>
        <v>18972.494999999999</v>
      </c>
      <c r="P144" s="138" t="str" cm="1">
        <f t="array" ref="P144">INDEX(bmi[bmi name],MATCH(1,(insurance9[[#This Row],[bmi]]&lt;bmi[bmi atas])*(insurance9[[#This Row],[bmi]]&gt;=bmi[bmi bawah]),0),0)</f>
        <v>Obesitas I</v>
      </c>
      <c r="Q144" s="138">
        <f>insurance9[[#This Row],[cha]]</f>
        <v>18972.494999999999</v>
      </c>
      <c r="R144" s="138" t="str">
        <f>insurance9[[#This Row],[smo]]</f>
        <v>Perokok</v>
      </c>
      <c r="S144" s="149">
        <f>insurance9[[#This Row],[bmi]]</f>
        <v>25.3</v>
      </c>
      <c r="T144" s="149">
        <f>insurance9[[#This Row],[age]]</f>
        <v>34</v>
      </c>
      <c r="U144" s="149">
        <f>insurance9[[#This Row],[bmi2]]</f>
        <v>25.3</v>
      </c>
      <c r="V144">
        <f>insurance9[[#This Row],[charges_class]]</f>
        <v>4</v>
      </c>
      <c r="W144">
        <f>VLOOKUP(insurance9[[#This Row],[region]],Table2[],2,0)</f>
        <v>4</v>
      </c>
      <c r="X144">
        <f>IF(insurance9[[#This Row],[sex]]="female",0,1)</f>
        <v>1</v>
      </c>
      <c r="Y144">
        <f>insurance9[[#This Row],[bmi]]</f>
        <v>25.3</v>
      </c>
      <c r="Z144">
        <f>insurance9[[#This Row],[children]]</f>
        <v>2</v>
      </c>
    </row>
    <row r="145" spans="1:26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 s="29">
        <v>18157.876</v>
      </c>
      <c r="H145" cm="1">
        <f t="array" ref="H145">INDEX(kelas_charges[kelas],MATCH(1,(insurance9[[#This Row],[charges]]&gt;=kelas_charges[Lower])*(insurance9[[#This Row],[charges]]&lt;kelas_charges[Upper]),0),1)</f>
        <v>3</v>
      </c>
      <c r="I145" t="str" cm="1">
        <f t="array" ref="I145">INDEX(kelas_charges[desc],MATCH(1,(insurance9[[#This Row],[charges]]&gt;=kelas_charges[Lower])*(insurance9[[#This Row],[charges]]&lt;kelas_charges[Upper]),0),1)</f>
        <v>12512 s.d 18207</v>
      </c>
      <c r="J145">
        <f>IF(insurance9[[#This Row],[charges]]&gt;16700,1,0)</f>
        <v>1</v>
      </c>
      <c r="K145" s="138">
        <f>insurance9[[#This Row],[charges]]</f>
        <v>18157.876</v>
      </c>
      <c r="L145">
        <f>insurance9[[#This Row],[age]]</f>
        <v>29</v>
      </c>
      <c r="M145">
        <f>IF(insurance9[[#This Row],[smoker]]="yes",1,0)</f>
        <v>0</v>
      </c>
      <c r="N145" t="str">
        <f>IF(insurance9[[#This Row],[smoker]]="yes","Perokok","Non Perokok")</f>
        <v>Non Perokok</v>
      </c>
      <c r="O145" s="138">
        <f>insurance9[[#This Row],[charges]]</f>
        <v>18157.876</v>
      </c>
      <c r="P145" s="138" t="str" cm="1">
        <f t="array" ref="P145">INDEX(bmi[bmi name],MATCH(1,(insurance9[[#This Row],[bmi]]&lt;bmi[bmi atas])*(insurance9[[#This Row],[bmi]]&gt;=bmi[bmi bawah]),0),0)</f>
        <v>Obesitas I</v>
      </c>
      <c r="Q145" s="138">
        <f>insurance9[[#This Row],[cha]]</f>
        <v>18157.876</v>
      </c>
      <c r="R145" s="138" t="str">
        <f>insurance9[[#This Row],[smo]]</f>
        <v>Non Perokok</v>
      </c>
      <c r="S145" s="149">
        <f>insurance9[[#This Row],[bmi]]</f>
        <v>29.734999999999999</v>
      </c>
      <c r="T145" s="149">
        <f>insurance9[[#This Row],[age]]</f>
        <v>29</v>
      </c>
      <c r="U145" s="149">
        <f>insurance9[[#This Row],[bmi2]]</f>
        <v>29.734999999999999</v>
      </c>
      <c r="V145">
        <f>insurance9[[#This Row],[charges_class]]</f>
        <v>3</v>
      </c>
      <c r="W145">
        <f>VLOOKUP(insurance9[[#This Row],[region]],Table2[],2,0)</f>
        <v>1</v>
      </c>
      <c r="X145">
        <f>IF(insurance9[[#This Row],[sex]]="female",0,1)</f>
        <v>1</v>
      </c>
      <c r="Y145">
        <f>insurance9[[#This Row],[bmi]]</f>
        <v>29.734999999999999</v>
      </c>
      <c r="Z145">
        <f>insurance9[[#This Row],[children]]</f>
        <v>2</v>
      </c>
    </row>
    <row r="146" spans="1:26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 s="29">
        <v>20745.989099999999</v>
      </c>
      <c r="H146" cm="1">
        <f t="array" ref="H146">INDEX(kelas_charges[kelas],MATCH(1,(insurance9[[#This Row],[charges]]&gt;=kelas_charges[Lower])*(insurance9[[#This Row],[charges]]&lt;kelas_charges[Upper]),0),1)</f>
        <v>4</v>
      </c>
      <c r="I146" t="str" cm="1">
        <f t="array" ref="I146">INDEX(kelas_charges[desc],MATCH(1,(insurance9[[#This Row],[charges]]&gt;=kelas_charges[Lower])*(insurance9[[#This Row],[charges]]&lt;kelas_charges[Upper]),0),1)</f>
        <v>18207 s.d 23903</v>
      </c>
      <c r="J146">
        <f>IF(insurance9[[#This Row],[charges]]&gt;16700,1,0)</f>
        <v>1</v>
      </c>
      <c r="K146" s="138">
        <f>insurance9[[#This Row],[charges]]</f>
        <v>20745.989099999999</v>
      </c>
      <c r="L146">
        <f>insurance9[[#This Row],[age]]</f>
        <v>30</v>
      </c>
      <c r="M146">
        <f>IF(insurance9[[#This Row],[smoker]]="yes",1,0)</f>
        <v>1</v>
      </c>
      <c r="N146" t="str">
        <f>IF(insurance9[[#This Row],[smoker]]="yes","Perokok","Non Perokok")</f>
        <v>Perokok</v>
      </c>
      <c r="O146" s="138">
        <f>insurance9[[#This Row],[charges]]</f>
        <v>20745.989099999999</v>
      </c>
      <c r="P146" s="138" t="str" cm="1">
        <f t="array" ref="P146">INDEX(bmi[bmi name],MATCH(1,(insurance9[[#This Row],[bmi]]&lt;bmi[bmi atas])*(insurance9[[#This Row],[bmi]]&gt;=bmi[bmi bawah]),0),0)</f>
        <v>Obesitas I</v>
      </c>
      <c r="Q146" s="138">
        <f>insurance9[[#This Row],[cha]]</f>
        <v>20745.989099999999</v>
      </c>
      <c r="R146" s="138" t="str">
        <f>insurance9[[#This Row],[smo]]</f>
        <v>Perokok</v>
      </c>
      <c r="S146" s="149">
        <f>insurance9[[#This Row],[bmi]]</f>
        <v>28.69</v>
      </c>
      <c r="T146" s="149">
        <f>insurance9[[#This Row],[age]]</f>
        <v>30</v>
      </c>
      <c r="U146" s="149">
        <f>insurance9[[#This Row],[bmi2]]</f>
        <v>28.69</v>
      </c>
      <c r="V146">
        <f>insurance9[[#This Row],[charges_class]]</f>
        <v>4</v>
      </c>
      <c r="W146">
        <f>VLOOKUP(insurance9[[#This Row],[region]],Table2[],2,0)</f>
        <v>1</v>
      </c>
      <c r="X146">
        <f>IF(insurance9[[#This Row],[sex]]="female",0,1)</f>
        <v>1</v>
      </c>
      <c r="Y146">
        <f>insurance9[[#This Row],[bmi]]</f>
        <v>28.69</v>
      </c>
      <c r="Z146">
        <f>insurance9[[#This Row],[children]]</f>
        <v>3</v>
      </c>
    </row>
    <row r="147" spans="1:26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 s="29">
        <v>5138.2566999999999</v>
      </c>
      <c r="H147" cm="1">
        <f t="array" ref="H147">INDEX(kelas_charges[kelas],MATCH(1,(insurance9[[#This Row],[charges]]&gt;=kelas_charges[Lower])*(insurance9[[#This Row],[charges]]&lt;kelas_charges[Upper]),0),1)</f>
        <v>1</v>
      </c>
      <c r="I147" t="str" cm="1">
        <f t="array" ref="I147">INDEX(kelas_charges[desc],MATCH(1,(insurance9[[#This Row],[charges]]&gt;=kelas_charges[Lower])*(insurance9[[#This Row],[charges]]&lt;kelas_charges[Upper]),0),1)</f>
        <v>1121 s.d 6817</v>
      </c>
      <c r="J147">
        <f>IF(insurance9[[#This Row],[charges]]&gt;16700,1,0)</f>
        <v>0</v>
      </c>
      <c r="K147" s="138">
        <f>insurance9[[#This Row],[charges]]</f>
        <v>5138.2566999999999</v>
      </c>
      <c r="L147">
        <f>insurance9[[#This Row],[age]]</f>
        <v>29</v>
      </c>
      <c r="M147">
        <f>IF(insurance9[[#This Row],[smoker]]="yes",1,0)</f>
        <v>0</v>
      </c>
      <c r="N147" t="str">
        <f>IF(insurance9[[#This Row],[smoker]]="yes","Perokok","Non Perokok")</f>
        <v>Non Perokok</v>
      </c>
      <c r="O147" s="138">
        <f>insurance9[[#This Row],[charges]]</f>
        <v>5138.2566999999999</v>
      </c>
      <c r="P147" s="138" t="str" cm="1">
        <f t="array" ref="P147">INDEX(bmi[bmi name],MATCH(1,(insurance9[[#This Row],[bmi]]&lt;bmi[bmi atas])*(insurance9[[#This Row],[bmi]]&gt;=bmi[bmi bawah]),0),0)</f>
        <v>Obesitas II</v>
      </c>
      <c r="Q147" s="138">
        <f>insurance9[[#This Row],[cha]]</f>
        <v>5138.2566999999999</v>
      </c>
      <c r="R147" s="138" t="str">
        <f>insurance9[[#This Row],[smo]]</f>
        <v>Non Perokok</v>
      </c>
      <c r="S147" s="149">
        <f>insurance9[[#This Row],[bmi]]</f>
        <v>38.83</v>
      </c>
      <c r="T147" s="149">
        <f>insurance9[[#This Row],[age]]</f>
        <v>29</v>
      </c>
      <c r="U147" s="149">
        <f>insurance9[[#This Row],[bmi2]]</f>
        <v>38.83</v>
      </c>
      <c r="V147">
        <f>insurance9[[#This Row],[charges_class]]</f>
        <v>1</v>
      </c>
      <c r="W147">
        <f>VLOOKUP(insurance9[[#This Row],[region]],Table2[],2,0)</f>
        <v>4</v>
      </c>
      <c r="X147">
        <f>IF(insurance9[[#This Row],[sex]]="female",0,1)</f>
        <v>0</v>
      </c>
      <c r="Y147">
        <f>insurance9[[#This Row],[bmi]]</f>
        <v>38.83</v>
      </c>
      <c r="Z147">
        <f>insurance9[[#This Row],[children]]</f>
        <v>3</v>
      </c>
    </row>
    <row r="148" spans="1:26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 s="29">
        <v>40720.551050000002</v>
      </c>
      <c r="H148" cm="1">
        <f t="array" ref="H148">INDEX(kelas_charges[kelas],MATCH(1,(insurance9[[#This Row],[charges]]&gt;=kelas_charges[Lower])*(insurance9[[#This Row],[charges]]&lt;kelas_charges[Upper]),0),1)</f>
        <v>7</v>
      </c>
      <c r="I148" t="str" cm="1">
        <f t="array" ref="I148">INDEX(kelas_charges[desc],MATCH(1,(insurance9[[#This Row],[charges]]&gt;=kelas_charges[Lower])*(insurance9[[#This Row],[charges]]&lt;kelas_charges[Upper]),0),1)</f>
        <v>35293 s.d 40989</v>
      </c>
      <c r="J148">
        <f>IF(insurance9[[#This Row],[charges]]&gt;16700,1,0)</f>
        <v>1</v>
      </c>
      <c r="K148" s="138">
        <f>insurance9[[#This Row],[charges]]</f>
        <v>40720.551050000002</v>
      </c>
      <c r="L148">
        <f>insurance9[[#This Row],[age]]</f>
        <v>46</v>
      </c>
      <c r="M148">
        <f>IF(insurance9[[#This Row],[smoker]]="yes",1,0)</f>
        <v>1</v>
      </c>
      <c r="N148" t="str">
        <f>IF(insurance9[[#This Row],[smoker]]="yes","Perokok","Non Perokok")</f>
        <v>Perokok</v>
      </c>
      <c r="O148" s="138">
        <f>insurance9[[#This Row],[charges]]</f>
        <v>40720.551050000002</v>
      </c>
      <c r="P148" s="138" t="str" cm="1">
        <f t="array" ref="P148">INDEX(bmi[bmi name],MATCH(1,(insurance9[[#This Row],[bmi]]&lt;bmi[bmi atas])*(insurance9[[#This Row],[bmi]]&gt;=bmi[bmi bawah]),0),0)</f>
        <v>Obesitas II</v>
      </c>
      <c r="Q148" s="138">
        <f>insurance9[[#This Row],[cha]]</f>
        <v>40720.551050000002</v>
      </c>
      <c r="R148" s="138" t="str">
        <f>insurance9[[#This Row],[smo]]</f>
        <v>Perokok</v>
      </c>
      <c r="S148" s="149">
        <f>insurance9[[#This Row],[bmi]]</f>
        <v>30.495000000000001</v>
      </c>
      <c r="T148" s="149">
        <f>insurance9[[#This Row],[age]]</f>
        <v>46</v>
      </c>
      <c r="U148" s="149">
        <f>insurance9[[#This Row],[bmi2]]</f>
        <v>30.495000000000001</v>
      </c>
      <c r="V148">
        <f>insurance9[[#This Row],[charges_class]]</f>
        <v>7</v>
      </c>
      <c r="W148">
        <f>VLOOKUP(insurance9[[#This Row],[region]],Table2[],2,0)</f>
        <v>1</v>
      </c>
      <c r="X148">
        <f>IF(insurance9[[#This Row],[sex]]="female",0,1)</f>
        <v>1</v>
      </c>
      <c r="Y148">
        <f>insurance9[[#This Row],[bmi]]</f>
        <v>30.495000000000001</v>
      </c>
      <c r="Z148">
        <f>insurance9[[#This Row],[children]]</f>
        <v>3</v>
      </c>
    </row>
    <row r="149" spans="1:26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 s="29">
        <v>9877.6077000000005</v>
      </c>
      <c r="H149" cm="1">
        <f t="array" ref="H149">INDEX(kelas_charges[kelas],MATCH(1,(insurance9[[#This Row],[charges]]&gt;=kelas_charges[Lower])*(insurance9[[#This Row],[charges]]&lt;kelas_charges[Upper]),0),1)</f>
        <v>2</v>
      </c>
      <c r="I149" t="str" cm="1">
        <f t="array" ref="I149">INDEX(kelas_charges[desc],MATCH(1,(insurance9[[#This Row],[charges]]&gt;=kelas_charges[Lower])*(insurance9[[#This Row],[charges]]&lt;kelas_charges[Upper]),0),1)</f>
        <v>6817 s.d 12512</v>
      </c>
      <c r="J149">
        <f>IF(insurance9[[#This Row],[charges]]&gt;16700,1,0)</f>
        <v>0</v>
      </c>
      <c r="K149" s="138">
        <f>insurance9[[#This Row],[charges]]</f>
        <v>9877.6077000000005</v>
      </c>
      <c r="L149">
        <f>insurance9[[#This Row],[age]]</f>
        <v>51</v>
      </c>
      <c r="M149">
        <f>IF(insurance9[[#This Row],[smoker]]="yes",1,0)</f>
        <v>0</v>
      </c>
      <c r="N149" t="str">
        <f>IF(insurance9[[#This Row],[smoker]]="yes","Perokok","Non Perokok")</f>
        <v>Non Perokok</v>
      </c>
      <c r="O149" s="138">
        <f>insurance9[[#This Row],[charges]]</f>
        <v>9877.6077000000005</v>
      </c>
      <c r="P149" s="138" t="str" cm="1">
        <f t="array" ref="P149">INDEX(bmi[bmi name],MATCH(1,(insurance9[[#This Row],[bmi]]&lt;bmi[bmi atas])*(insurance9[[#This Row],[bmi]]&gt;=bmi[bmi bawah]),0),0)</f>
        <v>Obesitas II</v>
      </c>
      <c r="Q149" s="138">
        <f>insurance9[[#This Row],[cha]]</f>
        <v>9877.6077000000005</v>
      </c>
      <c r="R149" s="138" t="str">
        <f>insurance9[[#This Row],[smo]]</f>
        <v>Non Perokok</v>
      </c>
      <c r="S149" s="149">
        <f>insurance9[[#This Row],[bmi]]</f>
        <v>37.729999999999997</v>
      </c>
      <c r="T149" s="149">
        <f>insurance9[[#This Row],[age]]</f>
        <v>51</v>
      </c>
      <c r="U149" s="149">
        <f>insurance9[[#This Row],[bmi2]]</f>
        <v>37.729999999999997</v>
      </c>
      <c r="V149">
        <f>insurance9[[#This Row],[charges_class]]</f>
        <v>2</v>
      </c>
      <c r="W149">
        <f>VLOOKUP(insurance9[[#This Row],[region]],Table2[],2,0)</f>
        <v>4</v>
      </c>
      <c r="X149">
        <f>IF(insurance9[[#This Row],[sex]]="female",0,1)</f>
        <v>0</v>
      </c>
      <c r="Y149">
        <f>insurance9[[#This Row],[bmi]]</f>
        <v>37.729999999999997</v>
      </c>
      <c r="Z149">
        <f>insurance9[[#This Row],[children]]</f>
        <v>1</v>
      </c>
    </row>
    <row r="150" spans="1:26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 s="29">
        <v>10959.6947</v>
      </c>
      <c r="H150" cm="1">
        <f t="array" ref="H150">INDEX(kelas_charges[kelas],MATCH(1,(insurance9[[#This Row],[charges]]&gt;=kelas_charges[Lower])*(insurance9[[#This Row],[charges]]&lt;kelas_charges[Upper]),0),1)</f>
        <v>2</v>
      </c>
      <c r="I150" t="str" cm="1">
        <f t="array" ref="I150">INDEX(kelas_charges[desc],MATCH(1,(insurance9[[#This Row],[charges]]&gt;=kelas_charges[Lower])*(insurance9[[#This Row],[charges]]&lt;kelas_charges[Upper]),0),1)</f>
        <v>6817 s.d 12512</v>
      </c>
      <c r="J150">
        <f>IF(insurance9[[#This Row],[charges]]&gt;16700,1,0)</f>
        <v>0</v>
      </c>
      <c r="K150" s="138">
        <f>insurance9[[#This Row],[charges]]</f>
        <v>10959.6947</v>
      </c>
      <c r="L150">
        <f>insurance9[[#This Row],[age]]</f>
        <v>53</v>
      </c>
      <c r="M150">
        <f>IF(insurance9[[#This Row],[smoker]]="yes",1,0)</f>
        <v>0</v>
      </c>
      <c r="N150" t="str">
        <f>IF(insurance9[[#This Row],[smoker]]="yes","Perokok","Non Perokok")</f>
        <v>Non Perokok</v>
      </c>
      <c r="O150" s="138">
        <f>insurance9[[#This Row],[charges]]</f>
        <v>10959.6947</v>
      </c>
      <c r="P150" s="138" t="str" cm="1">
        <f t="array" ref="P150">INDEX(bmi[bmi name],MATCH(1,(insurance9[[#This Row],[bmi]]&lt;bmi[bmi atas])*(insurance9[[#This Row],[bmi]]&gt;=bmi[bmi bawah]),0),0)</f>
        <v>Obesitas II</v>
      </c>
      <c r="Q150" s="138">
        <f>insurance9[[#This Row],[cha]]</f>
        <v>10959.6947</v>
      </c>
      <c r="R150" s="138" t="str">
        <f>insurance9[[#This Row],[smo]]</f>
        <v>Non Perokok</v>
      </c>
      <c r="S150" s="149">
        <f>insurance9[[#This Row],[bmi]]</f>
        <v>37.43</v>
      </c>
      <c r="T150" s="149">
        <f>insurance9[[#This Row],[age]]</f>
        <v>53</v>
      </c>
      <c r="U150" s="149">
        <f>insurance9[[#This Row],[bmi2]]</f>
        <v>37.43</v>
      </c>
      <c r="V150">
        <f>insurance9[[#This Row],[charges_class]]</f>
        <v>2</v>
      </c>
      <c r="W150">
        <f>VLOOKUP(insurance9[[#This Row],[region]],Table2[],2,0)</f>
        <v>1</v>
      </c>
      <c r="X150">
        <f>IF(insurance9[[#This Row],[sex]]="female",0,1)</f>
        <v>0</v>
      </c>
      <c r="Y150">
        <f>insurance9[[#This Row],[bmi]]</f>
        <v>37.43</v>
      </c>
      <c r="Z150">
        <f>insurance9[[#This Row],[children]]</f>
        <v>1</v>
      </c>
    </row>
    <row r="151" spans="1:26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 s="29">
        <v>1842.519</v>
      </c>
      <c r="H151" cm="1">
        <f t="array" ref="H151">INDEX(kelas_charges[kelas],MATCH(1,(insurance9[[#This Row],[charges]]&gt;=kelas_charges[Lower])*(insurance9[[#This Row],[charges]]&lt;kelas_charges[Upper]),0),1)</f>
        <v>1</v>
      </c>
      <c r="I151" t="str" cm="1">
        <f t="array" ref="I151">INDEX(kelas_charges[desc],MATCH(1,(insurance9[[#This Row],[charges]]&gt;=kelas_charges[Lower])*(insurance9[[#This Row],[charges]]&lt;kelas_charges[Upper]),0),1)</f>
        <v>1121 s.d 6817</v>
      </c>
      <c r="J151">
        <f>IF(insurance9[[#This Row],[charges]]&gt;16700,1,0)</f>
        <v>0</v>
      </c>
      <c r="K151" s="138">
        <f>insurance9[[#This Row],[charges]]</f>
        <v>1842.519</v>
      </c>
      <c r="L151">
        <f>insurance9[[#This Row],[age]]</f>
        <v>19</v>
      </c>
      <c r="M151">
        <f>IF(insurance9[[#This Row],[smoker]]="yes",1,0)</f>
        <v>0</v>
      </c>
      <c r="N151" t="str">
        <f>IF(insurance9[[#This Row],[smoker]]="yes","Perokok","Non Perokok")</f>
        <v>Non Perokok</v>
      </c>
      <c r="O151" s="138">
        <f>insurance9[[#This Row],[charges]]</f>
        <v>1842.519</v>
      </c>
      <c r="P151" s="138" t="str" cm="1">
        <f t="array" ref="P151">INDEX(bmi[bmi name],MATCH(1,(insurance9[[#This Row],[bmi]]&lt;bmi[bmi atas])*(insurance9[[#This Row],[bmi]]&gt;=bmi[bmi bawah]),0),0)</f>
        <v>Obesitas I</v>
      </c>
      <c r="Q151" s="138">
        <f>insurance9[[#This Row],[cha]]</f>
        <v>1842.519</v>
      </c>
      <c r="R151" s="138" t="str">
        <f>insurance9[[#This Row],[smo]]</f>
        <v>Non Perokok</v>
      </c>
      <c r="S151" s="149">
        <f>insurance9[[#This Row],[bmi]]</f>
        <v>28.4</v>
      </c>
      <c r="T151" s="149">
        <f>insurance9[[#This Row],[age]]</f>
        <v>19</v>
      </c>
      <c r="U151" s="149">
        <f>insurance9[[#This Row],[bmi2]]</f>
        <v>28.4</v>
      </c>
      <c r="V151">
        <f>insurance9[[#This Row],[charges_class]]</f>
        <v>1</v>
      </c>
      <c r="W151">
        <f>VLOOKUP(insurance9[[#This Row],[region]],Table2[],2,0)</f>
        <v>3</v>
      </c>
      <c r="X151">
        <f>IF(insurance9[[#This Row],[sex]]="female",0,1)</f>
        <v>1</v>
      </c>
      <c r="Y151">
        <f>insurance9[[#This Row],[bmi]]</f>
        <v>28.4</v>
      </c>
      <c r="Z151">
        <f>insurance9[[#This Row],[children]]</f>
        <v>1</v>
      </c>
    </row>
    <row r="152" spans="1:26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 s="29">
        <v>5125.2156999999997</v>
      </c>
      <c r="H152" cm="1">
        <f t="array" ref="H152">INDEX(kelas_charges[kelas],MATCH(1,(insurance9[[#This Row],[charges]]&gt;=kelas_charges[Lower])*(insurance9[[#This Row],[charges]]&lt;kelas_charges[Upper]),0),1)</f>
        <v>1</v>
      </c>
      <c r="I152" t="str" cm="1">
        <f t="array" ref="I152">INDEX(kelas_charges[desc],MATCH(1,(insurance9[[#This Row],[charges]]&gt;=kelas_charges[Lower])*(insurance9[[#This Row],[charges]]&lt;kelas_charges[Upper]),0),1)</f>
        <v>1121 s.d 6817</v>
      </c>
      <c r="J152">
        <f>IF(insurance9[[#This Row],[charges]]&gt;16700,1,0)</f>
        <v>0</v>
      </c>
      <c r="K152" s="138">
        <f>insurance9[[#This Row],[charges]]</f>
        <v>5125.2156999999997</v>
      </c>
      <c r="L152">
        <f>insurance9[[#This Row],[age]]</f>
        <v>35</v>
      </c>
      <c r="M152">
        <f>IF(insurance9[[#This Row],[smoker]]="yes",1,0)</f>
        <v>0</v>
      </c>
      <c r="N152" t="str">
        <f>IF(insurance9[[#This Row],[smoker]]="yes","Perokok","Non Perokok")</f>
        <v>Non Perokok</v>
      </c>
      <c r="O152" s="138">
        <f>insurance9[[#This Row],[charges]]</f>
        <v>5125.2156999999997</v>
      </c>
      <c r="P152" s="138" t="str" cm="1">
        <f t="array" ref="P152">INDEX(bmi[bmi name],MATCH(1,(insurance9[[#This Row],[bmi]]&lt;bmi[bmi atas])*(insurance9[[#This Row],[bmi]]&gt;=bmi[bmi bawah]),0),0)</f>
        <v>Overweight</v>
      </c>
      <c r="Q152" s="138">
        <f>insurance9[[#This Row],[cha]]</f>
        <v>5125.2156999999997</v>
      </c>
      <c r="R152" s="138" t="str">
        <f>insurance9[[#This Row],[smo]]</f>
        <v>Non Perokok</v>
      </c>
      <c r="S152" s="149">
        <f>insurance9[[#This Row],[bmi]]</f>
        <v>24.13</v>
      </c>
      <c r="T152" s="149">
        <f>insurance9[[#This Row],[age]]</f>
        <v>35</v>
      </c>
      <c r="U152" s="149">
        <f>insurance9[[#This Row],[bmi2]]</f>
        <v>24.13</v>
      </c>
      <c r="V152">
        <f>insurance9[[#This Row],[charges_class]]</f>
        <v>1</v>
      </c>
      <c r="W152">
        <f>VLOOKUP(insurance9[[#This Row],[region]],Table2[],2,0)</f>
        <v>1</v>
      </c>
      <c r="X152">
        <f>IF(insurance9[[#This Row],[sex]]="female",0,1)</f>
        <v>1</v>
      </c>
      <c r="Y152">
        <f>insurance9[[#This Row],[bmi]]</f>
        <v>24.13</v>
      </c>
      <c r="Z152">
        <f>insurance9[[#This Row],[children]]</f>
        <v>1</v>
      </c>
    </row>
    <row r="153" spans="1:26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 s="29">
        <v>7789.6350000000002</v>
      </c>
      <c r="H153" cm="1">
        <f t="array" ref="H153">INDEX(kelas_charges[kelas],MATCH(1,(insurance9[[#This Row],[charges]]&gt;=kelas_charges[Lower])*(insurance9[[#This Row],[charges]]&lt;kelas_charges[Upper]),0),1)</f>
        <v>2</v>
      </c>
      <c r="I153" t="str" cm="1">
        <f t="array" ref="I153">INDEX(kelas_charges[desc],MATCH(1,(insurance9[[#This Row],[charges]]&gt;=kelas_charges[Lower])*(insurance9[[#This Row],[charges]]&lt;kelas_charges[Upper]),0),1)</f>
        <v>6817 s.d 12512</v>
      </c>
      <c r="J153">
        <f>IF(insurance9[[#This Row],[charges]]&gt;16700,1,0)</f>
        <v>0</v>
      </c>
      <c r="K153" s="138">
        <f>insurance9[[#This Row],[charges]]</f>
        <v>7789.6350000000002</v>
      </c>
      <c r="L153">
        <f>insurance9[[#This Row],[age]]</f>
        <v>48</v>
      </c>
      <c r="M153">
        <f>IF(insurance9[[#This Row],[smoker]]="yes",1,0)</f>
        <v>0</v>
      </c>
      <c r="N153" t="str">
        <f>IF(insurance9[[#This Row],[smoker]]="yes","Perokok","Non Perokok")</f>
        <v>Non Perokok</v>
      </c>
      <c r="O153" s="138">
        <f>insurance9[[#This Row],[charges]]</f>
        <v>7789.6350000000002</v>
      </c>
      <c r="P153" s="138" t="str" cm="1">
        <f t="array" ref="P153">INDEX(bmi[bmi name],MATCH(1,(insurance9[[#This Row],[bmi]]&lt;bmi[bmi atas])*(insurance9[[#This Row],[bmi]]&gt;=bmi[bmi bawah]),0),0)</f>
        <v>Obesitas I</v>
      </c>
      <c r="Q153" s="138">
        <f>insurance9[[#This Row],[cha]]</f>
        <v>7789.6350000000002</v>
      </c>
      <c r="R153" s="138" t="str">
        <f>insurance9[[#This Row],[smo]]</f>
        <v>Non Perokok</v>
      </c>
      <c r="S153" s="149">
        <f>insurance9[[#This Row],[bmi]]</f>
        <v>29.7</v>
      </c>
      <c r="T153" s="149">
        <f>insurance9[[#This Row],[age]]</f>
        <v>48</v>
      </c>
      <c r="U153" s="149">
        <f>insurance9[[#This Row],[bmi2]]</f>
        <v>29.7</v>
      </c>
      <c r="V153">
        <f>insurance9[[#This Row],[charges_class]]</f>
        <v>2</v>
      </c>
      <c r="W153">
        <f>VLOOKUP(insurance9[[#This Row],[region]],Table2[],2,0)</f>
        <v>4</v>
      </c>
      <c r="X153">
        <f>IF(insurance9[[#This Row],[sex]]="female",0,1)</f>
        <v>1</v>
      </c>
      <c r="Y153">
        <f>insurance9[[#This Row],[bmi]]</f>
        <v>29.7</v>
      </c>
      <c r="Z153">
        <f>insurance9[[#This Row],[children]]</f>
        <v>0</v>
      </c>
    </row>
    <row r="154" spans="1:26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 s="29">
        <v>6334.3435499999996</v>
      </c>
      <c r="H154" cm="1">
        <f t="array" ref="H154">INDEX(kelas_charges[kelas],MATCH(1,(insurance9[[#This Row],[charges]]&gt;=kelas_charges[Lower])*(insurance9[[#This Row],[charges]]&lt;kelas_charges[Upper]),0),1)</f>
        <v>1</v>
      </c>
      <c r="I154" t="str" cm="1">
        <f t="array" ref="I154">INDEX(kelas_charges[desc],MATCH(1,(insurance9[[#This Row],[charges]]&gt;=kelas_charges[Lower])*(insurance9[[#This Row],[charges]]&lt;kelas_charges[Upper]),0),1)</f>
        <v>1121 s.d 6817</v>
      </c>
      <c r="J154">
        <f>IF(insurance9[[#This Row],[charges]]&gt;16700,1,0)</f>
        <v>0</v>
      </c>
      <c r="K154" s="138">
        <f>insurance9[[#This Row],[charges]]</f>
        <v>6334.3435499999996</v>
      </c>
      <c r="L154">
        <f>insurance9[[#This Row],[age]]</f>
        <v>32</v>
      </c>
      <c r="M154">
        <f>IF(insurance9[[#This Row],[smoker]]="yes",1,0)</f>
        <v>0</v>
      </c>
      <c r="N154" t="str">
        <f>IF(insurance9[[#This Row],[smoker]]="yes","Perokok","Non Perokok")</f>
        <v>Non Perokok</v>
      </c>
      <c r="O154" s="138">
        <f>insurance9[[#This Row],[charges]]</f>
        <v>6334.3435499999996</v>
      </c>
      <c r="P154" s="138" t="str" cm="1">
        <f t="array" ref="P154">INDEX(bmi[bmi name],MATCH(1,(insurance9[[#This Row],[bmi]]&lt;bmi[bmi atas])*(insurance9[[#This Row],[bmi]]&gt;=bmi[bmi bawah]),0),0)</f>
        <v>Obesitas II</v>
      </c>
      <c r="Q154" s="138">
        <f>insurance9[[#This Row],[cha]]</f>
        <v>6334.3435499999996</v>
      </c>
      <c r="R154" s="138" t="str">
        <f>insurance9[[#This Row],[smo]]</f>
        <v>Non Perokok</v>
      </c>
      <c r="S154" s="149">
        <f>insurance9[[#This Row],[bmi]]</f>
        <v>37.145000000000003</v>
      </c>
      <c r="T154" s="149">
        <f>insurance9[[#This Row],[age]]</f>
        <v>32</v>
      </c>
      <c r="U154" s="149">
        <f>insurance9[[#This Row],[bmi2]]</f>
        <v>37.145000000000003</v>
      </c>
      <c r="V154">
        <f>insurance9[[#This Row],[charges_class]]</f>
        <v>1</v>
      </c>
      <c r="W154">
        <f>VLOOKUP(insurance9[[#This Row],[region]],Table2[],2,0)</f>
        <v>2</v>
      </c>
      <c r="X154">
        <f>IF(insurance9[[#This Row],[sex]]="female",0,1)</f>
        <v>0</v>
      </c>
      <c r="Y154">
        <f>insurance9[[#This Row],[bmi]]</f>
        <v>37.145000000000003</v>
      </c>
      <c r="Z154">
        <f>insurance9[[#This Row],[children]]</f>
        <v>3</v>
      </c>
    </row>
    <row r="155" spans="1:26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 s="29">
        <v>19964.746299999999</v>
      </c>
      <c r="H155" cm="1">
        <f t="array" ref="H155">INDEX(kelas_charges[kelas],MATCH(1,(insurance9[[#This Row],[charges]]&gt;=kelas_charges[Lower])*(insurance9[[#This Row],[charges]]&lt;kelas_charges[Upper]),0),1)</f>
        <v>4</v>
      </c>
      <c r="I155" t="str" cm="1">
        <f t="array" ref="I155">INDEX(kelas_charges[desc],MATCH(1,(insurance9[[#This Row],[charges]]&gt;=kelas_charges[Lower])*(insurance9[[#This Row],[charges]]&lt;kelas_charges[Upper]),0),1)</f>
        <v>18207 s.d 23903</v>
      </c>
      <c r="J155">
        <f>IF(insurance9[[#This Row],[charges]]&gt;16700,1,0)</f>
        <v>1</v>
      </c>
      <c r="K155" s="138">
        <f>insurance9[[#This Row],[charges]]</f>
        <v>19964.746299999999</v>
      </c>
      <c r="L155">
        <f>insurance9[[#This Row],[age]]</f>
        <v>42</v>
      </c>
      <c r="M155">
        <f>IF(insurance9[[#This Row],[smoker]]="yes",1,0)</f>
        <v>1</v>
      </c>
      <c r="N155" t="str">
        <f>IF(insurance9[[#This Row],[smoker]]="yes","Perokok","Non Perokok")</f>
        <v>Perokok</v>
      </c>
      <c r="O155" s="138">
        <f>insurance9[[#This Row],[charges]]</f>
        <v>19964.746299999999</v>
      </c>
      <c r="P155" s="138" t="str" cm="1">
        <f t="array" ref="P155">INDEX(bmi[bmi name],MATCH(1,(insurance9[[#This Row],[bmi]]&lt;bmi[bmi atas])*(insurance9[[#This Row],[bmi]]&gt;=bmi[bmi bawah]),0),0)</f>
        <v>Overweight</v>
      </c>
      <c r="Q155" s="138">
        <f>insurance9[[#This Row],[cha]]</f>
        <v>19964.746299999999</v>
      </c>
      <c r="R155" s="138" t="str">
        <f>insurance9[[#This Row],[smo]]</f>
        <v>Perokok</v>
      </c>
      <c r="S155" s="149">
        <f>insurance9[[#This Row],[bmi]]</f>
        <v>23.37</v>
      </c>
      <c r="T155" s="149">
        <f>insurance9[[#This Row],[age]]</f>
        <v>42</v>
      </c>
      <c r="U155" s="149">
        <f>insurance9[[#This Row],[bmi2]]</f>
        <v>23.37</v>
      </c>
      <c r="V155">
        <f>insurance9[[#This Row],[charges_class]]</f>
        <v>4</v>
      </c>
      <c r="W155">
        <f>VLOOKUP(insurance9[[#This Row],[region]],Table2[],2,0)</f>
        <v>2</v>
      </c>
      <c r="X155">
        <f>IF(insurance9[[#This Row],[sex]]="female",0,1)</f>
        <v>0</v>
      </c>
      <c r="Y155">
        <f>insurance9[[#This Row],[bmi]]</f>
        <v>23.37</v>
      </c>
      <c r="Z155">
        <f>insurance9[[#This Row],[children]]</f>
        <v>0</v>
      </c>
    </row>
    <row r="156" spans="1:26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 s="29">
        <v>7077.1894000000002</v>
      </c>
      <c r="H156" cm="1">
        <f t="array" ref="H156">INDEX(kelas_charges[kelas],MATCH(1,(insurance9[[#This Row],[charges]]&gt;=kelas_charges[Lower])*(insurance9[[#This Row],[charges]]&lt;kelas_charges[Upper]),0),1)</f>
        <v>2</v>
      </c>
      <c r="I156" t="str" cm="1">
        <f t="array" ref="I156">INDEX(kelas_charges[desc],MATCH(1,(insurance9[[#This Row],[charges]]&gt;=kelas_charges[Lower])*(insurance9[[#This Row],[charges]]&lt;kelas_charges[Upper]),0),1)</f>
        <v>6817 s.d 12512</v>
      </c>
      <c r="J156">
        <f>IF(insurance9[[#This Row],[charges]]&gt;16700,1,0)</f>
        <v>0</v>
      </c>
      <c r="K156" s="138">
        <f>insurance9[[#This Row],[charges]]</f>
        <v>7077.1894000000002</v>
      </c>
      <c r="L156">
        <f>insurance9[[#This Row],[age]]</f>
        <v>40</v>
      </c>
      <c r="M156">
        <f>IF(insurance9[[#This Row],[smoker]]="yes",1,0)</f>
        <v>0</v>
      </c>
      <c r="N156" t="str">
        <f>IF(insurance9[[#This Row],[smoker]]="yes","Perokok","Non Perokok")</f>
        <v>Non Perokok</v>
      </c>
      <c r="O156" s="138">
        <f>insurance9[[#This Row],[charges]]</f>
        <v>7077.1894000000002</v>
      </c>
      <c r="P156" s="138" t="str" cm="1">
        <f t="array" ref="P156">INDEX(bmi[bmi name],MATCH(1,(insurance9[[#This Row],[bmi]]&lt;bmi[bmi atas])*(insurance9[[#This Row],[bmi]]&gt;=bmi[bmi bawah]),0),0)</f>
        <v>Obesitas I</v>
      </c>
      <c r="Q156" s="138">
        <f>insurance9[[#This Row],[cha]]</f>
        <v>7077.1894000000002</v>
      </c>
      <c r="R156" s="138" t="str">
        <f>insurance9[[#This Row],[smo]]</f>
        <v>Non Perokok</v>
      </c>
      <c r="S156" s="149">
        <f>insurance9[[#This Row],[bmi]]</f>
        <v>25.46</v>
      </c>
      <c r="T156" s="149">
        <f>insurance9[[#This Row],[age]]</f>
        <v>40</v>
      </c>
      <c r="U156" s="149">
        <f>insurance9[[#This Row],[bmi2]]</f>
        <v>25.46</v>
      </c>
      <c r="V156">
        <f>insurance9[[#This Row],[charges_class]]</f>
        <v>2</v>
      </c>
      <c r="W156">
        <f>VLOOKUP(insurance9[[#This Row],[region]],Table2[],2,0)</f>
        <v>2</v>
      </c>
      <c r="X156">
        <f>IF(insurance9[[#This Row],[sex]]="female",0,1)</f>
        <v>0</v>
      </c>
      <c r="Y156">
        <f>insurance9[[#This Row],[bmi]]</f>
        <v>25.46</v>
      </c>
      <c r="Z156">
        <f>insurance9[[#This Row],[children]]</f>
        <v>1</v>
      </c>
    </row>
    <row r="157" spans="1:26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 s="29">
        <v>6948.7007999999996</v>
      </c>
      <c r="H157" cm="1">
        <f t="array" ref="H157">INDEX(kelas_charges[kelas],MATCH(1,(insurance9[[#This Row],[charges]]&gt;=kelas_charges[Lower])*(insurance9[[#This Row],[charges]]&lt;kelas_charges[Upper]),0),1)</f>
        <v>2</v>
      </c>
      <c r="I157" t="str" cm="1">
        <f t="array" ref="I157">INDEX(kelas_charges[desc],MATCH(1,(insurance9[[#This Row],[charges]]&gt;=kelas_charges[Lower])*(insurance9[[#This Row],[charges]]&lt;kelas_charges[Upper]),0),1)</f>
        <v>6817 s.d 12512</v>
      </c>
      <c r="J157">
        <f>IF(insurance9[[#This Row],[charges]]&gt;16700,1,0)</f>
        <v>0</v>
      </c>
      <c r="K157" s="138">
        <f>insurance9[[#This Row],[charges]]</f>
        <v>6948.7007999999996</v>
      </c>
      <c r="L157">
        <f>insurance9[[#This Row],[age]]</f>
        <v>44</v>
      </c>
      <c r="M157">
        <f>IF(insurance9[[#This Row],[smoker]]="yes",1,0)</f>
        <v>0</v>
      </c>
      <c r="N157" t="str">
        <f>IF(insurance9[[#This Row],[smoker]]="yes","Perokok","Non Perokok")</f>
        <v>Non Perokok</v>
      </c>
      <c r="O157" s="138">
        <f>insurance9[[#This Row],[charges]]</f>
        <v>6948.7007999999996</v>
      </c>
      <c r="P157" s="138" t="str" cm="1">
        <f t="array" ref="P157">INDEX(bmi[bmi name],MATCH(1,(insurance9[[#This Row],[bmi]]&lt;bmi[bmi atas])*(insurance9[[#This Row],[bmi]]&gt;=bmi[bmi bawah]),0),0)</f>
        <v>Obesitas II</v>
      </c>
      <c r="Q157" s="138">
        <f>insurance9[[#This Row],[cha]]</f>
        <v>6948.7007999999996</v>
      </c>
      <c r="R157" s="138" t="str">
        <f>insurance9[[#This Row],[smo]]</f>
        <v>Non Perokok</v>
      </c>
      <c r="S157" s="149">
        <f>insurance9[[#This Row],[bmi]]</f>
        <v>39.520000000000003</v>
      </c>
      <c r="T157" s="149">
        <f>insurance9[[#This Row],[age]]</f>
        <v>44</v>
      </c>
      <c r="U157" s="149">
        <f>insurance9[[#This Row],[bmi2]]</f>
        <v>39.520000000000003</v>
      </c>
      <c r="V157">
        <f>insurance9[[#This Row],[charges_class]]</f>
        <v>2</v>
      </c>
      <c r="W157">
        <f>VLOOKUP(insurance9[[#This Row],[region]],Table2[],2,0)</f>
        <v>1</v>
      </c>
      <c r="X157">
        <f>IF(insurance9[[#This Row],[sex]]="female",0,1)</f>
        <v>1</v>
      </c>
      <c r="Y157">
        <f>insurance9[[#This Row],[bmi]]</f>
        <v>39.520000000000003</v>
      </c>
      <c r="Z157">
        <f>insurance9[[#This Row],[children]]</f>
        <v>0</v>
      </c>
    </row>
    <row r="158" spans="1:26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 s="29">
        <v>21223.675800000001</v>
      </c>
      <c r="H158" cm="1">
        <f t="array" ref="H158">INDEX(kelas_charges[kelas],MATCH(1,(insurance9[[#This Row],[charges]]&gt;=kelas_charges[Lower])*(insurance9[[#This Row],[charges]]&lt;kelas_charges[Upper]),0),1)</f>
        <v>4</v>
      </c>
      <c r="I158" t="str" cm="1">
        <f t="array" ref="I158">INDEX(kelas_charges[desc],MATCH(1,(insurance9[[#This Row],[charges]]&gt;=kelas_charges[Lower])*(insurance9[[#This Row],[charges]]&lt;kelas_charges[Upper]),0),1)</f>
        <v>18207 s.d 23903</v>
      </c>
      <c r="J158">
        <f>IF(insurance9[[#This Row],[charges]]&gt;16700,1,0)</f>
        <v>1</v>
      </c>
      <c r="K158" s="138">
        <f>insurance9[[#This Row],[charges]]</f>
        <v>21223.675800000001</v>
      </c>
      <c r="L158">
        <f>insurance9[[#This Row],[age]]</f>
        <v>48</v>
      </c>
      <c r="M158">
        <f>IF(insurance9[[#This Row],[smoker]]="yes",1,0)</f>
        <v>1</v>
      </c>
      <c r="N158" t="str">
        <f>IF(insurance9[[#This Row],[smoker]]="yes","Perokok","Non Perokok")</f>
        <v>Perokok</v>
      </c>
      <c r="O158" s="138">
        <f>insurance9[[#This Row],[charges]]</f>
        <v>21223.675800000001</v>
      </c>
      <c r="P158" s="138" t="str" cm="1">
        <f t="array" ref="P158">INDEX(bmi[bmi name],MATCH(1,(insurance9[[#This Row],[bmi]]&lt;bmi[bmi atas])*(insurance9[[#This Row],[bmi]]&gt;=bmi[bmi bawah]),0),0)</f>
        <v>Overweight</v>
      </c>
      <c r="Q158" s="138">
        <f>insurance9[[#This Row],[cha]]</f>
        <v>21223.675800000001</v>
      </c>
      <c r="R158" s="138" t="str">
        <f>insurance9[[#This Row],[smo]]</f>
        <v>Perokok</v>
      </c>
      <c r="S158" s="149">
        <f>insurance9[[#This Row],[bmi]]</f>
        <v>24.42</v>
      </c>
      <c r="T158" s="149">
        <f>insurance9[[#This Row],[age]]</f>
        <v>48</v>
      </c>
      <c r="U158" s="149">
        <f>insurance9[[#This Row],[bmi2]]</f>
        <v>24.42</v>
      </c>
      <c r="V158">
        <f>insurance9[[#This Row],[charges_class]]</f>
        <v>4</v>
      </c>
      <c r="W158">
        <f>VLOOKUP(insurance9[[#This Row],[region]],Table2[],2,0)</f>
        <v>4</v>
      </c>
      <c r="X158">
        <f>IF(insurance9[[#This Row],[sex]]="female",0,1)</f>
        <v>1</v>
      </c>
      <c r="Y158">
        <f>insurance9[[#This Row],[bmi]]</f>
        <v>24.42</v>
      </c>
      <c r="Z158">
        <f>insurance9[[#This Row],[children]]</f>
        <v>0</v>
      </c>
    </row>
    <row r="159" spans="1:26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 s="29">
        <v>15518.180249999999</v>
      </c>
      <c r="H159" cm="1">
        <f t="array" ref="H159">INDEX(kelas_charges[kelas],MATCH(1,(insurance9[[#This Row],[charges]]&gt;=kelas_charges[Lower])*(insurance9[[#This Row],[charges]]&lt;kelas_charges[Upper]),0),1)</f>
        <v>3</v>
      </c>
      <c r="I159" t="str" cm="1">
        <f t="array" ref="I159">INDEX(kelas_charges[desc],MATCH(1,(insurance9[[#This Row],[charges]]&gt;=kelas_charges[Lower])*(insurance9[[#This Row],[charges]]&lt;kelas_charges[Upper]),0),1)</f>
        <v>12512 s.d 18207</v>
      </c>
      <c r="J159">
        <f>IF(insurance9[[#This Row],[charges]]&gt;16700,1,0)</f>
        <v>0</v>
      </c>
      <c r="K159" s="138">
        <f>insurance9[[#This Row],[charges]]</f>
        <v>15518.180249999999</v>
      </c>
      <c r="L159">
        <f>insurance9[[#This Row],[age]]</f>
        <v>18</v>
      </c>
      <c r="M159">
        <f>IF(insurance9[[#This Row],[smoker]]="yes",1,0)</f>
        <v>1</v>
      </c>
      <c r="N159" t="str">
        <f>IF(insurance9[[#This Row],[smoker]]="yes","Perokok","Non Perokok")</f>
        <v>Perokok</v>
      </c>
      <c r="O159" s="138">
        <f>insurance9[[#This Row],[charges]]</f>
        <v>15518.180249999999</v>
      </c>
      <c r="P159" s="138" t="str" cm="1">
        <f t="array" ref="P159">INDEX(bmi[bmi name],MATCH(1,(insurance9[[#This Row],[bmi]]&lt;bmi[bmi atas])*(insurance9[[#This Row],[bmi]]&gt;=bmi[bmi bawah]),0),0)</f>
        <v>Obesitas I</v>
      </c>
      <c r="Q159" s="138">
        <f>insurance9[[#This Row],[cha]]</f>
        <v>15518.180249999999</v>
      </c>
      <c r="R159" s="138" t="str">
        <f>insurance9[[#This Row],[smo]]</f>
        <v>Perokok</v>
      </c>
      <c r="S159" s="149">
        <f>insurance9[[#This Row],[bmi]]</f>
        <v>25.175000000000001</v>
      </c>
      <c r="T159" s="149">
        <f>insurance9[[#This Row],[age]]</f>
        <v>18</v>
      </c>
      <c r="U159" s="149">
        <f>insurance9[[#This Row],[bmi2]]</f>
        <v>25.175000000000001</v>
      </c>
      <c r="V159">
        <f>insurance9[[#This Row],[charges_class]]</f>
        <v>3</v>
      </c>
      <c r="W159">
        <f>VLOOKUP(insurance9[[#This Row],[region]],Table2[],2,0)</f>
        <v>2</v>
      </c>
      <c r="X159">
        <f>IF(insurance9[[#This Row],[sex]]="female",0,1)</f>
        <v>1</v>
      </c>
      <c r="Y159">
        <f>insurance9[[#This Row],[bmi]]</f>
        <v>25.175000000000001</v>
      </c>
      <c r="Z159">
        <f>insurance9[[#This Row],[children]]</f>
        <v>0</v>
      </c>
    </row>
    <row r="160" spans="1:26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 s="29">
        <v>36950.256699999998</v>
      </c>
      <c r="H160" cm="1">
        <f t="array" ref="H160">INDEX(kelas_charges[kelas],MATCH(1,(insurance9[[#This Row],[charges]]&gt;=kelas_charges[Lower])*(insurance9[[#This Row],[charges]]&lt;kelas_charges[Upper]),0),1)</f>
        <v>7</v>
      </c>
      <c r="I160" t="str" cm="1">
        <f t="array" ref="I160">INDEX(kelas_charges[desc],MATCH(1,(insurance9[[#This Row],[charges]]&gt;=kelas_charges[Lower])*(insurance9[[#This Row],[charges]]&lt;kelas_charges[Upper]),0),1)</f>
        <v>35293 s.d 40989</v>
      </c>
      <c r="J160">
        <f>IF(insurance9[[#This Row],[charges]]&gt;16700,1,0)</f>
        <v>1</v>
      </c>
      <c r="K160" s="138">
        <f>insurance9[[#This Row],[charges]]</f>
        <v>36950.256699999998</v>
      </c>
      <c r="L160">
        <f>insurance9[[#This Row],[age]]</f>
        <v>30</v>
      </c>
      <c r="M160">
        <f>IF(insurance9[[#This Row],[smoker]]="yes",1,0)</f>
        <v>1</v>
      </c>
      <c r="N160" t="str">
        <f>IF(insurance9[[#This Row],[smoker]]="yes","Perokok","Non Perokok")</f>
        <v>Perokok</v>
      </c>
      <c r="O160" s="138">
        <f>insurance9[[#This Row],[charges]]</f>
        <v>36950.256699999998</v>
      </c>
      <c r="P160" s="138" t="str" cm="1">
        <f t="array" ref="P160">INDEX(bmi[bmi name],MATCH(1,(insurance9[[#This Row],[bmi]]&lt;bmi[bmi atas])*(insurance9[[#This Row],[bmi]]&gt;=bmi[bmi bawah]),0),0)</f>
        <v>Obesitas II</v>
      </c>
      <c r="Q160" s="138">
        <f>insurance9[[#This Row],[cha]]</f>
        <v>36950.256699999998</v>
      </c>
      <c r="R160" s="138" t="str">
        <f>insurance9[[#This Row],[smo]]</f>
        <v>Perokok</v>
      </c>
      <c r="S160" s="149">
        <f>insurance9[[#This Row],[bmi]]</f>
        <v>35.53</v>
      </c>
      <c r="T160" s="149">
        <f>insurance9[[#This Row],[age]]</f>
        <v>30</v>
      </c>
      <c r="U160" s="149">
        <f>insurance9[[#This Row],[bmi2]]</f>
        <v>35.53</v>
      </c>
      <c r="V160">
        <f>insurance9[[#This Row],[charges_class]]</f>
        <v>7</v>
      </c>
      <c r="W160">
        <f>VLOOKUP(insurance9[[#This Row],[region]],Table2[],2,0)</f>
        <v>4</v>
      </c>
      <c r="X160">
        <f>IF(insurance9[[#This Row],[sex]]="female",0,1)</f>
        <v>1</v>
      </c>
      <c r="Y160">
        <f>insurance9[[#This Row],[bmi]]</f>
        <v>35.53</v>
      </c>
      <c r="Z160">
        <f>insurance9[[#This Row],[children]]</f>
        <v>0</v>
      </c>
    </row>
    <row r="161" spans="1:26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 s="29">
        <v>19749.383379999999</v>
      </c>
      <c r="H161" cm="1">
        <f t="array" ref="H161">INDEX(kelas_charges[kelas],MATCH(1,(insurance9[[#This Row],[charges]]&gt;=kelas_charges[Lower])*(insurance9[[#This Row],[charges]]&lt;kelas_charges[Upper]),0),1)</f>
        <v>4</v>
      </c>
      <c r="I161" t="str" cm="1">
        <f t="array" ref="I161">INDEX(kelas_charges[desc],MATCH(1,(insurance9[[#This Row],[charges]]&gt;=kelas_charges[Lower])*(insurance9[[#This Row],[charges]]&lt;kelas_charges[Upper]),0),1)</f>
        <v>18207 s.d 23903</v>
      </c>
      <c r="J161">
        <f>IF(insurance9[[#This Row],[charges]]&gt;16700,1,0)</f>
        <v>1</v>
      </c>
      <c r="K161" s="138">
        <f>insurance9[[#This Row],[charges]]</f>
        <v>19749.383379999999</v>
      </c>
      <c r="L161">
        <f>insurance9[[#This Row],[age]]</f>
        <v>50</v>
      </c>
      <c r="M161">
        <f>IF(insurance9[[#This Row],[smoker]]="yes",1,0)</f>
        <v>0</v>
      </c>
      <c r="N161" t="str">
        <f>IF(insurance9[[#This Row],[smoker]]="yes","Perokok","Non Perokok")</f>
        <v>Non Perokok</v>
      </c>
      <c r="O161" s="138">
        <f>insurance9[[#This Row],[charges]]</f>
        <v>19749.383379999999</v>
      </c>
      <c r="P161" s="138" t="str" cm="1">
        <f t="array" ref="P161">INDEX(bmi[bmi name],MATCH(1,(insurance9[[#This Row],[bmi]]&lt;bmi[bmi atas])*(insurance9[[#This Row],[bmi]]&gt;=bmi[bmi bawah]),0),0)</f>
        <v>Obesitas I</v>
      </c>
      <c r="Q161" s="138">
        <f>insurance9[[#This Row],[cha]]</f>
        <v>19749.383379999999</v>
      </c>
      <c r="R161" s="138" t="str">
        <f>insurance9[[#This Row],[smo]]</f>
        <v>Non Perokok</v>
      </c>
      <c r="S161" s="149">
        <f>insurance9[[#This Row],[bmi]]</f>
        <v>27.83</v>
      </c>
      <c r="T161" s="149">
        <f>insurance9[[#This Row],[age]]</f>
        <v>50</v>
      </c>
      <c r="U161" s="149">
        <f>insurance9[[#This Row],[bmi2]]</f>
        <v>27.83</v>
      </c>
      <c r="V161">
        <f>insurance9[[#This Row],[charges_class]]</f>
        <v>4</v>
      </c>
      <c r="W161">
        <f>VLOOKUP(insurance9[[#This Row],[region]],Table2[],2,0)</f>
        <v>4</v>
      </c>
      <c r="X161">
        <f>IF(insurance9[[#This Row],[sex]]="female",0,1)</f>
        <v>0</v>
      </c>
      <c r="Y161">
        <f>insurance9[[#This Row],[bmi]]</f>
        <v>27.83</v>
      </c>
      <c r="Z161">
        <f>insurance9[[#This Row],[children]]</f>
        <v>3</v>
      </c>
    </row>
    <row r="162" spans="1:26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 s="29">
        <v>21348.705999999998</v>
      </c>
      <c r="H162" cm="1">
        <f t="array" ref="H162">INDEX(kelas_charges[kelas],MATCH(1,(insurance9[[#This Row],[charges]]&gt;=kelas_charges[Lower])*(insurance9[[#This Row],[charges]]&lt;kelas_charges[Upper]),0),1)</f>
        <v>4</v>
      </c>
      <c r="I162" t="str" cm="1">
        <f t="array" ref="I162">INDEX(kelas_charges[desc],MATCH(1,(insurance9[[#This Row],[charges]]&gt;=kelas_charges[Lower])*(insurance9[[#This Row],[charges]]&lt;kelas_charges[Upper]),0),1)</f>
        <v>18207 s.d 23903</v>
      </c>
      <c r="J162">
        <f>IF(insurance9[[#This Row],[charges]]&gt;16700,1,0)</f>
        <v>1</v>
      </c>
      <c r="K162" s="138">
        <f>insurance9[[#This Row],[charges]]</f>
        <v>21348.705999999998</v>
      </c>
      <c r="L162">
        <f>insurance9[[#This Row],[age]]</f>
        <v>42</v>
      </c>
      <c r="M162">
        <f>IF(insurance9[[#This Row],[smoker]]="yes",1,0)</f>
        <v>1</v>
      </c>
      <c r="N162" t="str">
        <f>IF(insurance9[[#This Row],[smoker]]="yes","Perokok","Non Perokok")</f>
        <v>Perokok</v>
      </c>
      <c r="O162" s="138">
        <f>insurance9[[#This Row],[charges]]</f>
        <v>21348.705999999998</v>
      </c>
      <c r="P162" s="138" t="str" cm="1">
        <f t="array" ref="P162">INDEX(bmi[bmi name],MATCH(1,(insurance9[[#This Row],[bmi]]&lt;bmi[bmi atas])*(insurance9[[#This Row],[bmi]]&gt;=bmi[bmi bawah]),0),0)</f>
        <v>Obesitas I</v>
      </c>
      <c r="Q162" s="138">
        <f>insurance9[[#This Row],[cha]]</f>
        <v>21348.705999999998</v>
      </c>
      <c r="R162" s="138" t="str">
        <f>insurance9[[#This Row],[smo]]</f>
        <v>Perokok</v>
      </c>
      <c r="S162" s="149">
        <f>insurance9[[#This Row],[bmi]]</f>
        <v>26.6</v>
      </c>
      <c r="T162" s="149">
        <f>insurance9[[#This Row],[age]]</f>
        <v>42</v>
      </c>
      <c r="U162" s="149">
        <f>insurance9[[#This Row],[bmi2]]</f>
        <v>26.6</v>
      </c>
      <c r="V162">
        <f>insurance9[[#This Row],[charges_class]]</f>
        <v>4</v>
      </c>
      <c r="W162">
        <f>VLOOKUP(insurance9[[#This Row],[region]],Table2[],2,0)</f>
        <v>1</v>
      </c>
      <c r="X162">
        <f>IF(insurance9[[#This Row],[sex]]="female",0,1)</f>
        <v>0</v>
      </c>
      <c r="Y162">
        <f>insurance9[[#This Row],[bmi]]</f>
        <v>26.6</v>
      </c>
      <c r="Z162">
        <f>insurance9[[#This Row],[children]]</f>
        <v>0</v>
      </c>
    </row>
    <row r="163" spans="1:26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 s="29">
        <v>36149.483500000002</v>
      </c>
      <c r="H163" cm="1">
        <f t="array" ref="H163">INDEX(kelas_charges[kelas],MATCH(1,(insurance9[[#This Row],[charges]]&gt;=kelas_charges[Lower])*(insurance9[[#This Row],[charges]]&lt;kelas_charges[Upper]),0),1)</f>
        <v>7</v>
      </c>
      <c r="I163" t="str" cm="1">
        <f t="array" ref="I163">INDEX(kelas_charges[desc],MATCH(1,(insurance9[[#This Row],[charges]]&gt;=kelas_charges[Lower])*(insurance9[[#This Row],[charges]]&lt;kelas_charges[Upper]),0),1)</f>
        <v>35293 s.d 40989</v>
      </c>
      <c r="J163">
        <f>IF(insurance9[[#This Row],[charges]]&gt;16700,1,0)</f>
        <v>1</v>
      </c>
      <c r="K163" s="138">
        <f>insurance9[[#This Row],[charges]]</f>
        <v>36149.483500000002</v>
      </c>
      <c r="L163">
        <f>insurance9[[#This Row],[age]]</f>
        <v>18</v>
      </c>
      <c r="M163">
        <f>IF(insurance9[[#This Row],[smoker]]="yes",1,0)</f>
        <v>1</v>
      </c>
      <c r="N163" t="str">
        <f>IF(insurance9[[#This Row],[smoker]]="yes","Perokok","Non Perokok")</f>
        <v>Perokok</v>
      </c>
      <c r="O163" s="138">
        <f>insurance9[[#This Row],[charges]]</f>
        <v>36149.483500000002</v>
      </c>
      <c r="P163" s="138" t="str" cm="1">
        <f t="array" ref="P163">INDEX(bmi[bmi name],MATCH(1,(insurance9[[#This Row],[bmi]]&lt;bmi[bmi atas])*(insurance9[[#This Row],[bmi]]&gt;=bmi[bmi bawah]),0),0)</f>
        <v>Obesitas II</v>
      </c>
      <c r="Q163" s="138">
        <f>insurance9[[#This Row],[cha]]</f>
        <v>36149.483500000002</v>
      </c>
      <c r="R163" s="138" t="str">
        <f>insurance9[[#This Row],[smo]]</f>
        <v>Perokok</v>
      </c>
      <c r="S163" s="149">
        <f>insurance9[[#This Row],[bmi]]</f>
        <v>36.85</v>
      </c>
      <c r="T163" s="149">
        <f>insurance9[[#This Row],[age]]</f>
        <v>18</v>
      </c>
      <c r="U163" s="149">
        <f>insurance9[[#This Row],[bmi2]]</f>
        <v>36.85</v>
      </c>
      <c r="V163">
        <f>insurance9[[#This Row],[charges_class]]</f>
        <v>7</v>
      </c>
      <c r="W163">
        <f>VLOOKUP(insurance9[[#This Row],[region]],Table2[],2,0)</f>
        <v>4</v>
      </c>
      <c r="X163">
        <f>IF(insurance9[[#This Row],[sex]]="female",0,1)</f>
        <v>0</v>
      </c>
      <c r="Y163">
        <f>insurance9[[#This Row],[bmi]]</f>
        <v>36.85</v>
      </c>
      <c r="Z163">
        <f>insurance9[[#This Row],[children]]</f>
        <v>0</v>
      </c>
    </row>
    <row r="164" spans="1:26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 s="29">
        <v>10450.552</v>
      </c>
      <c r="H164" cm="1">
        <f t="array" ref="H164">INDEX(kelas_charges[kelas],MATCH(1,(insurance9[[#This Row],[charges]]&gt;=kelas_charges[Lower])*(insurance9[[#This Row],[charges]]&lt;kelas_charges[Upper]),0),1)</f>
        <v>2</v>
      </c>
      <c r="I164" t="str" cm="1">
        <f t="array" ref="I164">INDEX(kelas_charges[desc],MATCH(1,(insurance9[[#This Row],[charges]]&gt;=kelas_charges[Lower])*(insurance9[[#This Row],[charges]]&lt;kelas_charges[Upper]),0),1)</f>
        <v>6817 s.d 12512</v>
      </c>
      <c r="J164">
        <f>IF(insurance9[[#This Row],[charges]]&gt;16700,1,0)</f>
        <v>0</v>
      </c>
      <c r="K164" s="138">
        <f>insurance9[[#This Row],[charges]]</f>
        <v>10450.552</v>
      </c>
      <c r="L164">
        <f>insurance9[[#This Row],[age]]</f>
        <v>54</v>
      </c>
      <c r="M164">
        <f>IF(insurance9[[#This Row],[smoker]]="yes",1,0)</f>
        <v>0</v>
      </c>
      <c r="N164" t="str">
        <f>IF(insurance9[[#This Row],[smoker]]="yes","Perokok","Non Perokok")</f>
        <v>Non Perokok</v>
      </c>
      <c r="O164" s="138">
        <f>insurance9[[#This Row],[charges]]</f>
        <v>10450.552</v>
      </c>
      <c r="P164" s="138" t="str" cm="1">
        <f t="array" ref="P164">INDEX(bmi[bmi name],MATCH(1,(insurance9[[#This Row],[bmi]]&lt;bmi[bmi atas])*(insurance9[[#This Row],[bmi]]&gt;=bmi[bmi bawah]),0),0)</f>
        <v>Obesitas II</v>
      </c>
      <c r="Q164" s="138">
        <f>insurance9[[#This Row],[cha]]</f>
        <v>10450.552</v>
      </c>
      <c r="R164" s="138" t="str">
        <f>insurance9[[#This Row],[smo]]</f>
        <v>Non Perokok</v>
      </c>
      <c r="S164" s="149">
        <f>insurance9[[#This Row],[bmi]]</f>
        <v>39.6</v>
      </c>
      <c r="T164" s="149">
        <f>insurance9[[#This Row],[age]]</f>
        <v>54</v>
      </c>
      <c r="U164" s="149">
        <f>insurance9[[#This Row],[bmi2]]</f>
        <v>39.6</v>
      </c>
      <c r="V164">
        <f>insurance9[[#This Row],[charges_class]]</f>
        <v>2</v>
      </c>
      <c r="W164">
        <f>VLOOKUP(insurance9[[#This Row],[region]],Table2[],2,0)</f>
        <v>3</v>
      </c>
      <c r="X164">
        <f>IF(insurance9[[#This Row],[sex]]="female",0,1)</f>
        <v>1</v>
      </c>
      <c r="Y164">
        <f>insurance9[[#This Row],[bmi]]</f>
        <v>39.6</v>
      </c>
      <c r="Z164">
        <f>insurance9[[#This Row],[children]]</f>
        <v>1</v>
      </c>
    </row>
    <row r="165" spans="1:26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 s="29">
        <v>5152.134</v>
      </c>
      <c r="H165" cm="1">
        <f t="array" ref="H165">INDEX(kelas_charges[kelas],MATCH(1,(insurance9[[#This Row],[charges]]&gt;=kelas_charges[Lower])*(insurance9[[#This Row],[charges]]&lt;kelas_charges[Upper]),0),1)</f>
        <v>1</v>
      </c>
      <c r="I165" t="str" cm="1">
        <f t="array" ref="I165">INDEX(kelas_charges[desc],MATCH(1,(insurance9[[#This Row],[charges]]&gt;=kelas_charges[Lower])*(insurance9[[#This Row],[charges]]&lt;kelas_charges[Upper]),0),1)</f>
        <v>1121 s.d 6817</v>
      </c>
      <c r="J165">
        <f>IF(insurance9[[#This Row],[charges]]&gt;16700,1,0)</f>
        <v>0</v>
      </c>
      <c r="K165" s="138">
        <f>insurance9[[#This Row],[charges]]</f>
        <v>5152.134</v>
      </c>
      <c r="L165">
        <f>insurance9[[#This Row],[age]]</f>
        <v>32</v>
      </c>
      <c r="M165">
        <f>IF(insurance9[[#This Row],[smoker]]="yes",1,0)</f>
        <v>0</v>
      </c>
      <c r="N165" t="str">
        <f>IF(insurance9[[#This Row],[smoker]]="yes","Perokok","Non Perokok")</f>
        <v>Non Perokok</v>
      </c>
      <c r="O165" s="138">
        <f>insurance9[[#This Row],[charges]]</f>
        <v>5152.134</v>
      </c>
      <c r="P165" s="138" t="str" cm="1">
        <f t="array" ref="P165">INDEX(bmi[bmi name],MATCH(1,(insurance9[[#This Row],[bmi]]&lt;bmi[bmi atas])*(insurance9[[#This Row],[bmi]]&gt;=bmi[bmi bawah]),0),0)</f>
        <v>Obesitas I</v>
      </c>
      <c r="Q165" s="138">
        <f>insurance9[[#This Row],[cha]]</f>
        <v>5152.134</v>
      </c>
      <c r="R165" s="138" t="str">
        <f>insurance9[[#This Row],[smo]]</f>
        <v>Non Perokok</v>
      </c>
      <c r="S165" s="149">
        <f>insurance9[[#This Row],[bmi]]</f>
        <v>29.8</v>
      </c>
      <c r="T165" s="149">
        <f>insurance9[[#This Row],[age]]</f>
        <v>32</v>
      </c>
      <c r="U165" s="149">
        <f>insurance9[[#This Row],[bmi2]]</f>
        <v>29.8</v>
      </c>
      <c r="V165">
        <f>insurance9[[#This Row],[charges_class]]</f>
        <v>1</v>
      </c>
      <c r="W165">
        <f>VLOOKUP(insurance9[[#This Row],[region]],Table2[],2,0)</f>
        <v>3</v>
      </c>
      <c r="X165">
        <f>IF(insurance9[[#This Row],[sex]]="female",0,1)</f>
        <v>0</v>
      </c>
      <c r="Y165">
        <f>insurance9[[#This Row],[bmi]]</f>
        <v>29.8</v>
      </c>
      <c r="Z165">
        <f>insurance9[[#This Row],[children]]</f>
        <v>2</v>
      </c>
    </row>
    <row r="166" spans="1:26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 s="29">
        <v>5028.1466</v>
      </c>
      <c r="H166" cm="1">
        <f t="array" ref="H166">INDEX(kelas_charges[kelas],MATCH(1,(insurance9[[#This Row],[charges]]&gt;=kelas_charges[Lower])*(insurance9[[#This Row],[charges]]&lt;kelas_charges[Upper]),0),1)</f>
        <v>1</v>
      </c>
      <c r="I166" t="str" cm="1">
        <f t="array" ref="I166">INDEX(kelas_charges[desc],MATCH(1,(insurance9[[#This Row],[charges]]&gt;=kelas_charges[Lower])*(insurance9[[#This Row],[charges]]&lt;kelas_charges[Upper]),0),1)</f>
        <v>1121 s.d 6817</v>
      </c>
      <c r="J166">
        <f>IF(insurance9[[#This Row],[charges]]&gt;16700,1,0)</f>
        <v>0</v>
      </c>
      <c r="K166" s="138">
        <f>insurance9[[#This Row],[charges]]</f>
        <v>5028.1466</v>
      </c>
      <c r="L166">
        <f>insurance9[[#This Row],[age]]</f>
        <v>37</v>
      </c>
      <c r="M166">
        <f>IF(insurance9[[#This Row],[smoker]]="yes",1,0)</f>
        <v>0</v>
      </c>
      <c r="N166" t="str">
        <f>IF(insurance9[[#This Row],[smoker]]="yes","Perokok","Non Perokok")</f>
        <v>Non Perokok</v>
      </c>
      <c r="O166" s="138">
        <f>insurance9[[#This Row],[charges]]</f>
        <v>5028.1466</v>
      </c>
      <c r="P166" s="138" t="str" cm="1">
        <f t="array" ref="P166">INDEX(bmi[bmi name],MATCH(1,(insurance9[[#This Row],[bmi]]&lt;bmi[bmi atas])*(insurance9[[#This Row],[bmi]]&gt;=bmi[bmi bawah]),0),0)</f>
        <v>Obesitas I</v>
      </c>
      <c r="Q166" s="138">
        <f>insurance9[[#This Row],[cha]]</f>
        <v>5028.1466</v>
      </c>
      <c r="R166" s="138" t="str">
        <f>insurance9[[#This Row],[smo]]</f>
        <v>Non Perokok</v>
      </c>
      <c r="S166" s="149">
        <f>insurance9[[#This Row],[bmi]]</f>
        <v>29.64</v>
      </c>
      <c r="T166" s="149">
        <f>insurance9[[#This Row],[age]]</f>
        <v>37</v>
      </c>
      <c r="U166" s="149">
        <f>insurance9[[#This Row],[bmi2]]</f>
        <v>29.64</v>
      </c>
      <c r="V166">
        <f>insurance9[[#This Row],[charges_class]]</f>
        <v>1</v>
      </c>
      <c r="W166">
        <f>VLOOKUP(insurance9[[#This Row],[region]],Table2[],2,0)</f>
        <v>1</v>
      </c>
      <c r="X166">
        <f>IF(insurance9[[#This Row],[sex]]="female",0,1)</f>
        <v>1</v>
      </c>
      <c r="Y166">
        <f>insurance9[[#This Row],[bmi]]</f>
        <v>29.64</v>
      </c>
      <c r="Z166">
        <f>insurance9[[#This Row],[children]]</f>
        <v>0</v>
      </c>
    </row>
    <row r="167" spans="1:26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 s="29">
        <v>10407.085849999999</v>
      </c>
      <c r="H167" cm="1">
        <f t="array" ref="H167">INDEX(kelas_charges[kelas],MATCH(1,(insurance9[[#This Row],[charges]]&gt;=kelas_charges[Lower])*(insurance9[[#This Row],[charges]]&lt;kelas_charges[Upper]),0),1)</f>
        <v>2</v>
      </c>
      <c r="I167" t="str" cm="1">
        <f t="array" ref="I167">INDEX(kelas_charges[desc],MATCH(1,(insurance9[[#This Row],[charges]]&gt;=kelas_charges[Lower])*(insurance9[[#This Row],[charges]]&lt;kelas_charges[Upper]),0),1)</f>
        <v>6817 s.d 12512</v>
      </c>
      <c r="J167">
        <f>IF(insurance9[[#This Row],[charges]]&gt;16700,1,0)</f>
        <v>0</v>
      </c>
      <c r="K167" s="138">
        <f>insurance9[[#This Row],[charges]]</f>
        <v>10407.085849999999</v>
      </c>
      <c r="L167">
        <f>insurance9[[#This Row],[age]]</f>
        <v>47</v>
      </c>
      <c r="M167">
        <f>IF(insurance9[[#This Row],[smoker]]="yes",1,0)</f>
        <v>0</v>
      </c>
      <c r="N167" t="str">
        <f>IF(insurance9[[#This Row],[smoker]]="yes","Perokok","Non Perokok")</f>
        <v>Non Perokok</v>
      </c>
      <c r="O167" s="138">
        <f>insurance9[[#This Row],[charges]]</f>
        <v>10407.085849999999</v>
      </c>
      <c r="P167" s="138" t="str" cm="1">
        <f t="array" ref="P167">INDEX(bmi[bmi name],MATCH(1,(insurance9[[#This Row],[bmi]]&lt;bmi[bmi atas])*(insurance9[[#This Row],[bmi]]&gt;=bmi[bmi bawah]),0),0)</f>
        <v>Obesitas I</v>
      </c>
      <c r="Q167" s="138">
        <f>insurance9[[#This Row],[cha]]</f>
        <v>10407.085849999999</v>
      </c>
      <c r="R167" s="138" t="str">
        <f>insurance9[[#This Row],[smo]]</f>
        <v>Non Perokok</v>
      </c>
      <c r="S167" s="149">
        <f>insurance9[[#This Row],[bmi]]</f>
        <v>28.215</v>
      </c>
      <c r="T167" s="149">
        <f>insurance9[[#This Row],[age]]</f>
        <v>47</v>
      </c>
      <c r="U167" s="149">
        <f>insurance9[[#This Row],[bmi2]]</f>
        <v>28.215</v>
      </c>
      <c r="V167">
        <f>insurance9[[#This Row],[charges_class]]</f>
        <v>2</v>
      </c>
      <c r="W167">
        <f>VLOOKUP(insurance9[[#This Row],[region]],Table2[],2,0)</f>
        <v>2</v>
      </c>
      <c r="X167">
        <f>IF(insurance9[[#This Row],[sex]]="female",0,1)</f>
        <v>1</v>
      </c>
      <c r="Y167">
        <f>insurance9[[#This Row],[bmi]]</f>
        <v>28.215</v>
      </c>
      <c r="Z167">
        <f>insurance9[[#This Row],[children]]</f>
        <v>4</v>
      </c>
    </row>
    <row r="168" spans="1:26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 s="29">
        <v>4830.63</v>
      </c>
      <c r="H168" cm="1">
        <f t="array" ref="H168">INDEX(kelas_charges[kelas],MATCH(1,(insurance9[[#This Row],[charges]]&gt;=kelas_charges[Lower])*(insurance9[[#This Row],[charges]]&lt;kelas_charges[Upper]),0),1)</f>
        <v>1</v>
      </c>
      <c r="I168" t="str" cm="1">
        <f t="array" ref="I168">INDEX(kelas_charges[desc],MATCH(1,(insurance9[[#This Row],[charges]]&gt;=kelas_charges[Lower])*(insurance9[[#This Row],[charges]]&lt;kelas_charges[Upper]),0),1)</f>
        <v>1121 s.d 6817</v>
      </c>
      <c r="J168">
        <f>IF(insurance9[[#This Row],[charges]]&gt;16700,1,0)</f>
        <v>0</v>
      </c>
      <c r="K168" s="138">
        <f>insurance9[[#This Row],[charges]]</f>
        <v>4830.63</v>
      </c>
      <c r="L168">
        <f>insurance9[[#This Row],[age]]</f>
        <v>20</v>
      </c>
      <c r="M168">
        <f>IF(insurance9[[#This Row],[smoker]]="yes",1,0)</f>
        <v>0</v>
      </c>
      <c r="N168" t="str">
        <f>IF(insurance9[[#This Row],[smoker]]="yes","Perokok","Non Perokok")</f>
        <v>Non Perokok</v>
      </c>
      <c r="O168" s="138">
        <f>insurance9[[#This Row],[charges]]</f>
        <v>4830.63</v>
      </c>
      <c r="P168" s="138" t="str" cm="1">
        <f t="array" ref="P168">INDEX(bmi[bmi name],MATCH(1,(insurance9[[#This Row],[bmi]]&lt;bmi[bmi atas])*(insurance9[[#This Row],[bmi]]&gt;=bmi[bmi bawah]),0),0)</f>
        <v>Obesitas II</v>
      </c>
      <c r="Q168" s="138">
        <f>insurance9[[#This Row],[cha]]</f>
        <v>4830.63</v>
      </c>
      <c r="R168" s="138" t="str">
        <f>insurance9[[#This Row],[smo]]</f>
        <v>Non Perokok</v>
      </c>
      <c r="S168" s="149">
        <f>insurance9[[#This Row],[bmi]]</f>
        <v>37</v>
      </c>
      <c r="T168" s="149">
        <f>insurance9[[#This Row],[age]]</f>
        <v>20</v>
      </c>
      <c r="U168" s="149">
        <f>insurance9[[#This Row],[bmi2]]</f>
        <v>37</v>
      </c>
      <c r="V168">
        <f>insurance9[[#This Row],[charges_class]]</f>
        <v>1</v>
      </c>
      <c r="W168">
        <f>VLOOKUP(insurance9[[#This Row],[region]],Table2[],2,0)</f>
        <v>3</v>
      </c>
      <c r="X168">
        <f>IF(insurance9[[#This Row],[sex]]="female",0,1)</f>
        <v>0</v>
      </c>
      <c r="Y168">
        <f>insurance9[[#This Row],[bmi]]</f>
        <v>37</v>
      </c>
      <c r="Z168">
        <f>insurance9[[#This Row],[children]]</f>
        <v>5</v>
      </c>
    </row>
    <row r="169" spans="1:26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 s="29">
        <v>6128.79745</v>
      </c>
      <c r="H169" cm="1">
        <f t="array" ref="H169">INDEX(kelas_charges[kelas],MATCH(1,(insurance9[[#This Row],[charges]]&gt;=kelas_charges[Lower])*(insurance9[[#This Row],[charges]]&lt;kelas_charges[Upper]),0),1)</f>
        <v>1</v>
      </c>
      <c r="I169" t="str" cm="1">
        <f t="array" ref="I169">INDEX(kelas_charges[desc],MATCH(1,(insurance9[[#This Row],[charges]]&gt;=kelas_charges[Lower])*(insurance9[[#This Row],[charges]]&lt;kelas_charges[Upper]),0),1)</f>
        <v>1121 s.d 6817</v>
      </c>
      <c r="J169">
        <f>IF(insurance9[[#This Row],[charges]]&gt;16700,1,0)</f>
        <v>0</v>
      </c>
      <c r="K169" s="138">
        <f>insurance9[[#This Row],[charges]]</f>
        <v>6128.79745</v>
      </c>
      <c r="L169">
        <f>insurance9[[#This Row],[age]]</f>
        <v>32</v>
      </c>
      <c r="M169">
        <f>IF(insurance9[[#This Row],[smoker]]="yes",1,0)</f>
        <v>0</v>
      </c>
      <c r="N169" t="str">
        <f>IF(insurance9[[#This Row],[smoker]]="yes","Perokok","Non Perokok")</f>
        <v>Non Perokok</v>
      </c>
      <c r="O169" s="138">
        <f>insurance9[[#This Row],[charges]]</f>
        <v>6128.79745</v>
      </c>
      <c r="P169" s="138" t="str" cm="1">
        <f t="array" ref="P169">INDEX(bmi[bmi name],MATCH(1,(insurance9[[#This Row],[bmi]]&lt;bmi[bmi atas])*(insurance9[[#This Row],[bmi]]&gt;=bmi[bmi bawah]),0),0)</f>
        <v>Obesitas II</v>
      </c>
      <c r="Q169" s="138">
        <f>insurance9[[#This Row],[cha]]</f>
        <v>6128.79745</v>
      </c>
      <c r="R169" s="138" t="str">
        <f>insurance9[[#This Row],[smo]]</f>
        <v>Non Perokok</v>
      </c>
      <c r="S169" s="149">
        <f>insurance9[[#This Row],[bmi]]</f>
        <v>33.155000000000001</v>
      </c>
      <c r="T169" s="149">
        <f>insurance9[[#This Row],[age]]</f>
        <v>32</v>
      </c>
      <c r="U169" s="149">
        <f>insurance9[[#This Row],[bmi2]]</f>
        <v>33.155000000000001</v>
      </c>
      <c r="V169">
        <f>insurance9[[#This Row],[charges_class]]</f>
        <v>1</v>
      </c>
      <c r="W169">
        <f>VLOOKUP(insurance9[[#This Row],[region]],Table2[],2,0)</f>
        <v>1</v>
      </c>
      <c r="X169">
        <f>IF(insurance9[[#This Row],[sex]]="female",0,1)</f>
        <v>0</v>
      </c>
      <c r="Y169">
        <f>insurance9[[#This Row],[bmi]]</f>
        <v>33.155000000000001</v>
      </c>
      <c r="Z169">
        <f>insurance9[[#This Row],[children]]</f>
        <v>3</v>
      </c>
    </row>
    <row r="170" spans="1:26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 s="29">
        <v>2719.2797500000001</v>
      </c>
      <c r="H170" cm="1">
        <f t="array" ref="H170">INDEX(kelas_charges[kelas],MATCH(1,(insurance9[[#This Row],[charges]]&gt;=kelas_charges[Lower])*(insurance9[[#This Row],[charges]]&lt;kelas_charges[Upper]),0),1)</f>
        <v>1</v>
      </c>
      <c r="I170" t="str" cm="1">
        <f t="array" ref="I170">INDEX(kelas_charges[desc],MATCH(1,(insurance9[[#This Row],[charges]]&gt;=kelas_charges[Lower])*(insurance9[[#This Row],[charges]]&lt;kelas_charges[Upper]),0),1)</f>
        <v>1121 s.d 6817</v>
      </c>
      <c r="J170">
        <f>IF(insurance9[[#This Row],[charges]]&gt;16700,1,0)</f>
        <v>0</v>
      </c>
      <c r="K170" s="138">
        <f>insurance9[[#This Row],[charges]]</f>
        <v>2719.2797500000001</v>
      </c>
      <c r="L170">
        <f>insurance9[[#This Row],[age]]</f>
        <v>19</v>
      </c>
      <c r="M170">
        <f>IF(insurance9[[#This Row],[smoker]]="yes",1,0)</f>
        <v>0</v>
      </c>
      <c r="N170" t="str">
        <f>IF(insurance9[[#This Row],[smoker]]="yes","Perokok","Non Perokok")</f>
        <v>Non Perokok</v>
      </c>
      <c r="O170" s="138">
        <f>insurance9[[#This Row],[charges]]</f>
        <v>2719.2797500000001</v>
      </c>
      <c r="P170" s="138" t="str" cm="1">
        <f t="array" ref="P170">INDEX(bmi[bmi name],MATCH(1,(insurance9[[#This Row],[bmi]]&lt;bmi[bmi atas])*(insurance9[[#This Row],[bmi]]&gt;=bmi[bmi bawah]),0),0)</f>
        <v>Obesitas II</v>
      </c>
      <c r="Q170" s="138">
        <f>insurance9[[#This Row],[cha]]</f>
        <v>2719.2797500000001</v>
      </c>
      <c r="R170" s="138" t="str">
        <f>insurance9[[#This Row],[smo]]</f>
        <v>Non Perokok</v>
      </c>
      <c r="S170" s="149">
        <f>insurance9[[#This Row],[bmi]]</f>
        <v>31.824999999999999</v>
      </c>
      <c r="T170" s="149">
        <f>insurance9[[#This Row],[age]]</f>
        <v>19</v>
      </c>
      <c r="U170" s="149">
        <f>insurance9[[#This Row],[bmi2]]</f>
        <v>31.824999999999999</v>
      </c>
      <c r="V170">
        <f>insurance9[[#This Row],[charges_class]]</f>
        <v>1</v>
      </c>
      <c r="W170">
        <f>VLOOKUP(insurance9[[#This Row],[region]],Table2[],2,0)</f>
        <v>1</v>
      </c>
      <c r="X170">
        <f>IF(insurance9[[#This Row],[sex]]="female",0,1)</f>
        <v>0</v>
      </c>
      <c r="Y170">
        <f>insurance9[[#This Row],[bmi]]</f>
        <v>31.824999999999999</v>
      </c>
      <c r="Z170">
        <f>insurance9[[#This Row],[children]]</f>
        <v>1</v>
      </c>
    </row>
    <row r="171" spans="1:26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 s="29">
        <v>4827.9049500000001</v>
      </c>
      <c r="H171" cm="1">
        <f t="array" ref="H171">INDEX(kelas_charges[kelas],MATCH(1,(insurance9[[#This Row],[charges]]&gt;=kelas_charges[Lower])*(insurance9[[#This Row],[charges]]&lt;kelas_charges[Upper]),0),1)</f>
        <v>1</v>
      </c>
      <c r="I171" t="str" cm="1">
        <f t="array" ref="I171">INDEX(kelas_charges[desc],MATCH(1,(insurance9[[#This Row],[charges]]&gt;=kelas_charges[Lower])*(insurance9[[#This Row],[charges]]&lt;kelas_charges[Upper]),0),1)</f>
        <v>1121 s.d 6817</v>
      </c>
      <c r="J171">
        <f>IF(insurance9[[#This Row],[charges]]&gt;16700,1,0)</f>
        <v>0</v>
      </c>
      <c r="K171" s="138">
        <f>insurance9[[#This Row],[charges]]</f>
        <v>4827.9049500000001</v>
      </c>
      <c r="L171">
        <f>insurance9[[#This Row],[age]]</f>
        <v>27</v>
      </c>
      <c r="M171">
        <f>IF(insurance9[[#This Row],[smoker]]="yes",1,0)</f>
        <v>0</v>
      </c>
      <c r="N171" t="str">
        <f>IF(insurance9[[#This Row],[smoker]]="yes","Perokok","Non Perokok")</f>
        <v>Non Perokok</v>
      </c>
      <c r="O171" s="138">
        <f>insurance9[[#This Row],[charges]]</f>
        <v>4827.9049500000001</v>
      </c>
      <c r="P171" s="138" t="str" cm="1">
        <f t="array" ref="P171">INDEX(bmi[bmi name],MATCH(1,(insurance9[[#This Row],[bmi]]&lt;bmi[bmi atas])*(insurance9[[#This Row],[bmi]]&gt;=bmi[bmi bawah]),0),0)</f>
        <v>Normal</v>
      </c>
      <c r="Q171" s="138">
        <f>insurance9[[#This Row],[cha]]</f>
        <v>4827.9049500000001</v>
      </c>
      <c r="R171" s="138" t="str">
        <f>insurance9[[#This Row],[smo]]</f>
        <v>Non Perokok</v>
      </c>
      <c r="S171" s="149">
        <f>insurance9[[#This Row],[bmi]]</f>
        <v>18.905000000000001</v>
      </c>
      <c r="T171" s="149">
        <f>insurance9[[#This Row],[age]]</f>
        <v>27</v>
      </c>
      <c r="U171" s="149">
        <f>insurance9[[#This Row],[bmi2]]</f>
        <v>18.905000000000001</v>
      </c>
      <c r="V171">
        <f>insurance9[[#This Row],[charges_class]]</f>
        <v>1</v>
      </c>
      <c r="W171">
        <f>VLOOKUP(insurance9[[#This Row],[region]],Table2[],2,0)</f>
        <v>2</v>
      </c>
      <c r="X171">
        <f>IF(insurance9[[#This Row],[sex]]="female",0,1)</f>
        <v>1</v>
      </c>
      <c r="Y171">
        <f>insurance9[[#This Row],[bmi]]</f>
        <v>18.905000000000001</v>
      </c>
      <c r="Z171">
        <f>insurance9[[#This Row],[children]]</f>
        <v>3</v>
      </c>
    </row>
    <row r="172" spans="1:26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 s="29">
        <v>13405.390299999999</v>
      </c>
      <c r="H172" cm="1">
        <f t="array" ref="H172">INDEX(kelas_charges[kelas],MATCH(1,(insurance9[[#This Row],[charges]]&gt;=kelas_charges[Lower])*(insurance9[[#This Row],[charges]]&lt;kelas_charges[Upper]),0),1)</f>
        <v>3</v>
      </c>
      <c r="I172" t="str" cm="1">
        <f t="array" ref="I172">INDEX(kelas_charges[desc],MATCH(1,(insurance9[[#This Row],[charges]]&gt;=kelas_charges[Lower])*(insurance9[[#This Row],[charges]]&lt;kelas_charges[Upper]),0),1)</f>
        <v>12512 s.d 18207</v>
      </c>
      <c r="J172">
        <f>IF(insurance9[[#This Row],[charges]]&gt;16700,1,0)</f>
        <v>0</v>
      </c>
      <c r="K172" s="138">
        <f>insurance9[[#This Row],[charges]]</f>
        <v>13405.390299999999</v>
      </c>
      <c r="L172">
        <f>insurance9[[#This Row],[age]]</f>
        <v>63</v>
      </c>
      <c r="M172">
        <f>IF(insurance9[[#This Row],[smoker]]="yes",1,0)</f>
        <v>0</v>
      </c>
      <c r="N172" t="str">
        <f>IF(insurance9[[#This Row],[smoker]]="yes","Perokok","Non Perokok")</f>
        <v>Non Perokok</v>
      </c>
      <c r="O172" s="138">
        <f>insurance9[[#This Row],[charges]]</f>
        <v>13405.390299999999</v>
      </c>
      <c r="P172" s="138" t="str" cm="1">
        <f t="array" ref="P172">INDEX(bmi[bmi name],MATCH(1,(insurance9[[#This Row],[bmi]]&lt;bmi[bmi atas])*(insurance9[[#This Row],[bmi]]&gt;=bmi[bmi bawah]),0),0)</f>
        <v>Obesitas II</v>
      </c>
      <c r="Q172" s="138">
        <f>insurance9[[#This Row],[cha]]</f>
        <v>13405.390299999999</v>
      </c>
      <c r="R172" s="138" t="str">
        <f>insurance9[[#This Row],[smo]]</f>
        <v>Non Perokok</v>
      </c>
      <c r="S172" s="149">
        <f>insurance9[[#This Row],[bmi]]</f>
        <v>41.47</v>
      </c>
      <c r="T172" s="149">
        <f>insurance9[[#This Row],[age]]</f>
        <v>63</v>
      </c>
      <c r="U172" s="149">
        <f>insurance9[[#This Row],[bmi2]]</f>
        <v>41.47</v>
      </c>
      <c r="V172">
        <f>insurance9[[#This Row],[charges_class]]</f>
        <v>3</v>
      </c>
      <c r="W172">
        <f>VLOOKUP(insurance9[[#This Row],[region]],Table2[],2,0)</f>
        <v>4</v>
      </c>
      <c r="X172">
        <f>IF(insurance9[[#This Row],[sex]]="female",0,1)</f>
        <v>1</v>
      </c>
      <c r="Y172">
        <f>insurance9[[#This Row],[bmi]]</f>
        <v>41.47</v>
      </c>
      <c r="Z172">
        <f>insurance9[[#This Row],[children]]</f>
        <v>0</v>
      </c>
    </row>
    <row r="173" spans="1:26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 s="29">
        <v>8116.68</v>
      </c>
      <c r="H173" cm="1">
        <f t="array" ref="H173">INDEX(kelas_charges[kelas],MATCH(1,(insurance9[[#This Row],[charges]]&gt;=kelas_charges[Lower])*(insurance9[[#This Row],[charges]]&lt;kelas_charges[Upper]),0),1)</f>
        <v>2</v>
      </c>
      <c r="I173" t="str" cm="1">
        <f t="array" ref="I173">INDEX(kelas_charges[desc],MATCH(1,(insurance9[[#This Row],[charges]]&gt;=kelas_charges[Lower])*(insurance9[[#This Row],[charges]]&lt;kelas_charges[Upper]),0),1)</f>
        <v>6817 s.d 12512</v>
      </c>
      <c r="J173">
        <f>IF(insurance9[[#This Row],[charges]]&gt;16700,1,0)</f>
        <v>0</v>
      </c>
      <c r="K173" s="138">
        <f>insurance9[[#This Row],[charges]]</f>
        <v>8116.68</v>
      </c>
      <c r="L173">
        <f>insurance9[[#This Row],[age]]</f>
        <v>49</v>
      </c>
      <c r="M173">
        <f>IF(insurance9[[#This Row],[smoker]]="yes",1,0)</f>
        <v>0</v>
      </c>
      <c r="N173" t="str">
        <f>IF(insurance9[[#This Row],[smoker]]="yes","Perokok","Non Perokok")</f>
        <v>Non Perokok</v>
      </c>
      <c r="O173" s="138">
        <f>insurance9[[#This Row],[charges]]</f>
        <v>8116.68</v>
      </c>
      <c r="P173" s="138" t="str" cm="1">
        <f t="array" ref="P173">INDEX(bmi[bmi name],MATCH(1,(insurance9[[#This Row],[bmi]]&lt;bmi[bmi atas])*(insurance9[[#This Row],[bmi]]&gt;=bmi[bmi bawah]),0),0)</f>
        <v>Obesitas II</v>
      </c>
      <c r="Q173" s="138">
        <f>insurance9[[#This Row],[cha]]</f>
        <v>8116.68</v>
      </c>
      <c r="R173" s="138" t="str">
        <f>insurance9[[#This Row],[smo]]</f>
        <v>Non Perokok</v>
      </c>
      <c r="S173" s="149">
        <f>insurance9[[#This Row],[bmi]]</f>
        <v>30.3</v>
      </c>
      <c r="T173" s="149">
        <f>insurance9[[#This Row],[age]]</f>
        <v>49</v>
      </c>
      <c r="U173" s="149">
        <f>insurance9[[#This Row],[bmi2]]</f>
        <v>30.3</v>
      </c>
      <c r="V173">
        <f>insurance9[[#This Row],[charges_class]]</f>
        <v>2</v>
      </c>
      <c r="W173">
        <f>VLOOKUP(insurance9[[#This Row],[region]],Table2[],2,0)</f>
        <v>3</v>
      </c>
      <c r="X173">
        <f>IF(insurance9[[#This Row],[sex]]="female",0,1)</f>
        <v>1</v>
      </c>
      <c r="Y173">
        <f>insurance9[[#This Row],[bmi]]</f>
        <v>30.3</v>
      </c>
      <c r="Z173">
        <f>insurance9[[#This Row],[children]]</f>
        <v>0</v>
      </c>
    </row>
    <row r="174" spans="1:26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 s="29">
        <v>1694.7963999999999</v>
      </c>
      <c r="H174" cm="1">
        <f t="array" ref="H174">INDEX(kelas_charges[kelas],MATCH(1,(insurance9[[#This Row],[charges]]&gt;=kelas_charges[Lower])*(insurance9[[#This Row],[charges]]&lt;kelas_charges[Upper]),0),1)</f>
        <v>1</v>
      </c>
      <c r="I174" t="str" cm="1">
        <f t="array" ref="I174">INDEX(kelas_charges[desc],MATCH(1,(insurance9[[#This Row],[charges]]&gt;=kelas_charges[Lower])*(insurance9[[#This Row],[charges]]&lt;kelas_charges[Upper]),0),1)</f>
        <v>1121 s.d 6817</v>
      </c>
      <c r="J174">
        <f>IF(insurance9[[#This Row],[charges]]&gt;16700,1,0)</f>
        <v>0</v>
      </c>
      <c r="K174" s="138">
        <f>insurance9[[#This Row],[charges]]</f>
        <v>1694.7963999999999</v>
      </c>
      <c r="L174">
        <f>insurance9[[#This Row],[age]]</f>
        <v>18</v>
      </c>
      <c r="M174">
        <f>IF(insurance9[[#This Row],[smoker]]="yes",1,0)</f>
        <v>0</v>
      </c>
      <c r="N174" t="str">
        <f>IF(insurance9[[#This Row],[smoker]]="yes","Perokok","Non Perokok")</f>
        <v>Non Perokok</v>
      </c>
      <c r="O174" s="138">
        <f>insurance9[[#This Row],[charges]]</f>
        <v>1694.7963999999999</v>
      </c>
      <c r="P174" s="138" t="str" cm="1">
        <f t="array" ref="P174">INDEX(bmi[bmi name],MATCH(1,(insurance9[[#This Row],[bmi]]&lt;bmi[bmi atas])*(insurance9[[#This Row],[bmi]]&gt;=bmi[bmi bawah]),0),0)</f>
        <v>Underweight</v>
      </c>
      <c r="Q174" s="138">
        <f>insurance9[[#This Row],[cha]]</f>
        <v>1694.7963999999999</v>
      </c>
      <c r="R174" s="138" t="str">
        <f>insurance9[[#This Row],[smo]]</f>
        <v>Non Perokok</v>
      </c>
      <c r="S174" s="149">
        <f>insurance9[[#This Row],[bmi]]</f>
        <v>15.96</v>
      </c>
      <c r="T174" s="149">
        <f>insurance9[[#This Row],[age]]</f>
        <v>18</v>
      </c>
      <c r="U174" s="149">
        <f>insurance9[[#This Row],[bmi2]]</f>
        <v>15.96</v>
      </c>
      <c r="V174">
        <f>insurance9[[#This Row],[charges_class]]</f>
        <v>1</v>
      </c>
      <c r="W174">
        <f>VLOOKUP(insurance9[[#This Row],[region]],Table2[],2,0)</f>
        <v>2</v>
      </c>
      <c r="X174">
        <f>IF(insurance9[[#This Row],[sex]]="female",0,1)</f>
        <v>1</v>
      </c>
      <c r="Y174">
        <f>insurance9[[#This Row],[bmi]]</f>
        <v>15.96</v>
      </c>
      <c r="Z174">
        <f>insurance9[[#This Row],[children]]</f>
        <v>0</v>
      </c>
    </row>
    <row r="175" spans="1:26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 s="29">
        <v>5246.0469999999996</v>
      </c>
      <c r="H175" cm="1">
        <f t="array" ref="H175">INDEX(kelas_charges[kelas],MATCH(1,(insurance9[[#This Row],[charges]]&gt;=kelas_charges[Lower])*(insurance9[[#This Row],[charges]]&lt;kelas_charges[Upper]),0),1)</f>
        <v>1</v>
      </c>
      <c r="I175" t="str" cm="1">
        <f t="array" ref="I175">INDEX(kelas_charges[desc],MATCH(1,(insurance9[[#This Row],[charges]]&gt;=kelas_charges[Lower])*(insurance9[[#This Row],[charges]]&lt;kelas_charges[Upper]),0),1)</f>
        <v>1121 s.d 6817</v>
      </c>
      <c r="J175">
        <f>IF(insurance9[[#This Row],[charges]]&gt;16700,1,0)</f>
        <v>0</v>
      </c>
      <c r="K175" s="138">
        <f>insurance9[[#This Row],[charges]]</f>
        <v>5246.0469999999996</v>
      </c>
      <c r="L175">
        <f>insurance9[[#This Row],[age]]</f>
        <v>35</v>
      </c>
      <c r="M175">
        <f>IF(insurance9[[#This Row],[smoker]]="yes",1,0)</f>
        <v>0</v>
      </c>
      <c r="N175" t="str">
        <f>IF(insurance9[[#This Row],[smoker]]="yes","Perokok","Non Perokok")</f>
        <v>Non Perokok</v>
      </c>
      <c r="O175" s="138">
        <f>insurance9[[#This Row],[charges]]</f>
        <v>5246.0469999999996</v>
      </c>
      <c r="P175" s="138" t="str" cm="1">
        <f t="array" ref="P175">INDEX(bmi[bmi name],MATCH(1,(insurance9[[#This Row],[bmi]]&lt;bmi[bmi atas])*(insurance9[[#This Row],[bmi]]&gt;=bmi[bmi bawah]),0),0)</f>
        <v>Obesitas II</v>
      </c>
      <c r="Q175" s="138">
        <f>insurance9[[#This Row],[cha]]</f>
        <v>5246.0469999999996</v>
      </c>
      <c r="R175" s="138" t="str">
        <f>insurance9[[#This Row],[smo]]</f>
        <v>Non Perokok</v>
      </c>
      <c r="S175" s="149">
        <f>insurance9[[#This Row],[bmi]]</f>
        <v>34.799999999999997</v>
      </c>
      <c r="T175" s="149">
        <f>insurance9[[#This Row],[age]]</f>
        <v>35</v>
      </c>
      <c r="U175" s="149">
        <f>insurance9[[#This Row],[bmi2]]</f>
        <v>34.799999999999997</v>
      </c>
      <c r="V175">
        <f>insurance9[[#This Row],[charges_class]]</f>
        <v>1</v>
      </c>
      <c r="W175">
        <f>VLOOKUP(insurance9[[#This Row],[region]],Table2[],2,0)</f>
        <v>3</v>
      </c>
      <c r="X175">
        <f>IF(insurance9[[#This Row],[sex]]="female",0,1)</f>
        <v>0</v>
      </c>
      <c r="Y175">
        <f>insurance9[[#This Row],[bmi]]</f>
        <v>34.799999999999997</v>
      </c>
      <c r="Z175">
        <f>insurance9[[#This Row],[children]]</f>
        <v>1</v>
      </c>
    </row>
    <row r="176" spans="1:26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 s="29">
        <v>2855.4375500000001</v>
      </c>
      <c r="H176" cm="1">
        <f t="array" ref="H176">INDEX(kelas_charges[kelas],MATCH(1,(insurance9[[#This Row],[charges]]&gt;=kelas_charges[Lower])*(insurance9[[#This Row],[charges]]&lt;kelas_charges[Upper]),0),1)</f>
        <v>1</v>
      </c>
      <c r="I176" t="str" cm="1">
        <f t="array" ref="I176">INDEX(kelas_charges[desc],MATCH(1,(insurance9[[#This Row],[charges]]&gt;=kelas_charges[Lower])*(insurance9[[#This Row],[charges]]&lt;kelas_charges[Upper]),0),1)</f>
        <v>1121 s.d 6817</v>
      </c>
      <c r="J176">
        <f>IF(insurance9[[#This Row],[charges]]&gt;16700,1,0)</f>
        <v>0</v>
      </c>
      <c r="K176" s="138">
        <f>insurance9[[#This Row],[charges]]</f>
        <v>2855.4375500000001</v>
      </c>
      <c r="L176">
        <f>insurance9[[#This Row],[age]]</f>
        <v>24</v>
      </c>
      <c r="M176">
        <f>IF(insurance9[[#This Row],[smoker]]="yes",1,0)</f>
        <v>0</v>
      </c>
      <c r="N176" t="str">
        <f>IF(insurance9[[#This Row],[smoker]]="yes","Perokok","Non Perokok")</f>
        <v>Non Perokok</v>
      </c>
      <c r="O176" s="138">
        <f>insurance9[[#This Row],[charges]]</f>
        <v>2855.4375500000001</v>
      </c>
      <c r="P176" s="138" t="str" cm="1">
        <f t="array" ref="P176">INDEX(bmi[bmi name],MATCH(1,(insurance9[[#This Row],[bmi]]&lt;bmi[bmi atas])*(insurance9[[#This Row],[bmi]]&gt;=bmi[bmi bawah]),0),0)</f>
        <v>Obesitas II</v>
      </c>
      <c r="Q176" s="138">
        <f>insurance9[[#This Row],[cha]]</f>
        <v>2855.4375500000001</v>
      </c>
      <c r="R176" s="138" t="str">
        <f>insurance9[[#This Row],[smo]]</f>
        <v>Non Perokok</v>
      </c>
      <c r="S176" s="149">
        <f>insurance9[[#This Row],[bmi]]</f>
        <v>33.344999999999999</v>
      </c>
      <c r="T176" s="149">
        <f>insurance9[[#This Row],[age]]</f>
        <v>24</v>
      </c>
      <c r="U176" s="149">
        <f>insurance9[[#This Row],[bmi2]]</f>
        <v>33.344999999999999</v>
      </c>
      <c r="V176">
        <f>insurance9[[#This Row],[charges_class]]</f>
        <v>1</v>
      </c>
      <c r="W176">
        <f>VLOOKUP(insurance9[[#This Row],[region]],Table2[],2,0)</f>
        <v>1</v>
      </c>
      <c r="X176">
        <f>IF(insurance9[[#This Row],[sex]]="female",0,1)</f>
        <v>0</v>
      </c>
      <c r="Y176">
        <f>insurance9[[#This Row],[bmi]]</f>
        <v>33.344999999999999</v>
      </c>
      <c r="Z176">
        <f>insurance9[[#This Row],[children]]</f>
        <v>0</v>
      </c>
    </row>
    <row r="177" spans="1:26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 s="29">
        <v>48824.45</v>
      </c>
      <c r="H177" cm="1">
        <f t="array" ref="H177">INDEX(kelas_charges[kelas],MATCH(1,(insurance9[[#This Row],[charges]]&gt;=kelas_charges[Lower])*(insurance9[[#This Row],[charges]]&lt;kelas_charges[Upper]),0),1)</f>
        <v>9</v>
      </c>
      <c r="I177" t="str" cm="1">
        <f t="array" ref="I177">INDEX(kelas_charges[desc],MATCH(1,(insurance9[[#This Row],[charges]]&gt;=kelas_charges[Lower])*(insurance9[[#This Row],[charges]]&lt;kelas_charges[Upper]),0),1)</f>
        <v>46684 s.d 52379</v>
      </c>
      <c r="J177">
        <f>IF(insurance9[[#This Row],[charges]]&gt;16700,1,0)</f>
        <v>1</v>
      </c>
      <c r="K177" s="138">
        <f>insurance9[[#This Row],[charges]]</f>
        <v>48824.45</v>
      </c>
      <c r="L177">
        <f>insurance9[[#This Row],[age]]</f>
        <v>63</v>
      </c>
      <c r="M177">
        <f>IF(insurance9[[#This Row],[smoker]]="yes",1,0)</f>
        <v>1</v>
      </c>
      <c r="N177" t="str">
        <f>IF(insurance9[[#This Row],[smoker]]="yes","Perokok","Non Perokok")</f>
        <v>Perokok</v>
      </c>
      <c r="O177" s="138">
        <f>insurance9[[#This Row],[charges]]</f>
        <v>48824.45</v>
      </c>
      <c r="P177" s="138" t="str" cm="1">
        <f t="array" ref="P177">INDEX(bmi[bmi name],MATCH(1,(insurance9[[#This Row],[bmi]]&lt;bmi[bmi atas])*(insurance9[[#This Row],[bmi]]&gt;=bmi[bmi bawah]),0),0)</f>
        <v>Obesitas II</v>
      </c>
      <c r="Q177" s="138">
        <f>insurance9[[#This Row],[cha]]</f>
        <v>48824.45</v>
      </c>
      <c r="R177" s="138" t="str">
        <f>insurance9[[#This Row],[smo]]</f>
        <v>Perokok</v>
      </c>
      <c r="S177" s="149">
        <f>insurance9[[#This Row],[bmi]]</f>
        <v>37.700000000000003</v>
      </c>
      <c r="T177" s="149">
        <f>insurance9[[#This Row],[age]]</f>
        <v>63</v>
      </c>
      <c r="U177" s="149">
        <f>insurance9[[#This Row],[bmi2]]</f>
        <v>37.700000000000003</v>
      </c>
      <c r="V177">
        <f>insurance9[[#This Row],[charges_class]]</f>
        <v>9</v>
      </c>
      <c r="W177">
        <f>VLOOKUP(insurance9[[#This Row],[region]],Table2[],2,0)</f>
        <v>3</v>
      </c>
      <c r="X177">
        <f>IF(insurance9[[#This Row],[sex]]="female",0,1)</f>
        <v>0</v>
      </c>
      <c r="Y177">
        <f>insurance9[[#This Row],[bmi]]</f>
        <v>37.700000000000003</v>
      </c>
      <c r="Z177">
        <f>insurance9[[#This Row],[children]]</f>
        <v>0</v>
      </c>
    </row>
    <row r="178" spans="1:26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 s="29">
        <v>6455.86265</v>
      </c>
      <c r="H178" cm="1">
        <f t="array" ref="H178">INDEX(kelas_charges[kelas],MATCH(1,(insurance9[[#This Row],[charges]]&gt;=kelas_charges[Lower])*(insurance9[[#This Row],[charges]]&lt;kelas_charges[Upper]),0),1)</f>
        <v>1</v>
      </c>
      <c r="I178" t="str" cm="1">
        <f t="array" ref="I178">INDEX(kelas_charges[desc],MATCH(1,(insurance9[[#This Row],[charges]]&gt;=kelas_charges[Lower])*(insurance9[[#This Row],[charges]]&lt;kelas_charges[Upper]),0),1)</f>
        <v>1121 s.d 6817</v>
      </c>
      <c r="J178">
        <f>IF(insurance9[[#This Row],[charges]]&gt;16700,1,0)</f>
        <v>0</v>
      </c>
      <c r="K178" s="138">
        <f>insurance9[[#This Row],[charges]]</f>
        <v>6455.86265</v>
      </c>
      <c r="L178">
        <f>insurance9[[#This Row],[age]]</f>
        <v>38</v>
      </c>
      <c r="M178">
        <f>IF(insurance9[[#This Row],[smoker]]="yes",1,0)</f>
        <v>0</v>
      </c>
      <c r="N178" t="str">
        <f>IF(insurance9[[#This Row],[smoker]]="yes","Perokok","Non Perokok")</f>
        <v>Non Perokok</v>
      </c>
      <c r="O178" s="138">
        <f>insurance9[[#This Row],[charges]]</f>
        <v>6455.86265</v>
      </c>
      <c r="P178" s="138" t="str" cm="1">
        <f t="array" ref="P178">INDEX(bmi[bmi name],MATCH(1,(insurance9[[#This Row],[bmi]]&lt;bmi[bmi atas])*(insurance9[[#This Row],[bmi]]&gt;=bmi[bmi bawah]),0),0)</f>
        <v>Obesitas I</v>
      </c>
      <c r="Q178" s="138">
        <f>insurance9[[#This Row],[cha]]</f>
        <v>6455.86265</v>
      </c>
      <c r="R178" s="138" t="str">
        <f>insurance9[[#This Row],[smo]]</f>
        <v>Non Perokok</v>
      </c>
      <c r="S178" s="149">
        <f>insurance9[[#This Row],[bmi]]</f>
        <v>27.835000000000001</v>
      </c>
      <c r="T178" s="149">
        <f>insurance9[[#This Row],[age]]</f>
        <v>38</v>
      </c>
      <c r="U178" s="149">
        <f>insurance9[[#This Row],[bmi2]]</f>
        <v>27.835000000000001</v>
      </c>
      <c r="V178">
        <f>insurance9[[#This Row],[charges_class]]</f>
        <v>1</v>
      </c>
      <c r="W178">
        <f>VLOOKUP(insurance9[[#This Row],[region]],Table2[],2,0)</f>
        <v>1</v>
      </c>
      <c r="X178">
        <f>IF(insurance9[[#This Row],[sex]]="female",0,1)</f>
        <v>1</v>
      </c>
      <c r="Y178">
        <f>insurance9[[#This Row],[bmi]]</f>
        <v>27.835000000000001</v>
      </c>
      <c r="Z178">
        <f>insurance9[[#This Row],[children]]</f>
        <v>2</v>
      </c>
    </row>
    <row r="179" spans="1:26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 s="29">
        <v>10436.096</v>
      </c>
      <c r="H179" cm="1">
        <f t="array" ref="H179">INDEX(kelas_charges[kelas],MATCH(1,(insurance9[[#This Row],[charges]]&gt;=kelas_charges[Lower])*(insurance9[[#This Row],[charges]]&lt;kelas_charges[Upper]),0),1)</f>
        <v>2</v>
      </c>
      <c r="I179" t="str" cm="1">
        <f t="array" ref="I179">INDEX(kelas_charges[desc],MATCH(1,(insurance9[[#This Row],[charges]]&gt;=kelas_charges[Lower])*(insurance9[[#This Row],[charges]]&lt;kelas_charges[Upper]),0),1)</f>
        <v>6817 s.d 12512</v>
      </c>
      <c r="J179">
        <f>IF(insurance9[[#This Row],[charges]]&gt;16700,1,0)</f>
        <v>0</v>
      </c>
      <c r="K179" s="138">
        <f>insurance9[[#This Row],[charges]]</f>
        <v>10436.096</v>
      </c>
      <c r="L179">
        <f>insurance9[[#This Row],[age]]</f>
        <v>54</v>
      </c>
      <c r="M179">
        <f>IF(insurance9[[#This Row],[smoker]]="yes",1,0)</f>
        <v>0</v>
      </c>
      <c r="N179" t="str">
        <f>IF(insurance9[[#This Row],[smoker]]="yes","Perokok","Non Perokok")</f>
        <v>Non Perokok</v>
      </c>
      <c r="O179" s="138">
        <f>insurance9[[#This Row],[charges]]</f>
        <v>10436.096</v>
      </c>
      <c r="P179" s="138" t="str" cm="1">
        <f t="array" ref="P179">INDEX(bmi[bmi name],MATCH(1,(insurance9[[#This Row],[bmi]]&lt;bmi[bmi atas])*(insurance9[[#This Row],[bmi]]&gt;=bmi[bmi bawah]),0),0)</f>
        <v>Obesitas I</v>
      </c>
      <c r="Q179" s="138">
        <f>insurance9[[#This Row],[cha]]</f>
        <v>10436.096</v>
      </c>
      <c r="R179" s="138" t="str">
        <f>insurance9[[#This Row],[smo]]</f>
        <v>Non Perokok</v>
      </c>
      <c r="S179" s="149">
        <f>insurance9[[#This Row],[bmi]]</f>
        <v>29.2</v>
      </c>
      <c r="T179" s="149">
        <f>insurance9[[#This Row],[age]]</f>
        <v>54</v>
      </c>
      <c r="U179" s="149">
        <f>insurance9[[#This Row],[bmi2]]</f>
        <v>29.2</v>
      </c>
      <c r="V179">
        <f>insurance9[[#This Row],[charges_class]]</f>
        <v>2</v>
      </c>
      <c r="W179">
        <f>VLOOKUP(insurance9[[#This Row],[region]],Table2[],2,0)</f>
        <v>3</v>
      </c>
      <c r="X179">
        <f>IF(insurance9[[#This Row],[sex]]="female",0,1)</f>
        <v>1</v>
      </c>
      <c r="Y179">
        <f>insurance9[[#This Row],[bmi]]</f>
        <v>29.2</v>
      </c>
      <c r="Z179">
        <f>insurance9[[#This Row],[children]]</f>
        <v>1</v>
      </c>
    </row>
    <row r="180" spans="1:26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 s="29">
        <v>8823.2790000000005</v>
      </c>
      <c r="H180" cm="1">
        <f t="array" ref="H180">INDEX(kelas_charges[kelas],MATCH(1,(insurance9[[#This Row],[charges]]&gt;=kelas_charges[Lower])*(insurance9[[#This Row],[charges]]&lt;kelas_charges[Upper]),0),1)</f>
        <v>2</v>
      </c>
      <c r="I180" t="str" cm="1">
        <f t="array" ref="I180">INDEX(kelas_charges[desc],MATCH(1,(insurance9[[#This Row],[charges]]&gt;=kelas_charges[Lower])*(insurance9[[#This Row],[charges]]&lt;kelas_charges[Upper]),0),1)</f>
        <v>6817 s.d 12512</v>
      </c>
      <c r="J180">
        <f>IF(insurance9[[#This Row],[charges]]&gt;16700,1,0)</f>
        <v>0</v>
      </c>
      <c r="K180" s="138">
        <f>insurance9[[#This Row],[charges]]</f>
        <v>8823.2790000000005</v>
      </c>
      <c r="L180">
        <f>insurance9[[#This Row],[age]]</f>
        <v>46</v>
      </c>
      <c r="M180">
        <f>IF(insurance9[[#This Row],[smoker]]="yes",1,0)</f>
        <v>0</v>
      </c>
      <c r="N180" t="str">
        <f>IF(insurance9[[#This Row],[smoker]]="yes","Perokok","Non Perokok")</f>
        <v>Non Perokok</v>
      </c>
      <c r="O180" s="138">
        <f>insurance9[[#This Row],[charges]]</f>
        <v>8823.2790000000005</v>
      </c>
      <c r="P180" s="138" t="str" cm="1">
        <f t="array" ref="P180">INDEX(bmi[bmi name],MATCH(1,(insurance9[[#This Row],[bmi]]&lt;bmi[bmi atas])*(insurance9[[#This Row],[bmi]]&gt;=bmi[bmi bawah]),0),0)</f>
        <v>Obesitas I</v>
      </c>
      <c r="Q180" s="138">
        <f>insurance9[[#This Row],[cha]]</f>
        <v>8823.2790000000005</v>
      </c>
      <c r="R180" s="138" t="str">
        <f>insurance9[[#This Row],[smo]]</f>
        <v>Non Perokok</v>
      </c>
      <c r="S180" s="149">
        <f>insurance9[[#This Row],[bmi]]</f>
        <v>28.9</v>
      </c>
      <c r="T180" s="149">
        <f>insurance9[[#This Row],[age]]</f>
        <v>46</v>
      </c>
      <c r="U180" s="149">
        <f>insurance9[[#This Row],[bmi2]]</f>
        <v>28.9</v>
      </c>
      <c r="V180">
        <f>insurance9[[#This Row],[charges_class]]</f>
        <v>2</v>
      </c>
      <c r="W180">
        <f>VLOOKUP(insurance9[[#This Row],[region]],Table2[],2,0)</f>
        <v>3</v>
      </c>
      <c r="X180">
        <f>IF(insurance9[[#This Row],[sex]]="female",0,1)</f>
        <v>0</v>
      </c>
      <c r="Y180">
        <f>insurance9[[#This Row],[bmi]]</f>
        <v>28.9</v>
      </c>
      <c r="Z180">
        <f>insurance9[[#This Row],[children]]</f>
        <v>2</v>
      </c>
    </row>
    <row r="181" spans="1:26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 s="29">
        <v>8538.28845</v>
      </c>
      <c r="H181" cm="1">
        <f t="array" ref="H181">INDEX(kelas_charges[kelas],MATCH(1,(insurance9[[#This Row],[charges]]&gt;=kelas_charges[Lower])*(insurance9[[#This Row],[charges]]&lt;kelas_charges[Upper]),0),1)</f>
        <v>2</v>
      </c>
      <c r="I181" t="str" cm="1">
        <f t="array" ref="I181">INDEX(kelas_charges[desc],MATCH(1,(insurance9[[#This Row],[charges]]&gt;=kelas_charges[Lower])*(insurance9[[#This Row],[charges]]&lt;kelas_charges[Upper]),0),1)</f>
        <v>6817 s.d 12512</v>
      </c>
      <c r="J181">
        <f>IF(insurance9[[#This Row],[charges]]&gt;16700,1,0)</f>
        <v>0</v>
      </c>
      <c r="K181" s="138">
        <f>insurance9[[#This Row],[charges]]</f>
        <v>8538.28845</v>
      </c>
      <c r="L181">
        <f>insurance9[[#This Row],[age]]</f>
        <v>41</v>
      </c>
      <c r="M181">
        <f>IF(insurance9[[#This Row],[smoker]]="yes",1,0)</f>
        <v>0</v>
      </c>
      <c r="N181" t="str">
        <f>IF(insurance9[[#This Row],[smoker]]="yes","Perokok","Non Perokok")</f>
        <v>Non Perokok</v>
      </c>
      <c r="O181" s="138">
        <f>insurance9[[#This Row],[charges]]</f>
        <v>8538.28845</v>
      </c>
      <c r="P181" s="138" t="str" cm="1">
        <f t="array" ref="P181">INDEX(bmi[bmi name],MATCH(1,(insurance9[[#This Row],[bmi]]&lt;bmi[bmi atas])*(insurance9[[#This Row],[bmi]]&gt;=bmi[bmi bawah]),0),0)</f>
        <v>Obesitas II</v>
      </c>
      <c r="Q181" s="138">
        <f>insurance9[[#This Row],[cha]]</f>
        <v>8538.28845</v>
      </c>
      <c r="R181" s="138" t="str">
        <f>insurance9[[#This Row],[smo]]</f>
        <v>Non Perokok</v>
      </c>
      <c r="S181" s="149">
        <f>insurance9[[#This Row],[bmi]]</f>
        <v>33.155000000000001</v>
      </c>
      <c r="T181" s="149">
        <f>insurance9[[#This Row],[age]]</f>
        <v>41</v>
      </c>
      <c r="U181" s="149">
        <f>insurance9[[#This Row],[bmi2]]</f>
        <v>33.155000000000001</v>
      </c>
      <c r="V181">
        <f>insurance9[[#This Row],[charges_class]]</f>
        <v>2</v>
      </c>
      <c r="W181">
        <f>VLOOKUP(insurance9[[#This Row],[region]],Table2[],2,0)</f>
        <v>2</v>
      </c>
      <c r="X181">
        <f>IF(insurance9[[#This Row],[sex]]="female",0,1)</f>
        <v>0</v>
      </c>
      <c r="Y181">
        <f>insurance9[[#This Row],[bmi]]</f>
        <v>33.155000000000001</v>
      </c>
      <c r="Z181">
        <f>insurance9[[#This Row],[children]]</f>
        <v>3</v>
      </c>
    </row>
    <row r="182" spans="1:26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 s="29">
        <v>11735.87905</v>
      </c>
      <c r="H182" cm="1">
        <f t="array" ref="H182">INDEX(kelas_charges[kelas],MATCH(1,(insurance9[[#This Row],[charges]]&gt;=kelas_charges[Lower])*(insurance9[[#This Row],[charges]]&lt;kelas_charges[Upper]),0),1)</f>
        <v>2</v>
      </c>
      <c r="I182" t="str" cm="1">
        <f t="array" ref="I182">INDEX(kelas_charges[desc],MATCH(1,(insurance9[[#This Row],[charges]]&gt;=kelas_charges[Lower])*(insurance9[[#This Row],[charges]]&lt;kelas_charges[Upper]),0),1)</f>
        <v>6817 s.d 12512</v>
      </c>
      <c r="J182">
        <f>IF(insurance9[[#This Row],[charges]]&gt;16700,1,0)</f>
        <v>0</v>
      </c>
      <c r="K182" s="138">
        <f>insurance9[[#This Row],[charges]]</f>
        <v>11735.87905</v>
      </c>
      <c r="L182">
        <f>insurance9[[#This Row],[age]]</f>
        <v>58</v>
      </c>
      <c r="M182">
        <f>IF(insurance9[[#This Row],[smoker]]="yes",1,0)</f>
        <v>0</v>
      </c>
      <c r="N182" t="str">
        <f>IF(insurance9[[#This Row],[smoker]]="yes","Perokok","Non Perokok")</f>
        <v>Non Perokok</v>
      </c>
      <c r="O182" s="138">
        <f>insurance9[[#This Row],[charges]]</f>
        <v>11735.87905</v>
      </c>
      <c r="P182" s="138" t="str" cm="1">
        <f t="array" ref="P182">INDEX(bmi[bmi name],MATCH(1,(insurance9[[#This Row],[bmi]]&lt;bmi[bmi atas])*(insurance9[[#This Row],[bmi]]&gt;=bmi[bmi bawah]),0),0)</f>
        <v>Obesitas I</v>
      </c>
      <c r="Q182" s="138">
        <f>insurance9[[#This Row],[cha]]</f>
        <v>11735.87905</v>
      </c>
      <c r="R182" s="138" t="str">
        <f>insurance9[[#This Row],[smo]]</f>
        <v>Non Perokok</v>
      </c>
      <c r="S182" s="149">
        <f>insurance9[[#This Row],[bmi]]</f>
        <v>28.594999999999999</v>
      </c>
      <c r="T182" s="149">
        <f>insurance9[[#This Row],[age]]</f>
        <v>58</v>
      </c>
      <c r="U182" s="149">
        <f>insurance9[[#This Row],[bmi2]]</f>
        <v>28.594999999999999</v>
      </c>
      <c r="V182">
        <f>insurance9[[#This Row],[charges_class]]</f>
        <v>2</v>
      </c>
      <c r="W182">
        <f>VLOOKUP(insurance9[[#This Row],[region]],Table2[],2,0)</f>
        <v>1</v>
      </c>
      <c r="X182">
        <f>IF(insurance9[[#This Row],[sex]]="female",0,1)</f>
        <v>1</v>
      </c>
      <c r="Y182">
        <f>insurance9[[#This Row],[bmi]]</f>
        <v>28.594999999999999</v>
      </c>
      <c r="Z182">
        <f>insurance9[[#This Row],[children]]</f>
        <v>0</v>
      </c>
    </row>
    <row r="183" spans="1:26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 s="29">
        <v>1631.8212000000001</v>
      </c>
      <c r="H183" cm="1">
        <f t="array" ref="H183">INDEX(kelas_charges[kelas],MATCH(1,(insurance9[[#This Row],[charges]]&gt;=kelas_charges[Lower])*(insurance9[[#This Row],[charges]]&lt;kelas_charges[Upper]),0),1)</f>
        <v>1</v>
      </c>
      <c r="I183" t="str" cm="1">
        <f t="array" ref="I183">INDEX(kelas_charges[desc],MATCH(1,(insurance9[[#This Row],[charges]]&gt;=kelas_charges[Lower])*(insurance9[[#This Row],[charges]]&lt;kelas_charges[Upper]),0),1)</f>
        <v>1121 s.d 6817</v>
      </c>
      <c r="J183">
        <f>IF(insurance9[[#This Row],[charges]]&gt;16700,1,0)</f>
        <v>0</v>
      </c>
      <c r="K183" s="138">
        <f>insurance9[[#This Row],[charges]]</f>
        <v>1631.8212000000001</v>
      </c>
      <c r="L183">
        <f>insurance9[[#This Row],[age]]</f>
        <v>18</v>
      </c>
      <c r="M183">
        <f>IF(insurance9[[#This Row],[smoker]]="yes",1,0)</f>
        <v>0</v>
      </c>
      <c r="N183" t="str">
        <f>IF(insurance9[[#This Row],[smoker]]="yes","Perokok","Non Perokok")</f>
        <v>Non Perokok</v>
      </c>
      <c r="O183" s="138">
        <f>insurance9[[#This Row],[charges]]</f>
        <v>1631.8212000000001</v>
      </c>
      <c r="P183" s="138" t="str" cm="1">
        <f t="array" ref="P183">INDEX(bmi[bmi name],MATCH(1,(insurance9[[#This Row],[bmi]]&lt;bmi[bmi atas])*(insurance9[[#This Row],[bmi]]&gt;=bmi[bmi bawah]),0),0)</f>
        <v>Obesitas II</v>
      </c>
      <c r="Q183" s="138">
        <f>insurance9[[#This Row],[cha]]</f>
        <v>1631.8212000000001</v>
      </c>
      <c r="R183" s="138" t="str">
        <f>insurance9[[#This Row],[smo]]</f>
        <v>Non Perokok</v>
      </c>
      <c r="S183" s="149">
        <f>insurance9[[#This Row],[bmi]]</f>
        <v>38.28</v>
      </c>
      <c r="T183" s="149">
        <f>insurance9[[#This Row],[age]]</f>
        <v>18</v>
      </c>
      <c r="U183" s="149">
        <f>insurance9[[#This Row],[bmi2]]</f>
        <v>38.28</v>
      </c>
      <c r="V183">
        <f>insurance9[[#This Row],[charges_class]]</f>
        <v>1</v>
      </c>
      <c r="W183">
        <f>VLOOKUP(insurance9[[#This Row],[region]],Table2[],2,0)</f>
        <v>4</v>
      </c>
      <c r="X183">
        <f>IF(insurance9[[#This Row],[sex]]="female",0,1)</f>
        <v>0</v>
      </c>
      <c r="Y183">
        <f>insurance9[[#This Row],[bmi]]</f>
        <v>38.28</v>
      </c>
      <c r="Z183">
        <f>insurance9[[#This Row],[children]]</f>
        <v>0</v>
      </c>
    </row>
    <row r="184" spans="1:26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 s="29">
        <v>4005.4225000000001</v>
      </c>
      <c r="H184" cm="1">
        <f t="array" ref="H184">INDEX(kelas_charges[kelas],MATCH(1,(insurance9[[#This Row],[charges]]&gt;=kelas_charges[Lower])*(insurance9[[#This Row],[charges]]&lt;kelas_charges[Upper]),0),1)</f>
        <v>1</v>
      </c>
      <c r="I184" t="str" cm="1">
        <f t="array" ref="I184">INDEX(kelas_charges[desc],MATCH(1,(insurance9[[#This Row],[charges]]&gt;=kelas_charges[Lower])*(insurance9[[#This Row],[charges]]&lt;kelas_charges[Upper]),0),1)</f>
        <v>1121 s.d 6817</v>
      </c>
      <c r="J184">
        <f>IF(insurance9[[#This Row],[charges]]&gt;16700,1,0)</f>
        <v>0</v>
      </c>
      <c r="K184" s="138">
        <f>insurance9[[#This Row],[charges]]</f>
        <v>4005.4225000000001</v>
      </c>
      <c r="L184">
        <f>insurance9[[#This Row],[age]]</f>
        <v>22</v>
      </c>
      <c r="M184">
        <f>IF(insurance9[[#This Row],[smoker]]="yes",1,0)</f>
        <v>0</v>
      </c>
      <c r="N184" t="str">
        <f>IF(insurance9[[#This Row],[smoker]]="yes","Perokok","Non Perokok")</f>
        <v>Non Perokok</v>
      </c>
      <c r="O184" s="138">
        <f>insurance9[[#This Row],[charges]]</f>
        <v>4005.4225000000001</v>
      </c>
      <c r="P184" s="138" t="str" cm="1">
        <f t="array" ref="P184">INDEX(bmi[bmi name],MATCH(1,(insurance9[[#This Row],[bmi]]&lt;bmi[bmi atas])*(insurance9[[#This Row],[bmi]]&gt;=bmi[bmi bawah]),0),0)</f>
        <v>Normal</v>
      </c>
      <c r="Q184" s="138">
        <f>insurance9[[#This Row],[cha]]</f>
        <v>4005.4225000000001</v>
      </c>
      <c r="R184" s="138" t="str">
        <f>insurance9[[#This Row],[smo]]</f>
        <v>Non Perokok</v>
      </c>
      <c r="S184" s="149">
        <f>insurance9[[#This Row],[bmi]]</f>
        <v>19.95</v>
      </c>
      <c r="T184" s="149">
        <f>insurance9[[#This Row],[age]]</f>
        <v>22</v>
      </c>
      <c r="U184" s="149">
        <f>insurance9[[#This Row],[bmi2]]</f>
        <v>19.95</v>
      </c>
      <c r="V184">
        <f>insurance9[[#This Row],[charges_class]]</f>
        <v>1</v>
      </c>
      <c r="W184">
        <f>VLOOKUP(insurance9[[#This Row],[region]],Table2[],2,0)</f>
        <v>2</v>
      </c>
      <c r="X184">
        <f>IF(insurance9[[#This Row],[sex]]="female",0,1)</f>
        <v>1</v>
      </c>
      <c r="Y184">
        <f>insurance9[[#This Row],[bmi]]</f>
        <v>19.95</v>
      </c>
      <c r="Z184">
        <f>insurance9[[#This Row],[children]]</f>
        <v>3</v>
      </c>
    </row>
    <row r="185" spans="1:26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 s="29">
        <v>7419.4778999999999</v>
      </c>
      <c r="H185" cm="1">
        <f t="array" ref="H185">INDEX(kelas_charges[kelas],MATCH(1,(insurance9[[#This Row],[charges]]&gt;=kelas_charges[Lower])*(insurance9[[#This Row],[charges]]&lt;kelas_charges[Upper]),0),1)</f>
        <v>2</v>
      </c>
      <c r="I185" t="str" cm="1">
        <f t="array" ref="I185">INDEX(kelas_charges[desc],MATCH(1,(insurance9[[#This Row],[charges]]&gt;=kelas_charges[Lower])*(insurance9[[#This Row],[charges]]&lt;kelas_charges[Upper]),0),1)</f>
        <v>6817 s.d 12512</v>
      </c>
      <c r="J185">
        <f>IF(insurance9[[#This Row],[charges]]&gt;16700,1,0)</f>
        <v>0</v>
      </c>
      <c r="K185" s="138">
        <f>insurance9[[#This Row],[charges]]</f>
        <v>7419.4778999999999</v>
      </c>
      <c r="L185">
        <f>insurance9[[#This Row],[age]]</f>
        <v>44</v>
      </c>
      <c r="M185">
        <f>IF(insurance9[[#This Row],[smoker]]="yes",1,0)</f>
        <v>0</v>
      </c>
      <c r="N185" t="str">
        <f>IF(insurance9[[#This Row],[smoker]]="yes","Perokok","Non Perokok")</f>
        <v>Non Perokok</v>
      </c>
      <c r="O185" s="138">
        <f>insurance9[[#This Row],[charges]]</f>
        <v>7419.4778999999999</v>
      </c>
      <c r="P185" s="138" t="str" cm="1">
        <f t="array" ref="P185">INDEX(bmi[bmi name],MATCH(1,(insurance9[[#This Row],[bmi]]&lt;bmi[bmi atas])*(insurance9[[#This Row],[bmi]]&gt;=bmi[bmi bawah]),0),0)</f>
        <v>Obesitas I</v>
      </c>
      <c r="Q185" s="138">
        <f>insurance9[[#This Row],[cha]]</f>
        <v>7419.4778999999999</v>
      </c>
      <c r="R185" s="138" t="str">
        <f>insurance9[[#This Row],[smo]]</f>
        <v>Non Perokok</v>
      </c>
      <c r="S185" s="149">
        <f>insurance9[[#This Row],[bmi]]</f>
        <v>26.41</v>
      </c>
      <c r="T185" s="149">
        <f>insurance9[[#This Row],[age]]</f>
        <v>44</v>
      </c>
      <c r="U185" s="149">
        <f>insurance9[[#This Row],[bmi2]]</f>
        <v>26.41</v>
      </c>
      <c r="V185">
        <f>insurance9[[#This Row],[charges_class]]</f>
        <v>2</v>
      </c>
      <c r="W185">
        <f>VLOOKUP(insurance9[[#This Row],[region]],Table2[],2,0)</f>
        <v>1</v>
      </c>
      <c r="X185">
        <f>IF(insurance9[[#This Row],[sex]]="female",0,1)</f>
        <v>0</v>
      </c>
      <c r="Y185">
        <f>insurance9[[#This Row],[bmi]]</f>
        <v>26.41</v>
      </c>
      <c r="Z185">
        <f>insurance9[[#This Row],[children]]</f>
        <v>0</v>
      </c>
    </row>
    <row r="186" spans="1:26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 s="29">
        <v>7731.4270999999999</v>
      </c>
      <c r="H186" cm="1">
        <f t="array" ref="H186">INDEX(kelas_charges[kelas],MATCH(1,(insurance9[[#This Row],[charges]]&gt;=kelas_charges[Lower])*(insurance9[[#This Row],[charges]]&lt;kelas_charges[Upper]),0),1)</f>
        <v>2</v>
      </c>
      <c r="I186" t="str" cm="1">
        <f t="array" ref="I186">INDEX(kelas_charges[desc],MATCH(1,(insurance9[[#This Row],[charges]]&gt;=kelas_charges[Lower])*(insurance9[[#This Row],[charges]]&lt;kelas_charges[Upper]),0),1)</f>
        <v>6817 s.d 12512</v>
      </c>
      <c r="J186">
        <f>IF(insurance9[[#This Row],[charges]]&gt;16700,1,0)</f>
        <v>0</v>
      </c>
      <c r="K186" s="138">
        <f>insurance9[[#This Row],[charges]]</f>
        <v>7731.4270999999999</v>
      </c>
      <c r="L186">
        <f>insurance9[[#This Row],[age]]</f>
        <v>44</v>
      </c>
      <c r="M186">
        <f>IF(insurance9[[#This Row],[smoker]]="yes",1,0)</f>
        <v>0</v>
      </c>
      <c r="N186" t="str">
        <f>IF(insurance9[[#This Row],[smoker]]="yes","Perokok","Non Perokok")</f>
        <v>Non Perokok</v>
      </c>
      <c r="O186" s="138">
        <f>insurance9[[#This Row],[charges]]</f>
        <v>7731.4270999999999</v>
      </c>
      <c r="P186" s="138" t="str" cm="1">
        <f t="array" ref="P186">INDEX(bmi[bmi name],MATCH(1,(insurance9[[#This Row],[bmi]]&lt;bmi[bmi atas])*(insurance9[[#This Row],[bmi]]&gt;=bmi[bmi bawah]),0),0)</f>
        <v>Obesitas II</v>
      </c>
      <c r="Q186" s="138">
        <f>insurance9[[#This Row],[cha]]</f>
        <v>7731.4270999999999</v>
      </c>
      <c r="R186" s="138" t="str">
        <f>insurance9[[#This Row],[smo]]</f>
        <v>Non Perokok</v>
      </c>
      <c r="S186" s="149">
        <f>insurance9[[#This Row],[bmi]]</f>
        <v>30.69</v>
      </c>
      <c r="T186" s="149">
        <f>insurance9[[#This Row],[age]]</f>
        <v>44</v>
      </c>
      <c r="U186" s="149">
        <f>insurance9[[#This Row],[bmi2]]</f>
        <v>30.69</v>
      </c>
      <c r="V186">
        <f>insurance9[[#This Row],[charges_class]]</f>
        <v>2</v>
      </c>
      <c r="W186">
        <f>VLOOKUP(insurance9[[#This Row],[region]],Table2[],2,0)</f>
        <v>4</v>
      </c>
      <c r="X186">
        <f>IF(insurance9[[#This Row],[sex]]="female",0,1)</f>
        <v>1</v>
      </c>
      <c r="Y186">
        <f>insurance9[[#This Row],[bmi]]</f>
        <v>30.69</v>
      </c>
      <c r="Z186">
        <f>insurance9[[#This Row],[children]]</f>
        <v>2</v>
      </c>
    </row>
    <row r="187" spans="1:26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 s="29">
        <v>43753.337050000002</v>
      </c>
      <c r="H187" cm="1">
        <f t="array" ref="H187">INDEX(kelas_charges[kelas],MATCH(1,(insurance9[[#This Row],[charges]]&gt;=kelas_charges[Lower])*(insurance9[[#This Row],[charges]]&lt;kelas_charges[Upper]),0),1)</f>
        <v>8</v>
      </c>
      <c r="I187" t="str" cm="1">
        <f t="array" ref="I187">INDEX(kelas_charges[desc],MATCH(1,(insurance9[[#This Row],[charges]]&gt;=kelas_charges[Lower])*(insurance9[[#This Row],[charges]]&lt;kelas_charges[Upper]),0),1)</f>
        <v>40989 s.d 46684</v>
      </c>
      <c r="J187">
        <f>IF(insurance9[[#This Row],[charges]]&gt;16700,1,0)</f>
        <v>1</v>
      </c>
      <c r="K187" s="138">
        <f>insurance9[[#This Row],[charges]]</f>
        <v>43753.337050000002</v>
      </c>
      <c r="L187">
        <f>insurance9[[#This Row],[age]]</f>
        <v>36</v>
      </c>
      <c r="M187">
        <f>IF(insurance9[[#This Row],[smoker]]="yes",1,0)</f>
        <v>1</v>
      </c>
      <c r="N187" t="str">
        <f>IF(insurance9[[#This Row],[smoker]]="yes","Perokok","Non Perokok")</f>
        <v>Perokok</v>
      </c>
      <c r="O187" s="138">
        <f>insurance9[[#This Row],[charges]]</f>
        <v>43753.337050000002</v>
      </c>
      <c r="P187" s="138" t="str" cm="1">
        <f t="array" ref="P187">INDEX(bmi[bmi name],MATCH(1,(insurance9[[#This Row],[bmi]]&lt;bmi[bmi atas])*(insurance9[[#This Row],[bmi]]&gt;=bmi[bmi bawah]),0),0)</f>
        <v>Obesitas II</v>
      </c>
      <c r="Q187" s="138">
        <f>insurance9[[#This Row],[cha]]</f>
        <v>43753.337050000002</v>
      </c>
      <c r="R187" s="138" t="str">
        <f>insurance9[[#This Row],[smo]]</f>
        <v>Perokok</v>
      </c>
      <c r="S187" s="149">
        <f>insurance9[[#This Row],[bmi]]</f>
        <v>41.895000000000003</v>
      </c>
      <c r="T187" s="149">
        <f>insurance9[[#This Row],[age]]</f>
        <v>36</v>
      </c>
      <c r="U187" s="149">
        <f>insurance9[[#This Row],[bmi2]]</f>
        <v>41.895000000000003</v>
      </c>
      <c r="V187">
        <f>insurance9[[#This Row],[charges_class]]</f>
        <v>8</v>
      </c>
      <c r="W187">
        <f>VLOOKUP(insurance9[[#This Row],[region]],Table2[],2,0)</f>
        <v>2</v>
      </c>
      <c r="X187">
        <f>IF(insurance9[[#This Row],[sex]]="female",0,1)</f>
        <v>1</v>
      </c>
      <c r="Y187">
        <f>insurance9[[#This Row],[bmi]]</f>
        <v>41.895000000000003</v>
      </c>
      <c r="Z187">
        <f>insurance9[[#This Row],[children]]</f>
        <v>3</v>
      </c>
    </row>
    <row r="188" spans="1:26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 s="29">
        <v>3981.9767999999999</v>
      </c>
      <c r="H188" cm="1">
        <f t="array" ref="H188">INDEX(kelas_charges[kelas],MATCH(1,(insurance9[[#This Row],[charges]]&gt;=kelas_charges[Lower])*(insurance9[[#This Row],[charges]]&lt;kelas_charges[Upper]),0),1)</f>
        <v>1</v>
      </c>
      <c r="I188" t="str" cm="1">
        <f t="array" ref="I188">INDEX(kelas_charges[desc],MATCH(1,(insurance9[[#This Row],[charges]]&gt;=kelas_charges[Lower])*(insurance9[[#This Row],[charges]]&lt;kelas_charges[Upper]),0),1)</f>
        <v>1121 s.d 6817</v>
      </c>
      <c r="J188">
        <f>IF(insurance9[[#This Row],[charges]]&gt;16700,1,0)</f>
        <v>0</v>
      </c>
      <c r="K188" s="138">
        <f>insurance9[[#This Row],[charges]]</f>
        <v>3981.9767999999999</v>
      </c>
      <c r="L188">
        <f>insurance9[[#This Row],[age]]</f>
        <v>26</v>
      </c>
      <c r="M188">
        <f>IF(insurance9[[#This Row],[smoker]]="yes",1,0)</f>
        <v>0</v>
      </c>
      <c r="N188" t="str">
        <f>IF(insurance9[[#This Row],[smoker]]="yes","Perokok","Non Perokok")</f>
        <v>Non Perokok</v>
      </c>
      <c r="O188" s="138">
        <f>insurance9[[#This Row],[charges]]</f>
        <v>3981.9767999999999</v>
      </c>
      <c r="P188" s="138" t="str" cm="1">
        <f t="array" ref="P188">INDEX(bmi[bmi name],MATCH(1,(insurance9[[#This Row],[bmi]]&lt;bmi[bmi atas])*(insurance9[[#This Row],[bmi]]&gt;=bmi[bmi bawah]),0),0)</f>
        <v>Obesitas I</v>
      </c>
      <c r="Q188" s="138">
        <f>insurance9[[#This Row],[cha]]</f>
        <v>3981.9767999999999</v>
      </c>
      <c r="R188" s="138" t="str">
        <f>insurance9[[#This Row],[smo]]</f>
        <v>Non Perokok</v>
      </c>
      <c r="S188" s="149">
        <f>insurance9[[#This Row],[bmi]]</f>
        <v>29.92</v>
      </c>
      <c r="T188" s="149">
        <f>insurance9[[#This Row],[age]]</f>
        <v>26</v>
      </c>
      <c r="U188" s="149">
        <f>insurance9[[#This Row],[bmi2]]</f>
        <v>29.92</v>
      </c>
      <c r="V188">
        <f>insurance9[[#This Row],[charges_class]]</f>
        <v>1</v>
      </c>
      <c r="W188">
        <f>VLOOKUP(insurance9[[#This Row],[region]],Table2[],2,0)</f>
        <v>4</v>
      </c>
      <c r="X188">
        <f>IF(insurance9[[#This Row],[sex]]="female",0,1)</f>
        <v>0</v>
      </c>
      <c r="Y188">
        <f>insurance9[[#This Row],[bmi]]</f>
        <v>29.92</v>
      </c>
      <c r="Z188">
        <f>insurance9[[#This Row],[children]]</f>
        <v>2</v>
      </c>
    </row>
    <row r="189" spans="1:26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 s="29">
        <v>5325.6509999999998</v>
      </c>
      <c r="H189" cm="1">
        <f t="array" ref="H189">INDEX(kelas_charges[kelas],MATCH(1,(insurance9[[#This Row],[charges]]&gt;=kelas_charges[Lower])*(insurance9[[#This Row],[charges]]&lt;kelas_charges[Upper]),0),1)</f>
        <v>1</v>
      </c>
      <c r="I189" t="str" cm="1">
        <f t="array" ref="I189">INDEX(kelas_charges[desc],MATCH(1,(insurance9[[#This Row],[charges]]&gt;=kelas_charges[Lower])*(insurance9[[#This Row],[charges]]&lt;kelas_charges[Upper]),0),1)</f>
        <v>1121 s.d 6817</v>
      </c>
      <c r="J189">
        <f>IF(insurance9[[#This Row],[charges]]&gt;16700,1,0)</f>
        <v>0</v>
      </c>
      <c r="K189" s="138">
        <f>insurance9[[#This Row],[charges]]</f>
        <v>5325.6509999999998</v>
      </c>
      <c r="L189">
        <f>insurance9[[#This Row],[age]]</f>
        <v>30</v>
      </c>
      <c r="M189">
        <f>IF(insurance9[[#This Row],[smoker]]="yes",1,0)</f>
        <v>0</v>
      </c>
      <c r="N189" t="str">
        <f>IF(insurance9[[#This Row],[smoker]]="yes","Perokok","Non Perokok")</f>
        <v>Non Perokok</v>
      </c>
      <c r="O189" s="138">
        <f>insurance9[[#This Row],[charges]]</f>
        <v>5325.6509999999998</v>
      </c>
      <c r="P189" s="138" t="str" cm="1">
        <f t="array" ref="P189">INDEX(bmi[bmi name],MATCH(1,(insurance9[[#This Row],[bmi]]&lt;bmi[bmi atas])*(insurance9[[#This Row],[bmi]]&gt;=bmi[bmi bawah]),0),0)</f>
        <v>Obesitas II</v>
      </c>
      <c r="Q189" s="138">
        <f>insurance9[[#This Row],[cha]]</f>
        <v>5325.6509999999998</v>
      </c>
      <c r="R189" s="138" t="str">
        <f>insurance9[[#This Row],[smo]]</f>
        <v>Non Perokok</v>
      </c>
      <c r="S189" s="149">
        <f>insurance9[[#This Row],[bmi]]</f>
        <v>30.9</v>
      </c>
      <c r="T189" s="149">
        <f>insurance9[[#This Row],[age]]</f>
        <v>30</v>
      </c>
      <c r="U189" s="149">
        <f>insurance9[[#This Row],[bmi2]]</f>
        <v>30.9</v>
      </c>
      <c r="V189">
        <f>insurance9[[#This Row],[charges_class]]</f>
        <v>1</v>
      </c>
      <c r="W189">
        <f>VLOOKUP(insurance9[[#This Row],[region]],Table2[],2,0)</f>
        <v>3</v>
      </c>
      <c r="X189">
        <f>IF(insurance9[[#This Row],[sex]]="female",0,1)</f>
        <v>0</v>
      </c>
      <c r="Y189">
        <f>insurance9[[#This Row],[bmi]]</f>
        <v>30.9</v>
      </c>
      <c r="Z189">
        <f>insurance9[[#This Row],[children]]</f>
        <v>3</v>
      </c>
    </row>
    <row r="190" spans="1:26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 s="29">
        <v>6775.9610000000002</v>
      </c>
      <c r="H190" cm="1">
        <f t="array" ref="H190">INDEX(kelas_charges[kelas],MATCH(1,(insurance9[[#This Row],[charges]]&gt;=kelas_charges[Lower])*(insurance9[[#This Row],[charges]]&lt;kelas_charges[Upper]),0),1)</f>
        <v>1</v>
      </c>
      <c r="I190" t="str" cm="1">
        <f t="array" ref="I190">INDEX(kelas_charges[desc],MATCH(1,(insurance9[[#This Row],[charges]]&gt;=kelas_charges[Lower])*(insurance9[[#This Row],[charges]]&lt;kelas_charges[Upper]),0),1)</f>
        <v>1121 s.d 6817</v>
      </c>
      <c r="J190">
        <f>IF(insurance9[[#This Row],[charges]]&gt;16700,1,0)</f>
        <v>0</v>
      </c>
      <c r="K190" s="138">
        <f>insurance9[[#This Row],[charges]]</f>
        <v>6775.9610000000002</v>
      </c>
      <c r="L190">
        <f>insurance9[[#This Row],[age]]</f>
        <v>41</v>
      </c>
      <c r="M190">
        <f>IF(insurance9[[#This Row],[smoker]]="yes",1,0)</f>
        <v>0</v>
      </c>
      <c r="N190" t="str">
        <f>IF(insurance9[[#This Row],[smoker]]="yes","Perokok","Non Perokok")</f>
        <v>Non Perokok</v>
      </c>
      <c r="O190" s="138">
        <f>insurance9[[#This Row],[charges]]</f>
        <v>6775.9610000000002</v>
      </c>
      <c r="P190" s="138" t="str" cm="1">
        <f t="array" ref="P190">INDEX(bmi[bmi name],MATCH(1,(insurance9[[#This Row],[bmi]]&lt;bmi[bmi atas])*(insurance9[[#This Row],[bmi]]&gt;=bmi[bmi bawah]),0),0)</f>
        <v>Obesitas II</v>
      </c>
      <c r="Q190" s="138">
        <f>insurance9[[#This Row],[cha]]</f>
        <v>6775.9610000000002</v>
      </c>
      <c r="R190" s="138" t="str">
        <f>insurance9[[#This Row],[smo]]</f>
        <v>Non Perokok</v>
      </c>
      <c r="S190" s="149">
        <f>insurance9[[#This Row],[bmi]]</f>
        <v>32.200000000000003</v>
      </c>
      <c r="T190" s="149">
        <f>insurance9[[#This Row],[age]]</f>
        <v>41</v>
      </c>
      <c r="U190" s="149">
        <f>insurance9[[#This Row],[bmi2]]</f>
        <v>32.200000000000003</v>
      </c>
      <c r="V190">
        <f>insurance9[[#This Row],[charges_class]]</f>
        <v>1</v>
      </c>
      <c r="W190">
        <f>VLOOKUP(insurance9[[#This Row],[region]],Table2[],2,0)</f>
        <v>3</v>
      </c>
      <c r="X190">
        <f>IF(insurance9[[#This Row],[sex]]="female",0,1)</f>
        <v>0</v>
      </c>
      <c r="Y190">
        <f>insurance9[[#This Row],[bmi]]</f>
        <v>32.200000000000003</v>
      </c>
      <c r="Z190">
        <f>insurance9[[#This Row],[children]]</f>
        <v>1</v>
      </c>
    </row>
    <row r="191" spans="1:26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 s="29">
        <v>4922.9159</v>
      </c>
      <c r="H191" cm="1">
        <f t="array" ref="H191">INDEX(kelas_charges[kelas],MATCH(1,(insurance9[[#This Row],[charges]]&gt;=kelas_charges[Lower])*(insurance9[[#This Row],[charges]]&lt;kelas_charges[Upper]),0),1)</f>
        <v>1</v>
      </c>
      <c r="I191" t="str" cm="1">
        <f t="array" ref="I191">INDEX(kelas_charges[desc],MATCH(1,(insurance9[[#This Row],[charges]]&gt;=kelas_charges[Lower])*(insurance9[[#This Row],[charges]]&lt;kelas_charges[Upper]),0),1)</f>
        <v>1121 s.d 6817</v>
      </c>
      <c r="J191">
        <f>IF(insurance9[[#This Row],[charges]]&gt;16700,1,0)</f>
        <v>0</v>
      </c>
      <c r="K191" s="138">
        <f>insurance9[[#This Row],[charges]]</f>
        <v>4922.9159</v>
      </c>
      <c r="L191">
        <f>insurance9[[#This Row],[age]]</f>
        <v>29</v>
      </c>
      <c r="M191">
        <f>IF(insurance9[[#This Row],[smoker]]="yes",1,0)</f>
        <v>0</v>
      </c>
      <c r="N191" t="str">
        <f>IF(insurance9[[#This Row],[smoker]]="yes","Perokok","Non Perokok")</f>
        <v>Non Perokok</v>
      </c>
      <c r="O191" s="138">
        <f>insurance9[[#This Row],[charges]]</f>
        <v>4922.9159</v>
      </c>
      <c r="P191" s="138" t="str" cm="1">
        <f t="array" ref="P191">INDEX(bmi[bmi name],MATCH(1,(insurance9[[#This Row],[bmi]]&lt;bmi[bmi atas])*(insurance9[[#This Row],[bmi]]&gt;=bmi[bmi bawah]),0),0)</f>
        <v>Obesitas II</v>
      </c>
      <c r="Q191" s="138">
        <f>insurance9[[#This Row],[cha]]</f>
        <v>4922.9159</v>
      </c>
      <c r="R191" s="138" t="str">
        <f>insurance9[[#This Row],[smo]]</f>
        <v>Non Perokok</v>
      </c>
      <c r="S191" s="149">
        <f>insurance9[[#This Row],[bmi]]</f>
        <v>32.11</v>
      </c>
      <c r="T191" s="149">
        <f>insurance9[[#This Row],[age]]</f>
        <v>29</v>
      </c>
      <c r="U191" s="149">
        <f>insurance9[[#This Row],[bmi2]]</f>
        <v>32.11</v>
      </c>
      <c r="V191">
        <f>insurance9[[#This Row],[charges_class]]</f>
        <v>1</v>
      </c>
      <c r="W191">
        <f>VLOOKUP(insurance9[[#This Row],[region]],Table2[],2,0)</f>
        <v>1</v>
      </c>
      <c r="X191">
        <f>IF(insurance9[[#This Row],[sex]]="female",0,1)</f>
        <v>0</v>
      </c>
      <c r="Y191">
        <f>insurance9[[#This Row],[bmi]]</f>
        <v>32.11</v>
      </c>
      <c r="Z191">
        <f>insurance9[[#This Row],[children]]</f>
        <v>2</v>
      </c>
    </row>
    <row r="192" spans="1:26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 s="29">
        <v>12557.605299999999</v>
      </c>
      <c r="H192" cm="1">
        <f t="array" ref="H192">INDEX(kelas_charges[kelas],MATCH(1,(insurance9[[#This Row],[charges]]&gt;=kelas_charges[Lower])*(insurance9[[#This Row],[charges]]&lt;kelas_charges[Upper]),0),1)</f>
        <v>3</v>
      </c>
      <c r="I192" t="str" cm="1">
        <f t="array" ref="I192">INDEX(kelas_charges[desc],MATCH(1,(insurance9[[#This Row],[charges]]&gt;=kelas_charges[Lower])*(insurance9[[#This Row],[charges]]&lt;kelas_charges[Upper]),0),1)</f>
        <v>12512 s.d 18207</v>
      </c>
      <c r="J192">
        <f>IF(insurance9[[#This Row],[charges]]&gt;16700,1,0)</f>
        <v>0</v>
      </c>
      <c r="K192" s="138">
        <f>insurance9[[#This Row],[charges]]</f>
        <v>12557.605299999999</v>
      </c>
      <c r="L192">
        <f>insurance9[[#This Row],[age]]</f>
        <v>61</v>
      </c>
      <c r="M192">
        <f>IF(insurance9[[#This Row],[smoker]]="yes",1,0)</f>
        <v>0</v>
      </c>
      <c r="N192" t="str">
        <f>IF(insurance9[[#This Row],[smoker]]="yes","Perokok","Non Perokok")</f>
        <v>Non Perokok</v>
      </c>
      <c r="O192" s="138">
        <f>insurance9[[#This Row],[charges]]</f>
        <v>12557.605299999999</v>
      </c>
      <c r="P192" s="138" t="str" cm="1">
        <f t="array" ref="P192">INDEX(bmi[bmi name],MATCH(1,(insurance9[[#This Row],[bmi]]&lt;bmi[bmi atas])*(insurance9[[#This Row],[bmi]]&gt;=bmi[bmi bawah]),0),0)</f>
        <v>Obesitas II</v>
      </c>
      <c r="Q192" s="138">
        <f>insurance9[[#This Row],[cha]]</f>
        <v>12557.605299999999</v>
      </c>
      <c r="R192" s="138" t="str">
        <f>insurance9[[#This Row],[smo]]</f>
        <v>Non Perokok</v>
      </c>
      <c r="S192" s="149">
        <f>insurance9[[#This Row],[bmi]]</f>
        <v>31.57</v>
      </c>
      <c r="T192" s="149">
        <f>insurance9[[#This Row],[age]]</f>
        <v>61</v>
      </c>
      <c r="U192" s="149">
        <f>insurance9[[#This Row],[bmi2]]</f>
        <v>31.57</v>
      </c>
      <c r="V192">
        <f>insurance9[[#This Row],[charges_class]]</f>
        <v>3</v>
      </c>
      <c r="W192">
        <f>VLOOKUP(insurance9[[#This Row],[region]],Table2[],2,0)</f>
        <v>4</v>
      </c>
      <c r="X192">
        <f>IF(insurance9[[#This Row],[sex]]="female",0,1)</f>
        <v>1</v>
      </c>
      <c r="Y192">
        <f>insurance9[[#This Row],[bmi]]</f>
        <v>31.57</v>
      </c>
      <c r="Z192">
        <f>insurance9[[#This Row],[children]]</f>
        <v>0</v>
      </c>
    </row>
    <row r="193" spans="1:26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 s="29">
        <v>4883.866</v>
      </c>
      <c r="H193" cm="1">
        <f t="array" ref="H193">INDEX(kelas_charges[kelas],MATCH(1,(insurance9[[#This Row],[charges]]&gt;=kelas_charges[Lower])*(insurance9[[#This Row],[charges]]&lt;kelas_charges[Upper]),0),1)</f>
        <v>1</v>
      </c>
      <c r="I193" t="str" cm="1">
        <f t="array" ref="I193">INDEX(kelas_charges[desc],MATCH(1,(insurance9[[#This Row],[charges]]&gt;=kelas_charges[Lower])*(insurance9[[#This Row],[charges]]&lt;kelas_charges[Upper]),0),1)</f>
        <v>1121 s.d 6817</v>
      </c>
      <c r="J193">
        <f>IF(insurance9[[#This Row],[charges]]&gt;16700,1,0)</f>
        <v>0</v>
      </c>
      <c r="K193" s="138">
        <f>insurance9[[#This Row],[charges]]</f>
        <v>4883.866</v>
      </c>
      <c r="L193">
        <f>insurance9[[#This Row],[age]]</f>
        <v>36</v>
      </c>
      <c r="M193">
        <f>IF(insurance9[[#This Row],[smoker]]="yes",1,0)</f>
        <v>0</v>
      </c>
      <c r="N193" t="str">
        <f>IF(insurance9[[#This Row],[smoker]]="yes","Perokok","Non Perokok")</f>
        <v>Non Perokok</v>
      </c>
      <c r="O193" s="138">
        <f>insurance9[[#This Row],[charges]]</f>
        <v>4883.866</v>
      </c>
      <c r="P193" s="138" t="str" cm="1">
        <f t="array" ref="P193">INDEX(bmi[bmi name],MATCH(1,(insurance9[[#This Row],[bmi]]&lt;bmi[bmi atas])*(insurance9[[#This Row],[bmi]]&gt;=bmi[bmi bawah]),0),0)</f>
        <v>Obesitas I</v>
      </c>
      <c r="Q193" s="138">
        <f>insurance9[[#This Row],[cha]]</f>
        <v>4883.866</v>
      </c>
      <c r="R193" s="138" t="str">
        <f>insurance9[[#This Row],[smo]]</f>
        <v>Non Perokok</v>
      </c>
      <c r="S193" s="149">
        <f>insurance9[[#This Row],[bmi]]</f>
        <v>26.2</v>
      </c>
      <c r="T193" s="149">
        <f>insurance9[[#This Row],[age]]</f>
        <v>36</v>
      </c>
      <c r="U193" s="149">
        <f>insurance9[[#This Row],[bmi2]]</f>
        <v>26.2</v>
      </c>
      <c r="V193">
        <f>insurance9[[#This Row],[charges_class]]</f>
        <v>1</v>
      </c>
      <c r="W193">
        <f>VLOOKUP(insurance9[[#This Row],[region]],Table2[],2,0)</f>
        <v>3</v>
      </c>
      <c r="X193">
        <f>IF(insurance9[[#This Row],[sex]]="female",0,1)</f>
        <v>0</v>
      </c>
      <c r="Y193">
        <f>insurance9[[#This Row],[bmi]]</f>
        <v>26.2</v>
      </c>
      <c r="Z193">
        <f>insurance9[[#This Row],[children]]</f>
        <v>0</v>
      </c>
    </row>
    <row r="194" spans="1:26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 s="29">
        <v>2137.6536000000001</v>
      </c>
      <c r="H194" cm="1">
        <f t="array" ref="H194">INDEX(kelas_charges[kelas],MATCH(1,(insurance9[[#This Row],[charges]]&gt;=kelas_charges[Lower])*(insurance9[[#This Row],[charges]]&lt;kelas_charges[Upper]),0),1)</f>
        <v>1</v>
      </c>
      <c r="I194" t="str" cm="1">
        <f t="array" ref="I194">INDEX(kelas_charges[desc],MATCH(1,(insurance9[[#This Row],[charges]]&gt;=kelas_charges[Lower])*(insurance9[[#This Row],[charges]]&lt;kelas_charges[Upper]),0),1)</f>
        <v>1121 s.d 6817</v>
      </c>
      <c r="J194">
        <f>IF(insurance9[[#This Row],[charges]]&gt;16700,1,0)</f>
        <v>0</v>
      </c>
      <c r="K194" s="138">
        <f>insurance9[[#This Row],[charges]]</f>
        <v>2137.6536000000001</v>
      </c>
      <c r="L194">
        <f>insurance9[[#This Row],[age]]</f>
        <v>25</v>
      </c>
      <c r="M194">
        <f>IF(insurance9[[#This Row],[smoker]]="yes",1,0)</f>
        <v>0</v>
      </c>
      <c r="N194" t="str">
        <f>IF(insurance9[[#This Row],[smoker]]="yes","Perokok","Non Perokok")</f>
        <v>Non Perokok</v>
      </c>
      <c r="O194" s="138">
        <f>insurance9[[#This Row],[charges]]</f>
        <v>2137.6536000000001</v>
      </c>
      <c r="P194" s="138" t="str" cm="1">
        <f t="array" ref="P194">INDEX(bmi[bmi name],MATCH(1,(insurance9[[#This Row],[bmi]]&lt;bmi[bmi atas])*(insurance9[[#This Row],[bmi]]&gt;=bmi[bmi bawah]),0),0)</f>
        <v>Obesitas I</v>
      </c>
      <c r="Q194" s="138">
        <f>insurance9[[#This Row],[cha]]</f>
        <v>2137.6536000000001</v>
      </c>
      <c r="R194" s="138" t="str">
        <f>insurance9[[#This Row],[smo]]</f>
        <v>Non Perokok</v>
      </c>
      <c r="S194" s="149">
        <f>insurance9[[#This Row],[bmi]]</f>
        <v>25.74</v>
      </c>
      <c r="T194" s="149">
        <f>insurance9[[#This Row],[age]]</f>
        <v>25</v>
      </c>
      <c r="U194" s="149">
        <f>insurance9[[#This Row],[bmi2]]</f>
        <v>25.74</v>
      </c>
      <c r="V194">
        <f>insurance9[[#This Row],[charges_class]]</f>
        <v>1</v>
      </c>
      <c r="W194">
        <f>VLOOKUP(insurance9[[#This Row],[region]],Table2[],2,0)</f>
        <v>4</v>
      </c>
      <c r="X194">
        <f>IF(insurance9[[#This Row],[sex]]="female",0,1)</f>
        <v>1</v>
      </c>
      <c r="Y194">
        <f>insurance9[[#This Row],[bmi]]</f>
        <v>25.74</v>
      </c>
      <c r="Z194">
        <f>insurance9[[#This Row],[children]]</f>
        <v>0</v>
      </c>
    </row>
    <row r="195" spans="1:26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 s="29">
        <v>12044.342000000001</v>
      </c>
      <c r="H195" cm="1">
        <f t="array" ref="H195">INDEX(kelas_charges[kelas],MATCH(1,(insurance9[[#This Row],[charges]]&gt;=kelas_charges[Lower])*(insurance9[[#This Row],[charges]]&lt;kelas_charges[Upper]),0),1)</f>
        <v>2</v>
      </c>
      <c r="I195" t="str" cm="1">
        <f t="array" ref="I195">INDEX(kelas_charges[desc],MATCH(1,(insurance9[[#This Row],[charges]]&gt;=kelas_charges[Lower])*(insurance9[[#This Row],[charges]]&lt;kelas_charges[Upper]),0),1)</f>
        <v>6817 s.d 12512</v>
      </c>
      <c r="J195">
        <f>IF(insurance9[[#This Row],[charges]]&gt;16700,1,0)</f>
        <v>0</v>
      </c>
      <c r="K195" s="138">
        <f>insurance9[[#This Row],[charges]]</f>
        <v>12044.342000000001</v>
      </c>
      <c r="L195">
        <f>insurance9[[#This Row],[age]]</f>
        <v>56</v>
      </c>
      <c r="M195">
        <f>IF(insurance9[[#This Row],[smoker]]="yes",1,0)</f>
        <v>0</v>
      </c>
      <c r="N195" t="str">
        <f>IF(insurance9[[#This Row],[smoker]]="yes","Perokok","Non Perokok")</f>
        <v>Non Perokok</v>
      </c>
      <c r="O195" s="138">
        <f>insurance9[[#This Row],[charges]]</f>
        <v>12044.342000000001</v>
      </c>
      <c r="P195" s="138" t="str" cm="1">
        <f t="array" ref="P195">INDEX(bmi[bmi name],MATCH(1,(insurance9[[#This Row],[bmi]]&lt;bmi[bmi atas])*(insurance9[[#This Row],[bmi]]&gt;=bmi[bmi bawah]),0),0)</f>
        <v>Obesitas I</v>
      </c>
      <c r="Q195" s="138">
        <f>insurance9[[#This Row],[cha]]</f>
        <v>12044.342000000001</v>
      </c>
      <c r="R195" s="138" t="str">
        <f>insurance9[[#This Row],[smo]]</f>
        <v>Non Perokok</v>
      </c>
      <c r="S195" s="149">
        <f>insurance9[[#This Row],[bmi]]</f>
        <v>26.6</v>
      </c>
      <c r="T195" s="149">
        <f>insurance9[[#This Row],[age]]</f>
        <v>56</v>
      </c>
      <c r="U195" s="149">
        <f>insurance9[[#This Row],[bmi2]]</f>
        <v>26.6</v>
      </c>
      <c r="V195">
        <f>insurance9[[#This Row],[charges_class]]</f>
        <v>2</v>
      </c>
      <c r="W195">
        <f>VLOOKUP(insurance9[[#This Row],[region]],Table2[],2,0)</f>
        <v>1</v>
      </c>
      <c r="X195">
        <f>IF(insurance9[[#This Row],[sex]]="female",0,1)</f>
        <v>0</v>
      </c>
      <c r="Y195">
        <f>insurance9[[#This Row],[bmi]]</f>
        <v>26.6</v>
      </c>
      <c r="Z195">
        <f>insurance9[[#This Row],[children]]</f>
        <v>1</v>
      </c>
    </row>
    <row r="196" spans="1:26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 s="29">
        <v>1137.4697000000001</v>
      </c>
      <c r="H196" cm="1">
        <f t="array" ref="H196">INDEX(kelas_charges[kelas],MATCH(1,(insurance9[[#This Row],[charges]]&gt;=kelas_charges[Lower])*(insurance9[[#This Row],[charges]]&lt;kelas_charges[Upper]),0),1)</f>
        <v>1</v>
      </c>
      <c r="I196" t="str" cm="1">
        <f t="array" ref="I196">INDEX(kelas_charges[desc],MATCH(1,(insurance9[[#This Row],[charges]]&gt;=kelas_charges[Lower])*(insurance9[[#This Row],[charges]]&lt;kelas_charges[Upper]),0),1)</f>
        <v>1121 s.d 6817</v>
      </c>
      <c r="J196">
        <f>IF(insurance9[[#This Row],[charges]]&gt;16700,1,0)</f>
        <v>0</v>
      </c>
      <c r="K196" s="138">
        <f>insurance9[[#This Row],[charges]]</f>
        <v>1137.4697000000001</v>
      </c>
      <c r="L196">
        <f>insurance9[[#This Row],[age]]</f>
        <v>18</v>
      </c>
      <c r="M196">
        <f>IF(insurance9[[#This Row],[smoker]]="yes",1,0)</f>
        <v>0</v>
      </c>
      <c r="N196" t="str">
        <f>IF(insurance9[[#This Row],[smoker]]="yes","Perokok","Non Perokok")</f>
        <v>Non Perokok</v>
      </c>
      <c r="O196" s="138">
        <f>insurance9[[#This Row],[charges]]</f>
        <v>1137.4697000000001</v>
      </c>
      <c r="P196" s="138" t="str" cm="1">
        <f t="array" ref="P196">INDEX(bmi[bmi name],MATCH(1,(insurance9[[#This Row],[bmi]]&lt;bmi[bmi atas])*(insurance9[[#This Row],[bmi]]&gt;=bmi[bmi bawah]),0),0)</f>
        <v>Obesitas II</v>
      </c>
      <c r="Q196" s="138">
        <f>insurance9[[#This Row],[cha]]</f>
        <v>1137.4697000000001</v>
      </c>
      <c r="R196" s="138" t="str">
        <f>insurance9[[#This Row],[smo]]</f>
        <v>Non Perokok</v>
      </c>
      <c r="S196" s="149">
        <f>insurance9[[#This Row],[bmi]]</f>
        <v>34.43</v>
      </c>
      <c r="T196" s="149">
        <f>insurance9[[#This Row],[age]]</f>
        <v>18</v>
      </c>
      <c r="U196" s="149">
        <f>insurance9[[#This Row],[bmi2]]</f>
        <v>34.43</v>
      </c>
      <c r="V196">
        <f>insurance9[[#This Row],[charges_class]]</f>
        <v>1</v>
      </c>
      <c r="W196">
        <f>VLOOKUP(insurance9[[#This Row],[region]],Table2[],2,0)</f>
        <v>4</v>
      </c>
      <c r="X196">
        <f>IF(insurance9[[#This Row],[sex]]="female",0,1)</f>
        <v>1</v>
      </c>
      <c r="Y196">
        <f>insurance9[[#This Row],[bmi]]</f>
        <v>34.43</v>
      </c>
      <c r="Z196">
        <f>insurance9[[#This Row],[children]]</f>
        <v>0</v>
      </c>
    </row>
    <row r="197" spans="1:26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 s="29">
        <v>1639.5631000000001</v>
      </c>
      <c r="H197" cm="1">
        <f t="array" ref="H197">INDEX(kelas_charges[kelas],MATCH(1,(insurance9[[#This Row],[charges]]&gt;=kelas_charges[Lower])*(insurance9[[#This Row],[charges]]&lt;kelas_charges[Upper]),0),1)</f>
        <v>1</v>
      </c>
      <c r="I197" t="str" cm="1">
        <f t="array" ref="I197">INDEX(kelas_charges[desc],MATCH(1,(insurance9[[#This Row],[charges]]&gt;=kelas_charges[Lower])*(insurance9[[#This Row],[charges]]&lt;kelas_charges[Upper]),0),1)</f>
        <v>1121 s.d 6817</v>
      </c>
      <c r="J197">
        <f>IF(insurance9[[#This Row],[charges]]&gt;16700,1,0)</f>
        <v>0</v>
      </c>
      <c r="K197" s="138">
        <f>insurance9[[#This Row],[charges]]</f>
        <v>1639.5631000000001</v>
      </c>
      <c r="L197">
        <f>insurance9[[#This Row],[age]]</f>
        <v>19</v>
      </c>
      <c r="M197">
        <f>IF(insurance9[[#This Row],[smoker]]="yes",1,0)</f>
        <v>0</v>
      </c>
      <c r="N197" t="str">
        <f>IF(insurance9[[#This Row],[smoker]]="yes","Perokok","Non Perokok")</f>
        <v>Non Perokok</v>
      </c>
      <c r="O197" s="138">
        <f>insurance9[[#This Row],[charges]]</f>
        <v>1639.5631000000001</v>
      </c>
      <c r="P197" s="138" t="str" cm="1">
        <f t="array" ref="P197">INDEX(bmi[bmi name],MATCH(1,(insurance9[[#This Row],[bmi]]&lt;bmi[bmi atas])*(insurance9[[#This Row],[bmi]]&gt;=bmi[bmi bawah]),0),0)</f>
        <v>Obesitas II</v>
      </c>
      <c r="Q197" s="138">
        <f>insurance9[[#This Row],[cha]]</f>
        <v>1639.5631000000001</v>
      </c>
      <c r="R197" s="138" t="str">
        <f>insurance9[[#This Row],[smo]]</f>
        <v>Non Perokok</v>
      </c>
      <c r="S197" s="149">
        <f>insurance9[[#This Row],[bmi]]</f>
        <v>30.59</v>
      </c>
      <c r="T197" s="149">
        <f>insurance9[[#This Row],[age]]</f>
        <v>19</v>
      </c>
      <c r="U197" s="149">
        <f>insurance9[[#This Row],[bmi2]]</f>
        <v>30.59</v>
      </c>
      <c r="V197">
        <f>insurance9[[#This Row],[charges_class]]</f>
        <v>1</v>
      </c>
      <c r="W197">
        <f>VLOOKUP(insurance9[[#This Row],[region]],Table2[],2,0)</f>
        <v>1</v>
      </c>
      <c r="X197">
        <f>IF(insurance9[[#This Row],[sex]]="female",0,1)</f>
        <v>1</v>
      </c>
      <c r="Y197">
        <f>insurance9[[#This Row],[bmi]]</f>
        <v>30.59</v>
      </c>
      <c r="Z197">
        <f>insurance9[[#This Row],[children]]</f>
        <v>0</v>
      </c>
    </row>
    <row r="198" spans="1:26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 s="29">
        <v>5649.7150000000001</v>
      </c>
      <c r="H198" cm="1">
        <f t="array" ref="H198">INDEX(kelas_charges[kelas],MATCH(1,(insurance9[[#This Row],[charges]]&gt;=kelas_charges[Lower])*(insurance9[[#This Row],[charges]]&lt;kelas_charges[Upper]),0),1)</f>
        <v>1</v>
      </c>
      <c r="I198" t="str" cm="1">
        <f t="array" ref="I198">INDEX(kelas_charges[desc],MATCH(1,(insurance9[[#This Row],[charges]]&gt;=kelas_charges[Lower])*(insurance9[[#This Row],[charges]]&lt;kelas_charges[Upper]),0),1)</f>
        <v>1121 s.d 6817</v>
      </c>
      <c r="J198">
        <f>IF(insurance9[[#This Row],[charges]]&gt;16700,1,0)</f>
        <v>0</v>
      </c>
      <c r="K198" s="138">
        <f>insurance9[[#This Row],[charges]]</f>
        <v>5649.7150000000001</v>
      </c>
      <c r="L198">
        <f>insurance9[[#This Row],[age]]</f>
        <v>39</v>
      </c>
      <c r="M198">
        <f>IF(insurance9[[#This Row],[smoker]]="yes",1,0)</f>
        <v>0</v>
      </c>
      <c r="N198" t="str">
        <f>IF(insurance9[[#This Row],[smoker]]="yes","Perokok","Non Perokok")</f>
        <v>Non Perokok</v>
      </c>
      <c r="O198" s="138">
        <f>insurance9[[#This Row],[charges]]</f>
        <v>5649.7150000000001</v>
      </c>
      <c r="P198" s="138" t="str" cm="1">
        <f t="array" ref="P198">INDEX(bmi[bmi name],MATCH(1,(insurance9[[#This Row],[bmi]]&lt;bmi[bmi atas])*(insurance9[[#This Row],[bmi]]&gt;=bmi[bmi bawah]),0),0)</f>
        <v>Obesitas II</v>
      </c>
      <c r="Q198" s="138">
        <f>insurance9[[#This Row],[cha]]</f>
        <v>5649.7150000000001</v>
      </c>
      <c r="R198" s="138" t="str">
        <f>insurance9[[#This Row],[smo]]</f>
        <v>Non Perokok</v>
      </c>
      <c r="S198" s="149">
        <f>insurance9[[#This Row],[bmi]]</f>
        <v>32.799999999999997</v>
      </c>
      <c r="T198" s="149">
        <f>insurance9[[#This Row],[age]]</f>
        <v>39</v>
      </c>
      <c r="U198" s="149">
        <f>insurance9[[#This Row],[bmi2]]</f>
        <v>32.799999999999997</v>
      </c>
      <c r="V198">
        <f>insurance9[[#This Row],[charges_class]]</f>
        <v>1</v>
      </c>
      <c r="W198">
        <f>VLOOKUP(insurance9[[#This Row],[region]],Table2[],2,0)</f>
        <v>3</v>
      </c>
      <c r="X198">
        <f>IF(insurance9[[#This Row],[sex]]="female",0,1)</f>
        <v>0</v>
      </c>
      <c r="Y198">
        <f>insurance9[[#This Row],[bmi]]</f>
        <v>32.799999999999997</v>
      </c>
      <c r="Z198">
        <f>insurance9[[#This Row],[children]]</f>
        <v>0</v>
      </c>
    </row>
    <row r="199" spans="1:26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 s="29">
        <v>8516.8289999999997</v>
      </c>
      <c r="H199" cm="1">
        <f t="array" ref="H199">INDEX(kelas_charges[kelas],MATCH(1,(insurance9[[#This Row],[charges]]&gt;=kelas_charges[Lower])*(insurance9[[#This Row],[charges]]&lt;kelas_charges[Upper]),0),1)</f>
        <v>2</v>
      </c>
      <c r="I199" t="str" cm="1">
        <f t="array" ref="I199">INDEX(kelas_charges[desc],MATCH(1,(insurance9[[#This Row],[charges]]&gt;=kelas_charges[Lower])*(insurance9[[#This Row],[charges]]&lt;kelas_charges[Upper]),0),1)</f>
        <v>6817 s.d 12512</v>
      </c>
      <c r="J199">
        <f>IF(insurance9[[#This Row],[charges]]&gt;16700,1,0)</f>
        <v>0</v>
      </c>
      <c r="K199" s="138">
        <f>insurance9[[#This Row],[charges]]</f>
        <v>8516.8289999999997</v>
      </c>
      <c r="L199">
        <f>insurance9[[#This Row],[age]]</f>
        <v>45</v>
      </c>
      <c r="M199">
        <f>IF(insurance9[[#This Row],[smoker]]="yes",1,0)</f>
        <v>0</v>
      </c>
      <c r="N199" t="str">
        <f>IF(insurance9[[#This Row],[smoker]]="yes","Perokok","Non Perokok")</f>
        <v>Non Perokok</v>
      </c>
      <c r="O199" s="138">
        <f>insurance9[[#This Row],[charges]]</f>
        <v>8516.8289999999997</v>
      </c>
      <c r="P199" s="138" t="str" cm="1">
        <f t="array" ref="P199">INDEX(bmi[bmi name],MATCH(1,(insurance9[[#This Row],[bmi]]&lt;bmi[bmi atas])*(insurance9[[#This Row],[bmi]]&gt;=bmi[bmi bawah]),0),0)</f>
        <v>Obesitas I</v>
      </c>
      <c r="Q199" s="138">
        <f>insurance9[[#This Row],[cha]]</f>
        <v>8516.8289999999997</v>
      </c>
      <c r="R199" s="138" t="str">
        <f>insurance9[[#This Row],[smo]]</f>
        <v>Non Perokok</v>
      </c>
      <c r="S199" s="149">
        <f>insurance9[[#This Row],[bmi]]</f>
        <v>28.6</v>
      </c>
      <c r="T199" s="149">
        <f>insurance9[[#This Row],[age]]</f>
        <v>45</v>
      </c>
      <c r="U199" s="149">
        <f>insurance9[[#This Row],[bmi2]]</f>
        <v>28.6</v>
      </c>
      <c r="V199">
        <f>insurance9[[#This Row],[charges_class]]</f>
        <v>2</v>
      </c>
      <c r="W199">
        <f>VLOOKUP(insurance9[[#This Row],[region]],Table2[],2,0)</f>
        <v>4</v>
      </c>
      <c r="X199">
        <f>IF(insurance9[[#This Row],[sex]]="female",0,1)</f>
        <v>0</v>
      </c>
      <c r="Y199">
        <f>insurance9[[#This Row],[bmi]]</f>
        <v>28.6</v>
      </c>
      <c r="Z199">
        <f>insurance9[[#This Row],[children]]</f>
        <v>2</v>
      </c>
    </row>
    <row r="200" spans="1:26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 s="29">
        <v>9644.2525000000005</v>
      </c>
      <c r="H200" cm="1">
        <f t="array" ref="H200">INDEX(kelas_charges[kelas],MATCH(1,(insurance9[[#This Row],[charges]]&gt;=kelas_charges[Lower])*(insurance9[[#This Row],[charges]]&lt;kelas_charges[Upper]),0),1)</f>
        <v>2</v>
      </c>
      <c r="I200" t="str" cm="1">
        <f t="array" ref="I200">INDEX(kelas_charges[desc],MATCH(1,(insurance9[[#This Row],[charges]]&gt;=kelas_charges[Lower])*(insurance9[[#This Row],[charges]]&lt;kelas_charges[Upper]),0),1)</f>
        <v>6817 s.d 12512</v>
      </c>
      <c r="J200">
        <f>IF(insurance9[[#This Row],[charges]]&gt;16700,1,0)</f>
        <v>0</v>
      </c>
      <c r="K200" s="138">
        <f>insurance9[[#This Row],[charges]]</f>
        <v>9644.2525000000005</v>
      </c>
      <c r="L200">
        <f>insurance9[[#This Row],[age]]</f>
        <v>51</v>
      </c>
      <c r="M200">
        <f>IF(insurance9[[#This Row],[smoker]]="yes",1,0)</f>
        <v>0</v>
      </c>
      <c r="N200" t="str">
        <f>IF(insurance9[[#This Row],[smoker]]="yes","Perokok","Non Perokok")</f>
        <v>Non Perokok</v>
      </c>
      <c r="O200" s="138">
        <f>insurance9[[#This Row],[charges]]</f>
        <v>9644.2525000000005</v>
      </c>
      <c r="P200" s="138" t="str" cm="1">
        <f t="array" ref="P200">INDEX(bmi[bmi name],MATCH(1,(insurance9[[#This Row],[bmi]]&lt;bmi[bmi atas])*(insurance9[[#This Row],[bmi]]&gt;=bmi[bmi bawah]),0),0)</f>
        <v>Underweight</v>
      </c>
      <c r="Q200" s="138">
        <f>insurance9[[#This Row],[cha]]</f>
        <v>9644.2525000000005</v>
      </c>
      <c r="R200" s="138" t="str">
        <f>insurance9[[#This Row],[smo]]</f>
        <v>Non Perokok</v>
      </c>
      <c r="S200" s="149">
        <f>insurance9[[#This Row],[bmi]]</f>
        <v>18.05</v>
      </c>
      <c r="T200" s="149">
        <f>insurance9[[#This Row],[age]]</f>
        <v>51</v>
      </c>
      <c r="U200" s="149">
        <f>insurance9[[#This Row],[bmi2]]</f>
        <v>18.05</v>
      </c>
      <c r="V200">
        <f>insurance9[[#This Row],[charges_class]]</f>
        <v>2</v>
      </c>
      <c r="W200">
        <f>VLOOKUP(insurance9[[#This Row],[region]],Table2[],2,0)</f>
        <v>1</v>
      </c>
      <c r="X200">
        <f>IF(insurance9[[#This Row],[sex]]="female",0,1)</f>
        <v>0</v>
      </c>
      <c r="Y200">
        <f>insurance9[[#This Row],[bmi]]</f>
        <v>18.05</v>
      </c>
      <c r="Z200">
        <f>insurance9[[#This Row],[children]]</f>
        <v>0</v>
      </c>
    </row>
    <row r="201" spans="1:26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 s="29">
        <v>14901.5167</v>
      </c>
      <c r="H201" cm="1">
        <f t="array" ref="H201">INDEX(kelas_charges[kelas],MATCH(1,(insurance9[[#This Row],[charges]]&gt;=kelas_charges[Lower])*(insurance9[[#This Row],[charges]]&lt;kelas_charges[Upper]),0),1)</f>
        <v>3</v>
      </c>
      <c r="I201" t="str" cm="1">
        <f t="array" ref="I201">INDEX(kelas_charges[desc],MATCH(1,(insurance9[[#This Row],[charges]]&gt;=kelas_charges[Lower])*(insurance9[[#This Row],[charges]]&lt;kelas_charges[Upper]),0),1)</f>
        <v>12512 s.d 18207</v>
      </c>
      <c r="J201">
        <f>IF(insurance9[[#This Row],[charges]]&gt;16700,1,0)</f>
        <v>0</v>
      </c>
      <c r="K201" s="138">
        <f>insurance9[[#This Row],[charges]]</f>
        <v>14901.5167</v>
      </c>
      <c r="L201">
        <f>insurance9[[#This Row],[age]]</f>
        <v>64</v>
      </c>
      <c r="M201">
        <f>IF(insurance9[[#This Row],[smoker]]="yes",1,0)</f>
        <v>0</v>
      </c>
      <c r="N201" t="str">
        <f>IF(insurance9[[#This Row],[smoker]]="yes","Perokok","Non Perokok")</f>
        <v>Non Perokok</v>
      </c>
      <c r="O201" s="138">
        <f>insurance9[[#This Row],[charges]]</f>
        <v>14901.5167</v>
      </c>
      <c r="P201" s="138" t="str" cm="1">
        <f t="array" ref="P201">INDEX(bmi[bmi name],MATCH(1,(insurance9[[#This Row],[bmi]]&lt;bmi[bmi atas])*(insurance9[[#This Row],[bmi]]&gt;=bmi[bmi bawah]),0),0)</f>
        <v>Obesitas II</v>
      </c>
      <c r="Q201" s="138">
        <f>insurance9[[#This Row],[cha]]</f>
        <v>14901.5167</v>
      </c>
      <c r="R201" s="138" t="str">
        <f>insurance9[[#This Row],[smo]]</f>
        <v>Non Perokok</v>
      </c>
      <c r="S201" s="149">
        <f>insurance9[[#This Row],[bmi]]</f>
        <v>39.33</v>
      </c>
      <c r="T201" s="149">
        <f>insurance9[[#This Row],[age]]</f>
        <v>64</v>
      </c>
      <c r="U201" s="149">
        <f>insurance9[[#This Row],[bmi2]]</f>
        <v>39.33</v>
      </c>
      <c r="V201">
        <f>insurance9[[#This Row],[charges_class]]</f>
        <v>3</v>
      </c>
      <c r="W201">
        <f>VLOOKUP(insurance9[[#This Row],[region]],Table2[],2,0)</f>
        <v>2</v>
      </c>
      <c r="X201">
        <f>IF(insurance9[[#This Row],[sex]]="female",0,1)</f>
        <v>0</v>
      </c>
      <c r="Y201">
        <f>insurance9[[#This Row],[bmi]]</f>
        <v>39.33</v>
      </c>
      <c r="Z201">
        <f>insurance9[[#This Row],[children]]</f>
        <v>0</v>
      </c>
    </row>
    <row r="202" spans="1:26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 s="29">
        <v>2130.6759000000002</v>
      </c>
      <c r="H202" cm="1">
        <f t="array" ref="H202">INDEX(kelas_charges[kelas],MATCH(1,(insurance9[[#This Row],[charges]]&gt;=kelas_charges[Lower])*(insurance9[[#This Row],[charges]]&lt;kelas_charges[Upper]),0),1)</f>
        <v>1</v>
      </c>
      <c r="I202" t="str" cm="1">
        <f t="array" ref="I202">INDEX(kelas_charges[desc],MATCH(1,(insurance9[[#This Row],[charges]]&gt;=kelas_charges[Lower])*(insurance9[[#This Row],[charges]]&lt;kelas_charges[Upper]),0),1)</f>
        <v>1121 s.d 6817</v>
      </c>
      <c r="J202">
        <f>IF(insurance9[[#This Row],[charges]]&gt;16700,1,0)</f>
        <v>0</v>
      </c>
      <c r="K202" s="138">
        <f>insurance9[[#This Row],[charges]]</f>
        <v>2130.6759000000002</v>
      </c>
      <c r="L202">
        <f>insurance9[[#This Row],[age]]</f>
        <v>19</v>
      </c>
      <c r="M202">
        <f>IF(insurance9[[#This Row],[smoker]]="yes",1,0)</f>
        <v>0</v>
      </c>
      <c r="N202" t="str">
        <f>IF(insurance9[[#This Row],[smoker]]="yes","Perokok","Non Perokok")</f>
        <v>Non Perokok</v>
      </c>
      <c r="O202" s="138">
        <f>insurance9[[#This Row],[charges]]</f>
        <v>2130.6759000000002</v>
      </c>
      <c r="P202" s="138" t="str" cm="1">
        <f t="array" ref="P202">INDEX(bmi[bmi name],MATCH(1,(insurance9[[#This Row],[bmi]]&lt;bmi[bmi atas])*(insurance9[[#This Row],[bmi]]&gt;=bmi[bmi bawah]),0),0)</f>
        <v>Obesitas II</v>
      </c>
      <c r="Q202" s="138">
        <f>insurance9[[#This Row],[cha]]</f>
        <v>2130.6759000000002</v>
      </c>
      <c r="R202" s="138" t="str">
        <f>insurance9[[#This Row],[smo]]</f>
        <v>Non Perokok</v>
      </c>
      <c r="S202" s="149">
        <f>insurance9[[#This Row],[bmi]]</f>
        <v>32.11</v>
      </c>
      <c r="T202" s="149">
        <f>insurance9[[#This Row],[age]]</f>
        <v>19</v>
      </c>
      <c r="U202" s="149">
        <f>insurance9[[#This Row],[bmi2]]</f>
        <v>32.11</v>
      </c>
      <c r="V202">
        <f>insurance9[[#This Row],[charges_class]]</f>
        <v>1</v>
      </c>
      <c r="W202">
        <f>VLOOKUP(insurance9[[#This Row],[region]],Table2[],2,0)</f>
        <v>1</v>
      </c>
      <c r="X202">
        <f>IF(insurance9[[#This Row],[sex]]="female",0,1)</f>
        <v>0</v>
      </c>
      <c r="Y202">
        <f>insurance9[[#This Row],[bmi]]</f>
        <v>32.11</v>
      </c>
      <c r="Z202">
        <f>insurance9[[#This Row],[children]]</f>
        <v>0</v>
      </c>
    </row>
    <row r="203" spans="1:26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 s="29">
        <v>8871.1517000000003</v>
      </c>
      <c r="H203" cm="1">
        <f t="array" ref="H203">INDEX(kelas_charges[kelas],MATCH(1,(insurance9[[#This Row],[charges]]&gt;=kelas_charges[Lower])*(insurance9[[#This Row],[charges]]&lt;kelas_charges[Upper]),0),1)</f>
        <v>2</v>
      </c>
      <c r="I203" t="str" cm="1">
        <f t="array" ref="I203">INDEX(kelas_charges[desc],MATCH(1,(insurance9[[#This Row],[charges]]&gt;=kelas_charges[Lower])*(insurance9[[#This Row],[charges]]&lt;kelas_charges[Upper]),0),1)</f>
        <v>6817 s.d 12512</v>
      </c>
      <c r="J203">
        <f>IF(insurance9[[#This Row],[charges]]&gt;16700,1,0)</f>
        <v>0</v>
      </c>
      <c r="K203" s="138">
        <f>insurance9[[#This Row],[charges]]</f>
        <v>8871.1517000000003</v>
      </c>
      <c r="L203">
        <f>insurance9[[#This Row],[age]]</f>
        <v>48</v>
      </c>
      <c r="M203">
        <f>IF(insurance9[[#This Row],[smoker]]="yes",1,0)</f>
        <v>0</v>
      </c>
      <c r="N203" t="str">
        <f>IF(insurance9[[#This Row],[smoker]]="yes","Perokok","Non Perokok")</f>
        <v>Non Perokok</v>
      </c>
      <c r="O203" s="138">
        <f>insurance9[[#This Row],[charges]]</f>
        <v>8871.1517000000003</v>
      </c>
      <c r="P203" s="138" t="str" cm="1">
        <f t="array" ref="P203">INDEX(bmi[bmi name],MATCH(1,(insurance9[[#This Row],[bmi]]&lt;bmi[bmi atas])*(insurance9[[#This Row],[bmi]]&gt;=bmi[bmi bawah]),0),0)</f>
        <v>Obesitas II</v>
      </c>
      <c r="Q203" s="138">
        <f>insurance9[[#This Row],[cha]]</f>
        <v>8871.1517000000003</v>
      </c>
      <c r="R203" s="138" t="str">
        <f>insurance9[[#This Row],[smo]]</f>
        <v>Non Perokok</v>
      </c>
      <c r="S203" s="149">
        <f>insurance9[[#This Row],[bmi]]</f>
        <v>32.229999999999997</v>
      </c>
      <c r="T203" s="149">
        <f>insurance9[[#This Row],[age]]</f>
        <v>48</v>
      </c>
      <c r="U203" s="149">
        <f>insurance9[[#This Row],[bmi2]]</f>
        <v>32.229999999999997</v>
      </c>
      <c r="V203">
        <f>insurance9[[#This Row],[charges_class]]</f>
        <v>2</v>
      </c>
      <c r="W203">
        <f>VLOOKUP(insurance9[[#This Row],[region]],Table2[],2,0)</f>
        <v>4</v>
      </c>
      <c r="X203">
        <f>IF(insurance9[[#This Row],[sex]]="female",0,1)</f>
        <v>0</v>
      </c>
      <c r="Y203">
        <f>insurance9[[#This Row],[bmi]]</f>
        <v>32.229999999999997</v>
      </c>
      <c r="Z203">
        <f>insurance9[[#This Row],[children]]</f>
        <v>1</v>
      </c>
    </row>
    <row r="204" spans="1:26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 s="29">
        <v>13012.20865</v>
      </c>
      <c r="H204" cm="1">
        <f t="array" ref="H204">INDEX(kelas_charges[kelas],MATCH(1,(insurance9[[#This Row],[charges]]&gt;=kelas_charges[Lower])*(insurance9[[#This Row],[charges]]&lt;kelas_charges[Upper]),0),1)</f>
        <v>3</v>
      </c>
      <c r="I204" t="str" cm="1">
        <f t="array" ref="I204">INDEX(kelas_charges[desc],MATCH(1,(insurance9[[#This Row],[charges]]&gt;=kelas_charges[Lower])*(insurance9[[#This Row],[charges]]&lt;kelas_charges[Upper]),0),1)</f>
        <v>12512 s.d 18207</v>
      </c>
      <c r="J204">
        <f>IF(insurance9[[#This Row],[charges]]&gt;16700,1,0)</f>
        <v>0</v>
      </c>
      <c r="K204" s="138">
        <f>insurance9[[#This Row],[charges]]</f>
        <v>13012.20865</v>
      </c>
      <c r="L204">
        <f>insurance9[[#This Row],[age]]</f>
        <v>60</v>
      </c>
      <c r="M204">
        <f>IF(insurance9[[#This Row],[smoker]]="yes",1,0)</f>
        <v>0</v>
      </c>
      <c r="N204" t="str">
        <f>IF(insurance9[[#This Row],[smoker]]="yes","Perokok","Non Perokok")</f>
        <v>Non Perokok</v>
      </c>
      <c r="O204" s="138">
        <f>insurance9[[#This Row],[charges]]</f>
        <v>13012.20865</v>
      </c>
      <c r="P204" s="138" t="str" cm="1">
        <f t="array" ref="P204">INDEX(bmi[bmi name],MATCH(1,(insurance9[[#This Row],[bmi]]&lt;bmi[bmi atas])*(insurance9[[#This Row],[bmi]]&gt;=bmi[bmi bawah]),0),0)</f>
        <v>Overweight</v>
      </c>
      <c r="Q204" s="138">
        <f>insurance9[[#This Row],[cha]]</f>
        <v>13012.20865</v>
      </c>
      <c r="R204" s="138" t="str">
        <f>insurance9[[#This Row],[smo]]</f>
        <v>Non Perokok</v>
      </c>
      <c r="S204" s="149">
        <f>insurance9[[#This Row],[bmi]]</f>
        <v>24.035</v>
      </c>
      <c r="T204" s="149">
        <f>insurance9[[#This Row],[age]]</f>
        <v>60</v>
      </c>
      <c r="U204" s="149">
        <f>insurance9[[#This Row],[bmi2]]</f>
        <v>24.035</v>
      </c>
      <c r="V204">
        <f>insurance9[[#This Row],[charges_class]]</f>
        <v>3</v>
      </c>
      <c r="W204">
        <f>VLOOKUP(insurance9[[#This Row],[region]],Table2[],2,0)</f>
        <v>1</v>
      </c>
      <c r="X204">
        <f>IF(insurance9[[#This Row],[sex]]="female",0,1)</f>
        <v>0</v>
      </c>
      <c r="Y204">
        <f>insurance9[[#This Row],[bmi]]</f>
        <v>24.035</v>
      </c>
      <c r="Z204">
        <f>insurance9[[#This Row],[children]]</f>
        <v>0</v>
      </c>
    </row>
    <row r="205" spans="1:26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 s="29">
        <v>37133.898200000003</v>
      </c>
      <c r="H205" cm="1">
        <f t="array" ref="H205">INDEX(kelas_charges[kelas],MATCH(1,(insurance9[[#This Row],[charges]]&gt;=kelas_charges[Lower])*(insurance9[[#This Row],[charges]]&lt;kelas_charges[Upper]),0),1)</f>
        <v>7</v>
      </c>
      <c r="I205" t="str" cm="1">
        <f t="array" ref="I205">INDEX(kelas_charges[desc],MATCH(1,(insurance9[[#This Row],[charges]]&gt;=kelas_charges[Lower])*(insurance9[[#This Row],[charges]]&lt;kelas_charges[Upper]),0),1)</f>
        <v>35293 s.d 40989</v>
      </c>
      <c r="J205">
        <f>IF(insurance9[[#This Row],[charges]]&gt;16700,1,0)</f>
        <v>1</v>
      </c>
      <c r="K205" s="138">
        <f>insurance9[[#This Row],[charges]]</f>
        <v>37133.898200000003</v>
      </c>
      <c r="L205">
        <f>insurance9[[#This Row],[age]]</f>
        <v>27</v>
      </c>
      <c r="M205">
        <f>IF(insurance9[[#This Row],[smoker]]="yes",1,0)</f>
        <v>1</v>
      </c>
      <c r="N205" t="str">
        <f>IF(insurance9[[#This Row],[smoker]]="yes","Perokok","Non Perokok")</f>
        <v>Perokok</v>
      </c>
      <c r="O205" s="138">
        <f>insurance9[[#This Row],[charges]]</f>
        <v>37133.898200000003</v>
      </c>
      <c r="P205" s="138" t="str" cm="1">
        <f t="array" ref="P205">INDEX(bmi[bmi name],MATCH(1,(insurance9[[#This Row],[bmi]]&lt;bmi[bmi atas])*(insurance9[[#This Row],[bmi]]&gt;=bmi[bmi bawah]),0),0)</f>
        <v>Obesitas II</v>
      </c>
      <c r="Q205" s="138">
        <f>insurance9[[#This Row],[cha]]</f>
        <v>37133.898200000003</v>
      </c>
      <c r="R205" s="138" t="str">
        <f>insurance9[[#This Row],[smo]]</f>
        <v>Perokok</v>
      </c>
      <c r="S205" s="149">
        <f>insurance9[[#This Row],[bmi]]</f>
        <v>36.08</v>
      </c>
      <c r="T205" s="149">
        <f>insurance9[[#This Row],[age]]</f>
        <v>27</v>
      </c>
      <c r="U205" s="149">
        <f>insurance9[[#This Row],[bmi2]]</f>
        <v>36.08</v>
      </c>
      <c r="V205">
        <f>insurance9[[#This Row],[charges_class]]</f>
        <v>7</v>
      </c>
      <c r="W205">
        <f>VLOOKUP(insurance9[[#This Row],[region]],Table2[],2,0)</f>
        <v>4</v>
      </c>
      <c r="X205">
        <f>IF(insurance9[[#This Row],[sex]]="female",0,1)</f>
        <v>0</v>
      </c>
      <c r="Y205">
        <f>insurance9[[#This Row],[bmi]]</f>
        <v>36.08</v>
      </c>
      <c r="Z205">
        <f>insurance9[[#This Row],[children]]</f>
        <v>0</v>
      </c>
    </row>
    <row r="206" spans="1:26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 s="29">
        <v>7147.1049999999996</v>
      </c>
      <c r="H206" cm="1">
        <f t="array" ref="H206">INDEX(kelas_charges[kelas],MATCH(1,(insurance9[[#This Row],[charges]]&gt;=kelas_charges[Lower])*(insurance9[[#This Row],[charges]]&lt;kelas_charges[Upper]),0),1)</f>
        <v>2</v>
      </c>
      <c r="I206" t="str" cm="1">
        <f t="array" ref="I206">INDEX(kelas_charges[desc],MATCH(1,(insurance9[[#This Row],[charges]]&gt;=kelas_charges[Lower])*(insurance9[[#This Row],[charges]]&lt;kelas_charges[Upper]),0),1)</f>
        <v>6817 s.d 12512</v>
      </c>
      <c r="J206">
        <f>IF(insurance9[[#This Row],[charges]]&gt;16700,1,0)</f>
        <v>0</v>
      </c>
      <c r="K206" s="138">
        <f>insurance9[[#This Row],[charges]]</f>
        <v>7147.1049999999996</v>
      </c>
      <c r="L206">
        <f>insurance9[[#This Row],[age]]</f>
        <v>46</v>
      </c>
      <c r="M206">
        <f>IF(insurance9[[#This Row],[smoker]]="yes",1,0)</f>
        <v>0</v>
      </c>
      <c r="N206" t="str">
        <f>IF(insurance9[[#This Row],[smoker]]="yes","Perokok","Non Perokok")</f>
        <v>Non Perokok</v>
      </c>
      <c r="O206" s="138">
        <f>insurance9[[#This Row],[charges]]</f>
        <v>7147.1049999999996</v>
      </c>
      <c r="P206" s="138" t="str" cm="1">
        <f t="array" ref="P206">INDEX(bmi[bmi name],MATCH(1,(insurance9[[#This Row],[bmi]]&lt;bmi[bmi atas])*(insurance9[[#This Row],[bmi]]&gt;=bmi[bmi bawah]),0),0)</f>
        <v>Normal</v>
      </c>
      <c r="Q206" s="138">
        <f>insurance9[[#This Row],[cha]]</f>
        <v>7147.1049999999996</v>
      </c>
      <c r="R206" s="138" t="str">
        <f>insurance9[[#This Row],[smo]]</f>
        <v>Non Perokok</v>
      </c>
      <c r="S206" s="149">
        <f>insurance9[[#This Row],[bmi]]</f>
        <v>22.3</v>
      </c>
      <c r="T206" s="149">
        <f>insurance9[[#This Row],[age]]</f>
        <v>46</v>
      </c>
      <c r="U206" s="149">
        <f>insurance9[[#This Row],[bmi2]]</f>
        <v>22.3</v>
      </c>
      <c r="V206">
        <f>insurance9[[#This Row],[charges_class]]</f>
        <v>2</v>
      </c>
      <c r="W206">
        <f>VLOOKUP(insurance9[[#This Row],[region]],Table2[],2,0)</f>
        <v>3</v>
      </c>
      <c r="X206">
        <f>IF(insurance9[[#This Row],[sex]]="female",0,1)</f>
        <v>1</v>
      </c>
      <c r="Y206">
        <f>insurance9[[#This Row],[bmi]]</f>
        <v>22.3</v>
      </c>
      <c r="Z206">
        <f>insurance9[[#This Row],[children]]</f>
        <v>0</v>
      </c>
    </row>
    <row r="207" spans="1:26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 s="29">
        <v>4337.7352000000001</v>
      </c>
      <c r="H207" cm="1">
        <f t="array" ref="H207">INDEX(kelas_charges[kelas],MATCH(1,(insurance9[[#This Row],[charges]]&gt;=kelas_charges[Lower])*(insurance9[[#This Row],[charges]]&lt;kelas_charges[Upper]),0),1)</f>
        <v>1</v>
      </c>
      <c r="I207" t="str" cm="1">
        <f t="array" ref="I207">INDEX(kelas_charges[desc],MATCH(1,(insurance9[[#This Row],[charges]]&gt;=kelas_charges[Lower])*(insurance9[[#This Row],[charges]]&lt;kelas_charges[Upper]),0),1)</f>
        <v>1121 s.d 6817</v>
      </c>
      <c r="J207">
        <f>IF(insurance9[[#This Row],[charges]]&gt;16700,1,0)</f>
        <v>0</v>
      </c>
      <c r="K207" s="138">
        <f>insurance9[[#This Row],[charges]]</f>
        <v>4337.7352000000001</v>
      </c>
      <c r="L207">
        <f>insurance9[[#This Row],[age]]</f>
        <v>28</v>
      </c>
      <c r="M207">
        <f>IF(insurance9[[#This Row],[smoker]]="yes",1,0)</f>
        <v>0</v>
      </c>
      <c r="N207" t="str">
        <f>IF(insurance9[[#This Row],[smoker]]="yes","Perokok","Non Perokok")</f>
        <v>Non Perokok</v>
      </c>
      <c r="O207" s="138">
        <f>insurance9[[#This Row],[charges]]</f>
        <v>4337.7352000000001</v>
      </c>
      <c r="P207" s="138" t="str" cm="1">
        <f t="array" ref="P207">INDEX(bmi[bmi name],MATCH(1,(insurance9[[#This Row],[bmi]]&lt;bmi[bmi atas])*(insurance9[[#This Row],[bmi]]&gt;=bmi[bmi bawah]),0),0)</f>
        <v>Obesitas I</v>
      </c>
      <c r="Q207" s="138">
        <f>insurance9[[#This Row],[cha]]</f>
        <v>4337.7352000000001</v>
      </c>
      <c r="R207" s="138" t="str">
        <f>insurance9[[#This Row],[smo]]</f>
        <v>Non Perokok</v>
      </c>
      <c r="S207" s="149">
        <f>insurance9[[#This Row],[bmi]]</f>
        <v>28.88</v>
      </c>
      <c r="T207" s="149">
        <f>insurance9[[#This Row],[age]]</f>
        <v>28</v>
      </c>
      <c r="U207" s="149">
        <f>insurance9[[#This Row],[bmi2]]</f>
        <v>28.88</v>
      </c>
      <c r="V207">
        <f>insurance9[[#This Row],[charges_class]]</f>
        <v>1</v>
      </c>
      <c r="W207">
        <f>VLOOKUP(insurance9[[#This Row],[region]],Table2[],2,0)</f>
        <v>2</v>
      </c>
      <c r="X207">
        <f>IF(insurance9[[#This Row],[sex]]="female",0,1)</f>
        <v>0</v>
      </c>
      <c r="Y207">
        <f>insurance9[[#This Row],[bmi]]</f>
        <v>28.88</v>
      </c>
      <c r="Z207">
        <f>insurance9[[#This Row],[children]]</f>
        <v>1</v>
      </c>
    </row>
    <row r="208" spans="1:26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 s="29">
        <v>11743.299000000001</v>
      </c>
      <c r="H208" cm="1">
        <f t="array" ref="H208">INDEX(kelas_charges[kelas],MATCH(1,(insurance9[[#This Row],[charges]]&gt;=kelas_charges[Lower])*(insurance9[[#This Row],[charges]]&lt;kelas_charges[Upper]),0),1)</f>
        <v>2</v>
      </c>
      <c r="I208" t="str" cm="1">
        <f t="array" ref="I208">INDEX(kelas_charges[desc],MATCH(1,(insurance9[[#This Row],[charges]]&gt;=kelas_charges[Lower])*(insurance9[[#This Row],[charges]]&lt;kelas_charges[Upper]),0),1)</f>
        <v>6817 s.d 12512</v>
      </c>
      <c r="J208">
        <f>IF(insurance9[[#This Row],[charges]]&gt;16700,1,0)</f>
        <v>0</v>
      </c>
      <c r="K208" s="138">
        <f>insurance9[[#This Row],[charges]]</f>
        <v>11743.299000000001</v>
      </c>
      <c r="L208">
        <f>insurance9[[#This Row],[age]]</f>
        <v>59</v>
      </c>
      <c r="M208">
        <f>IF(insurance9[[#This Row],[smoker]]="yes",1,0)</f>
        <v>0</v>
      </c>
      <c r="N208" t="str">
        <f>IF(insurance9[[#This Row],[smoker]]="yes","Perokok","Non Perokok")</f>
        <v>Non Perokok</v>
      </c>
      <c r="O208" s="138">
        <f>insurance9[[#This Row],[charges]]</f>
        <v>11743.299000000001</v>
      </c>
      <c r="P208" s="138" t="str" cm="1">
        <f t="array" ref="P208">INDEX(bmi[bmi name],MATCH(1,(insurance9[[#This Row],[bmi]]&lt;bmi[bmi atas])*(insurance9[[#This Row],[bmi]]&gt;=bmi[bmi bawah]),0),0)</f>
        <v>Obesitas I</v>
      </c>
      <c r="Q208" s="138">
        <f>insurance9[[#This Row],[cha]]</f>
        <v>11743.299000000001</v>
      </c>
      <c r="R208" s="138" t="str">
        <f>insurance9[[#This Row],[smo]]</f>
        <v>Non Perokok</v>
      </c>
      <c r="S208" s="149">
        <f>insurance9[[#This Row],[bmi]]</f>
        <v>26.4</v>
      </c>
      <c r="T208" s="149">
        <f>insurance9[[#This Row],[age]]</f>
        <v>59</v>
      </c>
      <c r="U208" s="149">
        <f>insurance9[[#This Row],[bmi2]]</f>
        <v>26.4</v>
      </c>
      <c r="V208">
        <f>insurance9[[#This Row],[charges_class]]</f>
        <v>2</v>
      </c>
      <c r="W208">
        <f>VLOOKUP(insurance9[[#This Row],[region]],Table2[],2,0)</f>
        <v>4</v>
      </c>
      <c r="X208">
        <f>IF(insurance9[[#This Row],[sex]]="female",0,1)</f>
        <v>1</v>
      </c>
      <c r="Y208">
        <f>insurance9[[#This Row],[bmi]]</f>
        <v>26.4</v>
      </c>
      <c r="Z208">
        <f>insurance9[[#This Row],[children]]</f>
        <v>0</v>
      </c>
    </row>
    <row r="209" spans="1:26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 s="29">
        <v>20984.0936</v>
      </c>
      <c r="H209" cm="1">
        <f t="array" ref="H209">INDEX(kelas_charges[kelas],MATCH(1,(insurance9[[#This Row],[charges]]&gt;=kelas_charges[Lower])*(insurance9[[#This Row],[charges]]&lt;kelas_charges[Upper]),0),1)</f>
        <v>4</v>
      </c>
      <c r="I209" t="str" cm="1">
        <f t="array" ref="I209">INDEX(kelas_charges[desc],MATCH(1,(insurance9[[#This Row],[charges]]&gt;=kelas_charges[Lower])*(insurance9[[#This Row],[charges]]&lt;kelas_charges[Upper]),0),1)</f>
        <v>18207 s.d 23903</v>
      </c>
      <c r="J209">
        <f>IF(insurance9[[#This Row],[charges]]&gt;16700,1,0)</f>
        <v>1</v>
      </c>
      <c r="K209" s="138">
        <f>insurance9[[#This Row],[charges]]</f>
        <v>20984.0936</v>
      </c>
      <c r="L209">
        <f>insurance9[[#This Row],[age]]</f>
        <v>35</v>
      </c>
      <c r="M209">
        <f>IF(insurance9[[#This Row],[smoker]]="yes",1,0)</f>
        <v>1</v>
      </c>
      <c r="N209" t="str">
        <f>IF(insurance9[[#This Row],[smoker]]="yes","Perokok","Non Perokok")</f>
        <v>Perokok</v>
      </c>
      <c r="O209" s="138">
        <f>insurance9[[#This Row],[charges]]</f>
        <v>20984.0936</v>
      </c>
      <c r="P209" s="138" t="str" cm="1">
        <f t="array" ref="P209">INDEX(bmi[bmi name],MATCH(1,(insurance9[[#This Row],[bmi]]&lt;bmi[bmi atas])*(insurance9[[#This Row],[bmi]]&gt;=bmi[bmi bawah]),0),0)</f>
        <v>Obesitas I</v>
      </c>
      <c r="Q209" s="138">
        <f>insurance9[[#This Row],[cha]]</f>
        <v>20984.0936</v>
      </c>
      <c r="R209" s="138" t="str">
        <f>insurance9[[#This Row],[smo]]</f>
        <v>Perokok</v>
      </c>
      <c r="S209" s="149">
        <f>insurance9[[#This Row],[bmi]]</f>
        <v>27.74</v>
      </c>
      <c r="T209" s="149">
        <f>insurance9[[#This Row],[age]]</f>
        <v>35</v>
      </c>
      <c r="U209" s="149">
        <f>insurance9[[#This Row],[bmi2]]</f>
        <v>27.74</v>
      </c>
      <c r="V209">
        <f>insurance9[[#This Row],[charges_class]]</f>
        <v>4</v>
      </c>
      <c r="W209">
        <f>VLOOKUP(insurance9[[#This Row],[region]],Table2[],2,0)</f>
        <v>2</v>
      </c>
      <c r="X209">
        <f>IF(insurance9[[#This Row],[sex]]="female",0,1)</f>
        <v>1</v>
      </c>
      <c r="Y209">
        <f>insurance9[[#This Row],[bmi]]</f>
        <v>27.74</v>
      </c>
      <c r="Z209">
        <f>insurance9[[#This Row],[children]]</f>
        <v>2</v>
      </c>
    </row>
    <row r="210" spans="1:26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 s="29">
        <v>13880.949000000001</v>
      </c>
      <c r="H210" cm="1">
        <f t="array" ref="H210">INDEX(kelas_charges[kelas],MATCH(1,(insurance9[[#This Row],[charges]]&gt;=kelas_charges[Lower])*(insurance9[[#This Row],[charges]]&lt;kelas_charges[Upper]),0),1)</f>
        <v>3</v>
      </c>
      <c r="I210" t="str" cm="1">
        <f t="array" ref="I210">INDEX(kelas_charges[desc],MATCH(1,(insurance9[[#This Row],[charges]]&gt;=kelas_charges[Lower])*(insurance9[[#This Row],[charges]]&lt;kelas_charges[Upper]),0),1)</f>
        <v>12512 s.d 18207</v>
      </c>
      <c r="J210">
        <f>IF(insurance9[[#This Row],[charges]]&gt;16700,1,0)</f>
        <v>0</v>
      </c>
      <c r="K210" s="138">
        <f>insurance9[[#This Row],[charges]]</f>
        <v>13880.949000000001</v>
      </c>
      <c r="L210">
        <f>insurance9[[#This Row],[age]]</f>
        <v>63</v>
      </c>
      <c r="M210">
        <f>IF(insurance9[[#This Row],[smoker]]="yes",1,0)</f>
        <v>0</v>
      </c>
      <c r="N210" t="str">
        <f>IF(insurance9[[#This Row],[smoker]]="yes","Perokok","Non Perokok")</f>
        <v>Non Perokok</v>
      </c>
      <c r="O210" s="138">
        <f>insurance9[[#This Row],[charges]]</f>
        <v>13880.949000000001</v>
      </c>
      <c r="P210" s="138" t="str" cm="1">
        <f t="array" ref="P210">INDEX(bmi[bmi name],MATCH(1,(insurance9[[#This Row],[bmi]]&lt;bmi[bmi atas])*(insurance9[[#This Row],[bmi]]&gt;=bmi[bmi bawah]),0),0)</f>
        <v>Obesitas II</v>
      </c>
      <c r="Q210" s="138">
        <f>insurance9[[#This Row],[cha]]</f>
        <v>13880.949000000001</v>
      </c>
      <c r="R210" s="138" t="str">
        <f>insurance9[[#This Row],[smo]]</f>
        <v>Non Perokok</v>
      </c>
      <c r="S210" s="149">
        <f>insurance9[[#This Row],[bmi]]</f>
        <v>31.8</v>
      </c>
      <c r="T210" s="149">
        <f>insurance9[[#This Row],[age]]</f>
        <v>63</v>
      </c>
      <c r="U210" s="149">
        <f>insurance9[[#This Row],[bmi2]]</f>
        <v>31.8</v>
      </c>
      <c r="V210">
        <f>insurance9[[#This Row],[charges_class]]</f>
        <v>3</v>
      </c>
      <c r="W210">
        <f>VLOOKUP(insurance9[[#This Row],[region]],Table2[],2,0)</f>
        <v>3</v>
      </c>
      <c r="X210">
        <f>IF(insurance9[[#This Row],[sex]]="female",0,1)</f>
        <v>0</v>
      </c>
      <c r="Y210">
        <f>insurance9[[#This Row],[bmi]]</f>
        <v>31.8</v>
      </c>
      <c r="Z210">
        <f>insurance9[[#This Row],[children]]</f>
        <v>0</v>
      </c>
    </row>
    <row r="211" spans="1:26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 s="29">
        <v>6610.1097</v>
      </c>
      <c r="H211" cm="1">
        <f t="array" ref="H211">INDEX(kelas_charges[kelas],MATCH(1,(insurance9[[#This Row],[charges]]&gt;=kelas_charges[Lower])*(insurance9[[#This Row],[charges]]&lt;kelas_charges[Upper]),0),1)</f>
        <v>1</v>
      </c>
      <c r="I211" t="str" cm="1">
        <f t="array" ref="I211">INDEX(kelas_charges[desc],MATCH(1,(insurance9[[#This Row],[charges]]&gt;=kelas_charges[Lower])*(insurance9[[#This Row],[charges]]&lt;kelas_charges[Upper]),0),1)</f>
        <v>1121 s.d 6817</v>
      </c>
      <c r="J211">
        <f>IF(insurance9[[#This Row],[charges]]&gt;16700,1,0)</f>
        <v>0</v>
      </c>
      <c r="K211" s="138">
        <f>insurance9[[#This Row],[charges]]</f>
        <v>6610.1097</v>
      </c>
      <c r="L211">
        <f>insurance9[[#This Row],[age]]</f>
        <v>40</v>
      </c>
      <c r="M211">
        <f>IF(insurance9[[#This Row],[smoker]]="yes",1,0)</f>
        <v>0</v>
      </c>
      <c r="N211" t="str">
        <f>IF(insurance9[[#This Row],[smoker]]="yes","Perokok","Non Perokok")</f>
        <v>Non Perokok</v>
      </c>
      <c r="O211" s="138">
        <f>insurance9[[#This Row],[charges]]</f>
        <v>6610.1097</v>
      </c>
      <c r="P211" s="138" t="str" cm="1">
        <f t="array" ref="P211">INDEX(bmi[bmi name],MATCH(1,(insurance9[[#This Row],[bmi]]&lt;bmi[bmi atas])*(insurance9[[#This Row],[bmi]]&gt;=bmi[bmi bawah]),0),0)</f>
        <v>Obesitas II</v>
      </c>
      <c r="Q211" s="138">
        <f>insurance9[[#This Row],[cha]]</f>
        <v>6610.1097</v>
      </c>
      <c r="R211" s="138" t="str">
        <f>insurance9[[#This Row],[smo]]</f>
        <v>Non Perokok</v>
      </c>
      <c r="S211" s="149">
        <f>insurance9[[#This Row],[bmi]]</f>
        <v>41.23</v>
      </c>
      <c r="T211" s="149">
        <f>insurance9[[#This Row],[age]]</f>
        <v>40</v>
      </c>
      <c r="U211" s="149">
        <f>insurance9[[#This Row],[bmi2]]</f>
        <v>41.23</v>
      </c>
      <c r="V211">
        <f>insurance9[[#This Row],[charges_class]]</f>
        <v>1</v>
      </c>
      <c r="W211">
        <f>VLOOKUP(insurance9[[#This Row],[region]],Table2[],2,0)</f>
        <v>2</v>
      </c>
      <c r="X211">
        <f>IF(insurance9[[#This Row],[sex]]="female",0,1)</f>
        <v>1</v>
      </c>
      <c r="Y211">
        <f>insurance9[[#This Row],[bmi]]</f>
        <v>41.23</v>
      </c>
      <c r="Z211">
        <f>insurance9[[#This Row],[children]]</f>
        <v>1</v>
      </c>
    </row>
    <row r="212" spans="1:26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 s="29">
        <v>1980.07</v>
      </c>
      <c r="H212" cm="1">
        <f t="array" ref="H212">INDEX(kelas_charges[kelas],MATCH(1,(insurance9[[#This Row],[charges]]&gt;=kelas_charges[Lower])*(insurance9[[#This Row],[charges]]&lt;kelas_charges[Upper]),0),1)</f>
        <v>1</v>
      </c>
      <c r="I212" t="str" cm="1">
        <f t="array" ref="I212">INDEX(kelas_charges[desc],MATCH(1,(insurance9[[#This Row],[charges]]&gt;=kelas_charges[Lower])*(insurance9[[#This Row],[charges]]&lt;kelas_charges[Upper]),0),1)</f>
        <v>1121 s.d 6817</v>
      </c>
      <c r="J212">
        <f>IF(insurance9[[#This Row],[charges]]&gt;16700,1,0)</f>
        <v>0</v>
      </c>
      <c r="K212" s="138">
        <f>insurance9[[#This Row],[charges]]</f>
        <v>1980.07</v>
      </c>
      <c r="L212">
        <f>insurance9[[#This Row],[age]]</f>
        <v>20</v>
      </c>
      <c r="M212">
        <f>IF(insurance9[[#This Row],[smoker]]="yes",1,0)</f>
        <v>0</v>
      </c>
      <c r="N212" t="str">
        <f>IF(insurance9[[#This Row],[smoker]]="yes","Perokok","Non Perokok")</f>
        <v>Non Perokok</v>
      </c>
      <c r="O212" s="138">
        <f>insurance9[[#This Row],[charges]]</f>
        <v>1980.07</v>
      </c>
      <c r="P212" s="138" t="str" cm="1">
        <f t="array" ref="P212">INDEX(bmi[bmi name],MATCH(1,(insurance9[[#This Row],[bmi]]&lt;bmi[bmi atas])*(insurance9[[#This Row],[bmi]]&gt;=bmi[bmi bawah]),0),0)</f>
        <v>Obesitas II</v>
      </c>
      <c r="Q212" s="138">
        <f>insurance9[[#This Row],[cha]]</f>
        <v>1980.07</v>
      </c>
      <c r="R212" s="138" t="str">
        <f>insurance9[[#This Row],[smo]]</f>
        <v>Non Perokok</v>
      </c>
      <c r="S212" s="149">
        <f>insurance9[[#This Row],[bmi]]</f>
        <v>33</v>
      </c>
      <c r="T212" s="149">
        <f>insurance9[[#This Row],[age]]</f>
        <v>20</v>
      </c>
      <c r="U212" s="149">
        <f>insurance9[[#This Row],[bmi2]]</f>
        <v>33</v>
      </c>
      <c r="V212">
        <f>insurance9[[#This Row],[charges_class]]</f>
        <v>1</v>
      </c>
      <c r="W212">
        <f>VLOOKUP(insurance9[[#This Row],[region]],Table2[],2,0)</f>
        <v>3</v>
      </c>
      <c r="X212">
        <f>IF(insurance9[[#This Row],[sex]]="female",0,1)</f>
        <v>1</v>
      </c>
      <c r="Y212">
        <f>insurance9[[#This Row],[bmi]]</f>
        <v>33</v>
      </c>
      <c r="Z212">
        <f>insurance9[[#This Row],[children]]</f>
        <v>1</v>
      </c>
    </row>
    <row r="213" spans="1:26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 s="29">
        <v>8162.7162500000004</v>
      </c>
      <c r="H213" cm="1">
        <f t="array" ref="H213">INDEX(kelas_charges[kelas],MATCH(1,(insurance9[[#This Row],[charges]]&gt;=kelas_charges[Lower])*(insurance9[[#This Row],[charges]]&lt;kelas_charges[Upper]),0),1)</f>
        <v>2</v>
      </c>
      <c r="I213" t="str" cm="1">
        <f t="array" ref="I213">INDEX(kelas_charges[desc],MATCH(1,(insurance9[[#This Row],[charges]]&gt;=kelas_charges[Lower])*(insurance9[[#This Row],[charges]]&lt;kelas_charges[Upper]),0),1)</f>
        <v>6817 s.d 12512</v>
      </c>
      <c r="J213">
        <f>IF(insurance9[[#This Row],[charges]]&gt;16700,1,0)</f>
        <v>0</v>
      </c>
      <c r="K213" s="138">
        <f>insurance9[[#This Row],[charges]]</f>
        <v>8162.7162500000004</v>
      </c>
      <c r="L213">
        <f>insurance9[[#This Row],[age]]</f>
        <v>40</v>
      </c>
      <c r="M213">
        <f>IF(insurance9[[#This Row],[smoker]]="yes",1,0)</f>
        <v>0</v>
      </c>
      <c r="N213" t="str">
        <f>IF(insurance9[[#This Row],[smoker]]="yes","Perokok","Non Perokok")</f>
        <v>Non Perokok</v>
      </c>
      <c r="O213" s="138">
        <f>insurance9[[#This Row],[charges]]</f>
        <v>8162.7162500000004</v>
      </c>
      <c r="P213" s="138" t="str" cm="1">
        <f t="array" ref="P213">INDEX(bmi[bmi name],MATCH(1,(insurance9[[#This Row],[bmi]]&lt;bmi[bmi atas])*(insurance9[[#This Row],[bmi]]&gt;=bmi[bmi bawah]),0),0)</f>
        <v>Obesitas II</v>
      </c>
      <c r="Q213" s="138">
        <f>insurance9[[#This Row],[cha]]</f>
        <v>8162.7162500000004</v>
      </c>
      <c r="R213" s="138" t="str">
        <f>insurance9[[#This Row],[smo]]</f>
        <v>Non Perokok</v>
      </c>
      <c r="S213" s="149">
        <f>insurance9[[#This Row],[bmi]]</f>
        <v>30.875</v>
      </c>
      <c r="T213" s="149">
        <f>insurance9[[#This Row],[age]]</f>
        <v>40</v>
      </c>
      <c r="U213" s="149">
        <f>insurance9[[#This Row],[bmi2]]</f>
        <v>30.875</v>
      </c>
      <c r="V213">
        <f>insurance9[[#This Row],[charges_class]]</f>
        <v>2</v>
      </c>
      <c r="W213">
        <f>VLOOKUP(insurance9[[#This Row],[region]],Table2[],2,0)</f>
        <v>1</v>
      </c>
      <c r="X213">
        <f>IF(insurance9[[#This Row],[sex]]="female",0,1)</f>
        <v>1</v>
      </c>
      <c r="Y213">
        <f>insurance9[[#This Row],[bmi]]</f>
        <v>30.875</v>
      </c>
      <c r="Z213">
        <f>insurance9[[#This Row],[children]]</f>
        <v>4</v>
      </c>
    </row>
    <row r="214" spans="1:26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 s="29">
        <v>3537.703</v>
      </c>
      <c r="H214" cm="1">
        <f t="array" ref="H214">INDEX(kelas_charges[kelas],MATCH(1,(insurance9[[#This Row],[charges]]&gt;=kelas_charges[Lower])*(insurance9[[#This Row],[charges]]&lt;kelas_charges[Upper]),0),1)</f>
        <v>1</v>
      </c>
      <c r="I214" t="str" cm="1">
        <f t="array" ref="I214">INDEX(kelas_charges[desc],MATCH(1,(insurance9[[#This Row],[charges]]&gt;=kelas_charges[Lower])*(insurance9[[#This Row],[charges]]&lt;kelas_charges[Upper]),0),1)</f>
        <v>1121 s.d 6817</v>
      </c>
      <c r="J214">
        <f>IF(insurance9[[#This Row],[charges]]&gt;16700,1,0)</f>
        <v>0</v>
      </c>
      <c r="K214" s="138">
        <f>insurance9[[#This Row],[charges]]</f>
        <v>3537.703</v>
      </c>
      <c r="L214">
        <f>insurance9[[#This Row],[age]]</f>
        <v>24</v>
      </c>
      <c r="M214">
        <f>IF(insurance9[[#This Row],[smoker]]="yes",1,0)</f>
        <v>0</v>
      </c>
      <c r="N214" t="str">
        <f>IF(insurance9[[#This Row],[smoker]]="yes","Perokok","Non Perokok")</f>
        <v>Non Perokok</v>
      </c>
      <c r="O214" s="138">
        <f>insurance9[[#This Row],[charges]]</f>
        <v>3537.703</v>
      </c>
      <c r="P214" s="138" t="str" cm="1">
        <f t="array" ref="P214">INDEX(bmi[bmi name],MATCH(1,(insurance9[[#This Row],[bmi]]&lt;bmi[bmi atas])*(insurance9[[#This Row],[bmi]]&gt;=bmi[bmi bawah]),0),0)</f>
        <v>Obesitas I</v>
      </c>
      <c r="Q214" s="138">
        <f>insurance9[[#This Row],[cha]]</f>
        <v>3537.703</v>
      </c>
      <c r="R214" s="138" t="str">
        <f>insurance9[[#This Row],[smo]]</f>
        <v>Non Perokok</v>
      </c>
      <c r="S214" s="149">
        <f>insurance9[[#This Row],[bmi]]</f>
        <v>28.5</v>
      </c>
      <c r="T214" s="149">
        <f>insurance9[[#This Row],[age]]</f>
        <v>24</v>
      </c>
      <c r="U214" s="149">
        <f>insurance9[[#This Row],[bmi2]]</f>
        <v>28.5</v>
      </c>
      <c r="V214">
        <f>insurance9[[#This Row],[charges_class]]</f>
        <v>1</v>
      </c>
      <c r="W214">
        <f>VLOOKUP(insurance9[[#This Row],[region]],Table2[],2,0)</f>
        <v>1</v>
      </c>
      <c r="X214">
        <f>IF(insurance9[[#This Row],[sex]]="female",0,1)</f>
        <v>1</v>
      </c>
      <c r="Y214">
        <f>insurance9[[#This Row],[bmi]]</f>
        <v>28.5</v>
      </c>
      <c r="Z214">
        <f>insurance9[[#This Row],[children]]</f>
        <v>2</v>
      </c>
    </row>
    <row r="215" spans="1:26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 s="29">
        <v>5002.7826999999997</v>
      </c>
      <c r="H215" cm="1">
        <f t="array" ref="H215">INDEX(kelas_charges[kelas],MATCH(1,(insurance9[[#This Row],[charges]]&gt;=kelas_charges[Lower])*(insurance9[[#This Row],[charges]]&lt;kelas_charges[Upper]),0),1)</f>
        <v>1</v>
      </c>
      <c r="I215" t="str" cm="1">
        <f t="array" ref="I215">INDEX(kelas_charges[desc],MATCH(1,(insurance9[[#This Row],[charges]]&gt;=kelas_charges[Lower])*(insurance9[[#This Row],[charges]]&lt;kelas_charges[Upper]),0),1)</f>
        <v>1121 s.d 6817</v>
      </c>
      <c r="J215">
        <f>IF(insurance9[[#This Row],[charges]]&gt;16700,1,0)</f>
        <v>0</v>
      </c>
      <c r="K215" s="138">
        <f>insurance9[[#This Row],[charges]]</f>
        <v>5002.7826999999997</v>
      </c>
      <c r="L215">
        <f>insurance9[[#This Row],[age]]</f>
        <v>34</v>
      </c>
      <c r="M215">
        <f>IF(insurance9[[#This Row],[smoker]]="yes",1,0)</f>
        <v>0</v>
      </c>
      <c r="N215" t="str">
        <f>IF(insurance9[[#This Row],[smoker]]="yes","Perokok","Non Perokok")</f>
        <v>Non Perokok</v>
      </c>
      <c r="O215" s="138">
        <f>insurance9[[#This Row],[charges]]</f>
        <v>5002.7826999999997</v>
      </c>
      <c r="P215" s="138" t="str" cm="1">
        <f t="array" ref="P215">INDEX(bmi[bmi name],MATCH(1,(insurance9[[#This Row],[bmi]]&lt;bmi[bmi atas])*(insurance9[[#This Row],[bmi]]&gt;=bmi[bmi bawah]),0),0)</f>
        <v>Obesitas I</v>
      </c>
      <c r="Q215" s="138">
        <f>insurance9[[#This Row],[cha]]</f>
        <v>5002.7826999999997</v>
      </c>
      <c r="R215" s="138" t="str">
        <f>insurance9[[#This Row],[smo]]</f>
        <v>Non Perokok</v>
      </c>
      <c r="S215" s="149">
        <f>insurance9[[#This Row],[bmi]]</f>
        <v>26.73</v>
      </c>
      <c r="T215" s="149">
        <f>insurance9[[#This Row],[age]]</f>
        <v>34</v>
      </c>
      <c r="U215" s="149">
        <f>insurance9[[#This Row],[bmi2]]</f>
        <v>26.73</v>
      </c>
      <c r="V215">
        <f>insurance9[[#This Row],[charges_class]]</f>
        <v>1</v>
      </c>
      <c r="W215">
        <f>VLOOKUP(insurance9[[#This Row],[region]],Table2[],2,0)</f>
        <v>4</v>
      </c>
      <c r="X215">
        <f>IF(insurance9[[#This Row],[sex]]="female",0,1)</f>
        <v>0</v>
      </c>
      <c r="Y215">
        <f>insurance9[[#This Row],[bmi]]</f>
        <v>26.73</v>
      </c>
      <c r="Z215">
        <f>insurance9[[#This Row],[children]]</f>
        <v>1</v>
      </c>
    </row>
    <row r="216" spans="1:26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 s="29">
        <v>8520.0259999999998</v>
      </c>
      <c r="H216" cm="1">
        <f t="array" ref="H216">INDEX(kelas_charges[kelas],MATCH(1,(insurance9[[#This Row],[charges]]&gt;=kelas_charges[Lower])*(insurance9[[#This Row],[charges]]&lt;kelas_charges[Upper]),0),1)</f>
        <v>2</v>
      </c>
      <c r="I216" t="str" cm="1">
        <f t="array" ref="I216">INDEX(kelas_charges[desc],MATCH(1,(insurance9[[#This Row],[charges]]&gt;=kelas_charges[Lower])*(insurance9[[#This Row],[charges]]&lt;kelas_charges[Upper]),0),1)</f>
        <v>6817 s.d 12512</v>
      </c>
      <c r="J216">
        <f>IF(insurance9[[#This Row],[charges]]&gt;16700,1,0)</f>
        <v>0</v>
      </c>
      <c r="K216" s="138">
        <f>insurance9[[#This Row],[charges]]</f>
        <v>8520.0259999999998</v>
      </c>
      <c r="L216">
        <f>insurance9[[#This Row],[age]]</f>
        <v>45</v>
      </c>
      <c r="M216">
        <f>IF(insurance9[[#This Row],[smoker]]="yes",1,0)</f>
        <v>0</v>
      </c>
      <c r="N216" t="str">
        <f>IF(insurance9[[#This Row],[smoker]]="yes","Perokok","Non Perokok")</f>
        <v>Non Perokok</v>
      </c>
      <c r="O216" s="138">
        <f>insurance9[[#This Row],[charges]]</f>
        <v>8520.0259999999998</v>
      </c>
      <c r="P216" s="138" t="str" cm="1">
        <f t="array" ref="P216">INDEX(bmi[bmi name],MATCH(1,(insurance9[[#This Row],[bmi]]&lt;bmi[bmi atas])*(insurance9[[#This Row],[bmi]]&gt;=bmi[bmi bawah]),0),0)</f>
        <v>Obesitas II</v>
      </c>
      <c r="Q216" s="138">
        <f>insurance9[[#This Row],[cha]]</f>
        <v>8520.0259999999998</v>
      </c>
      <c r="R216" s="138" t="str">
        <f>insurance9[[#This Row],[smo]]</f>
        <v>Non Perokok</v>
      </c>
      <c r="S216" s="149">
        <f>insurance9[[#This Row],[bmi]]</f>
        <v>30.9</v>
      </c>
      <c r="T216" s="149">
        <f>insurance9[[#This Row],[age]]</f>
        <v>45</v>
      </c>
      <c r="U216" s="149">
        <f>insurance9[[#This Row],[bmi2]]</f>
        <v>30.9</v>
      </c>
      <c r="V216">
        <f>insurance9[[#This Row],[charges_class]]</f>
        <v>2</v>
      </c>
      <c r="W216">
        <f>VLOOKUP(insurance9[[#This Row],[region]],Table2[],2,0)</f>
        <v>3</v>
      </c>
      <c r="X216">
        <f>IF(insurance9[[#This Row],[sex]]="female",0,1)</f>
        <v>0</v>
      </c>
      <c r="Y216">
        <f>insurance9[[#This Row],[bmi]]</f>
        <v>30.9</v>
      </c>
      <c r="Z216">
        <f>insurance9[[#This Row],[children]]</f>
        <v>2</v>
      </c>
    </row>
    <row r="217" spans="1:26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 s="29">
        <v>7371.7719999999999</v>
      </c>
      <c r="H217" cm="1">
        <f t="array" ref="H217">INDEX(kelas_charges[kelas],MATCH(1,(insurance9[[#This Row],[charges]]&gt;=kelas_charges[Lower])*(insurance9[[#This Row],[charges]]&lt;kelas_charges[Upper]),0),1)</f>
        <v>2</v>
      </c>
      <c r="I217" t="str" cm="1">
        <f t="array" ref="I217">INDEX(kelas_charges[desc],MATCH(1,(insurance9[[#This Row],[charges]]&gt;=kelas_charges[Lower])*(insurance9[[#This Row],[charges]]&lt;kelas_charges[Upper]),0),1)</f>
        <v>6817 s.d 12512</v>
      </c>
      <c r="J217">
        <f>IF(insurance9[[#This Row],[charges]]&gt;16700,1,0)</f>
        <v>0</v>
      </c>
      <c r="K217" s="138">
        <f>insurance9[[#This Row],[charges]]</f>
        <v>7371.7719999999999</v>
      </c>
      <c r="L217">
        <f>insurance9[[#This Row],[age]]</f>
        <v>41</v>
      </c>
      <c r="M217">
        <f>IF(insurance9[[#This Row],[smoker]]="yes",1,0)</f>
        <v>0</v>
      </c>
      <c r="N217" t="str">
        <f>IF(insurance9[[#This Row],[smoker]]="yes","Perokok","Non Perokok")</f>
        <v>Non Perokok</v>
      </c>
      <c r="O217" s="138">
        <f>insurance9[[#This Row],[charges]]</f>
        <v>7371.7719999999999</v>
      </c>
      <c r="P217" s="138" t="str" cm="1">
        <f t="array" ref="P217">INDEX(bmi[bmi name],MATCH(1,(insurance9[[#This Row],[bmi]]&lt;bmi[bmi atas])*(insurance9[[#This Row],[bmi]]&gt;=bmi[bmi bawah]),0),0)</f>
        <v>Obesitas II</v>
      </c>
      <c r="Q217" s="138">
        <f>insurance9[[#This Row],[cha]]</f>
        <v>7371.7719999999999</v>
      </c>
      <c r="R217" s="138" t="str">
        <f>insurance9[[#This Row],[smo]]</f>
        <v>Non Perokok</v>
      </c>
      <c r="S217" s="149">
        <f>insurance9[[#This Row],[bmi]]</f>
        <v>37.1</v>
      </c>
      <c r="T217" s="149">
        <f>insurance9[[#This Row],[age]]</f>
        <v>41</v>
      </c>
      <c r="U217" s="149">
        <f>insurance9[[#This Row],[bmi2]]</f>
        <v>37.1</v>
      </c>
      <c r="V217">
        <f>insurance9[[#This Row],[charges_class]]</f>
        <v>2</v>
      </c>
      <c r="W217">
        <f>VLOOKUP(insurance9[[#This Row],[region]],Table2[],2,0)</f>
        <v>3</v>
      </c>
      <c r="X217">
        <f>IF(insurance9[[#This Row],[sex]]="female",0,1)</f>
        <v>0</v>
      </c>
      <c r="Y217">
        <f>insurance9[[#This Row],[bmi]]</f>
        <v>37.1</v>
      </c>
      <c r="Z217">
        <f>insurance9[[#This Row],[children]]</f>
        <v>2</v>
      </c>
    </row>
    <row r="218" spans="1:26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 s="29">
        <v>10355.641</v>
      </c>
      <c r="H218" cm="1">
        <f t="array" ref="H218">INDEX(kelas_charges[kelas],MATCH(1,(insurance9[[#This Row],[charges]]&gt;=kelas_charges[Lower])*(insurance9[[#This Row],[charges]]&lt;kelas_charges[Upper]),0),1)</f>
        <v>2</v>
      </c>
      <c r="I218" t="str" cm="1">
        <f t="array" ref="I218">INDEX(kelas_charges[desc],MATCH(1,(insurance9[[#This Row],[charges]]&gt;=kelas_charges[Lower])*(insurance9[[#This Row],[charges]]&lt;kelas_charges[Upper]),0),1)</f>
        <v>6817 s.d 12512</v>
      </c>
      <c r="J218">
        <f>IF(insurance9[[#This Row],[charges]]&gt;16700,1,0)</f>
        <v>0</v>
      </c>
      <c r="K218" s="138">
        <f>insurance9[[#This Row],[charges]]</f>
        <v>10355.641</v>
      </c>
      <c r="L218">
        <f>insurance9[[#This Row],[age]]</f>
        <v>53</v>
      </c>
      <c r="M218">
        <f>IF(insurance9[[#This Row],[smoker]]="yes",1,0)</f>
        <v>0</v>
      </c>
      <c r="N218" t="str">
        <f>IF(insurance9[[#This Row],[smoker]]="yes","Perokok","Non Perokok")</f>
        <v>Non Perokok</v>
      </c>
      <c r="O218" s="138">
        <f>insurance9[[#This Row],[charges]]</f>
        <v>10355.641</v>
      </c>
      <c r="P218" s="138" t="str" cm="1">
        <f t="array" ref="P218">INDEX(bmi[bmi name],MATCH(1,(insurance9[[#This Row],[bmi]]&lt;bmi[bmi atas])*(insurance9[[#This Row],[bmi]]&gt;=bmi[bmi bawah]),0),0)</f>
        <v>Obesitas I</v>
      </c>
      <c r="Q218" s="138">
        <f>insurance9[[#This Row],[cha]]</f>
        <v>10355.641</v>
      </c>
      <c r="R218" s="138" t="str">
        <f>insurance9[[#This Row],[smo]]</f>
        <v>Non Perokok</v>
      </c>
      <c r="S218" s="149">
        <f>insurance9[[#This Row],[bmi]]</f>
        <v>26.6</v>
      </c>
      <c r="T218" s="149">
        <f>insurance9[[#This Row],[age]]</f>
        <v>53</v>
      </c>
      <c r="U218" s="149">
        <f>insurance9[[#This Row],[bmi2]]</f>
        <v>26.6</v>
      </c>
      <c r="V218">
        <f>insurance9[[#This Row],[charges_class]]</f>
        <v>2</v>
      </c>
      <c r="W218">
        <f>VLOOKUP(insurance9[[#This Row],[region]],Table2[],2,0)</f>
        <v>1</v>
      </c>
      <c r="X218">
        <f>IF(insurance9[[#This Row],[sex]]="female",0,1)</f>
        <v>0</v>
      </c>
      <c r="Y218">
        <f>insurance9[[#This Row],[bmi]]</f>
        <v>26.6</v>
      </c>
      <c r="Z218">
        <f>insurance9[[#This Row],[children]]</f>
        <v>0</v>
      </c>
    </row>
    <row r="219" spans="1:26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 s="29">
        <v>2483.7359999999999</v>
      </c>
      <c r="H219" cm="1">
        <f t="array" ref="H219">INDEX(kelas_charges[kelas],MATCH(1,(insurance9[[#This Row],[charges]]&gt;=kelas_charges[Lower])*(insurance9[[#This Row],[charges]]&lt;kelas_charges[Upper]),0),1)</f>
        <v>1</v>
      </c>
      <c r="I219" t="str" cm="1">
        <f t="array" ref="I219">INDEX(kelas_charges[desc],MATCH(1,(insurance9[[#This Row],[charges]]&gt;=kelas_charges[Lower])*(insurance9[[#This Row],[charges]]&lt;kelas_charges[Upper]),0),1)</f>
        <v>1121 s.d 6817</v>
      </c>
      <c r="J219">
        <f>IF(insurance9[[#This Row],[charges]]&gt;16700,1,0)</f>
        <v>0</v>
      </c>
      <c r="K219" s="138">
        <f>insurance9[[#This Row],[charges]]</f>
        <v>2483.7359999999999</v>
      </c>
      <c r="L219">
        <f>insurance9[[#This Row],[age]]</f>
        <v>27</v>
      </c>
      <c r="M219">
        <f>IF(insurance9[[#This Row],[smoker]]="yes",1,0)</f>
        <v>0</v>
      </c>
      <c r="N219" t="str">
        <f>IF(insurance9[[#This Row],[smoker]]="yes","Perokok","Non Perokok")</f>
        <v>Non Perokok</v>
      </c>
      <c r="O219" s="138">
        <f>insurance9[[#This Row],[charges]]</f>
        <v>2483.7359999999999</v>
      </c>
      <c r="P219" s="138" t="str" cm="1">
        <f t="array" ref="P219">INDEX(bmi[bmi name],MATCH(1,(insurance9[[#This Row],[bmi]]&lt;bmi[bmi atas])*(insurance9[[#This Row],[bmi]]&gt;=bmi[bmi bawah]),0),0)</f>
        <v>Overweight</v>
      </c>
      <c r="Q219" s="138">
        <f>insurance9[[#This Row],[cha]]</f>
        <v>2483.7359999999999</v>
      </c>
      <c r="R219" s="138" t="str">
        <f>insurance9[[#This Row],[smo]]</f>
        <v>Non Perokok</v>
      </c>
      <c r="S219" s="149">
        <f>insurance9[[#This Row],[bmi]]</f>
        <v>23.1</v>
      </c>
      <c r="T219" s="149">
        <f>insurance9[[#This Row],[age]]</f>
        <v>27</v>
      </c>
      <c r="U219" s="149">
        <f>insurance9[[#This Row],[bmi2]]</f>
        <v>23.1</v>
      </c>
      <c r="V219">
        <f>insurance9[[#This Row],[charges_class]]</f>
        <v>1</v>
      </c>
      <c r="W219">
        <f>VLOOKUP(insurance9[[#This Row],[region]],Table2[],2,0)</f>
        <v>4</v>
      </c>
      <c r="X219">
        <f>IF(insurance9[[#This Row],[sex]]="female",0,1)</f>
        <v>1</v>
      </c>
      <c r="Y219">
        <f>insurance9[[#This Row],[bmi]]</f>
        <v>23.1</v>
      </c>
      <c r="Z219">
        <f>insurance9[[#This Row],[children]]</f>
        <v>0</v>
      </c>
    </row>
    <row r="220" spans="1:26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 s="29">
        <v>3392.9767999999999</v>
      </c>
      <c r="H220" cm="1">
        <f t="array" ref="H220">INDEX(kelas_charges[kelas],MATCH(1,(insurance9[[#This Row],[charges]]&gt;=kelas_charges[Lower])*(insurance9[[#This Row],[charges]]&lt;kelas_charges[Upper]),0),1)</f>
        <v>1</v>
      </c>
      <c r="I220" t="str" cm="1">
        <f t="array" ref="I220">INDEX(kelas_charges[desc],MATCH(1,(insurance9[[#This Row],[charges]]&gt;=kelas_charges[Lower])*(insurance9[[#This Row],[charges]]&lt;kelas_charges[Upper]),0),1)</f>
        <v>1121 s.d 6817</v>
      </c>
      <c r="J220">
        <f>IF(insurance9[[#This Row],[charges]]&gt;16700,1,0)</f>
        <v>0</v>
      </c>
      <c r="K220" s="138">
        <f>insurance9[[#This Row],[charges]]</f>
        <v>3392.9767999999999</v>
      </c>
      <c r="L220">
        <f>insurance9[[#This Row],[age]]</f>
        <v>26</v>
      </c>
      <c r="M220">
        <f>IF(insurance9[[#This Row],[smoker]]="yes",1,0)</f>
        <v>0</v>
      </c>
      <c r="N220" t="str">
        <f>IF(insurance9[[#This Row],[smoker]]="yes","Perokok","Non Perokok")</f>
        <v>Non Perokok</v>
      </c>
      <c r="O220" s="138">
        <f>insurance9[[#This Row],[charges]]</f>
        <v>3392.9767999999999</v>
      </c>
      <c r="P220" s="138" t="str" cm="1">
        <f t="array" ref="P220">INDEX(bmi[bmi name],MATCH(1,(insurance9[[#This Row],[bmi]]&lt;bmi[bmi atas])*(insurance9[[#This Row],[bmi]]&gt;=bmi[bmi bawah]),0),0)</f>
        <v>Obesitas I</v>
      </c>
      <c r="Q220" s="138">
        <f>insurance9[[#This Row],[cha]]</f>
        <v>3392.9767999999999</v>
      </c>
      <c r="R220" s="138" t="str">
        <f>insurance9[[#This Row],[smo]]</f>
        <v>Non Perokok</v>
      </c>
      <c r="S220" s="149">
        <f>insurance9[[#This Row],[bmi]]</f>
        <v>29.92</v>
      </c>
      <c r="T220" s="149">
        <f>insurance9[[#This Row],[age]]</f>
        <v>26</v>
      </c>
      <c r="U220" s="149">
        <f>insurance9[[#This Row],[bmi2]]</f>
        <v>29.92</v>
      </c>
      <c r="V220">
        <f>insurance9[[#This Row],[charges_class]]</f>
        <v>1</v>
      </c>
      <c r="W220">
        <f>VLOOKUP(insurance9[[#This Row],[region]],Table2[],2,0)</f>
        <v>4</v>
      </c>
      <c r="X220">
        <f>IF(insurance9[[#This Row],[sex]]="female",0,1)</f>
        <v>0</v>
      </c>
      <c r="Y220">
        <f>insurance9[[#This Row],[bmi]]</f>
        <v>29.92</v>
      </c>
      <c r="Z220">
        <f>insurance9[[#This Row],[children]]</f>
        <v>1</v>
      </c>
    </row>
    <row r="221" spans="1:26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 s="29">
        <v>25081.76784</v>
      </c>
      <c r="H221" cm="1">
        <f t="array" ref="H221">INDEX(kelas_charges[kelas],MATCH(1,(insurance9[[#This Row],[charges]]&gt;=kelas_charges[Lower])*(insurance9[[#This Row],[charges]]&lt;kelas_charges[Upper]),0),1)</f>
        <v>5</v>
      </c>
      <c r="I221" t="str" cm="1">
        <f t="array" ref="I221">INDEX(kelas_charges[desc],MATCH(1,(insurance9[[#This Row],[charges]]&gt;=kelas_charges[Lower])*(insurance9[[#This Row],[charges]]&lt;kelas_charges[Upper]),0),1)</f>
        <v>23903 s.d 29598</v>
      </c>
      <c r="J221">
        <f>IF(insurance9[[#This Row],[charges]]&gt;16700,1,0)</f>
        <v>1</v>
      </c>
      <c r="K221" s="138">
        <f>insurance9[[#This Row],[charges]]</f>
        <v>25081.76784</v>
      </c>
      <c r="L221">
        <f>insurance9[[#This Row],[age]]</f>
        <v>24</v>
      </c>
      <c r="M221">
        <f>IF(insurance9[[#This Row],[smoker]]="yes",1,0)</f>
        <v>0</v>
      </c>
      <c r="N221" t="str">
        <f>IF(insurance9[[#This Row],[smoker]]="yes","Perokok","Non Perokok")</f>
        <v>Non Perokok</v>
      </c>
      <c r="O221" s="138">
        <f>insurance9[[#This Row],[charges]]</f>
        <v>25081.76784</v>
      </c>
      <c r="P221" s="138" t="str" cm="1">
        <f t="array" ref="P221">INDEX(bmi[bmi name],MATCH(1,(insurance9[[#This Row],[bmi]]&lt;bmi[bmi atas])*(insurance9[[#This Row],[bmi]]&gt;=bmi[bmi bawah]),0),0)</f>
        <v>Overweight</v>
      </c>
      <c r="Q221" s="138">
        <f>insurance9[[#This Row],[cha]]</f>
        <v>25081.76784</v>
      </c>
      <c r="R221" s="138" t="str">
        <f>insurance9[[#This Row],[smo]]</f>
        <v>Non Perokok</v>
      </c>
      <c r="S221" s="149">
        <f>insurance9[[#This Row],[bmi]]</f>
        <v>23.21</v>
      </c>
      <c r="T221" s="149">
        <f>insurance9[[#This Row],[age]]</f>
        <v>24</v>
      </c>
      <c r="U221" s="149">
        <f>insurance9[[#This Row],[bmi2]]</f>
        <v>23.21</v>
      </c>
      <c r="V221">
        <f>insurance9[[#This Row],[charges_class]]</f>
        <v>5</v>
      </c>
      <c r="W221">
        <f>VLOOKUP(insurance9[[#This Row],[region]],Table2[],2,0)</f>
        <v>4</v>
      </c>
      <c r="X221">
        <f>IF(insurance9[[#This Row],[sex]]="female",0,1)</f>
        <v>0</v>
      </c>
      <c r="Y221">
        <f>insurance9[[#This Row],[bmi]]</f>
        <v>23.21</v>
      </c>
      <c r="Z221">
        <f>insurance9[[#This Row],[children]]</f>
        <v>0</v>
      </c>
    </row>
    <row r="222" spans="1:26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 s="29">
        <v>5012.4709999999995</v>
      </c>
      <c r="H222" cm="1">
        <f t="array" ref="H222">INDEX(kelas_charges[kelas],MATCH(1,(insurance9[[#This Row],[charges]]&gt;=kelas_charges[Lower])*(insurance9[[#This Row],[charges]]&lt;kelas_charges[Upper]),0),1)</f>
        <v>1</v>
      </c>
      <c r="I222" t="str" cm="1">
        <f t="array" ref="I222">INDEX(kelas_charges[desc],MATCH(1,(insurance9[[#This Row],[charges]]&gt;=kelas_charges[Lower])*(insurance9[[#This Row],[charges]]&lt;kelas_charges[Upper]),0),1)</f>
        <v>1121 s.d 6817</v>
      </c>
      <c r="J222">
        <f>IF(insurance9[[#This Row],[charges]]&gt;16700,1,0)</f>
        <v>0</v>
      </c>
      <c r="K222" s="138">
        <f>insurance9[[#This Row],[charges]]</f>
        <v>5012.4709999999995</v>
      </c>
      <c r="L222">
        <f>insurance9[[#This Row],[age]]</f>
        <v>34</v>
      </c>
      <c r="M222">
        <f>IF(insurance9[[#This Row],[smoker]]="yes",1,0)</f>
        <v>0</v>
      </c>
      <c r="N222" t="str">
        <f>IF(insurance9[[#This Row],[smoker]]="yes","Perokok","Non Perokok")</f>
        <v>Non Perokok</v>
      </c>
      <c r="O222" s="138">
        <f>insurance9[[#This Row],[charges]]</f>
        <v>5012.4709999999995</v>
      </c>
      <c r="P222" s="138" t="str" cm="1">
        <f t="array" ref="P222">INDEX(bmi[bmi name],MATCH(1,(insurance9[[#This Row],[bmi]]&lt;bmi[bmi atas])*(insurance9[[#This Row],[bmi]]&gt;=bmi[bmi bawah]),0),0)</f>
        <v>Obesitas II</v>
      </c>
      <c r="Q222" s="138">
        <f>insurance9[[#This Row],[cha]]</f>
        <v>5012.4709999999995</v>
      </c>
      <c r="R222" s="138" t="str">
        <f>insurance9[[#This Row],[smo]]</f>
        <v>Non Perokok</v>
      </c>
      <c r="S222" s="149">
        <f>insurance9[[#This Row],[bmi]]</f>
        <v>33.700000000000003</v>
      </c>
      <c r="T222" s="149">
        <f>insurance9[[#This Row],[age]]</f>
        <v>34</v>
      </c>
      <c r="U222" s="149">
        <f>insurance9[[#This Row],[bmi2]]</f>
        <v>33.700000000000003</v>
      </c>
      <c r="V222">
        <f>insurance9[[#This Row],[charges_class]]</f>
        <v>1</v>
      </c>
      <c r="W222">
        <f>VLOOKUP(insurance9[[#This Row],[region]],Table2[],2,0)</f>
        <v>3</v>
      </c>
      <c r="X222">
        <f>IF(insurance9[[#This Row],[sex]]="female",0,1)</f>
        <v>0</v>
      </c>
      <c r="Y222">
        <f>insurance9[[#This Row],[bmi]]</f>
        <v>33.700000000000003</v>
      </c>
      <c r="Z222">
        <f>insurance9[[#This Row],[children]]</f>
        <v>1</v>
      </c>
    </row>
    <row r="223" spans="1:26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 s="29">
        <v>10564.8845</v>
      </c>
      <c r="H223" cm="1">
        <f t="array" ref="H223">INDEX(kelas_charges[kelas],MATCH(1,(insurance9[[#This Row],[charges]]&gt;=kelas_charges[Lower])*(insurance9[[#This Row],[charges]]&lt;kelas_charges[Upper]),0),1)</f>
        <v>2</v>
      </c>
      <c r="I223" t="str" cm="1">
        <f t="array" ref="I223">INDEX(kelas_charges[desc],MATCH(1,(insurance9[[#This Row],[charges]]&gt;=kelas_charges[Lower])*(insurance9[[#This Row],[charges]]&lt;kelas_charges[Upper]),0),1)</f>
        <v>6817 s.d 12512</v>
      </c>
      <c r="J223">
        <f>IF(insurance9[[#This Row],[charges]]&gt;16700,1,0)</f>
        <v>0</v>
      </c>
      <c r="K223" s="138">
        <f>insurance9[[#This Row],[charges]]</f>
        <v>10564.8845</v>
      </c>
      <c r="L223">
        <f>insurance9[[#This Row],[age]]</f>
        <v>53</v>
      </c>
      <c r="M223">
        <f>IF(insurance9[[#This Row],[smoker]]="yes",1,0)</f>
        <v>0</v>
      </c>
      <c r="N223" t="str">
        <f>IF(insurance9[[#This Row],[smoker]]="yes","Perokok","Non Perokok")</f>
        <v>Non Perokok</v>
      </c>
      <c r="O223" s="138">
        <f>insurance9[[#This Row],[charges]]</f>
        <v>10564.8845</v>
      </c>
      <c r="P223" s="138" t="str" cm="1">
        <f t="array" ref="P223">INDEX(bmi[bmi name],MATCH(1,(insurance9[[#This Row],[bmi]]&lt;bmi[bmi atas])*(insurance9[[#This Row],[bmi]]&gt;=bmi[bmi bawah]),0),0)</f>
        <v>Obesitas II</v>
      </c>
      <c r="Q223" s="138">
        <f>insurance9[[#This Row],[cha]]</f>
        <v>10564.8845</v>
      </c>
      <c r="R223" s="138" t="str">
        <f>insurance9[[#This Row],[smo]]</f>
        <v>Non Perokok</v>
      </c>
      <c r="S223" s="149">
        <f>insurance9[[#This Row],[bmi]]</f>
        <v>33.25</v>
      </c>
      <c r="T223" s="149">
        <f>insurance9[[#This Row],[age]]</f>
        <v>53</v>
      </c>
      <c r="U223" s="149">
        <f>insurance9[[#This Row],[bmi2]]</f>
        <v>33.25</v>
      </c>
      <c r="V223">
        <f>insurance9[[#This Row],[charges_class]]</f>
        <v>2</v>
      </c>
      <c r="W223">
        <f>VLOOKUP(insurance9[[#This Row],[region]],Table2[],2,0)</f>
        <v>2</v>
      </c>
      <c r="X223">
        <f>IF(insurance9[[#This Row],[sex]]="female",0,1)</f>
        <v>0</v>
      </c>
      <c r="Y223">
        <f>insurance9[[#This Row],[bmi]]</f>
        <v>33.25</v>
      </c>
      <c r="Z223">
        <f>insurance9[[#This Row],[children]]</f>
        <v>0</v>
      </c>
    </row>
    <row r="224" spans="1:26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 s="29">
        <v>5253.5240000000003</v>
      </c>
      <c r="H224" cm="1">
        <f t="array" ref="H224">INDEX(kelas_charges[kelas],MATCH(1,(insurance9[[#This Row],[charges]]&gt;=kelas_charges[Lower])*(insurance9[[#This Row],[charges]]&lt;kelas_charges[Upper]),0),1)</f>
        <v>1</v>
      </c>
      <c r="I224" t="str" cm="1">
        <f t="array" ref="I224">INDEX(kelas_charges[desc],MATCH(1,(insurance9[[#This Row],[charges]]&gt;=kelas_charges[Lower])*(insurance9[[#This Row],[charges]]&lt;kelas_charges[Upper]),0),1)</f>
        <v>1121 s.d 6817</v>
      </c>
      <c r="J224">
        <f>IF(insurance9[[#This Row],[charges]]&gt;16700,1,0)</f>
        <v>0</v>
      </c>
      <c r="K224" s="138">
        <f>insurance9[[#This Row],[charges]]</f>
        <v>5253.5240000000003</v>
      </c>
      <c r="L224">
        <f>insurance9[[#This Row],[age]]</f>
        <v>32</v>
      </c>
      <c r="M224">
        <f>IF(insurance9[[#This Row],[smoker]]="yes",1,0)</f>
        <v>0</v>
      </c>
      <c r="N224" t="str">
        <f>IF(insurance9[[#This Row],[smoker]]="yes","Perokok","Non Perokok")</f>
        <v>Non Perokok</v>
      </c>
      <c r="O224" s="138">
        <f>insurance9[[#This Row],[charges]]</f>
        <v>5253.5240000000003</v>
      </c>
      <c r="P224" s="138" t="str" cm="1">
        <f t="array" ref="P224">INDEX(bmi[bmi name],MATCH(1,(insurance9[[#This Row],[bmi]]&lt;bmi[bmi atas])*(insurance9[[#This Row],[bmi]]&gt;=bmi[bmi bawah]),0),0)</f>
        <v>Obesitas II</v>
      </c>
      <c r="Q224" s="138">
        <f>insurance9[[#This Row],[cha]]</f>
        <v>5253.5240000000003</v>
      </c>
      <c r="R224" s="138" t="str">
        <f>insurance9[[#This Row],[smo]]</f>
        <v>Non Perokok</v>
      </c>
      <c r="S224" s="149">
        <f>insurance9[[#This Row],[bmi]]</f>
        <v>30.8</v>
      </c>
      <c r="T224" s="149">
        <f>insurance9[[#This Row],[age]]</f>
        <v>32</v>
      </c>
      <c r="U224" s="149">
        <f>insurance9[[#This Row],[bmi2]]</f>
        <v>30.8</v>
      </c>
      <c r="V224">
        <f>insurance9[[#This Row],[charges_class]]</f>
        <v>1</v>
      </c>
      <c r="W224">
        <f>VLOOKUP(insurance9[[#This Row],[region]],Table2[],2,0)</f>
        <v>3</v>
      </c>
      <c r="X224">
        <f>IF(insurance9[[#This Row],[sex]]="female",0,1)</f>
        <v>1</v>
      </c>
      <c r="Y224">
        <f>insurance9[[#This Row],[bmi]]</f>
        <v>30.8</v>
      </c>
      <c r="Z224">
        <f>insurance9[[#This Row],[children]]</f>
        <v>3</v>
      </c>
    </row>
    <row r="225" spans="1:26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 s="29">
        <v>34779.614999999998</v>
      </c>
      <c r="H225" cm="1">
        <f t="array" ref="H225">INDEX(kelas_charges[kelas],MATCH(1,(insurance9[[#This Row],[charges]]&gt;=kelas_charges[Lower])*(insurance9[[#This Row],[charges]]&lt;kelas_charges[Upper]),0),1)</f>
        <v>6</v>
      </c>
      <c r="I225" t="str" cm="1">
        <f t="array" ref="I225">INDEX(kelas_charges[desc],MATCH(1,(insurance9[[#This Row],[charges]]&gt;=kelas_charges[Lower])*(insurance9[[#This Row],[charges]]&lt;kelas_charges[Upper]),0),1)</f>
        <v>29598 s.d 35293</v>
      </c>
      <c r="J225">
        <f>IF(insurance9[[#This Row],[charges]]&gt;16700,1,0)</f>
        <v>1</v>
      </c>
      <c r="K225" s="138">
        <f>insurance9[[#This Row],[charges]]</f>
        <v>34779.614999999998</v>
      </c>
      <c r="L225">
        <f>insurance9[[#This Row],[age]]</f>
        <v>19</v>
      </c>
      <c r="M225">
        <f>IF(insurance9[[#This Row],[smoker]]="yes",1,0)</f>
        <v>1</v>
      </c>
      <c r="N225" t="str">
        <f>IF(insurance9[[#This Row],[smoker]]="yes","Perokok","Non Perokok")</f>
        <v>Perokok</v>
      </c>
      <c r="O225" s="138">
        <f>insurance9[[#This Row],[charges]]</f>
        <v>34779.614999999998</v>
      </c>
      <c r="P225" s="138" t="str" cm="1">
        <f t="array" ref="P225">INDEX(bmi[bmi name],MATCH(1,(insurance9[[#This Row],[bmi]]&lt;bmi[bmi atas])*(insurance9[[#This Row],[bmi]]&gt;=bmi[bmi bawah]),0),0)</f>
        <v>Obesitas II</v>
      </c>
      <c r="Q225" s="138">
        <f>insurance9[[#This Row],[cha]]</f>
        <v>34779.614999999998</v>
      </c>
      <c r="R225" s="138" t="str">
        <f>insurance9[[#This Row],[smo]]</f>
        <v>Perokok</v>
      </c>
      <c r="S225" s="149">
        <f>insurance9[[#This Row],[bmi]]</f>
        <v>34.799999999999997</v>
      </c>
      <c r="T225" s="149">
        <f>insurance9[[#This Row],[age]]</f>
        <v>19</v>
      </c>
      <c r="U225" s="149">
        <f>insurance9[[#This Row],[bmi2]]</f>
        <v>34.799999999999997</v>
      </c>
      <c r="V225">
        <f>insurance9[[#This Row],[charges_class]]</f>
        <v>6</v>
      </c>
      <c r="W225">
        <f>VLOOKUP(insurance9[[#This Row],[region]],Table2[],2,0)</f>
        <v>3</v>
      </c>
      <c r="X225">
        <f>IF(insurance9[[#This Row],[sex]]="female",0,1)</f>
        <v>1</v>
      </c>
      <c r="Y225">
        <f>insurance9[[#This Row],[bmi]]</f>
        <v>34.799999999999997</v>
      </c>
      <c r="Z225">
        <f>insurance9[[#This Row],[children]]</f>
        <v>0</v>
      </c>
    </row>
    <row r="226" spans="1:26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 s="29">
        <v>19515.5416</v>
      </c>
      <c r="H226" cm="1">
        <f t="array" ref="H226">INDEX(kelas_charges[kelas],MATCH(1,(insurance9[[#This Row],[charges]]&gt;=kelas_charges[Lower])*(insurance9[[#This Row],[charges]]&lt;kelas_charges[Upper]),0),1)</f>
        <v>4</v>
      </c>
      <c r="I226" t="str" cm="1">
        <f t="array" ref="I226">INDEX(kelas_charges[desc],MATCH(1,(insurance9[[#This Row],[charges]]&gt;=kelas_charges[Lower])*(insurance9[[#This Row],[charges]]&lt;kelas_charges[Upper]),0),1)</f>
        <v>18207 s.d 23903</v>
      </c>
      <c r="J226">
        <f>IF(insurance9[[#This Row],[charges]]&gt;16700,1,0)</f>
        <v>1</v>
      </c>
      <c r="K226" s="138">
        <f>insurance9[[#This Row],[charges]]</f>
        <v>19515.5416</v>
      </c>
      <c r="L226">
        <f>insurance9[[#This Row],[age]]</f>
        <v>42</v>
      </c>
      <c r="M226">
        <f>IF(insurance9[[#This Row],[smoker]]="yes",1,0)</f>
        <v>1</v>
      </c>
      <c r="N226" t="str">
        <f>IF(insurance9[[#This Row],[smoker]]="yes","Perokok","Non Perokok")</f>
        <v>Perokok</v>
      </c>
      <c r="O226" s="138">
        <f>insurance9[[#This Row],[charges]]</f>
        <v>19515.5416</v>
      </c>
      <c r="P226" s="138" t="str" cm="1">
        <f t="array" ref="P226">INDEX(bmi[bmi name],MATCH(1,(insurance9[[#This Row],[bmi]]&lt;bmi[bmi atas])*(insurance9[[#This Row],[bmi]]&gt;=bmi[bmi bawah]),0),0)</f>
        <v>Overweight</v>
      </c>
      <c r="Q226" s="138">
        <f>insurance9[[#This Row],[cha]]</f>
        <v>19515.5416</v>
      </c>
      <c r="R226" s="138" t="str">
        <f>insurance9[[#This Row],[smo]]</f>
        <v>Perokok</v>
      </c>
      <c r="S226" s="149">
        <f>insurance9[[#This Row],[bmi]]</f>
        <v>24.64</v>
      </c>
      <c r="T226" s="149">
        <f>insurance9[[#This Row],[age]]</f>
        <v>42</v>
      </c>
      <c r="U226" s="149">
        <f>insurance9[[#This Row],[bmi2]]</f>
        <v>24.64</v>
      </c>
      <c r="V226">
        <f>insurance9[[#This Row],[charges_class]]</f>
        <v>4</v>
      </c>
      <c r="W226">
        <f>VLOOKUP(insurance9[[#This Row],[region]],Table2[],2,0)</f>
        <v>4</v>
      </c>
      <c r="X226">
        <f>IF(insurance9[[#This Row],[sex]]="female",0,1)</f>
        <v>1</v>
      </c>
      <c r="Y226">
        <f>insurance9[[#This Row],[bmi]]</f>
        <v>24.64</v>
      </c>
      <c r="Z226">
        <f>insurance9[[#This Row],[children]]</f>
        <v>0</v>
      </c>
    </row>
    <row r="227" spans="1:26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 s="29">
        <v>11987.1682</v>
      </c>
      <c r="H227" cm="1">
        <f t="array" ref="H227">INDEX(kelas_charges[kelas],MATCH(1,(insurance9[[#This Row],[charges]]&gt;=kelas_charges[Lower])*(insurance9[[#This Row],[charges]]&lt;kelas_charges[Upper]),0),1)</f>
        <v>2</v>
      </c>
      <c r="I227" t="str" cm="1">
        <f t="array" ref="I227">INDEX(kelas_charges[desc],MATCH(1,(insurance9[[#This Row],[charges]]&gt;=kelas_charges[Lower])*(insurance9[[#This Row],[charges]]&lt;kelas_charges[Upper]),0),1)</f>
        <v>6817 s.d 12512</v>
      </c>
      <c r="J227">
        <f>IF(insurance9[[#This Row],[charges]]&gt;16700,1,0)</f>
        <v>0</v>
      </c>
      <c r="K227" s="138">
        <f>insurance9[[#This Row],[charges]]</f>
        <v>11987.1682</v>
      </c>
      <c r="L227">
        <f>insurance9[[#This Row],[age]]</f>
        <v>55</v>
      </c>
      <c r="M227">
        <f>IF(insurance9[[#This Row],[smoker]]="yes",1,0)</f>
        <v>0</v>
      </c>
      <c r="N227" t="str">
        <f>IF(insurance9[[#This Row],[smoker]]="yes","Perokok","Non Perokok")</f>
        <v>Non Perokok</v>
      </c>
      <c r="O227" s="138">
        <f>insurance9[[#This Row],[charges]]</f>
        <v>11987.1682</v>
      </c>
      <c r="P227" s="138" t="str" cm="1">
        <f t="array" ref="P227">INDEX(bmi[bmi name],MATCH(1,(insurance9[[#This Row],[bmi]]&lt;bmi[bmi atas])*(insurance9[[#This Row],[bmi]]&gt;=bmi[bmi bawah]),0),0)</f>
        <v>Obesitas II</v>
      </c>
      <c r="Q227" s="138">
        <f>insurance9[[#This Row],[cha]]</f>
        <v>11987.1682</v>
      </c>
      <c r="R227" s="138" t="str">
        <f>insurance9[[#This Row],[smo]]</f>
        <v>Non Perokok</v>
      </c>
      <c r="S227" s="149">
        <f>insurance9[[#This Row],[bmi]]</f>
        <v>33.880000000000003</v>
      </c>
      <c r="T227" s="149">
        <f>insurance9[[#This Row],[age]]</f>
        <v>55</v>
      </c>
      <c r="U227" s="149">
        <f>insurance9[[#This Row],[bmi2]]</f>
        <v>33.880000000000003</v>
      </c>
      <c r="V227">
        <f>insurance9[[#This Row],[charges_class]]</f>
        <v>2</v>
      </c>
      <c r="W227">
        <f>VLOOKUP(insurance9[[#This Row],[region]],Table2[],2,0)</f>
        <v>4</v>
      </c>
      <c r="X227">
        <f>IF(insurance9[[#This Row],[sex]]="female",0,1)</f>
        <v>1</v>
      </c>
      <c r="Y227">
        <f>insurance9[[#This Row],[bmi]]</f>
        <v>33.880000000000003</v>
      </c>
      <c r="Z227">
        <f>insurance9[[#This Row],[children]]</f>
        <v>3</v>
      </c>
    </row>
    <row r="228" spans="1:26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 s="29">
        <v>2689.4953999999998</v>
      </c>
      <c r="H228" cm="1">
        <f t="array" ref="H228">INDEX(kelas_charges[kelas],MATCH(1,(insurance9[[#This Row],[charges]]&gt;=kelas_charges[Lower])*(insurance9[[#This Row],[charges]]&lt;kelas_charges[Upper]),0),1)</f>
        <v>1</v>
      </c>
      <c r="I228" t="str" cm="1">
        <f t="array" ref="I228">INDEX(kelas_charges[desc],MATCH(1,(insurance9[[#This Row],[charges]]&gt;=kelas_charges[Lower])*(insurance9[[#This Row],[charges]]&lt;kelas_charges[Upper]),0),1)</f>
        <v>1121 s.d 6817</v>
      </c>
      <c r="J228">
        <f>IF(insurance9[[#This Row],[charges]]&gt;16700,1,0)</f>
        <v>0</v>
      </c>
      <c r="K228" s="138">
        <f>insurance9[[#This Row],[charges]]</f>
        <v>2689.4953999999998</v>
      </c>
      <c r="L228">
        <f>insurance9[[#This Row],[age]]</f>
        <v>28</v>
      </c>
      <c r="M228">
        <f>IF(insurance9[[#This Row],[smoker]]="yes",1,0)</f>
        <v>0</v>
      </c>
      <c r="N228" t="str">
        <f>IF(insurance9[[#This Row],[smoker]]="yes","Perokok","Non Perokok")</f>
        <v>Non Perokok</v>
      </c>
      <c r="O228" s="138">
        <f>insurance9[[#This Row],[charges]]</f>
        <v>2689.4953999999998</v>
      </c>
      <c r="P228" s="138" t="str" cm="1">
        <f t="array" ref="P228">INDEX(bmi[bmi name],MATCH(1,(insurance9[[#This Row],[bmi]]&lt;bmi[bmi atas])*(insurance9[[#This Row],[bmi]]&gt;=bmi[bmi bawah]),0),0)</f>
        <v>Obesitas II</v>
      </c>
      <c r="Q228" s="138">
        <f>insurance9[[#This Row],[cha]]</f>
        <v>2689.4953999999998</v>
      </c>
      <c r="R228" s="138" t="str">
        <f>insurance9[[#This Row],[smo]]</f>
        <v>Non Perokok</v>
      </c>
      <c r="S228" s="149">
        <f>insurance9[[#This Row],[bmi]]</f>
        <v>38.06</v>
      </c>
      <c r="T228" s="149">
        <f>insurance9[[#This Row],[age]]</f>
        <v>28</v>
      </c>
      <c r="U228" s="149">
        <f>insurance9[[#This Row],[bmi2]]</f>
        <v>38.06</v>
      </c>
      <c r="V228">
        <f>insurance9[[#This Row],[charges_class]]</f>
        <v>1</v>
      </c>
      <c r="W228">
        <f>VLOOKUP(insurance9[[#This Row],[region]],Table2[],2,0)</f>
        <v>4</v>
      </c>
      <c r="X228">
        <f>IF(insurance9[[#This Row],[sex]]="female",0,1)</f>
        <v>1</v>
      </c>
      <c r="Y228">
        <f>insurance9[[#This Row],[bmi]]</f>
        <v>38.06</v>
      </c>
      <c r="Z228">
        <f>insurance9[[#This Row],[children]]</f>
        <v>0</v>
      </c>
    </row>
    <row r="229" spans="1:26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 s="29">
        <v>24227.337240000001</v>
      </c>
      <c r="H229" cm="1">
        <f t="array" ref="H229">INDEX(kelas_charges[kelas],MATCH(1,(insurance9[[#This Row],[charges]]&gt;=kelas_charges[Lower])*(insurance9[[#This Row],[charges]]&lt;kelas_charges[Upper]),0),1)</f>
        <v>5</v>
      </c>
      <c r="I229" t="str" cm="1">
        <f t="array" ref="I229">INDEX(kelas_charges[desc],MATCH(1,(insurance9[[#This Row],[charges]]&gt;=kelas_charges[Lower])*(insurance9[[#This Row],[charges]]&lt;kelas_charges[Upper]),0),1)</f>
        <v>23903 s.d 29598</v>
      </c>
      <c r="J229">
        <f>IF(insurance9[[#This Row],[charges]]&gt;16700,1,0)</f>
        <v>1</v>
      </c>
      <c r="K229" s="138">
        <f>insurance9[[#This Row],[charges]]</f>
        <v>24227.337240000001</v>
      </c>
      <c r="L229">
        <f>insurance9[[#This Row],[age]]</f>
        <v>58</v>
      </c>
      <c r="M229">
        <f>IF(insurance9[[#This Row],[smoker]]="yes",1,0)</f>
        <v>0</v>
      </c>
      <c r="N229" t="str">
        <f>IF(insurance9[[#This Row],[smoker]]="yes","Perokok","Non Perokok")</f>
        <v>Non Perokok</v>
      </c>
      <c r="O229" s="138">
        <f>insurance9[[#This Row],[charges]]</f>
        <v>24227.337240000001</v>
      </c>
      <c r="P229" s="138" t="str" cm="1">
        <f t="array" ref="P229">INDEX(bmi[bmi name],MATCH(1,(insurance9[[#This Row],[bmi]]&lt;bmi[bmi atas])*(insurance9[[#This Row],[bmi]]&gt;=bmi[bmi bawah]),0),0)</f>
        <v>Obesitas II</v>
      </c>
      <c r="Q229" s="138">
        <f>insurance9[[#This Row],[cha]]</f>
        <v>24227.337240000001</v>
      </c>
      <c r="R229" s="138" t="str">
        <f>insurance9[[#This Row],[smo]]</f>
        <v>Non Perokok</v>
      </c>
      <c r="S229" s="149">
        <f>insurance9[[#This Row],[bmi]]</f>
        <v>41.91</v>
      </c>
      <c r="T229" s="149">
        <f>insurance9[[#This Row],[age]]</f>
        <v>58</v>
      </c>
      <c r="U229" s="149">
        <f>insurance9[[#This Row],[bmi2]]</f>
        <v>41.91</v>
      </c>
      <c r="V229">
        <f>insurance9[[#This Row],[charges_class]]</f>
        <v>5</v>
      </c>
      <c r="W229">
        <f>VLOOKUP(insurance9[[#This Row],[region]],Table2[],2,0)</f>
        <v>4</v>
      </c>
      <c r="X229">
        <f>IF(insurance9[[#This Row],[sex]]="female",0,1)</f>
        <v>0</v>
      </c>
      <c r="Y229">
        <f>insurance9[[#This Row],[bmi]]</f>
        <v>41.91</v>
      </c>
      <c r="Z229">
        <f>insurance9[[#This Row],[children]]</f>
        <v>0</v>
      </c>
    </row>
    <row r="230" spans="1:26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 s="29">
        <v>7358.1756500000001</v>
      </c>
      <c r="H230" cm="1">
        <f t="array" ref="H230">INDEX(kelas_charges[kelas],MATCH(1,(insurance9[[#This Row],[charges]]&gt;=kelas_charges[Lower])*(insurance9[[#This Row],[charges]]&lt;kelas_charges[Upper]),0),1)</f>
        <v>2</v>
      </c>
      <c r="I230" t="str" cm="1">
        <f t="array" ref="I230">INDEX(kelas_charges[desc],MATCH(1,(insurance9[[#This Row],[charges]]&gt;=kelas_charges[Lower])*(insurance9[[#This Row],[charges]]&lt;kelas_charges[Upper]),0),1)</f>
        <v>6817 s.d 12512</v>
      </c>
      <c r="J230">
        <f>IF(insurance9[[#This Row],[charges]]&gt;16700,1,0)</f>
        <v>0</v>
      </c>
      <c r="K230" s="138">
        <f>insurance9[[#This Row],[charges]]</f>
        <v>7358.1756500000001</v>
      </c>
      <c r="L230">
        <f>insurance9[[#This Row],[age]]</f>
        <v>41</v>
      </c>
      <c r="M230">
        <f>IF(insurance9[[#This Row],[smoker]]="yes",1,0)</f>
        <v>0</v>
      </c>
      <c r="N230" t="str">
        <f>IF(insurance9[[#This Row],[smoker]]="yes","Perokok","Non Perokok")</f>
        <v>Non Perokok</v>
      </c>
      <c r="O230" s="138">
        <f>insurance9[[#This Row],[charges]]</f>
        <v>7358.1756500000001</v>
      </c>
      <c r="P230" s="138" t="str" cm="1">
        <f t="array" ref="P230">INDEX(bmi[bmi name],MATCH(1,(insurance9[[#This Row],[bmi]]&lt;bmi[bmi atas])*(insurance9[[#This Row],[bmi]]&gt;=bmi[bmi bawah]),0),0)</f>
        <v>Obesitas II</v>
      </c>
      <c r="Q230" s="138">
        <f>insurance9[[#This Row],[cha]]</f>
        <v>7358.1756500000001</v>
      </c>
      <c r="R230" s="138" t="str">
        <f>insurance9[[#This Row],[smo]]</f>
        <v>Non Perokok</v>
      </c>
      <c r="S230" s="149">
        <f>insurance9[[#This Row],[bmi]]</f>
        <v>31.635000000000002</v>
      </c>
      <c r="T230" s="149">
        <f>insurance9[[#This Row],[age]]</f>
        <v>41</v>
      </c>
      <c r="U230" s="149">
        <f>insurance9[[#This Row],[bmi2]]</f>
        <v>31.635000000000002</v>
      </c>
      <c r="V230">
        <f>insurance9[[#This Row],[charges_class]]</f>
        <v>2</v>
      </c>
      <c r="W230">
        <f>VLOOKUP(insurance9[[#This Row],[region]],Table2[],2,0)</f>
        <v>2</v>
      </c>
      <c r="X230">
        <f>IF(insurance9[[#This Row],[sex]]="female",0,1)</f>
        <v>0</v>
      </c>
      <c r="Y230">
        <f>insurance9[[#This Row],[bmi]]</f>
        <v>31.635000000000002</v>
      </c>
      <c r="Z230">
        <f>insurance9[[#This Row],[children]]</f>
        <v>1</v>
      </c>
    </row>
    <row r="231" spans="1:26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 s="29">
        <v>9225.2564000000002</v>
      </c>
      <c r="H231" cm="1">
        <f t="array" ref="H231">INDEX(kelas_charges[kelas],MATCH(1,(insurance9[[#This Row],[charges]]&gt;=kelas_charges[Lower])*(insurance9[[#This Row],[charges]]&lt;kelas_charges[Upper]),0),1)</f>
        <v>2</v>
      </c>
      <c r="I231" t="str" cm="1">
        <f t="array" ref="I231">INDEX(kelas_charges[desc],MATCH(1,(insurance9[[#This Row],[charges]]&gt;=kelas_charges[Lower])*(insurance9[[#This Row],[charges]]&lt;kelas_charges[Upper]),0),1)</f>
        <v>6817 s.d 12512</v>
      </c>
      <c r="J231">
        <f>IF(insurance9[[#This Row],[charges]]&gt;16700,1,0)</f>
        <v>0</v>
      </c>
      <c r="K231" s="138">
        <f>insurance9[[#This Row],[charges]]</f>
        <v>9225.2564000000002</v>
      </c>
      <c r="L231">
        <f>insurance9[[#This Row],[age]]</f>
        <v>47</v>
      </c>
      <c r="M231">
        <f>IF(insurance9[[#This Row],[smoker]]="yes",1,0)</f>
        <v>0</v>
      </c>
      <c r="N231" t="str">
        <f>IF(insurance9[[#This Row],[smoker]]="yes","Perokok","Non Perokok")</f>
        <v>Non Perokok</v>
      </c>
      <c r="O231" s="138">
        <f>insurance9[[#This Row],[charges]]</f>
        <v>9225.2564000000002</v>
      </c>
      <c r="P231" s="138" t="str" cm="1">
        <f t="array" ref="P231">INDEX(bmi[bmi name],MATCH(1,(insurance9[[#This Row],[bmi]]&lt;bmi[bmi atas])*(insurance9[[#This Row],[bmi]]&gt;=bmi[bmi bawah]),0),0)</f>
        <v>Obesitas I</v>
      </c>
      <c r="Q231" s="138">
        <f>insurance9[[#This Row],[cha]]</f>
        <v>9225.2564000000002</v>
      </c>
      <c r="R231" s="138" t="str">
        <f>insurance9[[#This Row],[smo]]</f>
        <v>Non Perokok</v>
      </c>
      <c r="S231" s="149">
        <f>insurance9[[#This Row],[bmi]]</f>
        <v>25.46</v>
      </c>
      <c r="T231" s="149">
        <f>insurance9[[#This Row],[age]]</f>
        <v>47</v>
      </c>
      <c r="U231" s="149">
        <f>insurance9[[#This Row],[bmi2]]</f>
        <v>25.46</v>
      </c>
      <c r="V231">
        <f>insurance9[[#This Row],[charges_class]]</f>
        <v>2</v>
      </c>
      <c r="W231">
        <f>VLOOKUP(insurance9[[#This Row],[region]],Table2[],2,0)</f>
        <v>2</v>
      </c>
      <c r="X231">
        <f>IF(insurance9[[#This Row],[sex]]="female",0,1)</f>
        <v>1</v>
      </c>
      <c r="Y231">
        <f>insurance9[[#This Row],[bmi]]</f>
        <v>25.46</v>
      </c>
      <c r="Z231">
        <f>insurance9[[#This Row],[children]]</f>
        <v>2</v>
      </c>
    </row>
    <row r="232" spans="1:26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 s="29">
        <v>7443.6430499999997</v>
      </c>
      <c r="H232" cm="1">
        <f t="array" ref="H232">INDEX(kelas_charges[kelas],MATCH(1,(insurance9[[#This Row],[charges]]&gt;=kelas_charges[Lower])*(insurance9[[#This Row],[charges]]&lt;kelas_charges[Upper]),0),1)</f>
        <v>2</v>
      </c>
      <c r="I232" t="str" cm="1">
        <f t="array" ref="I232">INDEX(kelas_charges[desc],MATCH(1,(insurance9[[#This Row],[charges]]&gt;=kelas_charges[Lower])*(insurance9[[#This Row],[charges]]&lt;kelas_charges[Upper]),0),1)</f>
        <v>6817 s.d 12512</v>
      </c>
      <c r="J232">
        <f>IF(insurance9[[#This Row],[charges]]&gt;16700,1,0)</f>
        <v>0</v>
      </c>
      <c r="K232" s="138">
        <f>insurance9[[#This Row],[charges]]</f>
        <v>7443.6430499999997</v>
      </c>
      <c r="L232">
        <f>insurance9[[#This Row],[age]]</f>
        <v>42</v>
      </c>
      <c r="M232">
        <f>IF(insurance9[[#This Row],[smoker]]="yes",1,0)</f>
        <v>0</v>
      </c>
      <c r="N232" t="str">
        <f>IF(insurance9[[#This Row],[smoker]]="yes","Perokok","Non Perokok")</f>
        <v>Non Perokok</v>
      </c>
      <c r="O232" s="138">
        <f>insurance9[[#This Row],[charges]]</f>
        <v>7443.6430499999997</v>
      </c>
      <c r="P232" s="138" t="str" cm="1">
        <f t="array" ref="P232">INDEX(bmi[bmi name],MATCH(1,(insurance9[[#This Row],[bmi]]&lt;bmi[bmi atas])*(insurance9[[#This Row],[bmi]]&gt;=bmi[bmi bawah]),0),0)</f>
        <v>Obesitas II</v>
      </c>
      <c r="Q232" s="138">
        <f>insurance9[[#This Row],[cha]]</f>
        <v>7443.6430499999997</v>
      </c>
      <c r="R232" s="138" t="str">
        <f>insurance9[[#This Row],[smo]]</f>
        <v>Non Perokok</v>
      </c>
      <c r="S232" s="149">
        <f>insurance9[[#This Row],[bmi]]</f>
        <v>36.195</v>
      </c>
      <c r="T232" s="149">
        <f>insurance9[[#This Row],[age]]</f>
        <v>42</v>
      </c>
      <c r="U232" s="149">
        <f>insurance9[[#This Row],[bmi2]]</f>
        <v>36.195</v>
      </c>
      <c r="V232">
        <f>insurance9[[#This Row],[charges_class]]</f>
        <v>2</v>
      </c>
      <c r="W232">
        <f>VLOOKUP(insurance9[[#This Row],[region]],Table2[],2,0)</f>
        <v>1</v>
      </c>
      <c r="X232">
        <f>IF(insurance9[[#This Row],[sex]]="female",0,1)</f>
        <v>0</v>
      </c>
      <c r="Y232">
        <f>insurance9[[#This Row],[bmi]]</f>
        <v>36.195</v>
      </c>
      <c r="Z232">
        <f>insurance9[[#This Row],[children]]</f>
        <v>1</v>
      </c>
    </row>
    <row r="233" spans="1:26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 s="29">
        <v>14001.286700000001</v>
      </c>
      <c r="H233" cm="1">
        <f t="array" ref="H233">INDEX(kelas_charges[kelas],MATCH(1,(insurance9[[#This Row],[charges]]&gt;=kelas_charges[Lower])*(insurance9[[#This Row],[charges]]&lt;kelas_charges[Upper]),0),1)</f>
        <v>3</v>
      </c>
      <c r="I233" t="str" cm="1">
        <f t="array" ref="I233">INDEX(kelas_charges[desc],MATCH(1,(insurance9[[#This Row],[charges]]&gt;=kelas_charges[Lower])*(insurance9[[#This Row],[charges]]&lt;kelas_charges[Upper]),0),1)</f>
        <v>12512 s.d 18207</v>
      </c>
      <c r="J233">
        <f>IF(insurance9[[#This Row],[charges]]&gt;16700,1,0)</f>
        <v>0</v>
      </c>
      <c r="K233" s="138">
        <f>insurance9[[#This Row],[charges]]</f>
        <v>14001.286700000001</v>
      </c>
      <c r="L233">
        <f>insurance9[[#This Row],[age]]</f>
        <v>59</v>
      </c>
      <c r="M233">
        <f>IF(insurance9[[#This Row],[smoker]]="yes",1,0)</f>
        <v>0</v>
      </c>
      <c r="N233" t="str">
        <f>IF(insurance9[[#This Row],[smoker]]="yes","Perokok","Non Perokok")</f>
        <v>Non Perokok</v>
      </c>
      <c r="O233" s="138">
        <f>insurance9[[#This Row],[charges]]</f>
        <v>14001.286700000001</v>
      </c>
      <c r="P233" s="138" t="str" cm="1">
        <f t="array" ref="P233">INDEX(bmi[bmi name],MATCH(1,(insurance9[[#This Row],[bmi]]&lt;bmi[bmi atas])*(insurance9[[#This Row],[bmi]]&gt;=bmi[bmi bawah]),0),0)</f>
        <v>Obesitas I</v>
      </c>
      <c r="Q233" s="138">
        <f>insurance9[[#This Row],[cha]]</f>
        <v>14001.286700000001</v>
      </c>
      <c r="R233" s="138" t="str">
        <f>insurance9[[#This Row],[smo]]</f>
        <v>Non Perokok</v>
      </c>
      <c r="S233" s="149">
        <f>insurance9[[#This Row],[bmi]]</f>
        <v>27.83</v>
      </c>
      <c r="T233" s="149">
        <f>insurance9[[#This Row],[age]]</f>
        <v>59</v>
      </c>
      <c r="U233" s="149">
        <f>insurance9[[#This Row],[bmi2]]</f>
        <v>27.83</v>
      </c>
      <c r="V233">
        <f>insurance9[[#This Row],[charges_class]]</f>
        <v>3</v>
      </c>
      <c r="W233">
        <f>VLOOKUP(insurance9[[#This Row],[region]],Table2[],2,0)</f>
        <v>4</v>
      </c>
      <c r="X233">
        <f>IF(insurance9[[#This Row],[sex]]="female",0,1)</f>
        <v>0</v>
      </c>
      <c r="Y233">
        <f>insurance9[[#This Row],[bmi]]</f>
        <v>27.83</v>
      </c>
      <c r="Z233">
        <f>insurance9[[#This Row],[children]]</f>
        <v>3</v>
      </c>
    </row>
    <row r="234" spans="1:26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 s="29">
        <v>1727.7850000000001</v>
      </c>
      <c r="H234" cm="1">
        <f t="array" ref="H234">INDEX(kelas_charges[kelas],MATCH(1,(insurance9[[#This Row],[charges]]&gt;=kelas_charges[Lower])*(insurance9[[#This Row],[charges]]&lt;kelas_charges[Upper]),0),1)</f>
        <v>1</v>
      </c>
      <c r="I234" t="str" cm="1">
        <f t="array" ref="I234">INDEX(kelas_charges[desc],MATCH(1,(insurance9[[#This Row],[charges]]&gt;=kelas_charges[Lower])*(insurance9[[#This Row],[charges]]&lt;kelas_charges[Upper]),0),1)</f>
        <v>1121 s.d 6817</v>
      </c>
      <c r="J234">
        <f>IF(insurance9[[#This Row],[charges]]&gt;16700,1,0)</f>
        <v>0</v>
      </c>
      <c r="K234" s="138">
        <f>insurance9[[#This Row],[charges]]</f>
        <v>1727.7850000000001</v>
      </c>
      <c r="L234">
        <f>insurance9[[#This Row],[age]]</f>
        <v>19</v>
      </c>
      <c r="M234">
        <f>IF(insurance9[[#This Row],[smoker]]="yes",1,0)</f>
        <v>0</v>
      </c>
      <c r="N234" t="str">
        <f>IF(insurance9[[#This Row],[smoker]]="yes","Perokok","Non Perokok")</f>
        <v>Non Perokok</v>
      </c>
      <c r="O234" s="138">
        <f>insurance9[[#This Row],[charges]]</f>
        <v>1727.7850000000001</v>
      </c>
      <c r="P234" s="138" t="str" cm="1">
        <f t="array" ref="P234">INDEX(bmi[bmi name],MATCH(1,(insurance9[[#This Row],[bmi]]&lt;bmi[bmi atas])*(insurance9[[#This Row],[bmi]]&gt;=bmi[bmi bawah]),0),0)</f>
        <v>Underweight</v>
      </c>
      <c r="Q234" s="138">
        <f>insurance9[[#This Row],[cha]]</f>
        <v>1727.7850000000001</v>
      </c>
      <c r="R234" s="138" t="str">
        <f>insurance9[[#This Row],[smo]]</f>
        <v>Non Perokok</v>
      </c>
      <c r="S234" s="149">
        <f>insurance9[[#This Row],[bmi]]</f>
        <v>17.8</v>
      </c>
      <c r="T234" s="149">
        <f>insurance9[[#This Row],[age]]</f>
        <v>19</v>
      </c>
      <c r="U234" s="149">
        <f>insurance9[[#This Row],[bmi2]]</f>
        <v>17.8</v>
      </c>
      <c r="V234">
        <f>insurance9[[#This Row],[charges_class]]</f>
        <v>1</v>
      </c>
      <c r="W234">
        <f>VLOOKUP(insurance9[[#This Row],[region]],Table2[],2,0)</f>
        <v>3</v>
      </c>
      <c r="X234">
        <f>IF(insurance9[[#This Row],[sex]]="female",0,1)</f>
        <v>0</v>
      </c>
      <c r="Y234">
        <f>insurance9[[#This Row],[bmi]]</f>
        <v>17.8</v>
      </c>
      <c r="Z234">
        <f>insurance9[[#This Row],[children]]</f>
        <v>0</v>
      </c>
    </row>
    <row r="235" spans="1:26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 s="29">
        <v>12333.828</v>
      </c>
      <c r="H235" cm="1">
        <f t="array" ref="H235">INDEX(kelas_charges[kelas],MATCH(1,(insurance9[[#This Row],[charges]]&gt;=kelas_charges[Lower])*(insurance9[[#This Row],[charges]]&lt;kelas_charges[Upper]),0),1)</f>
        <v>2</v>
      </c>
      <c r="I235" t="str" cm="1">
        <f t="array" ref="I235">INDEX(kelas_charges[desc],MATCH(1,(insurance9[[#This Row],[charges]]&gt;=kelas_charges[Lower])*(insurance9[[#This Row],[charges]]&lt;kelas_charges[Upper]),0),1)</f>
        <v>6817 s.d 12512</v>
      </c>
      <c r="J235">
        <f>IF(insurance9[[#This Row],[charges]]&gt;16700,1,0)</f>
        <v>0</v>
      </c>
      <c r="K235" s="138">
        <f>insurance9[[#This Row],[charges]]</f>
        <v>12333.828</v>
      </c>
      <c r="L235">
        <f>insurance9[[#This Row],[age]]</f>
        <v>59</v>
      </c>
      <c r="M235">
        <f>IF(insurance9[[#This Row],[smoker]]="yes",1,0)</f>
        <v>0</v>
      </c>
      <c r="N235" t="str">
        <f>IF(insurance9[[#This Row],[smoker]]="yes","Perokok","Non Perokok")</f>
        <v>Non Perokok</v>
      </c>
      <c r="O235" s="138">
        <f>insurance9[[#This Row],[charges]]</f>
        <v>12333.828</v>
      </c>
      <c r="P235" s="138" t="str" cm="1">
        <f t="array" ref="P235">INDEX(bmi[bmi name],MATCH(1,(insurance9[[#This Row],[bmi]]&lt;bmi[bmi atas])*(insurance9[[#This Row],[bmi]]&gt;=bmi[bmi bawah]),0),0)</f>
        <v>Obesitas I</v>
      </c>
      <c r="Q235" s="138">
        <f>insurance9[[#This Row],[cha]]</f>
        <v>12333.828</v>
      </c>
      <c r="R235" s="138" t="str">
        <f>insurance9[[#This Row],[smo]]</f>
        <v>Non Perokok</v>
      </c>
      <c r="S235" s="149">
        <f>insurance9[[#This Row],[bmi]]</f>
        <v>27.5</v>
      </c>
      <c r="T235" s="149">
        <f>insurance9[[#This Row],[age]]</f>
        <v>59</v>
      </c>
      <c r="U235" s="149">
        <f>insurance9[[#This Row],[bmi2]]</f>
        <v>27.5</v>
      </c>
      <c r="V235">
        <f>insurance9[[#This Row],[charges_class]]</f>
        <v>2</v>
      </c>
      <c r="W235">
        <f>VLOOKUP(insurance9[[#This Row],[region]],Table2[],2,0)</f>
        <v>3</v>
      </c>
      <c r="X235">
        <f>IF(insurance9[[#This Row],[sex]]="female",0,1)</f>
        <v>1</v>
      </c>
      <c r="Y235">
        <f>insurance9[[#This Row],[bmi]]</f>
        <v>27.5</v>
      </c>
      <c r="Z235">
        <f>insurance9[[#This Row],[children]]</f>
        <v>1</v>
      </c>
    </row>
    <row r="236" spans="1:26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 s="29">
        <v>6710.1918999999998</v>
      </c>
      <c r="H236" cm="1">
        <f t="array" ref="H236">INDEX(kelas_charges[kelas],MATCH(1,(insurance9[[#This Row],[charges]]&gt;=kelas_charges[Lower])*(insurance9[[#This Row],[charges]]&lt;kelas_charges[Upper]),0),1)</f>
        <v>1</v>
      </c>
      <c r="I236" t="str" cm="1">
        <f t="array" ref="I236">INDEX(kelas_charges[desc],MATCH(1,(insurance9[[#This Row],[charges]]&gt;=kelas_charges[Lower])*(insurance9[[#This Row],[charges]]&lt;kelas_charges[Upper]),0),1)</f>
        <v>1121 s.d 6817</v>
      </c>
      <c r="J236">
        <f>IF(insurance9[[#This Row],[charges]]&gt;16700,1,0)</f>
        <v>0</v>
      </c>
      <c r="K236" s="138">
        <f>insurance9[[#This Row],[charges]]</f>
        <v>6710.1918999999998</v>
      </c>
      <c r="L236">
        <f>insurance9[[#This Row],[age]]</f>
        <v>39</v>
      </c>
      <c r="M236">
        <f>IF(insurance9[[#This Row],[smoker]]="yes",1,0)</f>
        <v>0</v>
      </c>
      <c r="N236" t="str">
        <f>IF(insurance9[[#This Row],[smoker]]="yes","Perokok","Non Perokok")</f>
        <v>Non Perokok</v>
      </c>
      <c r="O236" s="138">
        <f>insurance9[[#This Row],[charges]]</f>
        <v>6710.1918999999998</v>
      </c>
      <c r="P236" s="138" t="str" cm="1">
        <f t="array" ref="P236">INDEX(bmi[bmi name],MATCH(1,(insurance9[[#This Row],[bmi]]&lt;bmi[bmi atas])*(insurance9[[#This Row],[bmi]]&gt;=bmi[bmi bawah]),0),0)</f>
        <v>Overweight</v>
      </c>
      <c r="Q236" s="138">
        <f>insurance9[[#This Row],[cha]]</f>
        <v>6710.1918999999998</v>
      </c>
      <c r="R236" s="138" t="str">
        <f>insurance9[[#This Row],[smo]]</f>
        <v>Non Perokok</v>
      </c>
      <c r="S236" s="149">
        <f>insurance9[[#This Row],[bmi]]</f>
        <v>24.51</v>
      </c>
      <c r="T236" s="149">
        <f>insurance9[[#This Row],[age]]</f>
        <v>39</v>
      </c>
      <c r="U236" s="149">
        <f>insurance9[[#This Row],[bmi2]]</f>
        <v>24.51</v>
      </c>
      <c r="V236">
        <f>insurance9[[#This Row],[charges_class]]</f>
        <v>1</v>
      </c>
      <c r="W236">
        <f>VLOOKUP(insurance9[[#This Row],[region]],Table2[],2,0)</f>
        <v>1</v>
      </c>
      <c r="X236">
        <f>IF(insurance9[[#This Row],[sex]]="female",0,1)</f>
        <v>1</v>
      </c>
      <c r="Y236">
        <f>insurance9[[#This Row],[bmi]]</f>
        <v>24.51</v>
      </c>
      <c r="Z236">
        <f>insurance9[[#This Row],[children]]</f>
        <v>2</v>
      </c>
    </row>
    <row r="237" spans="1:26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 s="29">
        <v>19444.265800000001</v>
      </c>
      <c r="H237" cm="1">
        <f t="array" ref="H237">INDEX(kelas_charges[kelas],MATCH(1,(insurance9[[#This Row],[charges]]&gt;=kelas_charges[Lower])*(insurance9[[#This Row],[charges]]&lt;kelas_charges[Upper]),0),1)</f>
        <v>4</v>
      </c>
      <c r="I237" t="str" cm="1">
        <f t="array" ref="I237">INDEX(kelas_charges[desc],MATCH(1,(insurance9[[#This Row],[charges]]&gt;=kelas_charges[Lower])*(insurance9[[#This Row],[charges]]&lt;kelas_charges[Upper]),0),1)</f>
        <v>18207 s.d 23903</v>
      </c>
      <c r="J237">
        <f>IF(insurance9[[#This Row],[charges]]&gt;16700,1,0)</f>
        <v>1</v>
      </c>
      <c r="K237" s="138">
        <f>insurance9[[#This Row],[charges]]</f>
        <v>19444.265800000001</v>
      </c>
      <c r="L237">
        <f>insurance9[[#This Row],[age]]</f>
        <v>40</v>
      </c>
      <c r="M237">
        <f>IF(insurance9[[#This Row],[smoker]]="yes",1,0)</f>
        <v>1</v>
      </c>
      <c r="N237" t="str">
        <f>IF(insurance9[[#This Row],[smoker]]="yes","Perokok","Non Perokok")</f>
        <v>Perokok</v>
      </c>
      <c r="O237" s="138">
        <f>insurance9[[#This Row],[charges]]</f>
        <v>19444.265800000001</v>
      </c>
      <c r="P237" s="138" t="str" cm="1">
        <f t="array" ref="P237">INDEX(bmi[bmi name],MATCH(1,(insurance9[[#This Row],[bmi]]&lt;bmi[bmi atas])*(insurance9[[#This Row],[bmi]]&gt;=bmi[bmi bawah]),0),0)</f>
        <v>Normal</v>
      </c>
      <c r="Q237" s="138">
        <f>insurance9[[#This Row],[cha]]</f>
        <v>19444.265800000001</v>
      </c>
      <c r="R237" s="138" t="str">
        <f>insurance9[[#This Row],[smo]]</f>
        <v>Perokok</v>
      </c>
      <c r="S237" s="149">
        <f>insurance9[[#This Row],[bmi]]</f>
        <v>22.22</v>
      </c>
      <c r="T237" s="149">
        <f>insurance9[[#This Row],[age]]</f>
        <v>40</v>
      </c>
      <c r="U237" s="149">
        <f>insurance9[[#This Row],[bmi2]]</f>
        <v>22.22</v>
      </c>
      <c r="V237">
        <f>insurance9[[#This Row],[charges_class]]</f>
        <v>4</v>
      </c>
      <c r="W237">
        <f>VLOOKUP(insurance9[[#This Row],[region]],Table2[],2,0)</f>
        <v>4</v>
      </c>
      <c r="X237">
        <f>IF(insurance9[[#This Row],[sex]]="female",0,1)</f>
        <v>0</v>
      </c>
      <c r="Y237">
        <f>insurance9[[#This Row],[bmi]]</f>
        <v>22.22</v>
      </c>
      <c r="Z237">
        <f>insurance9[[#This Row],[children]]</f>
        <v>2</v>
      </c>
    </row>
    <row r="238" spans="1:26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 s="29">
        <v>1615.7666999999999</v>
      </c>
      <c r="H238" cm="1">
        <f t="array" ref="H238">INDEX(kelas_charges[kelas],MATCH(1,(insurance9[[#This Row],[charges]]&gt;=kelas_charges[Lower])*(insurance9[[#This Row],[charges]]&lt;kelas_charges[Upper]),0),1)</f>
        <v>1</v>
      </c>
      <c r="I238" t="str" cm="1">
        <f t="array" ref="I238">INDEX(kelas_charges[desc],MATCH(1,(insurance9[[#This Row],[charges]]&gt;=kelas_charges[Lower])*(insurance9[[#This Row],[charges]]&lt;kelas_charges[Upper]),0),1)</f>
        <v>1121 s.d 6817</v>
      </c>
      <c r="J238">
        <f>IF(insurance9[[#This Row],[charges]]&gt;16700,1,0)</f>
        <v>0</v>
      </c>
      <c r="K238" s="138">
        <f>insurance9[[#This Row],[charges]]</f>
        <v>1615.7666999999999</v>
      </c>
      <c r="L238">
        <f>insurance9[[#This Row],[age]]</f>
        <v>18</v>
      </c>
      <c r="M238">
        <f>IF(insurance9[[#This Row],[smoker]]="yes",1,0)</f>
        <v>0</v>
      </c>
      <c r="N238" t="str">
        <f>IF(insurance9[[#This Row],[smoker]]="yes","Perokok","Non Perokok")</f>
        <v>Non Perokok</v>
      </c>
      <c r="O238" s="138">
        <f>insurance9[[#This Row],[charges]]</f>
        <v>1615.7666999999999</v>
      </c>
      <c r="P238" s="138" t="str" cm="1">
        <f t="array" ref="P238">INDEX(bmi[bmi name],MATCH(1,(insurance9[[#This Row],[bmi]]&lt;bmi[bmi atas])*(insurance9[[#This Row],[bmi]]&gt;=bmi[bmi bawah]),0),0)</f>
        <v>Obesitas I</v>
      </c>
      <c r="Q238" s="138">
        <f>insurance9[[#This Row],[cha]]</f>
        <v>1615.7666999999999</v>
      </c>
      <c r="R238" s="138" t="str">
        <f>insurance9[[#This Row],[smo]]</f>
        <v>Non Perokok</v>
      </c>
      <c r="S238" s="149">
        <f>insurance9[[#This Row],[bmi]]</f>
        <v>26.73</v>
      </c>
      <c r="T238" s="149">
        <f>insurance9[[#This Row],[age]]</f>
        <v>18</v>
      </c>
      <c r="U238" s="149">
        <f>insurance9[[#This Row],[bmi2]]</f>
        <v>26.73</v>
      </c>
      <c r="V238">
        <f>insurance9[[#This Row],[charges_class]]</f>
        <v>1</v>
      </c>
      <c r="W238">
        <f>VLOOKUP(insurance9[[#This Row],[region]],Table2[],2,0)</f>
        <v>4</v>
      </c>
      <c r="X238">
        <f>IF(insurance9[[#This Row],[sex]]="female",0,1)</f>
        <v>0</v>
      </c>
      <c r="Y238">
        <f>insurance9[[#This Row],[bmi]]</f>
        <v>26.73</v>
      </c>
      <c r="Z238">
        <f>insurance9[[#This Row],[children]]</f>
        <v>0</v>
      </c>
    </row>
    <row r="239" spans="1:26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 s="29">
        <v>4463.2051000000001</v>
      </c>
      <c r="H239" cm="1">
        <f t="array" ref="H239">INDEX(kelas_charges[kelas],MATCH(1,(insurance9[[#This Row],[charges]]&gt;=kelas_charges[Lower])*(insurance9[[#This Row],[charges]]&lt;kelas_charges[Upper]),0),1)</f>
        <v>1</v>
      </c>
      <c r="I239" t="str" cm="1">
        <f t="array" ref="I239">INDEX(kelas_charges[desc],MATCH(1,(insurance9[[#This Row],[charges]]&gt;=kelas_charges[Lower])*(insurance9[[#This Row],[charges]]&lt;kelas_charges[Upper]),0),1)</f>
        <v>1121 s.d 6817</v>
      </c>
      <c r="J239">
        <f>IF(insurance9[[#This Row],[charges]]&gt;16700,1,0)</f>
        <v>0</v>
      </c>
      <c r="K239" s="138">
        <f>insurance9[[#This Row],[charges]]</f>
        <v>4463.2051000000001</v>
      </c>
      <c r="L239">
        <f>insurance9[[#This Row],[age]]</f>
        <v>31</v>
      </c>
      <c r="M239">
        <f>IF(insurance9[[#This Row],[smoker]]="yes",1,0)</f>
        <v>0</v>
      </c>
      <c r="N239" t="str">
        <f>IF(insurance9[[#This Row],[smoker]]="yes","Perokok","Non Perokok")</f>
        <v>Non Perokok</v>
      </c>
      <c r="O239" s="138">
        <f>insurance9[[#This Row],[charges]]</f>
        <v>4463.2051000000001</v>
      </c>
      <c r="P239" s="138" t="str" cm="1">
        <f t="array" ref="P239">INDEX(bmi[bmi name],MATCH(1,(insurance9[[#This Row],[bmi]]&lt;bmi[bmi atas])*(insurance9[[#This Row],[bmi]]&gt;=bmi[bmi bawah]),0),0)</f>
        <v>Obesitas II</v>
      </c>
      <c r="Q239" s="138">
        <f>insurance9[[#This Row],[cha]]</f>
        <v>4463.2051000000001</v>
      </c>
      <c r="R239" s="138" t="str">
        <f>insurance9[[#This Row],[smo]]</f>
        <v>Non Perokok</v>
      </c>
      <c r="S239" s="149">
        <f>insurance9[[#This Row],[bmi]]</f>
        <v>38.39</v>
      </c>
      <c r="T239" s="149">
        <f>insurance9[[#This Row],[age]]</f>
        <v>31</v>
      </c>
      <c r="U239" s="149">
        <f>insurance9[[#This Row],[bmi2]]</f>
        <v>38.39</v>
      </c>
      <c r="V239">
        <f>insurance9[[#This Row],[charges_class]]</f>
        <v>1</v>
      </c>
      <c r="W239">
        <f>VLOOKUP(insurance9[[#This Row],[region]],Table2[],2,0)</f>
        <v>4</v>
      </c>
      <c r="X239">
        <f>IF(insurance9[[#This Row],[sex]]="female",0,1)</f>
        <v>1</v>
      </c>
      <c r="Y239">
        <f>insurance9[[#This Row],[bmi]]</f>
        <v>38.39</v>
      </c>
      <c r="Z239">
        <f>insurance9[[#This Row],[children]]</f>
        <v>2</v>
      </c>
    </row>
    <row r="240" spans="1:26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 s="29">
        <v>17352.6803</v>
      </c>
      <c r="H240" cm="1">
        <f t="array" ref="H240">INDEX(kelas_charges[kelas],MATCH(1,(insurance9[[#This Row],[charges]]&gt;=kelas_charges[Lower])*(insurance9[[#This Row],[charges]]&lt;kelas_charges[Upper]),0),1)</f>
        <v>3</v>
      </c>
      <c r="I240" t="str" cm="1">
        <f t="array" ref="I240">INDEX(kelas_charges[desc],MATCH(1,(insurance9[[#This Row],[charges]]&gt;=kelas_charges[Lower])*(insurance9[[#This Row],[charges]]&lt;kelas_charges[Upper]),0),1)</f>
        <v>12512 s.d 18207</v>
      </c>
      <c r="J240">
        <f>IF(insurance9[[#This Row],[charges]]&gt;16700,1,0)</f>
        <v>1</v>
      </c>
      <c r="K240" s="138">
        <f>insurance9[[#This Row],[charges]]</f>
        <v>17352.6803</v>
      </c>
      <c r="L240">
        <f>insurance9[[#This Row],[age]]</f>
        <v>19</v>
      </c>
      <c r="M240">
        <f>IF(insurance9[[#This Row],[smoker]]="yes",1,0)</f>
        <v>1</v>
      </c>
      <c r="N240" t="str">
        <f>IF(insurance9[[#This Row],[smoker]]="yes","Perokok","Non Perokok")</f>
        <v>Perokok</v>
      </c>
      <c r="O240" s="138">
        <f>insurance9[[#This Row],[charges]]</f>
        <v>17352.6803</v>
      </c>
      <c r="P240" s="138" t="str" cm="1">
        <f t="array" ref="P240">INDEX(bmi[bmi name],MATCH(1,(insurance9[[#This Row],[bmi]]&lt;bmi[bmi atas])*(insurance9[[#This Row],[bmi]]&gt;=bmi[bmi bawah]),0),0)</f>
        <v>Obesitas I</v>
      </c>
      <c r="Q240" s="138">
        <f>insurance9[[#This Row],[cha]]</f>
        <v>17352.6803</v>
      </c>
      <c r="R240" s="138" t="str">
        <f>insurance9[[#This Row],[smo]]</f>
        <v>Perokok</v>
      </c>
      <c r="S240" s="149">
        <f>insurance9[[#This Row],[bmi]]</f>
        <v>29.07</v>
      </c>
      <c r="T240" s="149">
        <f>insurance9[[#This Row],[age]]</f>
        <v>19</v>
      </c>
      <c r="U240" s="149">
        <f>insurance9[[#This Row],[bmi2]]</f>
        <v>29.07</v>
      </c>
      <c r="V240">
        <f>insurance9[[#This Row],[charges_class]]</f>
        <v>3</v>
      </c>
      <c r="W240">
        <f>VLOOKUP(insurance9[[#This Row],[region]],Table2[],2,0)</f>
        <v>1</v>
      </c>
      <c r="X240">
        <f>IF(insurance9[[#This Row],[sex]]="female",0,1)</f>
        <v>1</v>
      </c>
      <c r="Y240">
        <f>insurance9[[#This Row],[bmi]]</f>
        <v>29.07</v>
      </c>
      <c r="Z240">
        <f>insurance9[[#This Row],[children]]</f>
        <v>0</v>
      </c>
    </row>
    <row r="241" spans="1:26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 s="29">
        <v>7152.6714000000002</v>
      </c>
      <c r="H241" cm="1">
        <f t="array" ref="H241">INDEX(kelas_charges[kelas],MATCH(1,(insurance9[[#This Row],[charges]]&gt;=kelas_charges[Lower])*(insurance9[[#This Row],[charges]]&lt;kelas_charges[Upper]),0),1)</f>
        <v>2</v>
      </c>
      <c r="I241" t="str" cm="1">
        <f t="array" ref="I241">INDEX(kelas_charges[desc],MATCH(1,(insurance9[[#This Row],[charges]]&gt;=kelas_charges[Lower])*(insurance9[[#This Row],[charges]]&lt;kelas_charges[Upper]),0),1)</f>
        <v>6817 s.d 12512</v>
      </c>
      <c r="J241">
        <f>IF(insurance9[[#This Row],[charges]]&gt;16700,1,0)</f>
        <v>0</v>
      </c>
      <c r="K241" s="138">
        <f>insurance9[[#This Row],[charges]]</f>
        <v>7152.6714000000002</v>
      </c>
      <c r="L241">
        <f>insurance9[[#This Row],[age]]</f>
        <v>44</v>
      </c>
      <c r="M241">
        <f>IF(insurance9[[#This Row],[smoker]]="yes",1,0)</f>
        <v>0</v>
      </c>
      <c r="N241" t="str">
        <f>IF(insurance9[[#This Row],[smoker]]="yes","Perokok","Non Perokok")</f>
        <v>Non Perokok</v>
      </c>
      <c r="O241" s="138">
        <f>insurance9[[#This Row],[charges]]</f>
        <v>7152.6714000000002</v>
      </c>
      <c r="P241" s="138" t="str" cm="1">
        <f t="array" ref="P241">INDEX(bmi[bmi name],MATCH(1,(insurance9[[#This Row],[bmi]]&lt;bmi[bmi atas])*(insurance9[[#This Row],[bmi]]&gt;=bmi[bmi bawah]),0),0)</f>
        <v>Obesitas II</v>
      </c>
      <c r="Q241" s="138">
        <f>insurance9[[#This Row],[cha]]</f>
        <v>7152.6714000000002</v>
      </c>
      <c r="R241" s="138" t="str">
        <f>insurance9[[#This Row],[smo]]</f>
        <v>Non Perokok</v>
      </c>
      <c r="S241" s="149">
        <f>insurance9[[#This Row],[bmi]]</f>
        <v>38.06</v>
      </c>
      <c r="T241" s="149">
        <f>insurance9[[#This Row],[age]]</f>
        <v>44</v>
      </c>
      <c r="U241" s="149">
        <f>insurance9[[#This Row],[bmi2]]</f>
        <v>38.06</v>
      </c>
      <c r="V241">
        <f>insurance9[[#This Row],[charges_class]]</f>
        <v>2</v>
      </c>
      <c r="W241">
        <f>VLOOKUP(insurance9[[#This Row],[region]],Table2[],2,0)</f>
        <v>4</v>
      </c>
      <c r="X241">
        <f>IF(insurance9[[#This Row],[sex]]="female",0,1)</f>
        <v>1</v>
      </c>
      <c r="Y241">
        <f>insurance9[[#This Row],[bmi]]</f>
        <v>38.06</v>
      </c>
      <c r="Z241">
        <f>insurance9[[#This Row],[children]]</f>
        <v>1</v>
      </c>
    </row>
    <row r="242" spans="1:26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 s="29">
        <v>38511.628299999997</v>
      </c>
      <c r="H242" cm="1">
        <f t="array" ref="H242">INDEX(kelas_charges[kelas],MATCH(1,(insurance9[[#This Row],[charges]]&gt;=kelas_charges[Lower])*(insurance9[[#This Row],[charges]]&lt;kelas_charges[Upper]),0),1)</f>
        <v>7</v>
      </c>
      <c r="I242" t="str" cm="1">
        <f t="array" ref="I242">INDEX(kelas_charges[desc],MATCH(1,(insurance9[[#This Row],[charges]]&gt;=kelas_charges[Lower])*(insurance9[[#This Row],[charges]]&lt;kelas_charges[Upper]),0),1)</f>
        <v>35293 s.d 40989</v>
      </c>
      <c r="J242">
        <f>IF(insurance9[[#This Row],[charges]]&gt;16700,1,0)</f>
        <v>1</v>
      </c>
      <c r="K242" s="138">
        <f>insurance9[[#This Row],[charges]]</f>
        <v>38511.628299999997</v>
      </c>
      <c r="L242">
        <f>insurance9[[#This Row],[age]]</f>
        <v>23</v>
      </c>
      <c r="M242">
        <f>IF(insurance9[[#This Row],[smoker]]="yes",1,0)</f>
        <v>1</v>
      </c>
      <c r="N242" t="str">
        <f>IF(insurance9[[#This Row],[smoker]]="yes","Perokok","Non Perokok")</f>
        <v>Perokok</v>
      </c>
      <c r="O242" s="138">
        <f>insurance9[[#This Row],[charges]]</f>
        <v>38511.628299999997</v>
      </c>
      <c r="P242" s="138" t="str" cm="1">
        <f t="array" ref="P242">INDEX(bmi[bmi name],MATCH(1,(insurance9[[#This Row],[bmi]]&lt;bmi[bmi atas])*(insurance9[[#This Row],[bmi]]&gt;=bmi[bmi bawah]),0),0)</f>
        <v>Obesitas II</v>
      </c>
      <c r="Q242" s="138">
        <f>insurance9[[#This Row],[cha]]</f>
        <v>38511.628299999997</v>
      </c>
      <c r="R242" s="138" t="str">
        <f>insurance9[[#This Row],[smo]]</f>
        <v>Perokok</v>
      </c>
      <c r="S242" s="149">
        <f>insurance9[[#This Row],[bmi]]</f>
        <v>36.67</v>
      </c>
      <c r="T242" s="149">
        <f>insurance9[[#This Row],[age]]</f>
        <v>23</v>
      </c>
      <c r="U242" s="149">
        <f>insurance9[[#This Row],[bmi2]]</f>
        <v>36.67</v>
      </c>
      <c r="V242">
        <f>insurance9[[#This Row],[charges_class]]</f>
        <v>7</v>
      </c>
      <c r="W242">
        <f>VLOOKUP(insurance9[[#This Row],[region]],Table2[],2,0)</f>
        <v>2</v>
      </c>
      <c r="X242">
        <f>IF(insurance9[[#This Row],[sex]]="female",0,1)</f>
        <v>0</v>
      </c>
      <c r="Y242">
        <f>insurance9[[#This Row],[bmi]]</f>
        <v>36.67</v>
      </c>
      <c r="Z242">
        <f>insurance9[[#This Row],[children]]</f>
        <v>2</v>
      </c>
    </row>
    <row r="243" spans="1:26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 s="29">
        <v>5354.0746499999996</v>
      </c>
      <c r="H243" cm="1">
        <f t="array" ref="H243">INDEX(kelas_charges[kelas],MATCH(1,(insurance9[[#This Row],[charges]]&gt;=kelas_charges[Lower])*(insurance9[[#This Row],[charges]]&lt;kelas_charges[Upper]),0),1)</f>
        <v>1</v>
      </c>
      <c r="I243" t="str" cm="1">
        <f t="array" ref="I243">INDEX(kelas_charges[desc],MATCH(1,(insurance9[[#This Row],[charges]]&gt;=kelas_charges[Lower])*(insurance9[[#This Row],[charges]]&lt;kelas_charges[Upper]),0),1)</f>
        <v>1121 s.d 6817</v>
      </c>
      <c r="J243">
        <f>IF(insurance9[[#This Row],[charges]]&gt;16700,1,0)</f>
        <v>0</v>
      </c>
      <c r="K243" s="138">
        <f>insurance9[[#This Row],[charges]]</f>
        <v>5354.0746499999996</v>
      </c>
      <c r="L243">
        <f>insurance9[[#This Row],[age]]</f>
        <v>33</v>
      </c>
      <c r="M243">
        <f>IF(insurance9[[#This Row],[smoker]]="yes",1,0)</f>
        <v>0</v>
      </c>
      <c r="N243" t="str">
        <f>IF(insurance9[[#This Row],[smoker]]="yes","Perokok","Non Perokok")</f>
        <v>Non Perokok</v>
      </c>
      <c r="O243" s="138">
        <f>insurance9[[#This Row],[charges]]</f>
        <v>5354.0746499999996</v>
      </c>
      <c r="P243" s="138" t="str" cm="1">
        <f t="array" ref="P243">INDEX(bmi[bmi name],MATCH(1,(insurance9[[#This Row],[bmi]]&lt;bmi[bmi atas])*(insurance9[[#This Row],[bmi]]&gt;=bmi[bmi bawah]),0),0)</f>
        <v>Normal</v>
      </c>
      <c r="Q243" s="138">
        <f>insurance9[[#This Row],[cha]]</f>
        <v>5354.0746499999996</v>
      </c>
      <c r="R243" s="138" t="str">
        <f>insurance9[[#This Row],[smo]]</f>
        <v>Non Perokok</v>
      </c>
      <c r="S243" s="149">
        <f>insurance9[[#This Row],[bmi]]</f>
        <v>22.135000000000002</v>
      </c>
      <c r="T243" s="149">
        <f>insurance9[[#This Row],[age]]</f>
        <v>33</v>
      </c>
      <c r="U243" s="149">
        <f>insurance9[[#This Row],[bmi2]]</f>
        <v>22.135000000000002</v>
      </c>
      <c r="V243">
        <f>insurance9[[#This Row],[charges_class]]</f>
        <v>1</v>
      </c>
      <c r="W243">
        <f>VLOOKUP(insurance9[[#This Row],[region]],Table2[],2,0)</f>
        <v>2</v>
      </c>
      <c r="X243">
        <f>IF(insurance9[[#This Row],[sex]]="female",0,1)</f>
        <v>0</v>
      </c>
      <c r="Y243">
        <f>insurance9[[#This Row],[bmi]]</f>
        <v>22.135000000000002</v>
      </c>
      <c r="Z243">
        <f>insurance9[[#This Row],[children]]</f>
        <v>1</v>
      </c>
    </row>
    <row r="244" spans="1:26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 s="29">
        <v>35160.134570000002</v>
      </c>
      <c r="H244" cm="1">
        <f t="array" ref="H244">INDEX(kelas_charges[kelas],MATCH(1,(insurance9[[#This Row],[charges]]&gt;=kelas_charges[Lower])*(insurance9[[#This Row],[charges]]&lt;kelas_charges[Upper]),0),1)</f>
        <v>6</v>
      </c>
      <c r="I244" t="str" cm="1">
        <f t="array" ref="I244">INDEX(kelas_charges[desc],MATCH(1,(insurance9[[#This Row],[charges]]&gt;=kelas_charges[Lower])*(insurance9[[#This Row],[charges]]&lt;kelas_charges[Upper]),0),1)</f>
        <v>29598 s.d 35293</v>
      </c>
      <c r="J244">
        <f>IF(insurance9[[#This Row],[charges]]&gt;16700,1,0)</f>
        <v>1</v>
      </c>
      <c r="K244" s="138">
        <f>insurance9[[#This Row],[charges]]</f>
        <v>35160.134570000002</v>
      </c>
      <c r="L244">
        <f>insurance9[[#This Row],[age]]</f>
        <v>55</v>
      </c>
      <c r="M244">
        <f>IF(insurance9[[#This Row],[smoker]]="yes",1,0)</f>
        <v>0</v>
      </c>
      <c r="N244" t="str">
        <f>IF(insurance9[[#This Row],[smoker]]="yes","Perokok","Non Perokok")</f>
        <v>Non Perokok</v>
      </c>
      <c r="O244" s="138">
        <f>insurance9[[#This Row],[charges]]</f>
        <v>35160.134570000002</v>
      </c>
      <c r="P244" s="138" t="str" cm="1">
        <f t="array" ref="P244">INDEX(bmi[bmi name],MATCH(1,(insurance9[[#This Row],[bmi]]&lt;bmi[bmi atas])*(insurance9[[#This Row],[bmi]]&gt;=bmi[bmi bawah]),0),0)</f>
        <v>Obesitas I</v>
      </c>
      <c r="Q244" s="138">
        <f>insurance9[[#This Row],[cha]]</f>
        <v>35160.134570000002</v>
      </c>
      <c r="R244" s="138" t="str">
        <f>insurance9[[#This Row],[smo]]</f>
        <v>Non Perokok</v>
      </c>
      <c r="S244" s="149">
        <f>insurance9[[#This Row],[bmi]]</f>
        <v>26.8</v>
      </c>
      <c r="T244" s="149">
        <f>insurance9[[#This Row],[age]]</f>
        <v>55</v>
      </c>
      <c r="U244" s="149">
        <f>insurance9[[#This Row],[bmi2]]</f>
        <v>26.8</v>
      </c>
      <c r="V244">
        <f>insurance9[[#This Row],[charges_class]]</f>
        <v>6</v>
      </c>
      <c r="W244">
        <f>VLOOKUP(insurance9[[#This Row],[region]],Table2[],2,0)</f>
        <v>3</v>
      </c>
      <c r="X244">
        <f>IF(insurance9[[#This Row],[sex]]="female",0,1)</f>
        <v>0</v>
      </c>
      <c r="Y244">
        <f>insurance9[[#This Row],[bmi]]</f>
        <v>26.8</v>
      </c>
      <c r="Z244">
        <f>insurance9[[#This Row],[children]]</f>
        <v>1</v>
      </c>
    </row>
    <row r="245" spans="1:26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 s="29">
        <v>7196.8670000000002</v>
      </c>
      <c r="H245" cm="1">
        <f t="array" ref="H245">INDEX(kelas_charges[kelas],MATCH(1,(insurance9[[#This Row],[charges]]&gt;=kelas_charges[Lower])*(insurance9[[#This Row],[charges]]&lt;kelas_charges[Upper]),0),1)</f>
        <v>2</v>
      </c>
      <c r="I245" t="str" cm="1">
        <f t="array" ref="I245">INDEX(kelas_charges[desc],MATCH(1,(insurance9[[#This Row],[charges]]&gt;=kelas_charges[Lower])*(insurance9[[#This Row],[charges]]&lt;kelas_charges[Upper]),0),1)</f>
        <v>6817 s.d 12512</v>
      </c>
      <c r="J245">
        <f>IF(insurance9[[#This Row],[charges]]&gt;16700,1,0)</f>
        <v>0</v>
      </c>
      <c r="K245" s="138">
        <f>insurance9[[#This Row],[charges]]</f>
        <v>7196.8670000000002</v>
      </c>
      <c r="L245">
        <f>insurance9[[#This Row],[age]]</f>
        <v>40</v>
      </c>
      <c r="M245">
        <f>IF(insurance9[[#This Row],[smoker]]="yes",1,0)</f>
        <v>0</v>
      </c>
      <c r="N245" t="str">
        <f>IF(insurance9[[#This Row],[smoker]]="yes","Perokok","Non Perokok")</f>
        <v>Non Perokok</v>
      </c>
      <c r="O245" s="138">
        <f>insurance9[[#This Row],[charges]]</f>
        <v>7196.8670000000002</v>
      </c>
      <c r="P245" s="138" t="str" cm="1">
        <f t="array" ref="P245">INDEX(bmi[bmi name],MATCH(1,(insurance9[[#This Row],[bmi]]&lt;bmi[bmi atas])*(insurance9[[#This Row],[bmi]]&gt;=bmi[bmi bawah]),0),0)</f>
        <v>Obesitas II</v>
      </c>
      <c r="Q245" s="138">
        <f>insurance9[[#This Row],[cha]]</f>
        <v>7196.8670000000002</v>
      </c>
      <c r="R245" s="138" t="str">
        <f>insurance9[[#This Row],[smo]]</f>
        <v>Non Perokok</v>
      </c>
      <c r="S245" s="149">
        <f>insurance9[[#This Row],[bmi]]</f>
        <v>35.299999999999997</v>
      </c>
      <c r="T245" s="149">
        <f>insurance9[[#This Row],[age]]</f>
        <v>40</v>
      </c>
      <c r="U245" s="149">
        <f>insurance9[[#This Row],[bmi2]]</f>
        <v>35.299999999999997</v>
      </c>
      <c r="V245">
        <f>insurance9[[#This Row],[charges_class]]</f>
        <v>2</v>
      </c>
      <c r="W245">
        <f>VLOOKUP(insurance9[[#This Row],[region]],Table2[],2,0)</f>
        <v>3</v>
      </c>
      <c r="X245">
        <f>IF(insurance9[[#This Row],[sex]]="female",0,1)</f>
        <v>1</v>
      </c>
      <c r="Y245">
        <f>insurance9[[#This Row],[bmi]]</f>
        <v>35.299999999999997</v>
      </c>
      <c r="Z245">
        <f>insurance9[[#This Row],[children]]</f>
        <v>3</v>
      </c>
    </row>
    <row r="246" spans="1:26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 s="29">
        <v>29523.1656</v>
      </c>
      <c r="H246" cm="1">
        <f t="array" ref="H246">INDEX(kelas_charges[kelas],MATCH(1,(insurance9[[#This Row],[charges]]&gt;=kelas_charges[Lower])*(insurance9[[#This Row],[charges]]&lt;kelas_charges[Upper]),0),1)</f>
        <v>5</v>
      </c>
      <c r="I246" t="str" cm="1">
        <f t="array" ref="I246">INDEX(kelas_charges[desc],MATCH(1,(insurance9[[#This Row],[charges]]&gt;=kelas_charges[Lower])*(insurance9[[#This Row],[charges]]&lt;kelas_charges[Upper]),0),1)</f>
        <v>23903 s.d 29598</v>
      </c>
      <c r="J246">
        <f>IF(insurance9[[#This Row],[charges]]&gt;16700,1,0)</f>
        <v>1</v>
      </c>
      <c r="K246" s="138">
        <f>insurance9[[#This Row],[charges]]</f>
        <v>29523.1656</v>
      </c>
      <c r="L246">
        <f>insurance9[[#This Row],[age]]</f>
        <v>63</v>
      </c>
      <c r="M246">
        <f>IF(insurance9[[#This Row],[smoker]]="yes",1,0)</f>
        <v>1</v>
      </c>
      <c r="N246" t="str">
        <f>IF(insurance9[[#This Row],[smoker]]="yes","Perokok","Non Perokok")</f>
        <v>Perokok</v>
      </c>
      <c r="O246" s="138">
        <f>insurance9[[#This Row],[charges]]</f>
        <v>29523.1656</v>
      </c>
      <c r="P246" s="138" t="str" cm="1">
        <f t="array" ref="P246">INDEX(bmi[bmi name],MATCH(1,(insurance9[[#This Row],[bmi]]&lt;bmi[bmi atas])*(insurance9[[#This Row],[bmi]]&gt;=bmi[bmi bawah]),0),0)</f>
        <v>Obesitas I</v>
      </c>
      <c r="Q246" s="138">
        <f>insurance9[[#This Row],[cha]]</f>
        <v>29523.1656</v>
      </c>
      <c r="R246" s="138" t="str">
        <f>insurance9[[#This Row],[smo]]</f>
        <v>Perokok</v>
      </c>
      <c r="S246" s="149">
        <f>insurance9[[#This Row],[bmi]]</f>
        <v>27.74</v>
      </c>
      <c r="T246" s="149">
        <f>insurance9[[#This Row],[age]]</f>
        <v>63</v>
      </c>
      <c r="U246" s="149">
        <f>insurance9[[#This Row],[bmi2]]</f>
        <v>27.74</v>
      </c>
      <c r="V246">
        <f>insurance9[[#This Row],[charges_class]]</f>
        <v>5</v>
      </c>
      <c r="W246">
        <f>VLOOKUP(insurance9[[#This Row],[region]],Table2[],2,0)</f>
        <v>2</v>
      </c>
      <c r="X246">
        <f>IF(insurance9[[#This Row],[sex]]="female",0,1)</f>
        <v>0</v>
      </c>
      <c r="Y246">
        <f>insurance9[[#This Row],[bmi]]</f>
        <v>27.74</v>
      </c>
      <c r="Z246">
        <f>insurance9[[#This Row],[children]]</f>
        <v>0</v>
      </c>
    </row>
    <row r="247" spans="1:26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 s="29">
        <v>24476.478510000001</v>
      </c>
      <c r="H247" cm="1">
        <f t="array" ref="H247">INDEX(kelas_charges[kelas],MATCH(1,(insurance9[[#This Row],[charges]]&gt;=kelas_charges[Lower])*(insurance9[[#This Row],[charges]]&lt;kelas_charges[Upper]),0),1)</f>
        <v>5</v>
      </c>
      <c r="I247" t="str" cm="1">
        <f t="array" ref="I247">INDEX(kelas_charges[desc],MATCH(1,(insurance9[[#This Row],[charges]]&gt;=kelas_charges[Lower])*(insurance9[[#This Row],[charges]]&lt;kelas_charges[Upper]),0),1)</f>
        <v>23903 s.d 29598</v>
      </c>
      <c r="J247">
        <f>IF(insurance9[[#This Row],[charges]]&gt;16700,1,0)</f>
        <v>1</v>
      </c>
      <c r="K247" s="138">
        <f>insurance9[[#This Row],[charges]]</f>
        <v>24476.478510000001</v>
      </c>
      <c r="L247">
        <f>insurance9[[#This Row],[age]]</f>
        <v>54</v>
      </c>
      <c r="M247">
        <f>IF(insurance9[[#This Row],[smoker]]="yes",1,0)</f>
        <v>0</v>
      </c>
      <c r="N247" t="str">
        <f>IF(insurance9[[#This Row],[smoker]]="yes","Perokok","Non Perokok")</f>
        <v>Non Perokok</v>
      </c>
      <c r="O247" s="138">
        <f>insurance9[[#This Row],[charges]]</f>
        <v>24476.478510000001</v>
      </c>
      <c r="P247" s="138" t="str" cm="1">
        <f t="array" ref="P247">INDEX(bmi[bmi name],MATCH(1,(insurance9[[#This Row],[bmi]]&lt;bmi[bmi atas])*(insurance9[[#This Row],[bmi]]&gt;=bmi[bmi bawah]),0),0)</f>
        <v>Obesitas II</v>
      </c>
      <c r="Q247" s="138">
        <f>insurance9[[#This Row],[cha]]</f>
        <v>24476.478510000001</v>
      </c>
      <c r="R247" s="138" t="str">
        <f>insurance9[[#This Row],[smo]]</f>
        <v>Non Perokok</v>
      </c>
      <c r="S247" s="149">
        <f>insurance9[[#This Row],[bmi]]</f>
        <v>30.02</v>
      </c>
      <c r="T247" s="149">
        <f>insurance9[[#This Row],[age]]</f>
        <v>54</v>
      </c>
      <c r="U247" s="149">
        <f>insurance9[[#This Row],[bmi2]]</f>
        <v>30.02</v>
      </c>
      <c r="V247">
        <f>insurance9[[#This Row],[charges_class]]</f>
        <v>5</v>
      </c>
      <c r="W247">
        <f>VLOOKUP(insurance9[[#This Row],[region]],Table2[],2,0)</f>
        <v>1</v>
      </c>
      <c r="X247">
        <f>IF(insurance9[[#This Row],[sex]]="female",0,1)</f>
        <v>1</v>
      </c>
      <c r="Y247">
        <f>insurance9[[#This Row],[bmi]]</f>
        <v>30.02</v>
      </c>
      <c r="Z247">
        <f>insurance9[[#This Row],[children]]</f>
        <v>0</v>
      </c>
    </row>
    <row r="248" spans="1:26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 s="29">
        <v>12648.7034</v>
      </c>
      <c r="H248" cm="1">
        <f t="array" ref="H248">INDEX(kelas_charges[kelas],MATCH(1,(insurance9[[#This Row],[charges]]&gt;=kelas_charges[Lower])*(insurance9[[#This Row],[charges]]&lt;kelas_charges[Upper]),0),1)</f>
        <v>3</v>
      </c>
      <c r="I248" t="str" cm="1">
        <f t="array" ref="I248">INDEX(kelas_charges[desc],MATCH(1,(insurance9[[#This Row],[charges]]&gt;=kelas_charges[Lower])*(insurance9[[#This Row],[charges]]&lt;kelas_charges[Upper]),0),1)</f>
        <v>12512 s.d 18207</v>
      </c>
      <c r="J248">
        <f>IF(insurance9[[#This Row],[charges]]&gt;16700,1,0)</f>
        <v>0</v>
      </c>
      <c r="K248" s="138">
        <f>insurance9[[#This Row],[charges]]</f>
        <v>12648.7034</v>
      </c>
      <c r="L248">
        <f>insurance9[[#This Row],[age]]</f>
        <v>60</v>
      </c>
      <c r="M248">
        <f>IF(insurance9[[#This Row],[smoker]]="yes",1,0)</f>
        <v>0</v>
      </c>
      <c r="N248" t="str">
        <f>IF(insurance9[[#This Row],[smoker]]="yes","Perokok","Non Perokok")</f>
        <v>Non Perokok</v>
      </c>
      <c r="O248" s="138">
        <f>insurance9[[#This Row],[charges]]</f>
        <v>12648.7034</v>
      </c>
      <c r="P248" s="138" t="str" cm="1">
        <f t="array" ref="P248">INDEX(bmi[bmi name],MATCH(1,(insurance9[[#This Row],[bmi]]&lt;bmi[bmi atas])*(insurance9[[#This Row],[bmi]]&gt;=bmi[bmi bawah]),0),0)</f>
        <v>Obesitas II</v>
      </c>
      <c r="Q248" s="138">
        <f>insurance9[[#This Row],[cha]]</f>
        <v>12648.7034</v>
      </c>
      <c r="R248" s="138" t="str">
        <f>insurance9[[#This Row],[smo]]</f>
        <v>Non Perokok</v>
      </c>
      <c r="S248" s="149">
        <f>insurance9[[#This Row],[bmi]]</f>
        <v>38.06</v>
      </c>
      <c r="T248" s="149">
        <f>insurance9[[#This Row],[age]]</f>
        <v>60</v>
      </c>
      <c r="U248" s="149">
        <f>insurance9[[#This Row],[bmi2]]</f>
        <v>38.06</v>
      </c>
      <c r="V248">
        <f>insurance9[[#This Row],[charges_class]]</f>
        <v>3</v>
      </c>
      <c r="W248">
        <f>VLOOKUP(insurance9[[#This Row],[region]],Table2[],2,0)</f>
        <v>4</v>
      </c>
      <c r="X248">
        <f>IF(insurance9[[#This Row],[sex]]="female",0,1)</f>
        <v>0</v>
      </c>
      <c r="Y248">
        <f>insurance9[[#This Row],[bmi]]</f>
        <v>38.06</v>
      </c>
      <c r="Z248">
        <f>insurance9[[#This Row],[children]]</f>
        <v>0</v>
      </c>
    </row>
    <row r="249" spans="1:26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 s="29">
        <v>1986.9333999999999</v>
      </c>
      <c r="H249" cm="1">
        <f t="array" ref="H249">INDEX(kelas_charges[kelas],MATCH(1,(insurance9[[#This Row],[charges]]&gt;=kelas_charges[Lower])*(insurance9[[#This Row],[charges]]&lt;kelas_charges[Upper]),0),1)</f>
        <v>1</v>
      </c>
      <c r="I249" t="str" cm="1">
        <f t="array" ref="I249">INDEX(kelas_charges[desc],MATCH(1,(insurance9[[#This Row],[charges]]&gt;=kelas_charges[Lower])*(insurance9[[#This Row],[charges]]&lt;kelas_charges[Upper]),0),1)</f>
        <v>1121 s.d 6817</v>
      </c>
      <c r="J249">
        <f>IF(insurance9[[#This Row],[charges]]&gt;16700,1,0)</f>
        <v>0</v>
      </c>
      <c r="K249" s="138">
        <f>insurance9[[#This Row],[charges]]</f>
        <v>1986.9333999999999</v>
      </c>
      <c r="L249">
        <f>insurance9[[#This Row],[age]]</f>
        <v>24</v>
      </c>
      <c r="M249">
        <f>IF(insurance9[[#This Row],[smoker]]="yes",1,0)</f>
        <v>0</v>
      </c>
      <c r="N249" t="str">
        <f>IF(insurance9[[#This Row],[smoker]]="yes","Perokok","Non Perokok")</f>
        <v>Non Perokok</v>
      </c>
      <c r="O249" s="138">
        <f>insurance9[[#This Row],[charges]]</f>
        <v>1986.9333999999999</v>
      </c>
      <c r="P249" s="138" t="str" cm="1">
        <f t="array" ref="P249">INDEX(bmi[bmi name],MATCH(1,(insurance9[[#This Row],[bmi]]&lt;bmi[bmi atas])*(insurance9[[#This Row],[bmi]]&gt;=bmi[bmi bawah]),0),0)</f>
        <v>Obesitas II</v>
      </c>
      <c r="Q249" s="138">
        <f>insurance9[[#This Row],[cha]]</f>
        <v>1986.9333999999999</v>
      </c>
      <c r="R249" s="138" t="str">
        <f>insurance9[[#This Row],[smo]]</f>
        <v>Non Perokok</v>
      </c>
      <c r="S249" s="149">
        <f>insurance9[[#This Row],[bmi]]</f>
        <v>35.86</v>
      </c>
      <c r="T249" s="149">
        <f>insurance9[[#This Row],[age]]</f>
        <v>24</v>
      </c>
      <c r="U249" s="149">
        <f>insurance9[[#This Row],[bmi2]]</f>
        <v>35.86</v>
      </c>
      <c r="V249">
        <f>insurance9[[#This Row],[charges_class]]</f>
        <v>1</v>
      </c>
      <c r="W249">
        <f>VLOOKUP(insurance9[[#This Row],[region]],Table2[],2,0)</f>
        <v>4</v>
      </c>
      <c r="X249">
        <f>IF(insurance9[[#This Row],[sex]]="female",0,1)</f>
        <v>1</v>
      </c>
      <c r="Y249">
        <f>insurance9[[#This Row],[bmi]]</f>
        <v>35.86</v>
      </c>
      <c r="Z249">
        <f>insurance9[[#This Row],[children]]</f>
        <v>0</v>
      </c>
    </row>
    <row r="250" spans="1:26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 s="29">
        <v>1832.0940000000001</v>
      </c>
      <c r="H250" cm="1">
        <f t="array" ref="H250">INDEX(kelas_charges[kelas],MATCH(1,(insurance9[[#This Row],[charges]]&gt;=kelas_charges[Lower])*(insurance9[[#This Row],[charges]]&lt;kelas_charges[Upper]),0),1)</f>
        <v>1</v>
      </c>
      <c r="I250" t="str" cm="1">
        <f t="array" ref="I250">INDEX(kelas_charges[desc],MATCH(1,(insurance9[[#This Row],[charges]]&gt;=kelas_charges[Lower])*(insurance9[[#This Row],[charges]]&lt;kelas_charges[Upper]),0),1)</f>
        <v>1121 s.d 6817</v>
      </c>
      <c r="J250">
        <f>IF(insurance9[[#This Row],[charges]]&gt;16700,1,0)</f>
        <v>0</v>
      </c>
      <c r="K250" s="138">
        <f>insurance9[[#This Row],[charges]]</f>
        <v>1832.0940000000001</v>
      </c>
      <c r="L250">
        <f>insurance9[[#This Row],[age]]</f>
        <v>19</v>
      </c>
      <c r="M250">
        <f>IF(insurance9[[#This Row],[smoker]]="yes",1,0)</f>
        <v>0</v>
      </c>
      <c r="N250" t="str">
        <f>IF(insurance9[[#This Row],[smoker]]="yes","Perokok","Non Perokok")</f>
        <v>Non Perokok</v>
      </c>
      <c r="O250" s="138">
        <f>insurance9[[#This Row],[charges]]</f>
        <v>1832.0940000000001</v>
      </c>
      <c r="P250" s="138" t="str" cm="1">
        <f t="array" ref="P250">INDEX(bmi[bmi name],MATCH(1,(insurance9[[#This Row],[bmi]]&lt;bmi[bmi atas])*(insurance9[[#This Row],[bmi]]&gt;=bmi[bmi bawah]),0),0)</f>
        <v>Normal</v>
      </c>
      <c r="Q250" s="138">
        <f>insurance9[[#This Row],[cha]]</f>
        <v>1832.0940000000001</v>
      </c>
      <c r="R250" s="138" t="str">
        <f>insurance9[[#This Row],[smo]]</f>
        <v>Non Perokok</v>
      </c>
      <c r="S250" s="149">
        <f>insurance9[[#This Row],[bmi]]</f>
        <v>20.9</v>
      </c>
      <c r="T250" s="149">
        <f>insurance9[[#This Row],[age]]</f>
        <v>19</v>
      </c>
      <c r="U250" s="149">
        <f>insurance9[[#This Row],[bmi2]]</f>
        <v>20.9</v>
      </c>
      <c r="V250">
        <f>insurance9[[#This Row],[charges_class]]</f>
        <v>1</v>
      </c>
      <c r="W250">
        <f>VLOOKUP(insurance9[[#This Row],[region]],Table2[],2,0)</f>
        <v>3</v>
      </c>
      <c r="X250">
        <f>IF(insurance9[[#This Row],[sex]]="female",0,1)</f>
        <v>1</v>
      </c>
      <c r="Y250">
        <f>insurance9[[#This Row],[bmi]]</f>
        <v>20.9</v>
      </c>
      <c r="Z250">
        <f>insurance9[[#This Row],[children]]</f>
        <v>1</v>
      </c>
    </row>
    <row r="251" spans="1:26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 s="29">
        <v>4040.55825</v>
      </c>
      <c r="H251" cm="1">
        <f t="array" ref="H251">INDEX(kelas_charges[kelas],MATCH(1,(insurance9[[#This Row],[charges]]&gt;=kelas_charges[Lower])*(insurance9[[#This Row],[charges]]&lt;kelas_charges[Upper]),0),1)</f>
        <v>1</v>
      </c>
      <c r="I251" t="str" cm="1">
        <f t="array" ref="I251">INDEX(kelas_charges[desc],MATCH(1,(insurance9[[#This Row],[charges]]&gt;=kelas_charges[Lower])*(insurance9[[#This Row],[charges]]&lt;kelas_charges[Upper]),0),1)</f>
        <v>1121 s.d 6817</v>
      </c>
      <c r="J251">
        <f>IF(insurance9[[#This Row],[charges]]&gt;16700,1,0)</f>
        <v>0</v>
      </c>
      <c r="K251" s="138">
        <f>insurance9[[#This Row],[charges]]</f>
        <v>4040.55825</v>
      </c>
      <c r="L251">
        <f>insurance9[[#This Row],[age]]</f>
        <v>29</v>
      </c>
      <c r="M251">
        <f>IF(insurance9[[#This Row],[smoker]]="yes",1,0)</f>
        <v>0</v>
      </c>
      <c r="N251" t="str">
        <f>IF(insurance9[[#This Row],[smoker]]="yes","Perokok","Non Perokok")</f>
        <v>Non Perokok</v>
      </c>
      <c r="O251" s="138">
        <f>insurance9[[#This Row],[charges]]</f>
        <v>4040.55825</v>
      </c>
      <c r="P251" s="138" t="str" cm="1">
        <f t="array" ref="P251">INDEX(bmi[bmi name],MATCH(1,(insurance9[[#This Row],[bmi]]&lt;bmi[bmi atas])*(insurance9[[#This Row],[bmi]]&gt;=bmi[bmi bawah]),0),0)</f>
        <v>Obesitas I</v>
      </c>
      <c r="Q251" s="138">
        <f>insurance9[[#This Row],[cha]]</f>
        <v>4040.55825</v>
      </c>
      <c r="R251" s="138" t="str">
        <f>insurance9[[#This Row],[smo]]</f>
        <v>Non Perokok</v>
      </c>
      <c r="S251" s="149">
        <f>insurance9[[#This Row],[bmi]]</f>
        <v>28.975000000000001</v>
      </c>
      <c r="T251" s="149">
        <f>insurance9[[#This Row],[age]]</f>
        <v>29</v>
      </c>
      <c r="U251" s="149">
        <f>insurance9[[#This Row],[bmi2]]</f>
        <v>28.975000000000001</v>
      </c>
      <c r="V251">
        <f>insurance9[[#This Row],[charges_class]]</f>
        <v>1</v>
      </c>
      <c r="W251">
        <f>VLOOKUP(insurance9[[#This Row],[region]],Table2[],2,0)</f>
        <v>2</v>
      </c>
      <c r="X251">
        <f>IF(insurance9[[#This Row],[sex]]="female",0,1)</f>
        <v>1</v>
      </c>
      <c r="Y251">
        <f>insurance9[[#This Row],[bmi]]</f>
        <v>28.975000000000001</v>
      </c>
      <c r="Z251">
        <f>insurance9[[#This Row],[children]]</f>
        <v>1</v>
      </c>
    </row>
    <row r="252" spans="1:26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 s="29">
        <v>12829.455099999999</v>
      </c>
      <c r="H252" cm="1">
        <f t="array" ref="H252">INDEX(kelas_charges[kelas],MATCH(1,(insurance9[[#This Row],[charges]]&gt;=kelas_charges[Lower])*(insurance9[[#This Row],[charges]]&lt;kelas_charges[Upper]),0),1)</f>
        <v>3</v>
      </c>
      <c r="I252" t="str" cm="1">
        <f t="array" ref="I252">INDEX(kelas_charges[desc],MATCH(1,(insurance9[[#This Row],[charges]]&gt;=kelas_charges[Lower])*(insurance9[[#This Row],[charges]]&lt;kelas_charges[Upper]),0),1)</f>
        <v>12512 s.d 18207</v>
      </c>
      <c r="J252">
        <f>IF(insurance9[[#This Row],[charges]]&gt;16700,1,0)</f>
        <v>0</v>
      </c>
      <c r="K252" s="138">
        <f>insurance9[[#This Row],[charges]]</f>
        <v>12829.455099999999</v>
      </c>
      <c r="L252">
        <f>insurance9[[#This Row],[age]]</f>
        <v>18</v>
      </c>
      <c r="M252">
        <f>IF(insurance9[[#This Row],[smoker]]="yes",1,0)</f>
        <v>1</v>
      </c>
      <c r="N252" t="str">
        <f>IF(insurance9[[#This Row],[smoker]]="yes","Perokok","Non Perokok")</f>
        <v>Perokok</v>
      </c>
      <c r="O252" s="138">
        <f>insurance9[[#This Row],[charges]]</f>
        <v>12829.455099999999</v>
      </c>
      <c r="P252" s="138" t="str" cm="1">
        <f t="array" ref="P252">INDEX(bmi[bmi name],MATCH(1,(insurance9[[#This Row],[bmi]]&lt;bmi[bmi atas])*(insurance9[[#This Row],[bmi]]&gt;=bmi[bmi bawah]),0),0)</f>
        <v>Underweight</v>
      </c>
      <c r="Q252" s="138">
        <f>insurance9[[#This Row],[cha]]</f>
        <v>12829.455099999999</v>
      </c>
      <c r="R252" s="138" t="str">
        <f>insurance9[[#This Row],[smo]]</f>
        <v>Perokok</v>
      </c>
      <c r="S252" s="149">
        <f>insurance9[[#This Row],[bmi]]</f>
        <v>17.29</v>
      </c>
      <c r="T252" s="149">
        <f>insurance9[[#This Row],[age]]</f>
        <v>18</v>
      </c>
      <c r="U252" s="149">
        <f>insurance9[[#This Row],[bmi2]]</f>
        <v>17.29</v>
      </c>
      <c r="V252">
        <f>insurance9[[#This Row],[charges_class]]</f>
        <v>3</v>
      </c>
      <c r="W252">
        <f>VLOOKUP(insurance9[[#This Row],[region]],Table2[],2,0)</f>
        <v>2</v>
      </c>
      <c r="X252">
        <f>IF(insurance9[[#This Row],[sex]]="female",0,1)</f>
        <v>1</v>
      </c>
      <c r="Y252">
        <f>insurance9[[#This Row],[bmi]]</f>
        <v>17.29</v>
      </c>
      <c r="Z252">
        <f>insurance9[[#This Row],[children]]</f>
        <v>2</v>
      </c>
    </row>
    <row r="253" spans="1:26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 s="29">
        <v>47305.305</v>
      </c>
      <c r="H253" cm="1">
        <f t="array" ref="H253">INDEX(kelas_charges[kelas],MATCH(1,(insurance9[[#This Row],[charges]]&gt;=kelas_charges[Lower])*(insurance9[[#This Row],[charges]]&lt;kelas_charges[Upper]),0),1)</f>
        <v>9</v>
      </c>
      <c r="I253" t="str" cm="1">
        <f t="array" ref="I253">INDEX(kelas_charges[desc],MATCH(1,(insurance9[[#This Row],[charges]]&gt;=kelas_charges[Lower])*(insurance9[[#This Row],[charges]]&lt;kelas_charges[Upper]),0),1)</f>
        <v>46684 s.d 52379</v>
      </c>
      <c r="J253">
        <f>IF(insurance9[[#This Row],[charges]]&gt;16700,1,0)</f>
        <v>1</v>
      </c>
      <c r="K253" s="138">
        <f>insurance9[[#This Row],[charges]]</f>
        <v>47305.305</v>
      </c>
      <c r="L253">
        <f>insurance9[[#This Row],[age]]</f>
        <v>63</v>
      </c>
      <c r="M253">
        <f>IF(insurance9[[#This Row],[smoker]]="yes",1,0)</f>
        <v>1</v>
      </c>
      <c r="N253" t="str">
        <f>IF(insurance9[[#This Row],[smoker]]="yes","Perokok","Non Perokok")</f>
        <v>Perokok</v>
      </c>
      <c r="O253" s="138">
        <f>insurance9[[#This Row],[charges]]</f>
        <v>47305.305</v>
      </c>
      <c r="P253" s="138" t="str" cm="1">
        <f t="array" ref="P253">INDEX(bmi[bmi name],MATCH(1,(insurance9[[#This Row],[bmi]]&lt;bmi[bmi atas])*(insurance9[[#This Row],[bmi]]&gt;=bmi[bmi bawah]),0),0)</f>
        <v>Obesitas II</v>
      </c>
      <c r="Q253" s="138">
        <f>insurance9[[#This Row],[cha]]</f>
        <v>47305.305</v>
      </c>
      <c r="R253" s="138" t="str">
        <f>insurance9[[#This Row],[smo]]</f>
        <v>Perokok</v>
      </c>
      <c r="S253" s="149">
        <f>insurance9[[#This Row],[bmi]]</f>
        <v>32.200000000000003</v>
      </c>
      <c r="T253" s="149">
        <f>insurance9[[#This Row],[age]]</f>
        <v>63</v>
      </c>
      <c r="U253" s="149">
        <f>insurance9[[#This Row],[bmi2]]</f>
        <v>32.200000000000003</v>
      </c>
      <c r="V253">
        <f>insurance9[[#This Row],[charges_class]]</f>
        <v>9</v>
      </c>
      <c r="W253">
        <f>VLOOKUP(insurance9[[#This Row],[region]],Table2[],2,0)</f>
        <v>3</v>
      </c>
      <c r="X253">
        <f>IF(insurance9[[#This Row],[sex]]="female",0,1)</f>
        <v>0</v>
      </c>
      <c r="Y253">
        <f>insurance9[[#This Row],[bmi]]</f>
        <v>32.200000000000003</v>
      </c>
      <c r="Z253">
        <f>insurance9[[#This Row],[children]]</f>
        <v>2</v>
      </c>
    </row>
    <row r="254" spans="1:26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 s="29">
        <v>44260.749900000003</v>
      </c>
      <c r="H254" cm="1">
        <f t="array" ref="H254">INDEX(kelas_charges[kelas],MATCH(1,(insurance9[[#This Row],[charges]]&gt;=kelas_charges[Lower])*(insurance9[[#This Row],[charges]]&lt;kelas_charges[Upper]),0),1)</f>
        <v>8</v>
      </c>
      <c r="I254" t="str" cm="1">
        <f t="array" ref="I254">INDEX(kelas_charges[desc],MATCH(1,(insurance9[[#This Row],[charges]]&gt;=kelas_charges[Lower])*(insurance9[[#This Row],[charges]]&lt;kelas_charges[Upper]),0),1)</f>
        <v>40989 s.d 46684</v>
      </c>
      <c r="J254">
        <f>IF(insurance9[[#This Row],[charges]]&gt;16700,1,0)</f>
        <v>1</v>
      </c>
      <c r="K254" s="138">
        <f>insurance9[[#This Row],[charges]]</f>
        <v>44260.749900000003</v>
      </c>
      <c r="L254">
        <f>insurance9[[#This Row],[age]]</f>
        <v>54</v>
      </c>
      <c r="M254">
        <f>IF(insurance9[[#This Row],[smoker]]="yes",1,0)</f>
        <v>1</v>
      </c>
      <c r="N254" t="str">
        <f>IF(insurance9[[#This Row],[smoker]]="yes","Perokok","Non Perokok")</f>
        <v>Perokok</v>
      </c>
      <c r="O254" s="138">
        <f>insurance9[[#This Row],[charges]]</f>
        <v>44260.749900000003</v>
      </c>
      <c r="P254" s="138" t="str" cm="1">
        <f t="array" ref="P254">INDEX(bmi[bmi name],MATCH(1,(insurance9[[#This Row],[bmi]]&lt;bmi[bmi atas])*(insurance9[[#This Row],[bmi]]&gt;=bmi[bmi bawah]),0),0)</f>
        <v>Obesitas II</v>
      </c>
      <c r="Q254" s="138">
        <f>insurance9[[#This Row],[cha]]</f>
        <v>44260.749900000003</v>
      </c>
      <c r="R254" s="138" t="str">
        <f>insurance9[[#This Row],[smo]]</f>
        <v>Perokok</v>
      </c>
      <c r="S254" s="149">
        <f>insurance9[[#This Row],[bmi]]</f>
        <v>34.21</v>
      </c>
      <c r="T254" s="149">
        <f>insurance9[[#This Row],[age]]</f>
        <v>54</v>
      </c>
      <c r="U254" s="149">
        <f>insurance9[[#This Row],[bmi2]]</f>
        <v>34.21</v>
      </c>
      <c r="V254">
        <f>insurance9[[#This Row],[charges_class]]</f>
        <v>8</v>
      </c>
      <c r="W254">
        <f>VLOOKUP(insurance9[[#This Row],[region]],Table2[],2,0)</f>
        <v>4</v>
      </c>
      <c r="X254">
        <f>IF(insurance9[[#This Row],[sex]]="female",0,1)</f>
        <v>1</v>
      </c>
      <c r="Y254">
        <f>insurance9[[#This Row],[bmi]]</f>
        <v>34.21</v>
      </c>
      <c r="Z254">
        <f>insurance9[[#This Row],[children]]</f>
        <v>2</v>
      </c>
    </row>
    <row r="255" spans="1:26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 s="29">
        <v>4260.7439999999997</v>
      </c>
      <c r="H255" cm="1">
        <f t="array" ref="H255">INDEX(kelas_charges[kelas],MATCH(1,(insurance9[[#This Row],[charges]]&gt;=kelas_charges[Lower])*(insurance9[[#This Row],[charges]]&lt;kelas_charges[Upper]),0),1)</f>
        <v>1</v>
      </c>
      <c r="I255" t="str" cm="1">
        <f t="array" ref="I255">INDEX(kelas_charges[desc],MATCH(1,(insurance9[[#This Row],[charges]]&gt;=kelas_charges[Lower])*(insurance9[[#This Row],[charges]]&lt;kelas_charges[Upper]),0),1)</f>
        <v>1121 s.d 6817</v>
      </c>
      <c r="J255">
        <f>IF(insurance9[[#This Row],[charges]]&gt;16700,1,0)</f>
        <v>0</v>
      </c>
      <c r="K255" s="138">
        <f>insurance9[[#This Row],[charges]]</f>
        <v>4260.7439999999997</v>
      </c>
      <c r="L255">
        <f>insurance9[[#This Row],[age]]</f>
        <v>27</v>
      </c>
      <c r="M255">
        <f>IF(insurance9[[#This Row],[smoker]]="yes",1,0)</f>
        <v>0</v>
      </c>
      <c r="N255" t="str">
        <f>IF(insurance9[[#This Row],[smoker]]="yes","Perokok","Non Perokok")</f>
        <v>Non Perokok</v>
      </c>
      <c r="O255" s="138">
        <f>insurance9[[#This Row],[charges]]</f>
        <v>4260.7439999999997</v>
      </c>
      <c r="P255" s="138" t="str" cm="1">
        <f t="array" ref="P255">INDEX(bmi[bmi name],MATCH(1,(insurance9[[#This Row],[bmi]]&lt;bmi[bmi atas])*(insurance9[[#This Row],[bmi]]&gt;=bmi[bmi bawah]),0),0)</f>
        <v>Obesitas II</v>
      </c>
      <c r="Q255" s="138">
        <f>insurance9[[#This Row],[cha]]</f>
        <v>4260.7439999999997</v>
      </c>
      <c r="R255" s="138" t="str">
        <f>insurance9[[#This Row],[smo]]</f>
        <v>Non Perokok</v>
      </c>
      <c r="S255" s="149">
        <f>insurance9[[#This Row],[bmi]]</f>
        <v>30.3</v>
      </c>
      <c r="T255" s="149">
        <f>insurance9[[#This Row],[age]]</f>
        <v>27</v>
      </c>
      <c r="U255" s="149">
        <f>insurance9[[#This Row],[bmi2]]</f>
        <v>30.3</v>
      </c>
      <c r="V255">
        <f>insurance9[[#This Row],[charges_class]]</f>
        <v>1</v>
      </c>
      <c r="W255">
        <f>VLOOKUP(insurance9[[#This Row],[region]],Table2[],2,0)</f>
        <v>3</v>
      </c>
      <c r="X255">
        <f>IF(insurance9[[#This Row],[sex]]="female",0,1)</f>
        <v>1</v>
      </c>
      <c r="Y255">
        <f>insurance9[[#This Row],[bmi]]</f>
        <v>30.3</v>
      </c>
      <c r="Z255">
        <f>insurance9[[#This Row],[children]]</f>
        <v>3</v>
      </c>
    </row>
    <row r="256" spans="1:26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 s="29">
        <v>41097.161749999999</v>
      </c>
      <c r="H256" cm="1">
        <f t="array" ref="H256">INDEX(kelas_charges[kelas],MATCH(1,(insurance9[[#This Row],[charges]]&gt;=kelas_charges[Lower])*(insurance9[[#This Row],[charges]]&lt;kelas_charges[Upper]),0),1)</f>
        <v>8</v>
      </c>
      <c r="I256" t="str" cm="1">
        <f t="array" ref="I256">INDEX(kelas_charges[desc],MATCH(1,(insurance9[[#This Row],[charges]]&gt;=kelas_charges[Lower])*(insurance9[[#This Row],[charges]]&lt;kelas_charges[Upper]),0),1)</f>
        <v>40989 s.d 46684</v>
      </c>
      <c r="J256">
        <f>IF(insurance9[[#This Row],[charges]]&gt;16700,1,0)</f>
        <v>1</v>
      </c>
      <c r="K256" s="138">
        <f>insurance9[[#This Row],[charges]]</f>
        <v>41097.161749999999</v>
      </c>
      <c r="L256">
        <f>insurance9[[#This Row],[age]]</f>
        <v>50</v>
      </c>
      <c r="M256">
        <f>IF(insurance9[[#This Row],[smoker]]="yes",1,0)</f>
        <v>1</v>
      </c>
      <c r="N256" t="str">
        <f>IF(insurance9[[#This Row],[smoker]]="yes","Perokok","Non Perokok")</f>
        <v>Perokok</v>
      </c>
      <c r="O256" s="138">
        <f>insurance9[[#This Row],[charges]]</f>
        <v>41097.161749999999</v>
      </c>
      <c r="P256" s="138" t="str" cm="1">
        <f t="array" ref="P256">INDEX(bmi[bmi name],MATCH(1,(insurance9[[#This Row],[bmi]]&lt;bmi[bmi atas])*(insurance9[[#This Row],[bmi]]&gt;=bmi[bmi bawah]),0),0)</f>
        <v>Obesitas II</v>
      </c>
      <c r="Q256" s="138">
        <f>insurance9[[#This Row],[cha]]</f>
        <v>41097.161749999999</v>
      </c>
      <c r="R256" s="138" t="str">
        <f>insurance9[[#This Row],[smo]]</f>
        <v>Perokok</v>
      </c>
      <c r="S256" s="149">
        <f>insurance9[[#This Row],[bmi]]</f>
        <v>31.824999999999999</v>
      </c>
      <c r="T256" s="149">
        <f>insurance9[[#This Row],[age]]</f>
        <v>50</v>
      </c>
      <c r="U256" s="149">
        <f>insurance9[[#This Row],[bmi2]]</f>
        <v>31.824999999999999</v>
      </c>
      <c r="V256">
        <f>insurance9[[#This Row],[charges_class]]</f>
        <v>8</v>
      </c>
      <c r="W256">
        <f>VLOOKUP(insurance9[[#This Row],[region]],Table2[],2,0)</f>
        <v>2</v>
      </c>
      <c r="X256">
        <f>IF(insurance9[[#This Row],[sex]]="female",0,1)</f>
        <v>1</v>
      </c>
      <c r="Y256">
        <f>insurance9[[#This Row],[bmi]]</f>
        <v>31.824999999999999</v>
      </c>
      <c r="Z256">
        <f>insurance9[[#This Row],[children]]</f>
        <v>0</v>
      </c>
    </row>
    <row r="257" spans="1:26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 s="29">
        <v>13047.332350000001</v>
      </c>
      <c r="H257" cm="1">
        <f t="array" ref="H257">INDEX(kelas_charges[kelas],MATCH(1,(insurance9[[#This Row],[charges]]&gt;=kelas_charges[Lower])*(insurance9[[#This Row],[charges]]&lt;kelas_charges[Upper]),0),1)</f>
        <v>3</v>
      </c>
      <c r="I257" t="str" cm="1">
        <f t="array" ref="I257">INDEX(kelas_charges[desc],MATCH(1,(insurance9[[#This Row],[charges]]&gt;=kelas_charges[Lower])*(insurance9[[#This Row],[charges]]&lt;kelas_charges[Upper]),0),1)</f>
        <v>12512 s.d 18207</v>
      </c>
      <c r="J257">
        <f>IF(insurance9[[#This Row],[charges]]&gt;16700,1,0)</f>
        <v>0</v>
      </c>
      <c r="K257" s="138">
        <f>insurance9[[#This Row],[charges]]</f>
        <v>13047.332350000001</v>
      </c>
      <c r="L257">
        <f>insurance9[[#This Row],[age]]</f>
        <v>55</v>
      </c>
      <c r="M257">
        <f>IF(insurance9[[#This Row],[smoker]]="yes",1,0)</f>
        <v>0</v>
      </c>
      <c r="N257" t="str">
        <f>IF(insurance9[[#This Row],[smoker]]="yes","Perokok","Non Perokok")</f>
        <v>Non Perokok</v>
      </c>
      <c r="O257" s="138">
        <f>insurance9[[#This Row],[charges]]</f>
        <v>13047.332350000001</v>
      </c>
      <c r="P257" s="138" t="str" cm="1">
        <f t="array" ref="P257">INDEX(bmi[bmi name],MATCH(1,(insurance9[[#This Row],[bmi]]&lt;bmi[bmi atas])*(insurance9[[#This Row],[bmi]]&gt;=bmi[bmi bawah]),0),0)</f>
        <v>Obesitas I</v>
      </c>
      <c r="Q257" s="138">
        <f>insurance9[[#This Row],[cha]]</f>
        <v>13047.332350000001</v>
      </c>
      <c r="R257" s="138" t="str">
        <f>insurance9[[#This Row],[smo]]</f>
        <v>Non Perokok</v>
      </c>
      <c r="S257" s="149">
        <f>insurance9[[#This Row],[bmi]]</f>
        <v>25.364999999999998</v>
      </c>
      <c r="T257" s="149">
        <f>insurance9[[#This Row],[age]]</f>
        <v>55</v>
      </c>
      <c r="U257" s="149">
        <f>insurance9[[#This Row],[bmi2]]</f>
        <v>25.364999999999998</v>
      </c>
      <c r="V257">
        <f>insurance9[[#This Row],[charges_class]]</f>
        <v>3</v>
      </c>
      <c r="W257">
        <f>VLOOKUP(insurance9[[#This Row],[region]],Table2[],2,0)</f>
        <v>2</v>
      </c>
      <c r="X257">
        <f>IF(insurance9[[#This Row],[sex]]="female",0,1)</f>
        <v>0</v>
      </c>
      <c r="Y257">
        <f>insurance9[[#This Row],[bmi]]</f>
        <v>25.364999999999998</v>
      </c>
      <c r="Z257">
        <f>insurance9[[#This Row],[children]]</f>
        <v>3</v>
      </c>
    </row>
    <row r="258" spans="1:26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 s="29">
        <v>43921.183700000001</v>
      </c>
      <c r="H258" cm="1">
        <f t="array" ref="H258">INDEX(kelas_charges[kelas],MATCH(1,(insurance9[[#This Row],[charges]]&gt;=kelas_charges[Lower])*(insurance9[[#This Row],[charges]]&lt;kelas_charges[Upper]),0),1)</f>
        <v>8</v>
      </c>
      <c r="I258" t="str" cm="1">
        <f t="array" ref="I258">INDEX(kelas_charges[desc],MATCH(1,(insurance9[[#This Row],[charges]]&gt;=kelas_charges[Lower])*(insurance9[[#This Row],[charges]]&lt;kelas_charges[Upper]),0),1)</f>
        <v>40989 s.d 46684</v>
      </c>
      <c r="J258">
        <f>IF(insurance9[[#This Row],[charges]]&gt;16700,1,0)</f>
        <v>1</v>
      </c>
      <c r="K258" s="138">
        <f>insurance9[[#This Row],[charges]]</f>
        <v>43921.183700000001</v>
      </c>
      <c r="L258">
        <f>insurance9[[#This Row],[age]]</f>
        <v>56</v>
      </c>
      <c r="M258">
        <f>IF(insurance9[[#This Row],[smoker]]="yes",1,0)</f>
        <v>1</v>
      </c>
      <c r="N258" t="str">
        <f>IF(insurance9[[#This Row],[smoker]]="yes","Perokok","Non Perokok")</f>
        <v>Perokok</v>
      </c>
      <c r="O258" s="138">
        <f>insurance9[[#This Row],[charges]]</f>
        <v>43921.183700000001</v>
      </c>
      <c r="P258" s="138" t="str" cm="1">
        <f t="array" ref="P258">INDEX(bmi[bmi name],MATCH(1,(insurance9[[#This Row],[bmi]]&lt;bmi[bmi atas])*(insurance9[[#This Row],[bmi]]&gt;=bmi[bmi bawah]),0),0)</f>
        <v>Obesitas II</v>
      </c>
      <c r="Q258" s="138">
        <f>insurance9[[#This Row],[cha]]</f>
        <v>43921.183700000001</v>
      </c>
      <c r="R258" s="138" t="str">
        <f>insurance9[[#This Row],[smo]]</f>
        <v>Perokok</v>
      </c>
      <c r="S258" s="149">
        <f>insurance9[[#This Row],[bmi]]</f>
        <v>33.630000000000003</v>
      </c>
      <c r="T258" s="149">
        <f>insurance9[[#This Row],[age]]</f>
        <v>56</v>
      </c>
      <c r="U258" s="149">
        <f>insurance9[[#This Row],[bmi2]]</f>
        <v>33.630000000000003</v>
      </c>
      <c r="V258">
        <f>insurance9[[#This Row],[charges_class]]</f>
        <v>8</v>
      </c>
      <c r="W258">
        <f>VLOOKUP(insurance9[[#This Row],[region]],Table2[],2,0)</f>
        <v>1</v>
      </c>
      <c r="X258">
        <f>IF(insurance9[[#This Row],[sex]]="female",0,1)</f>
        <v>1</v>
      </c>
      <c r="Y258">
        <f>insurance9[[#This Row],[bmi]]</f>
        <v>33.630000000000003</v>
      </c>
      <c r="Z258">
        <f>insurance9[[#This Row],[children]]</f>
        <v>0</v>
      </c>
    </row>
    <row r="259" spans="1:26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 s="29">
        <v>5400.9804999999997</v>
      </c>
      <c r="H259" cm="1">
        <f t="array" ref="H259">INDEX(kelas_charges[kelas],MATCH(1,(insurance9[[#This Row],[charges]]&gt;=kelas_charges[Lower])*(insurance9[[#This Row],[charges]]&lt;kelas_charges[Upper]),0),1)</f>
        <v>1</v>
      </c>
      <c r="I259" t="str" cm="1">
        <f t="array" ref="I259">INDEX(kelas_charges[desc],MATCH(1,(insurance9[[#This Row],[charges]]&gt;=kelas_charges[Lower])*(insurance9[[#This Row],[charges]]&lt;kelas_charges[Upper]),0),1)</f>
        <v>1121 s.d 6817</v>
      </c>
      <c r="J259">
        <f>IF(insurance9[[#This Row],[charges]]&gt;16700,1,0)</f>
        <v>0</v>
      </c>
      <c r="K259" s="138">
        <f>insurance9[[#This Row],[charges]]</f>
        <v>5400.9804999999997</v>
      </c>
      <c r="L259">
        <f>insurance9[[#This Row],[age]]</f>
        <v>38</v>
      </c>
      <c r="M259">
        <f>IF(insurance9[[#This Row],[smoker]]="yes",1,0)</f>
        <v>0</v>
      </c>
      <c r="N259" t="str">
        <f>IF(insurance9[[#This Row],[smoker]]="yes","Perokok","Non Perokok")</f>
        <v>Non Perokok</v>
      </c>
      <c r="O259" s="138">
        <f>insurance9[[#This Row],[charges]]</f>
        <v>5400.9804999999997</v>
      </c>
      <c r="P259" s="138" t="str" cm="1">
        <f t="array" ref="P259">INDEX(bmi[bmi name],MATCH(1,(insurance9[[#This Row],[bmi]]&lt;bmi[bmi atas])*(insurance9[[#This Row],[bmi]]&gt;=bmi[bmi bawah]),0),0)</f>
        <v>Obesitas II</v>
      </c>
      <c r="Q259" s="138">
        <f>insurance9[[#This Row],[cha]]</f>
        <v>5400.9804999999997</v>
      </c>
      <c r="R259" s="138" t="str">
        <f>insurance9[[#This Row],[smo]]</f>
        <v>Non Perokok</v>
      </c>
      <c r="S259" s="149">
        <f>insurance9[[#This Row],[bmi]]</f>
        <v>40.15</v>
      </c>
      <c r="T259" s="149">
        <f>insurance9[[#This Row],[age]]</f>
        <v>38</v>
      </c>
      <c r="U259" s="149">
        <f>insurance9[[#This Row],[bmi2]]</f>
        <v>40.15</v>
      </c>
      <c r="V259">
        <f>insurance9[[#This Row],[charges_class]]</f>
        <v>1</v>
      </c>
      <c r="W259">
        <f>VLOOKUP(insurance9[[#This Row],[region]],Table2[],2,0)</f>
        <v>4</v>
      </c>
      <c r="X259">
        <f>IF(insurance9[[#This Row],[sex]]="female",0,1)</f>
        <v>0</v>
      </c>
      <c r="Y259">
        <f>insurance9[[#This Row],[bmi]]</f>
        <v>40.15</v>
      </c>
      <c r="Z259">
        <f>insurance9[[#This Row],[children]]</f>
        <v>0</v>
      </c>
    </row>
    <row r="260" spans="1:26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 s="29">
        <v>11520.099850000001</v>
      </c>
      <c r="H260" cm="1">
        <f t="array" ref="H260">INDEX(kelas_charges[kelas],MATCH(1,(insurance9[[#This Row],[charges]]&gt;=kelas_charges[Lower])*(insurance9[[#This Row],[charges]]&lt;kelas_charges[Upper]),0),1)</f>
        <v>2</v>
      </c>
      <c r="I260" t="str" cm="1">
        <f t="array" ref="I260">INDEX(kelas_charges[desc],MATCH(1,(insurance9[[#This Row],[charges]]&gt;=kelas_charges[Lower])*(insurance9[[#This Row],[charges]]&lt;kelas_charges[Upper]),0),1)</f>
        <v>6817 s.d 12512</v>
      </c>
      <c r="J260">
        <f>IF(insurance9[[#This Row],[charges]]&gt;16700,1,0)</f>
        <v>0</v>
      </c>
      <c r="K260" s="138">
        <f>insurance9[[#This Row],[charges]]</f>
        <v>11520.099850000001</v>
      </c>
      <c r="L260">
        <f>insurance9[[#This Row],[age]]</f>
        <v>51</v>
      </c>
      <c r="M260">
        <f>IF(insurance9[[#This Row],[smoker]]="yes",1,0)</f>
        <v>0</v>
      </c>
      <c r="N260" t="str">
        <f>IF(insurance9[[#This Row],[smoker]]="yes","Perokok","Non Perokok")</f>
        <v>Non Perokok</v>
      </c>
      <c r="O260" s="138">
        <f>insurance9[[#This Row],[charges]]</f>
        <v>11520.099850000001</v>
      </c>
      <c r="P260" s="138" t="str" cm="1">
        <f t="array" ref="P260">INDEX(bmi[bmi name],MATCH(1,(insurance9[[#This Row],[bmi]]&lt;bmi[bmi atas])*(insurance9[[#This Row],[bmi]]&gt;=bmi[bmi bawah]),0),0)</f>
        <v>Overweight</v>
      </c>
      <c r="Q260" s="138">
        <f>insurance9[[#This Row],[cha]]</f>
        <v>11520.099850000001</v>
      </c>
      <c r="R260" s="138" t="str">
        <f>insurance9[[#This Row],[smo]]</f>
        <v>Non Perokok</v>
      </c>
      <c r="S260" s="149">
        <f>insurance9[[#This Row],[bmi]]</f>
        <v>24.414999999999999</v>
      </c>
      <c r="T260" s="149">
        <f>insurance9[[#This Row],[age]]</f>
        <v>51</v>
      </c>
      <c r="U260" s="149">
        <f>insurance9[[#This Row],[bmi2]]</f>
        <v>24.414999999999999</v>
      </c>
      <c r="V260">
        <f>insurance9[[#This Row],[charges_class]]</f>
        <v>2</v>
      </c>
      <c r="W260">
        <f>VLOOKUP(insurance9[[#This Row],[region]],Table2[],2,0)</f>
        <v>1</v>
      </c>
      <c r="X260">
        <f>IF(insurance9[[#This Row],[sex]]="female",0,1)</f>
        <v>1</v>
      </c>
      <c r="Y260">
        <f>insurance9[[#This Row],[bmi]]</f>
        <v>24.414999999999999</v>
      </c>
      <c r="Z260">
        <f>insurance9[[#This Row],[children]]</f>
        <v>4</v>
      </c>
    </row>
    <row r="261" spans="1:26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 s="29">
        <v>33750.291799999999</v>
      </c>
      <c r="H261" cm="1">
        <f t="array" ref="H261">INDEX(kelas_charges[kelas],MATCH(1,(insurance9[[#This Row],[charges]]&gt;=kelas_charges[Lower])*(insurance9[[#This Row],[charges]]&lt;kelas_charges[Upper]),0),1)</f>
        <v>6</v>
      </c>
      <c r="I261" t="str" cm="1">
        <f t="array" ref="I261">INDEX(kelas_charges[desc],MATCH(1,(insurance9[[#This Row],[charges]]&gt;=kelas_charges[Lower])*(insurance9[[#This Row],[charges]]&lt;kelas_charges[Upper]),0),1)</f>
        <v>29598 s.d 35293</v>
      </c>
      <c r="J261">
        <f>IF(insurance9[[#This Row],[charges]]&gt;16700,1,0)</f>
        <v>1</v>
      </c>
      <c r="K261" s="138">
        <f>insurance9[[#This Row],[charges]]</f>
        <v>33750.291799999999</v>
      </c>
      <c r="L261">
        <f>insurance9[[#This Row],[age]]</f>
        <v>19</v>
      </c>
      <c r="M261">
        <f>IF(insurance9[[#This Row],[smoker]]="yes",1,0)</f>
        <v>1</v>
      </c>
      <c r="N261" t="str">
        <f>IF(insurance9[[#This Row],[smoker]]="yes","Perokok","Non Perokok")</f>
        <v>Perokok</v>
      </c>
      <c r="O261" s="138">
        <f>insurance9[[#This Row],[charges]]</f>
        <v>33750.291799999999</v>
      </c>
      <c r="P261" s="138" t="str" cm="1">
        <f t="array" ref="P261">INDEX(bmi[bmi name],MATCH(1,(insurance9[[#This Row],[bmi]]&lt;bmi[bmi atas])*(insurance9[[#This Row],[bmi]]&gt;=bmi[bmi bawah]),0),0)</f>
        <v>Obesitas II</v>
      </c>
      <c r="Q261" s="138">
        <f>insurance9[[#This Row],[cha]]</f>
        <v>33750.291799999999</v>
      </c>
      <c r="R261" s="138" t="str">
        <f>insurance9[[#This Row],[smo]]</f>
        <v>Perokok</v>
      </c>
      <c r="S261" s="149">
        <f>insurance9[[#This Row],[bmi]]</f>
        <v>31.92</v>
      </c>
      <c r="T261" s="149">
        <f>insurance9[[#This Row],[age]]</f>
        <v>19</v>
      </c>
      <c r="U261" s="149">
        <f>insurance9[[#This Row],[bmi2]]</f>
        <v>31.92</v>
      </c>
      <c r="V261">
        <f>insurance9[[#This Row],[charges_class]]</f>
        <v>6</v>
      </c>
      <c r="W261">
        <f>VLOOKUP(insurance9[[#This Row],[region]],Table2[],2,0)</f>
        <v>1</v>
      </c>
      <c r="X261">
        <f>IF(insurance9[[#This Row],[sex]]="female",0,1)</f>
        <v>1</v>
      </c>
      <c r="Y261">
        <f>insurance9[[#This Row],[bmi]]</f>
        <v>31.92</v>
      </c>
      <c r="Z261">
        <f>insurance9[[#This Row],[children]]</f>
        <v>0</v>
      </c>
    </row>
    <row r="262" spans="1:26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 s="29">
        <v>11837.16</v>
      </c>
      <c r="H262" cm="1">
        <f t="array" ref="H262">INDEX(kelas_charges[kelas],MATCH(1,(insurance9[[#This Row],[charges]]&gt;=kelas_charges[Lower])*(insurance9[[#This Row],[charges]]&lt;kelas_charges[Upper]),0),1)</f>
        <v>2</v>
      </c>
      <c r="I262" t="str" cm="1">
        <f t="array" ref="I262">INDEX(kelas_charges[desc],MATCH(1,(insurance9[[#This Row],[charges]]&gt;=kelas_charges[Lower])*(insurance9[[#This Row],[charges]]&lt;kelas_charges[Upper]),0),1)</f>
        <v>6817 s.d 12512</v>
      </c>
      <c r="J262">
        <f>IF(insurance9[[#This Row],[charges]]&gt;16700,1,0)</f>
        <v>0</v>
      </c>
      <c r="K262" s="138">
        <f>insurance9[[#This Row],[charges]]</f>
        <v>11837.16</v>
      </c>
      <c r="L262">
        <f>insurance9[[#This Row],[age]]</f>
        <v>58</v>
      </c>
      <c r="M262">
        <f>IF(insurance9[[#This Row],[smoker]]="yes",1,0)</f>
        <v>0</v>
      </c>
      <c r="N262" t="str">
        <f>IF(insurance9[[#This Row],[smoker]]="yes","Perokok","Non Perokok")</f>
        <v>Non Perokok</v>
      </c>
      <c r="O262" s="138">
        <f>insurance9[[#This Row],[charges]]</f>
        <v>11837.16</v>
      </c>
      <c r="P262" s="138" t="str" cm="1">
        <f t="array" ref="P262">INDEX(bmi[bmi name],MATCH(1,(insurance9[[#This Row],[bmi]]&lt;bmi[bmi atas])*(insurance9[[#This Row],[bmi]]&gt;=bmi[bmi bawah]),0),0)</f>
        <v>Obesitas I</v>
      </c>
      <c r="Q262" s="138">
        <f>insurance9[[#This Row],[cha]]</f>
        <v>11837.16</v>
      </c>
      <c r="R262" s="138" t="str">
        <f>insurance9[[#This Row],[smo]]</f>
        <v>Non Perokok</v>
      </c>
      <c r="S262" s="149">
        <f>insurance9[[#This Row],[bmi]]</f>
        <v>25.2</v>
      </c>
      <c r="T262" s="149">
        <f>insurance9[[#This Row],[age]]</f>
        <v>58</v>
      </c>
      <c r="U262" s="149">
        <f>insurance9[[#This Row],[bmi2]]</f>
        <v>25.2</v>
      </c>
      <c r="V262">
        <f>insurance9[[#This Row],[charges_class]]</f>
        <v>2</v>
      </c>
      <c r="W262">
        <f>VLOOKUP(insurance9[[#This Row],[region]],Table2[],2,0)</f>
        <v>3</v>
      </c>
      <c r="X262">
        <f>IF(insurance9[[#This Row],[sex]]="female",0,1)</f>
        <v>0</v>
      </c>
      <c r="Y262">
        <f>insurance9[[#This Row],[bmi]]</f>
        <v>25.2</v>
      </c>
      <c r="Z262">
        <f>insurance9[[#This Row],[children]]</f>
        <v>0</v>
      </c>
    </row>
    <row r="263" spans="1:26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 s="29">
        <v>17085.267599999999</v>
      </c>
      <c r="H263" cm="1">
        <f t="array" ref="H263">INDEX(kelas_charges[kelas],MATCH(1,(insurance9[[#This Row],[charges]]&gt;=kelas_charges[Lower])*(insurance9[[#This Row],[charges]]&lt;kelas_charges[Upper]),0),1)</f>
        <v>3</v>
      </c>
      <c r="I263" t="str" cm="1">
        <f t="array" ref="I263">INDEX(kelas_charges[desc],MATCH(1,(insurance9[[#This Row],[charges]]&gt;=kelas_charges[Lower])*(insurance9[[#This Row],[charges]]&lt;kelas_charges[Upper]),0),1)</f>
        <v>12512 s.d 18207</v>
      </c>
      <c r="J263">
        <f>IF(insurance9[[#This Row],[charges]]&gt;16700,1,0)</f>
        <v>1</v>
      </c>
      <c r="K263" s="138">
        <f>insurance9[[#This Row],[charges]]</f>
        <v>17085.267599999999</v>
      </c>
      <c r="L263">
        <f>insurance9[[#This Row],[age]]</f>
        <v>20</v>
      </c>
      <c r="M263">
        <f>IF(insurance9[[#This Row],[smoker]]="yes",1,0)</f>
        <v>1</v>
      </c>
      <c r="N263" t="str">
        <f>IF(insurance9[[#This Row],[smoker]]="yes","Perokok","Non Perokok")</f>
        <v>Perokok</v>
      </c>
      <c r="O263" s="138">
        <f>insurance9[[#This Row],[charges]]</f>
        <v>17085.267599999999</v>
      </c>
      <c r="P263" s="138" t="str" cm="1">
        <f t="array" ref="P263">INDEX(bmi[bmi name],MATCH(1,(insurance9[[#This Row],[bmi]]&lt;bmi[bmi atas])*(insurance9[[#This Row],[bmi]]&gt;=bmi[bmi bawah]),0),0)</f>
        <v>Obesitas I</v>
      </c>
      <c r="Q263" s="138">
        <f>insurance9[[#This Row],[cha]]</f>
        <v>17085.267599999999</v>
      </c>
      <c r="R263" s="138" t="str">
        <f>insurance9[[#This Row],[smo]]</f>
        <v>Perokok</v>
      </c>
      <c r="S263" s="149">
        <f>insurance9[[#This Row],[bmi]]</f>
        <v>26.84</v>
      </c>
      <c r="T263" s="149">
        <f>insurance9[[#This Row],[age]]</f>
        <v>20</v>
      </c>
      <c r="U263" s="149">
        <f>insurance9[[#This Row],[bmi2]]</f>
        <v>26.84</v>
      </c>
      <c r="V263">
        <f>insurance9[[#This Row],[charges_class]]</f>
        <v>3</v>
      </c>
      <c r="W263">
        <f>VLOOKUP(insurance9[[#This Row],[region]],Table2[],2,0)</f>
        <v>4</v>
      </c>
      <c r="X263">
        <f>IF(insurance9[[#This Row],[sex]]="female",0,1)</f>
        <v>0</v>
      </c>
      <c r="Y263">
        <f>insurance9[[#This Row],[bmi]]</f>
        <v>26.84</v>
      </c>
      <c r="Z263">
        <f>insurance9[[#This Row],[children]]</f>
        <v>1</v>
      </c>
    </row>
    <row r="264" spans="1:26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 s="29">
        <v>24869.836800000001</v>
      </c>
      <c r="H264" cm="1">
        <f t="array" ref="H264">INDEX(kelas_charges[kelas],MATCH(1,(insurance9[[#This Row],[charges]]&gt;=kelas_charges[Lower])*(insurance9[[#This Row],[charges]]&lt;kelas_charges[Upper]),0),1)</f>
        <v>5</v>
      </c>
      <c r="I264" t="str" cm="1">
        <f t="array" ref="I264">INDEX(kelas_charges[desc],MATCH(1,(insurance9[[#This Row],[charges]]&gt;=kelas_charges[Lower])*(insurance9[[#This Row],[charges]]&lt;kelas_charges[Upper]),0),1)</f>
        <v>23903 s.d 29598</v>
      </c>
      <c r="J264">
        <f>IF(insurance9[[#This Row],[charges]]&gt;16700,1,0)</f>
        <v>1</v>
      </c>
      <c r="K264" s="138">
        <f>insurance9[[#This Row],[charges]]</f>
        <v>24869.836800000001</v>
      </c>
      <c r="L264">
        <f>insurance9[[#This Row],[age]]</f>
        <v>52</v>
      </c>
      <c r="M264">
        <f>IF(insurance9[[#This Row],[smoker]]="yes",1,0)</f>
        <v>1</v>
      </c>
      <c r="N264" t="str">
        <f>IF(insurance9[[#This Row],[smoker]]="yes","Perokok","Non Perokok")</f>
        <v>Perokok</v>
      </c>
      <c r="O264" s="138">
        <f>insurance9[[#This Row],[charges]]</f>
        <v>24869.836800000001</v>
      </c>
      <c r="P264" s="138" t="str" cm="1">
        <f t="array" ref="P264">INDEX(bmi[bmi name],MATCH(1,(insurance9[[#This Row],[bmi]]&lt;bmi[bmi atas])*(insurance9[[#This Row],[bmi]]&gt;=bmi[bmi bawah]),0),0)</f>
        <v>Overweight</v>
      </c>
      <c r="Q264" s="138">
        <f>insurance9[[#This Row],[cha]]</f>
        <v>24869.836800000001</v>
      </c>
      <c r="R264" s="138" t="str">
        <f>insurance9[[#This Row],[smo]]</f>
        <v>Perokok</v>
      </c>
      <c r="S264" s="149">
        <f>insurance9[[#This Row],[bmi]]</f>
        <v>24.32</v>
      </c>
      <c r="T264" s="149">
        <f>insurance9[[#This Row],[age]]</f>
        <v>52</v>
      </c>
      <c r="U264" s="149">
        <f>insurance9[[#This Row],[bmi2]]</f>
        <v>24.32</v>
      </c>
      <c r="V264">
        <f>insurance9[[#This Row],[charges_class]]</f>
        <v>5</v>
      </c>
      <c r="W264">
        <f>VLOOKUP(insurance9[[#This Row],[region]],Table2[],2,0)</f>
        <v>2</v>
      </c>
      <c r="X264">
        <f>IF(insurance9[[#This Row],[sex]]="female",0,1)</f>
        <v>1</v>
      </c>
      <c r="Y264">
        <f>insurance9[[#This Row],[bmi]]</f>
        <v>24.32</v>
      </c>
      <c r="Z264">
        <f>insurance9[[#This Row],[children]]</f>
        <v>3</v>
      </c>
    </row>
    <row r="265" spans="1:26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 s="29">
        <v>36219.405449999998</v>
      </c>
      <c r="H265" cm="1">
        <f t="array" ref="H265">INDEX(kelas_charges[kelas],MATCH(1,(insurance9[[#This Row],[charges]]&gt;=kelas_charges[Lower])*(insurance9[[#This Row],[charges]]&lt;kelas_charges[Upper]),0),1)</f>
        <v>7</v>
      </c>
      <c r="I265" t="str" cm="1">
        <f t="array" ref="I265">INDEX(kelas_charges[desc],MATCH(1,(insurance9[[#This Row],[charges]]&gt;=kelas_charges[Lower])*(insurance9[[#This Row],[charges]]&lt;kelas_charges[Upper]),0),1)</f>
        <v>35293 s.d 40989</v>
      </c>
      <c r="J265">
        <f>IF(insurance9[[#This Row],[charges]]&gt;16700,1,0)</f>
        <v>1</v>
      </c>
      <c r="K265" s="138">
        <f>insurance9[[#This Row],[charges]]</f>
        <v>36219.405449999998</v>
      </c>
      <c r="L265">
        <f>insurance9[[#This Row],[age]]</f>
        <v>19</v>
      </c>
      <c r="M265">
        <f>IF(insurance9[[#This Row],[smoker]]="yes",1,0)</f>
        <v>1</v>
      </c>
      <c r="N265" t="str">
        <f>IF(insurance9[[#This Row],[smoker]]="yes","Perokok","Non Perokok")</f>
        <v>Perokok</v>
      </c>
      <c r="O265" s="138">
        <f>insurance9[[#This Row],[charges]]</f>
        <v>36219.405449999998</v>
      </c>
      <c r="P265" s="138" t="str" cm="1">
        <f t="array" ref="P265">INDEX(bmi[bmi name],MATCH(1,(insurance9[[#This Row],[bmi]]&lt;bmi[bmi atas])*(insurance9[[#This Row],[bmi]]&gt;=bmi[bmi bawah]),0),0)</f>
        <v>Obesitas II</v>
      </c>
      <c r="Q265" s="138">
        <f>insurance9[[#This Row],[cha]]</f>
        <v>36219.405449999998</v>
      </c>
      <c r="R265" s="138" t="str">
        <f>insurance9[[#This Row],[smo]]</f>
        <v>Perokok</v>
      </c>
      <c r="S265" s="149">
        <f>insurance9[[#This Row],[bmi]]</f>
        <v>36.954999999999998</v>
      </c>
      <c r="T265" s="149">
        <f>insurance9[[#This Row],[age]]</f>
        <v>19</v>
      </c>
      <c r="U265" s="149">
        <f>insurance9[[#This Row],[bmi2]]</f>
        <v>36.954999999999998</v>
      </c>
      <c r="V265">
        <f>insurance9[[#This Row],[charges_class]]</f>
        <v>7</v>
      </c>
      <c r="W265">
        <f>VLOOKUP(insurance9[[#This Row],[region]],Table2[],2,0)</f>
        <v>1</v>
      </c>
      <c r="X265">
        <f>IF(insurance9[[#This Row],[sex]]="female",0,1)</f>
        <v>1</v>
      </c>
      <c r="Y265">
        <f>insurance9[[#This Row],[bmi]]</f>
        <v>36.954999999999998</v>
      </c>
      <c r="Z265">
        <f>insurance9[[#This Row],[children]]</f>
        <v>0</v>
      </c>
    </row>
    <row r="266" spans="1:26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 s="29">
        <v>20462.997660000001</v>
      </c>
      <c r="H266" cm="1">
        <f t="array" ref="H266">INDEX(kelas_charges[kelas],MATCH(1,(insurance9[[#This Row],[charges]]&gt;=kelas_charges[Lower])*(insurance9[[#This Row],[charges]]&lt;kelas_charges[Upper]),0),1)</f>
        <v>4</v>
      </c>
      <c r="I266" t="str" cm="1">
        <f t="array" ref="I266">INDEX(kelas_charges[desc],MATCH(1,(insurance9[[#This Row],[charges]]&gt;=kelas_charges[Lower])*(insurance9[[#This Row],[charges]]&lt;kelas_charges[Upper]),0),1)</f>
        <v>18207 s.d 23903</v>
      </c>
      <c r="J266">
        <f>IF(insurance9[[#This Row],[charges]]&gt;16700,1,0)</f>
        <v>1</v>
      </c>
      <c r="K266" s="138">
        <f>insurance9[[#This Row],[charges]]</f>
        <v>20462.997660000001</v>
      </c>
      <c r="L266">
        <f>insurance9[[#This Row],[age]]</f>
        <v>53</v>
      </c>
      <c r="M266">
        <f>IF(insurance9[[#This Row],[smoker]]="yes",1,0)</f>
        <v>0</v>
      </c>
      <c r="N266" t="str">
        <f>IF(insurance9[[#This Row],[smoker]]="yes","Perokok","Non Perokok")</f>
        <v>Non Perokok</v>
      </c>
      <c r="O266" s="138">
        <f>insurance9[[#This Row],[charges]]</f>
        <v>20462.997660000001</v>
      </c>
      <c r="P266" s="138" t="str" cm="1">
        <f t="array" ref="P266">INDEX(bmi[bmi name],MATCH(1,(insurance9[[#This Row],[bmi]]&lt;bmi[bmi atas])*(insurance9[[#This Row],[bmi]]&gt;=bmi[bmi bawah]),0),0)</f>
        <v>Obesitas II</v>
      </c>
      <c r="Q266" s="138">
        <f>insurance9[[#This Row],[cha]]</f>
        <v>20462.997660000001</v>
      </c>
      <c r="R266" s="138" t="str">
        <f>insurance9[[#This Row],[smo]]</f>
        <v>Non Perokok</v>
      </c>
      <c r="S266" s="149">
        <f>insurance9[[#This Row],[bmi]]</f>
        <v>38.06</v>
      </c>
      <c r="T266" s="149">
        <f>insurance9[[#This Row],[age]]</f>
        <v>53</v>
      </c>
      <c r="U266" s="149">
        <f>insurance9[[#This Row],[bmi2]]</f>
        <v>38.06</v>
      </c>
      <c r="V266">
        <f>insurance9[[#This Row],[charges_class]]</f>
        <v>4</v>
      </c>
      <c r="W266">
        <f>VLOOKUP(insurance9[[#This Row],[region]],Table2[],2,0)</f>
        <v>4</v>
      </c>
      <c r="X266">
        <f>IF(insurance9[[#This Row],[sex]]="female",0,1)</f>
        <v>0</v>
      </c>
      <c r="Y266">
        <f>insurance9[[#This Row],[bmi]]</f>
        <v>38.06</v>
      </c>
      <c r="Z266">
        <f>insurance9[[#This Row],[children]]</f>
        <v>3</v>
      </c>
    </row>
    <row r="267" spans="1:26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 s="29">
        <v>46151.124499999998</v>
      </c>
      <c r="H267" cm="1">
        <f t="array" ref="H267">INDEX(kelas_charges[kelas],MATCH(1,(insurance9[[#This Row],[charges]]&gt;=kelas_charges[Lower])*(insurance9[[#This Row],[charges]]&lt;kelas_charges[Upper]),0),1)</f>
        <v>8</v>
      </c>
      <c r="I267" t="str" cm="1">
        <f t="array" ref="I267">INDEX(kelas_charges[desc],MATCH(1,(insurance9[[#This Row],[charges]]&gt;=kelas_charges[Lower])*(insurance9[[#This Row],[charges]]&lt;kelas_charges[Upper]),0),1)</f>
        <v>40989 s.d 46684</v>
      </c>
      <c r="J267">
        <f>IF(insurance9[[#This Row],[charges]]&gt;16700,1,0)</f>
        <v>1</v>
      </c>
      <c r="K267" s="138">
        <f>insurance9[[#This Row],[charges]]</f>
        <v>46151.124499999998</v>
      </c>
      <c r="L267">
        <f>insurance9[[#This Row],[age]]</f>
        <v>46</v>
      </c>
      <c r="M267">
        <f>IF(insurance9[[#This Row],[smoker]]="yes",1,0)</f>
        <v>1</v>
      </c>
      <c r="N267" t="str">
        <f>IF(insurance9[[#This Row],[smoker]]="yes","Perokok","Non Perokok")</f>
        <v>Perokok</v>
      </c>
      <c r="O267" s="138">
        <f>insurance9[[#This Row],[charges]]</f>
        <v>46151.124499999998</v>
      </c>
      <c r="P267" s="138" t="str" cm="1">
        <f t="array" ref="P267">INDEX(bmi[bmi name],MATCH(1,(insurance9[[#This Row],[bmi]]&lt;bmi[bmi atas])*(insurance9[[#This Row],[bmi]]&gt;=bmi[bmi bawah]),0),0)</f>
        <v>Obesitas II</v>
      </c>
      <c r="Q267" s="138">
        <f>insurance9[[#This Row],[cha]]</f>
        <v>46151.124499999998</v>
      </c>
      <c r="R267" s="138" t="str">
        <f>insurance9[[#This Row],[smo]]</f>
        <v>Perokok</v>
      </c>
      <c r="S267" s="149">
        <f>insurance9[[#This Row],[bmi]]</f>
        <v>42.35</v>
      </c>
      <c r="T267" s="149">
        <f>insurance9[[#This Row],[age]]</f>
        <v>46</v>
      </c>
      <c r="U267" s="149">
        <f>insurance9[[#This Row],[bmi2]]</f>
        <v>42.35</v>
      </c>
      <c r="V267">
        <f>insurance9[[#This Row],[charges_class]]</f>
        <v>8</v>
      </c>
      <c r="W267">
        <f>VLOOKUP(insurance9[[#This Row],[region]],Table2[],2,0)</f>
        <v>4</v>
      </c>
      <c r="X267">
        <f>IF(insurance9[[#This Row],[sex]]="female",0,1)</f>
        <v>1</v>
      </c>
      <c r="Y267">
        <f>insurance9[[#This Row],[bmi]]</f>
        <v>42.35</v>
      </c>
      <c r="Z267">
        <f>insurance9[[#This Row],[children]]</f>
        <v>3</v>
      </c>
    </row>
    <row r="268" spans="1:26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 s="29">
        <v>17179.522000000001</v>
      </c>
      <c r="H268" cm="1">
        <f t="array" ref="H268">INDEX(kelas_charges[kelas],MATCH(1,(insurance9[[#This Row],[charges]]&gt;=kelas_charges[Lower])*(insurance9[[#This Row],[charges]]&lt;kelas_charges[Upper]),0),1)</f>
        <v>3</v>
      </c>
      <c r="I268" t="str" cm="1">
        <f t="array" ref="I268">INDEX(kelas_charges[desc],MATCH(1,(insurance9[[#This Row],[charges]]&gt;=kelas_charges[Lower])*(insurance9[[#This Row],[charges]]&lt;kelas_charges[Upper]),0),1)</f>
        <v>12512 s.d 18207</v>
      </c>
      <c r="J268">
        <f>IF(insurance9[[#This Row],[charges]]&gt;16700,1,0)</f>
        <v>1</v>
      </c>
      <c r="K268" s="138">
        <f>insurance9[[#This Row],[charges]]</f>
        <v>17179.522000000001</v>
      </c>
      <c r="L268">
        <f>insurance9[[#This Row],[age]]</f>
        <v>40</v>
      </c>
      <c r="M268">
        <f>IF(insurance9[[#This Row],[smoker]]="yes",1,0)</f>
        <v>1</v>
      </c>
      <c r="N268" t="str">
        <f>IF(insurance9[[#This Row],[smoker]]="yes","Perokok","Non Perokok")</f>
        <v>Perokok</v>
      </c>
      <c r="O268" s="138">
        <f>insurance9[[#This Row],[charges]]</f>
        <v>17179.522000000001</v>
      </c>
      <c r="P268" s="138" t="str" cm="1">
        <f t="array" ref="P268">INDEX(bmi[bmi name],MATCH(1,(insurance9[[#This Row],[bmi]]&lt;bmi[bmi atas])*(insurance9[[#This Row],[bmi]]&gt;=bmi[bmi bawah]),0),0)</f>
        <v>Normal</v>
      </c>
      <c r="Q268" s="138">
        <f>insurance9[[#This Row],[cha]]</f>
        <v>17179.522000000001</v>
      </c>
      <c r="R268" s="138" t="str">
        <f>insurance9[[#This Row],[smo]]</f>
        <v>Perokok</v>
      </c>
      <c r="S268" s="149">
        <f>insurance9[[#This Row],[bmi]]</f>
        <v>19.8</v>
      </c>
      <c r="T268" s="149">
        <f>insurance9[[#This Row],[age]]</f>
        <v>40</v>
      </c>
      <c r="U268" s="149">
        <f>insurance9[[#This Row],[bmi2]]</f>
        <v>19.8</v>
      </c>
      <c r="V268">
        <f>insurance9[[#This Row],[charges_class]]</f>
        <v>3</v>
      </c>
      <c r="W268">
        <f>VLOOKUP(insurance9[[#This Row],[region]],Table2[],2,0)</f>
        <v>4</v>
      </c>
      <c r="X268">
        <f>IF(insurance9[[#This Row],[sex]]="female",0,1)</f>
        <v>1</v>
      </c>
      <c r="Y268">
        <f>insurance9[[#This Row],[bmi]]</f>
        <v>19.8</v>
      </c>
      <c r="Z268">
        <f>insurance9[[#This Row],[children]]</f>
        <v>1</v>
      </c>
    </row>
    <row r="269" spans="1:26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 s="29">
        <v>14590.63205</v>
      </c>
      <c r="H269" cm="1">
        <f t="array" ref="H269">INDEX(kelas_charges[kelas],MATCH(1,(insurance9[[#This Row],[charges]]&gt;=kelas_charges[Lower])*(insurance9[[#This Row],[charges]]&lt;kelas_charges[Upper]),0),1)</f>
        <v>3</v>
      </c>
      <c r="I269" t="str" cm="1">
        <f t="array" ref="I269">INDEX(kelas_charges[desc],MATCH(1,(insurance9[[#This Row],[charges]]&gt;=kelas_charges[Lower])*(insurance9[[#This Row],[charges]]&lt;kelas_charges[Upper]),0),1)</f>
        <v>12512 s.d 18207</v>
      </c>
      <c r="J269">
        <f>IF(insurance9[[#This Row],[charges]]&gt;16700,1,0)</f>
        <v>0</v>
      </c>
      <c r="K269" s="138">
        <f>insurance9[[#This Row],[charges]]</f>
        <v>14590.63205</v>
      </c>
      <c r="L269">
        <f>insurance9[[#This Row],[age]]</f>
        <v>59</v>
      </c>
      <c r="M269">
        <f>IF(insurance9[[#This Row],[smoker]]="yes",1,0)</f>
        <v>0</v>
      </c>
      <c r="N269" t="str">
        <f>IF(insurance9[[#This Row],[smoker]]="yes","Perokok","Non Perokok")</f>
        <v>Non Perokok</v>
      </c>
      <c r="O269" s="138">
        <f>insurance9[[#This Row],[charges]]</f>
        <v>14590.63205</v>
      </c>
      <c r="P269" s="138" t="str" cm="1">
        <f t="array" ref="P269">INDEX(bmi[bmi name],MATCH(1,(insurance9[[#This Row],[bmi]]&lt;bmi[bmi atas])*(insurance9[[#This Row],[bmi]]&gt;=bmi[bmi bawah]),0),0)</f>
        <v>Obesitas II</v>
      </c>
      <c r="Q269" s="138">
        <f>insurance9[[#This Row],[cha]]</f>
        <v>14590.63205</v>
      </c>
      <c r="R269" s="138" t="str">
        <f>insurance9[[#This Row],[smo]]</f>
        <v>Non Perokok</v>
      </c>
      <c r="S269" s="149">
        <f>insurance9[[#This Row],[bmi]]</f>
        <v>32.395000000000003</v>
      </c>
      <c r="T269" s="149">
        <f>insurance9[[#This Row],[age]]</f>
        <v>59</v>
      </c>
      <c r="U269" s="149">
        <f>insurance9[[#This Row],[bmi2]]</f>
        <v>32.395000000000003</v>
      </c>
      <c r="V269">
        <f>insurance9[[#This Row],[charges_class]]</f>
        <v>3</v>
      </c>
      <c r="W269">
        <f>VLOOKUP(insurance9[[#This Row],[region]],Table2[],2,0)</f>
        <v>2</v>
      </c>
      <c r="X269">
        <f>IF(insurance9[[#This Row],[sex]]="female",0,1)</f>
        <v>0</v>
      </c>
      <c r="Y269">
        <f>insurance9[[#This Row],[bmi]]</f>
        <v>32.395000000000003</v>
      </c>
      <c r="Z269">
        <f>insurance9[[#This Row],[children]]</f>
        <v>3</v>
      </c>
    </row>
    <row r="270" spans="1:26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 s="29">
        <v>7441.0529999999999</v>
      </c>
      <c r="H270" cm="1">
        <f t="array" ref="H270">INDEX(kelas_charges[kelas],MATCH(1,(insurance9[[#This Row],[charges]]&gt;=kelas_charges[Lower])*(insurance9[[#This Row],[charges]]&lt;kelas_charges[Upper]),0),1)</f>
        <v>2</v>
      </c>
      <c r="I270" t="str" cm="1">
        <f t="array" ref="I270">INDEX(kelas_charges[desc],MATCH(1,(insurance9[[#This Row],[charges]]&gt;=kelas_charges[Lower])*(insurance9[[#This Row],[charges]]&lt;kelas_charges[Upper]),0),1)</f>
        <v>6817 s.d 12512</v>
      </c>
      <c r="J270">
        <f>IF(insurance9[[#This Row],[charges]]&gt;16700,1,0)</f>
        <v>0</v>
      </c>
      <c r="K270" s="138">
        <f>insurance9[[#This Row],[charges]]</f>
        <v>7441.0529999999999</v>
      </c>
      <c r="L270">
        <f>insurance9[[#This Row],[age]]</f>
        <v>45</v>
      </c>
      <c r="M270">
        <f>IF(insurance9[[#This Row],[smoker]]="yes",1,0)</f>
        <v>0</v>
      </c>
      <c r="N270" t="str">
        <f>IF(insurance9[[#This Row],[smoker]]="yes","Perokok","Non Perokok")</f>
        <v>Non Perokok</v>
      </c>
      <c r="O270" s="138">
        <f>insurance9[[#This Row],[charges]]</f>
        <v>7441.0529999999999</v>
      </c>
      <c r="P270" s="138" t="str" cm="1">
        <f t="array" ref="P270">INDEX(bmi[bmi name],MATCH(1,(insurance9[[#This Row],[bmi]]&lt;bmi[bmi atas])*(insurance9[[#This Row],[bmi]]&gt;=bmi[bmi bawah]),0),0)</f>
        <v>Obesitas II</v>
      </c>
      <c r="Q270" s="138">
        <f>insurance9[[#This Row],[cha]]</f>
        <v>7441.0529999999999</v>
      </c>
      <c r="R270" s="138" t="str">
        <f>insurance9[[#This Row],[smo]]</f>
        <v>Non Perokok</v>
      </c>
      <c r="S270" s="149">
        <f>insurance9[[#This Row],[bmi]]</f>
        <v>30.2</v>
      </c>
      <c r="T270" s="149">
        <f>insurance9[[#This Row],[age]]</f>
        <v>45</v>
      </c>
      <c r="U270" s="149">
        <f>insurance9[[#This Row],[bmi2]]</f>
        <v>30.2</v>
      </c>
      <c r="V270">
        <f>insurance9[[#This Row],[charges_class]]</f>
        <v>2</v>
      </c>
      <c r="W270">
        <f>VLOOKUP(insurance9[[#This Row],[region]],Table2[],2,0)</f>
        <v>3</v>
      </c>
      <c r="X270">
        <f>IF(insurance9[[#This Row],[sex]]="female",0,1)</f>
        <v>1</v>
      </c>
      <c r="Y270">
        <f>insurance9[[#This Row],[bmi]]</f>
        <v>30.2</v>
      </c>
      <c r="Z270">
        <f>insurance9[[#This Row],[children]]</f>
        <v>1</v>
      </c>
    </row>
    <row r="271" spans="1:26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 s="29">
        <v>9282.4806000000008</v>
      </c>
      <c r="H271" cm="1">
        <f t="array" ref="H271">INDEX(kelas_charges[kelas],MATCH(1,(insurance9[[#This Row],[charges]]&gt;=kelas_charges[Lower])*(insurance9[[#This Row],[charges]]&lt;kelas_charges[Upper]),0),1)</f>
        <v>2</v>
      </c>
      <c r="I271" t="str" cm="1">
        <f t="array" ref="I271">INDEX(kelas_charges[desc],MATCH(1,(insurance9[[#This Row],[charges]]&gt;=kelas_charges[Lower])*(insurance9[[#This Row],[charges]]&lt;kelas_charges[Upper]),0),1)</f>
        <v>6817 s.d 12512</v>
      </c>
      <c r="J271">
        <f>IF(insurance9[[#This Row],[charges]]&gt;16700,1,0)</f>
        <v>0</v>
      </c>
      <c r="K271" s="138">
        <f>insurance9[[#This Row],[charges]]</f>
        <v>9282.4806000000008</v>
      </c>
      <c r="L271">
        <f>insurance9[[#This Row],[age]]</f>
        <v>49</v>
      </c>
      <c r="M271">
        <f>IF(insurance9[[#This Row],[smoker]]="yes",1,0)</f>
        <v>0</v>
      </c>
      <c r="N271" t="str">
        <f>IF(insurance9[[#This Row],[smoker]]="yes","Perokok","Non Perokok")</f>
        <v>Non Perokok</v>
      </c>
      <c r="O271" s="138">
        <f>insurance9[[#This Row],[charges]]</f>
        <v>9282.4806000000008</v>
      </c>
      <c r="P271" s="138" t="str" cm="1">
        <f t="array" ref="P271">INDEX(bmi[bmi name],MATCH(1,(insurance9[[#This Row],[bmi]]&lt;bmi[bmi atas])*(insurance9[[#This Row],[bmi]]&gt;=bmi[bmi bawah]),0),0)</f>
        <v>Obesitas I</v>
      </c>
      <c r="Q271" s="138">
        <f>insurance9[[#This Row],[cha]]</f>
        <v>9282.4806000000008</v>
      </c>
      <c r="R271" s="138" t="str">
        <f>insurance9[[#This Row],[smo]]</f>
        <v>Non Perokok</v>
      </c>
      <c r="S271" s="149">
        <f>insurance9[[#This Row],[bmi]]</f>
        <v>25.84</v>
      </c>
      <c r="T271" s="149">
        <f>insurance9[[#This Row],[age]]</f>
        <v>49</v>
      </c>
      <c r="U271" s="149">
        <f>insurance9[[#This Row],[bmi2]]</f>
        <v>25.84</v>
      </c>
      <c r="V271">
        <f>insurance9[[#This Row],[charges_class]]</f>
        <v>2</v>
      </c>
      <c r="W271">
        <f>VLOOKUP(insurance9[[#This Row],[region]],Table2[],2,0)</f>
        <v>2</v>
      </c>
      <c r="X271">
        <f>IF(insurance9[[#This Row],[sex]]="female",0,1)</f>
        <v>1</v>
      </c>
      <c r="Y271">
        <f>insurance9[[#This Row],[bmi]]</f>
        <v>25.84</v>
      </c>
      <c r="Z271">
        <f>insurance9[[#This Row],[children]]</f>
        <v>1</v>
      </c>
    </row>
    <row r="272" spans="1:26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 s="29">
        <v>1719.4363000000001</v>
      </c>
      <c r="H272" cm="1">
        <f t="array" ref="H272">INDEX(kelas_charges[kelas],MATCH(1,(insurance9[[#This Row],[charges]]&gt;=kelas_charges[Lower])*(insurance9[[#This Row],[charges]]&lt;kelas_charges[Upper]),0),1)</f>
        <v>1</v>
      </c>
      <c r="I272" t="str" cm="1">
        <f t="array" ref="I272">INDEX(kelas_charges[desc],MATCH(1,(insurance9[[#This Row],[charges]]&gt;=kelas_charges[Lower])*(insurance9[[#This Row],[charges]]&lt;kelas_charges[Upper]),0),1)</f>
        <v>1121 s.d 6817</v>
      </c>
      <c r="J272">
        <f>IF(insurance9[[#This Row],[charges]]&gt;16700,1,0)</f>
        <v>0</v>
      </c>
      <c r="K272" s="138">
        <f>insurance9[[#This Row],[charges]]</f>
        <v>1719.4363000000001</v>
      </c>
      <c r="L272">
        <f>insurance9[[#This Row],[age]]</f>
        <v>18</v>
      </c>
      <c r="M272">
        <f>IF(insurance9[[#This Row],[smoker]]="yes",1,0)</f>
        <v>0</v>
      </c>
      <c r="N272" t="str">
        <f>IF(insurance9[[#This Row],[smoker]]="yes","Perokok","Non Perokok")</f>
        <v>Non Perokok</v>
      </c>
      <c r="O272" s="138">
        <f>insurance9[[#This Row],[charges]]</f>
        <v>1719.4363000000001</v>
      </c>
      <c r="P272" s="138" t="str" cm="1">
        <f t="array" ref="P272">INDEX(bmi[bmi name],MATCH(1,(insurance9[[#This Row],[bmi]]&lt;bmi[bmi atas])*(insurance9[[#This Row],[bmi]]&gt;=bmi[bmi bawah]),0),0)</f>
        <v>Obesitas I</v>
      </c>
      <c r="Q272" s="138">
        <f>insurance9[[#This Row],[cha]]</f>
        <v>1719.4363000000001</v>
      </c>
      <c r="R272" s="138" t="str">
        <f>insurance9[[#This Row],[smo]]</f>
        <v>Non Perokok</v>
      </c>
      <c r="S272" s="149">
        <f>insurance9[[#This Row],[bmi]]</f>
        <v>29.37</v>
      </c>
      <c r="T272" s="149">
        <f>insurance9[[#This Row],[age]]</f>
        <v>18</v>
      </c>
      <c r="U272" s="149">
        <f>insurance9[[#This Row],[bmi2]]</f>
        <v>29.37</v>
      </c>
      <c r="V272">
        <f>insurance9[[#This Row],[charges_class]]</f>
        <v>1</v>
      </c>
      <c r="W272">
        <f>VLOOKUP(insurance9[[#This Row],[region]],Table2[],2,0)</f>
        <v>4</v>
      </c>
      <c r="X272">
        <f>IF(insurance9[[#This Row],[sex]]="female",0,1)</f>
        <v>1</v>
      </c>
      <c r="Y272">
        <f>insurance9[[#This Row],[bmi]]</f>
        <v>29.37</v>
      </c>
      <c r="Z272">
        <f>insurance9[[#This Row],[children]]</f>
        <v>1</v>
      </c>
    </row>
    <row r="273" spans="1:26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 s="29">
        <v>42856.838000000003</v>
      </c>
      <c r="H273" cm="1">
        <f t="array" ref="H273">INDEX(kelas_charges[kelas],MATCH(1,(insurance9[[#This Row],[charges]]&gt;=kelas_charges[Lower])*(insurance9[[#This Row],[charges]]&lt;kelas_charges[Upper]),0),1)</f>
        <v>8</v>
      </c>
      <c r="I273" t="str" cm="1">
        <f t="array" ref="I273">INDEX(kelas_charges[desc],MATCH(1,(insurance9[[#This Row],[charges]]&gt;=kelas_charges[Lower])*(insurance9[[#This Row],[charges]]&lt;kelas_charges[Upper]),0),1)</f>
        <v>40989 s.d 46684</v>
      </c>
      <c r="J273">
        <f>IF(insurance9[[#This Row],[charges]]&gt;16700,1,0)</f>
        <v>1</v>
      </c>
      <c r="K273" s="138">
        <f>insurance9[[#This Row],[charges]]</f>
        <v>42856.838000000003</v>
      </c>
      <c r="L273">
        <f>insurance9[[#This Row],[age]]</f>
        <v>50</v>
      </c>
      <c r="M273">
        <f>IF(insurance9[[#This Row],[smoker]]="yes",1,0)</f>
        <v>1</v>
      </c>
      <c r="N273" t="str">
        <f>IF(insurance9[[#This Row],[smoker]]="yes","Perokok","Non Perokok")</f>
        <v>Perokok</v>
      </c>
      <c r="O273" s="138">
        <f>insurance9[[#This Row],[charges]]</f>
        <v>42856.838000000003</v>
      </c>
      <c r="P273" s="138" t="str" cm="1">
        <f t="array" ref="P273">INDEX(bmi[bmi name],MATCH(1,(insurance9[[#This Row],[bmi]]&lt;bmi[bmi atas])*(insurance9[[#This Row],[bmi]]&gt;=bmi[bmi bawah]),0),0)</f>
        <v>Obesitas II</v>
      </c>
      <c r="Q273" s="138">
        <f>insurance9[[#This Row],[cha]]</f>
        <v>42856.838000000003</v>
      </c>
      <c r="R273" s="138" t="str">
        <f>insurance9[[#This Row],[smo]]</f>
        <v>Perokok</v>
      </c>
      <c r="S273" s="149">
        <f>insurance9[[#This Row],[bmi]]</f>
        <v>34.200000000000003</v>
      </c>
      <c r="T273" s="149">
        <f>insurance9[[#This Row],[age]]</f>
        <v>50</v>
      </c>
      <c r="U273" s="149">
        <f>insurance9[[#This Row],[bmi2]]</f>
        <v>34.200000000000003</v>
      </c>
      <c r="V273">
        <f>insurance9[[#This Row],[charges_class]]</f>
        <v>8</v>
      </c>
      <c r="W273">
        <f>VLOOKUP(insurance9[[#This Row],[region]],Table2[],2,0)</f>
        <v>3</v>
      </c>
      <c r="X273">
        <f>IF(insurance9[[#This Row],[sex]]="female",0,1)</f>
        <v>1</v>
      </c>
      <c r="Y273">
        <f>insurance9[[#This Row],[bmi]]</f>
        <v>34.200000000000003</v>
      </c>
      <c r="Z273">
        <f>insurance9[[#This Row],[children]]</f>
        <v>2</v>
      </c>
    </row>
    <row r="274" spans="1:26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 s="29">
        <v>7265.7025000000003</v>
      </c>
      <c r="H274" cm="1">
        <f t="array" ref="H274">INDEX(kelas_charges[kelas],MATCH(1,(insurance9[[#This Row],[charges]]&gt;=kelas_charges[Lower])*(insurance9[[#This Row],[charges]]&lt;kelas_charges[Upper]),0),1)</f>
        <v>2</v>
      </c>
      <c r="I274" t="str" cm="1">
        <f t="array" ref="I274">INDEX(kelas_charges[desc],MATCH(1,(insurance9[[#This Row],[charges]]&gt;=kelas_charges[Lower])*(insurance9[[#This Row],[charges]]&lt;kelas_charges[Upper]),0),1)</f>
        <v>6817 s.d 12512</v>
      </c>
      <c r="J274">
        <f>IF(insurance9[[#This Row],[charges]]&gt;16700,1,0)</f>
        <v>0</v>
      </c>
      <c r="K274" s="138">
        <f>insurance9[[#This Row],[charges]]</f>
        <v>7265.7025000000003</v>
      </c>
      <c r="L274">
        <f>insurance9[[#This Row],[age]]</f>
        <v>41</v>
      </c>
      <c r="M274">
        <f>IF(insurance9[[#This Row],[smoker]]="yes",1,0)</f>
        <v>0</v>
      </c>
      <c r="N274" t="str">
        <f>IF(insurance9[[#This Row],[smoker]]="yes","Perokok","Non Perokok")</f>
        <v>Non Perokok</v>
      </c>
      <c r="O274" s="138">
        <f>insurance9[[#This Row],[charges]]</f>
        <v>7265.7025000000003</v>
      </c>
      <c r="P274" s="138" t="str" cm="1">
        <f t="array" ref="P274">INDEX(bmi[bmi name],MATCH(1,(insurance9[[#This Row],[bmi]]&lt;bmi[bmi atas])*(insurance9[[#This Row],[bmi]]&gt;=bmi[bmi bawah]),0),0)</f>
        <v>Obesitas II</v>
      </c>
      <c r="Q274" s="138">
        <f>insurance9[[#This Row],[cha]]</f>
        <v>7265.7025000000003</v>
      </c>
      <c r="R274" s="138" t="str">
        <f>insurance9[[#This Row],[smo]]</f>
        <v>Non Perokok</v>
      </c>
      <c r="S274" s="149">
        <f>insurance9[[#This Row],[bmi]]</f>
        <v>37.049999999999997</v>
      </c>
      <c r="T274" s="149">
        <f>insurance9[[#This Row],[age]]</f>
        <v>41</v>
      </c>
      <c r="U274" s="149">
        <f>insurance9[[#This Row],[bmi2]]</f>
        <v>37.049999999999997</v>
      </c>
      <c r="V274">
        <f>insurance9[[#This Row],[charges_class]]</f>
        <v>2</v>
      </c>
      <c r="W274">
        <f>VLOOKUP(insurance9[[#This Row],[region]],Table2[],2,0)</f>
        <v>1</v>
      </c>
      <c r="X274">
        <f>IF(insurance9[[#This Row],[sex]]="female",0,1)</f>
        <v>1</v>
      </c>
      <c r="Y274">
        <f>insurance9[[#This Row],[bmi]]</f>
        <v>37.049999999999997</v>
      </c>
      <c r="Z274">
        <f>insurance9[[#This Row],[children]]</f>
        <v>2</v>
      </c>
    </row>
    <row r="275" spans="1:26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 s="29">
        <v>9617.6624499999998</v>
      </c>
      <c r="H275" cm="1">
        <f t="array" ref="H275">INDEX(kelas_charges[kelas],MATCH(1,(insurance9[[#This Row],[charges]]&gt;=kelas_charges[Lower])*(insurance9[[#This Row],[charges]]&lt;kelas_charges[Upper]),0),1)</f>
        <v>2</v>
      </c>
      <c r="I275" t="str" cm="1">
        <f t="array" ref="I275">INDEX(kelas_charges[desc],MATCH(1,(insurance9[[#This Row],[charges]]&gt;=kelas_charges[Lower])*(insurance9[[#This Row],[charges]]&lt;kelas_charges[Upper]),0),1)</f>
        <v>6817 s.d 12512</v>
      </c>
      <c r="J275">
        <f>IF(insurance9[[#This Row],[charges]]&gt;16700,1,0)</f>
        <v>0</v>
      </c>
      <c r="K275" s="138">
        <f>insurance9[[#This Row],[charges]]</f>
        <v>9617.6624499999998</v>
      </c>
      <c r="L275">
        <f>insurance9[[#This Row],[age]]</f>
        <v>50</v>
      </c>
      <c r="M275">
        <f>IF(insurance9[[#This Row],[smoker]]="yes",1,0)</f>
        <v>0</v>
      </c>
      <c r="N275" t="str">
        <f>IF(insurance9[[#This Row],[smoker]]="yes","Perokok","Non Perokok")</f>
        <v>Non Perokok</v>
      </c>
      <c r="O275" s="138">
        <f>insurance9[[#This Row],[charges]]</f>
        <v>9617.6624499999998</v>
      </c>
      <c r="P275" s="138" t="str" cm="1">
        <f t="array" ref="P275">INDEX(bmi[bmi name],MATCH(1,(insurance9[[#This Row],[bmi]]&lt;bmi[bmi atas])*(insurance9[[#This Row],[bmi]]&gt;=bmi[bmi bawah]),0),0)</f>
        <v>Obesitas I</v>
      </c>
      <c r="Q275" s="138">
        <f>insurance9[[#This Row],[cha]]</f>
        <v>9617.6624499999998</v>
      </c>
      <c r="R275" s="138" t="str">
        <f>insurance9[[#This Row],[smo]]</f>
        <v>Non Perokok</v>
      </c>
      <c r="S275" s="149">
        <f>insurance9[[#This Row],[bmi]]</f>
        <v>27.454999999999998</v>
      </c>
      <c r="T275" s="149">
        <f>insurance9[[#This Row],[age]]</f>
        <v>50</v>
      </c>
      <c r="U275" s="149">
        <f>insurance9[[#This Row],[bmi2]]</f>
        <v>27.454999999999998</v>
      </c>
      <c r="V275">
        <f>insurance9[[#This Row],[charges_class]]</f>
        <v>2</v>
      </c>
      <c r="W275">
        <f>VLOOKUP(insurance9[[#This Row],[region]],Table2[],2,0)</f>
        <v>2</v>
      </c>
      <c r="X275">
        <f>IF(insurance9[[#This Row],[sex]]="female",0,1)</f>
        <v>1</v>
      </c>
      <c r="Y275">
        <f>insurance9[[#This Row],[bmi]]</f>
        <v>27.454999999999998</v>
      </c>
      <c r="Z275">
        <f>insurance9[[#This Row],[children]]</f>
        <v>1</v>
      </c>
    </row>
    <row r="276" spans="1:26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 s="29">
        <v>2523.1695</v>
      </c>
      <c r="H276" cm="1">
        <f t="array" ref="H276">INDEX(kelas_charges[kelas],MATCH(1,(insurance9[[#This Row],[charges]]&gt;=kelas_charges[Lower])*(insurance9[[#This Row],[charges]]&lt;kelas_charges[Upper]),0),1)</f>
        <v>1</v>
      </c>
      <c r="I276" t="str" cm="1">
        <f t="array" ref="I276">INDEX(kelas_charges[desc],MATCH(1,(insurance9[[#This Row],[charges]]&gt;=kelas_charges[Lower])*(insurance9[[#This Row],[charges]]&lt;kelas_charges[Upper]),0),1)</f>
        <v>1121 s.d 6817</v>
      </c>
      <c r="J276">
        <f>IF(insurance9[[#This Row],[charges]]&gt;16700,1,0)</f>
        <v>0</v>
      </c>
      <c r="K276" s="138">
        <f>insurance9[[#This Row],[charges]]</f>
        <v>2523.1695</v>
      </c>
      <c r="L276">
        <f>insurance9[[#This Row],[age]]</f>
        <v>25</v>
      </c>
      <c r="M276">
        <f>IF(insurance9[[#This Row],[smoker]]="yes",1,0)</f>
        <v>0</v>
      </c>
      <c r="N276" t="str">
        <f>IF(insurance9[[#This Row],[smoker]]="yes","Perokok","Non Perokok")</f>
        <v>Non Perokok</v>
      </c>
      <c r="O276" s="138">
        <f>insurance9[[#This Row],[charges]]</f>
        <v>2523.1695</v>
      </c>
      <c r="P276" s="138" t="str" cm="1">
        <f t="array" ref="P276">INDEX(bmi[bmi name],MATCH(1,(insurance9[[#This Row],[bmi]]&lt;bmi[bmi atas])*(insurance9[[#This Row],[bmi]]&gt;=bmi[bmi bawah]),0),0)</f>
        <v>Obesitas I</v>
      </c>
      <c r="Q276" s="138">
        <f>insurance9[[#This Row],[cha]]</f>
        <v>2523.1695</v>
      </c>
      <c r="R276" s="138" t="str">
        <f>insurance9[[#This Row],[smo]]</f>
        <v>Non Perokok</v>
      </c>
      <c r="S276" s="149">
        <f>insurance9[[#This Row],[bmi]]</f>
        <v>27.55</v>
      </c>
      <c r="T276" s="149">
        <f>insurance9[[#This Row],[age]]</f>
        <v>25</v>
      </c>
      <c r="U276" s="149">
        <f>insurance9[[#This Row],[bmi2]]</f>
        <v>27.55</v>
      </c>
      <c r="V276">
        <f>insurance9[[#This Row],[charges_class]]</f>
        <v>1</v>
      </c>
      <c r="W276">
        <f>VLOOKUP(insurance9[[#This Row],[region]],Table2[],2,0)</f>
        <v>1</v>
      </c>
      <c r="X276">
        <f>IF(insurance9[[#This Row],[sex]]="female",0,1)</f>
        <v>1</v>
      </c>
      <c r="Y276">
        <f>insurance9[[#This Row],[bmi]]</f>
        <v>27.55</v>
      </c>
      <c r="Z276">
        <f>insurance9[[#This Row],[children]]</f>
        <v>0</v>
      </c>
    </row>
    <row r="277" spans="1:26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 s="29">
        <v>9715.8410000000003</v>
      </c>
      <c r="H277" cm="1">
        <f t="array" ref="H277">INDEX(kelas_charges[kelas],MATCH(1,(insurance9[[#This Row],[charges]]&gt;=kelas_charges[Lower])*(insurance9[[#This Row],[charges]]&lt;kelas_charges[Upper]),0),1)</f>
        <v>2</v>
      </c>
      <c r="I277" t="str" cm="1">
        <f t="array" ref="I277">INDEX(kelas_charges[desc],MATCH(1,(insurance9[[#This Row],[charges]]&gt;=kelas_charges[Lower])*(insurance9[[#This Row],[charges]]&lt;kelas_charges[Upper]),0),1)</f>
        <v>6817 s.d 12512</v>
      </c>
      <c r="J277">
        <f>IF(insurance9[[#This Row],[charges]]&gt;16700,1,0)</f>
        <v>0</v>
      </c>
      <c r="K277" s="138">
        <f>insurance9[[#This Row],[charges]]</f>
        <v>9715.8410000000003</v>
      </c>
      <c r="L277">
        <f>insurance9[[#This Row],[age]]</f>
        <v>47</v>
      </c>
      <c r="M277">
        <f>IF(insurance9[[#This Row],[smoker]]="yes",1,0)</f>
        <v>0</v>
      </c>
      <c r="N277" t="str">
        <f>IF(insurance9[[#This Row],[smoker]]="yes","Perokok","Non Perokok")</f>
        <v>Non Perokok</v>
      </c>
      <c r="O277" s="138">
        <f>insurance9[[#This Row],[charges]]</f>
        <v>9715.8410000000003</v>
      </c>
      <c r="P277" s="138" t="str" cm="1">
        <f t="array" ref="P277">INDEX(bmi[bmi name],MATCH(1,(insurance9[[#This Row],[bmi]]&lt;bmi[bmi atas])*(insurance9[[#This Row],[bmi]]&gt;=bmi[bmi bawah]),0),0)</f>
        <v>Obesitas I</v>
      </c>
      <c r="Q277" s="138">
        <f>insurance9[[#This Row],[cha]]</f>
        <v>9715.8410000000003</v>
      </c>
      <c r="R277" s="138" t="str">
        <f>insurance9[[#This Row],[smo]]</f>
        <v>Non Perokok</v>
      </c>
      <c r="S277" s="149">
        <f>insurance9[[#This Row],[bmi]]</f>
        <v>26.6</v>
      </c>
      <c r="T277" s="149">
        <f>insurance9[[#This Row],[age]]</f>
        <v>47</v>
      </c>
      <c r="U277" s="149">
        <f>insurance9[[#This Row],[bmi2]]</f>
        <v>26.6</v>
      </c>
      <c r="V277">
        <f>insurance9[[#This Row],[charges_class]]</f>
        <v>2</v>
      </c>
      <c r="W277">
        <f>VLOOKUP(insurance9[[#This Row],[region]],Table2[],2,0)</f>
        <v>2</v>
      </c>
      <c r="X277">
        <f>IF(insurance9[[#This Row],[sex]]="female",0,1)</f>
        <v>0</v>
      </c>
      <c r="Y277">
        <f>insurance9[[#This Row],[bmi]]</f>
        <v>26.6</v>
      </c>
      <c r="Z277">
        <f>insurance9[[#This Row],[children]]</f>
        <v>2</v>
      </c>
    </row>
    <row r="278" spans="1:26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 s="29">
        <v>2803.69785</v>
      </c>
      <c r="H278" cm="1">
        <f t="array" ref="H278">INDEX(kelas_charges[kelas],MATCH(1,(insurance9[[#This Row],[charges]]&gt;=kelas_charges[Lower])*(insurance9[[#This Row],[charges]]&lt;kelas_charges[Upper]),0),1)</f>
        <v>1</v>
      </c>
      <c r="I278" t="str" cm="1">
        <f t="array" ref="I278">INDEX(kelas_charges[desc],MATCH(1,(insurance9[[#This Row],[charges]]&gt;=kelas_charges[Lower])*(insurance9[[#This Row],[charges]]&lt;kelas_charges[Upper]),0),1)</f>
        <v>1121 s.d 6817</v>
      </c>
      <c r="J278">
        <f>IF(insurance9[[#This Row],[charges]]&gt;16700,1,0)</f>
        <v>0</v>
      </c>
      <c r="K278" s="138">
        <f>insurance9[[#This Row],[charges]]</f>
        <v>2803.69785</v>
      </c>
      <c r="L278">
        <f>insurance9[[#This Row],[age]]</f>
        <v>19</v>
      </c>
      <c r="M278">
        <f>IF(insurance9[[#This Row],[smoker]]="yes",1,0)</f>
        <v>0</v>
      </c>
      <c r="N278" t="str">
        <f>IF(insurance9[[#This Row],[smoker]]="yes","Perokok","Non Perokok")</f>
        <v>Non Perokok</v>
      </c>
      <c r="O278" s="138">
        <f>insurance9[[#This Row],[charges]]</f>
        <v>2803.69785</v>
      </c>
      <c r="P278" s="138" t="str" cm="1">
        <f t="array" ref="P278">INDEX(bmi[bmi name],MATCH(1,(insurance9[[#This Row],[bmi]]&lt;bmi[bmi atas])*(insurance9[[#This Row],[bmi]]&gt;=bmi[bmi bawah]),0),0)</f>
        <v>Normal</v>
      </c>
      <c r="Q278" s="138">
        <f>insurance9[[#This Row],[cha]]</f>
        <v>2803.69785</v>
      </c>
      <c r="R278" s="138" t="str">
        <f>insurance9[[#This Row],[smo]]</f>
        <v>Non Perokok</v>
      </c>
      <c r="S278" s="149">
        <f>insurance9[[#This Row],[bmi]]</f>
        <v>20.614999999999998</v>
      </c>
      <c r="T278" s="149">
        <f>insurance9[[#This Row],[age]]</f>
        <v>19</v>
      </c>
      <c r="U278" s="149">
        <f>insurance9[[#This Row],[bmi2]]</f>
        <v>20.614999999999998</v>
      </c>
      <c r="V278">
        <f>insurance9[[#This Row],[charges_class]]</f>
        <v>1</v>
      </c>
      <c r="W278">
        <f>VLOOKUP(insurance9[[#This Row],[region]],Table2[],2,0)</f>
        <v>1</v>
      </c>
      <c r="X278">
        <f>IF(insurance9[[#This Row],[sex]]="female",0,1)</f>
        <v>1</v>
      </c>
      <c r="Y278">
        <f>insurance9[[#This Row],[bmi]]</f>
        <v>20.614999999999998</v>
      </c>
      <c r="Z278">
        <f>insurance9[[#This Row],[children]]</f>
        <v>2</v>
      </c>
    </row>
    <row r="279" spans="1:26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 s="29">
        <v>2150.4690000000001</v>
      </c>
      <c r="H279" cm="1">
        <f t="array" ref="H279">INDEX(kelas_charges[kelas],MATCH(1,(insurance9[[#This Row],[charges]]&gt;=kelas_charges[Lower])*(insurance9[[#This Row],[charges]]&lt;kelas_charges[Upper]),0),1)</f>
        <v>1</v>
      </c>
      <c r="I279" t="str" cm="1">
        <f t="array" ref="I279">INDEX(kelas_charges[desc],MATCH(1,(insurance9[[#This Row],[charges]]&gt;=kelas_charges[Lower])*(insurance9[[#This Row],[charges]]&lt;kelas_charges[Upper]),0),1)</f>
        <v>1121 s.d 6817</v>
      </c>
      <c r="J279">
        <f>IF(insurance9[[#This Row],[charges]]&gt;16700,1,0)</f>
        <v>0</v>
      </c>
      <c r="K279" s="138">
        <f>insurance9[[#This Row],[charges]]</f>
        <v>2150.4690000000001</v>
      </c>
      <c r="L279">
        <f>insurance9[[#This Row],[age]]</f>
        <v>22</v>
      </c>
      <c r="M279">
        <f>IF(insurance9[[#This Row],[smoker]]="yes",1,0)</f>
        <v>0</v>
      </c>
      <c r="N279" t="str">
        <f>IF(insurance9[[#This Row],[smoker]]="yes","Perokok","Non Perokok")</f>
        <v>Non Perokok</v>
      </c>
      <c r="O279" s="138">
        <f>insurance9[[#This Row],[charges]]</f>
        <v>2150.4690000000001</v>
      </c>
      <c r="P279" s="138" t="str" cm="1">
        <f t="array" ref="P279">INDEX(bmi[bmi name],MATCH(1,(insurance9[[#This Row],[bmi]]&lt;bmi[bmi atas])*(insurance9[[#This Row],[bmi]]&gt;=bmi[bmi bawah]),0),0)</f>
        <v>Overweight</v>
      </c>
      <c r="Q279" s="138">
        <f>insurance9[[#This Row],[cha]]</f>
        <v>2150.4690000000001</v>
      </c>
      <c r="R279" s="138" t="str">
        <f>insurance9[[#This Row],[smo]]</f>
        <v>Non Perokok</v>
      </c>
      <c r="S279" s="149">
        <f>insurance9[[#This Row],[bmi]]</f>
        <v>24.3</v>
      </c>
      <c r="T279" s="149">
        <f>insurance9[[#This Row],[age]]</f>
        <v>22</v>
      </c>
      <c r="U279" s="149">
        <f>insurance9[[#This Row],[bmi2]]</f>
        <v>24.3</v>
      </c>
      <c r="V279">
        <f>insurance9[[#This Row],[charges_class]]</f>
        <v>1</v>
      </c>
      <c r="W279">
        <f>VLOOKUP(insurance9[[#This Row],[region]],Table2[],2,0)</f>
        <v>3</v>
      </c>
      <c r="X279">
        <f>IF(insurance9[[#This Row],[sex]]="female",0,1)</f>
        <v>0</v>
      </c>
      <c r="Y279">
        <f>insurance9[[#This Row],[bmi]]</f>
        <v>24.3</v>
      </c>
      <c r="Z279">
        <f>insurance9[[#This Row],[children]]</f>
        <v>0</v>
      </c>
    </row>
    <row r="280" spans="1:26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 s="29">
        <v>12928.7911</v>
      </c>
      <c r="H280" cm="1">
        <f t="array" ref="H280">INDEX(kelas_charges[kelas],MATCH(1,(insurance9[[#This Row],[charges]]&gt;=kelas_charges[Lower])*(insurance9[[#This Row],[charges]]&lt;kelas_charges[Upper]),0),1)</f>
        <v>3</v>
      </c>
      <c r="I280" t="str" cm="1">
        <f t="array" ref="I280">INDEX(kelas_charges[desc],MATCH(1,(insurance9[[#This Row],[charges]]&gt;=kelas_charges[Lower])*(insurance9[[#This Row],[charges]]&lt;kelas_charges[Upper]),0),1)</f>
        <v>12512 s.d 18207</v>
      </c>
      <c r="J280">
        <f>IF(insurance9[[#This Row],[charges]]&gt;16700,1,0)</f>
        <v>0</v>
      </c>
      <c r="K280" s="138">
        <f>insurance9[[#This Row],[charges]]</f>
        <v>12928.7911</v>
      </c>
      <c r="L280">
        <f>insurance9[[#This Row],[age]]</f>
        <v>59</v>
      </c>
      <c r="M280">
        <f>IF(insurance9[[#This Row],[smoker]]="yes",1,0)</f>
        <v>0</v>
      </c>
      <c r="N280" t="str">
        <f>IF(insurance9[[#This Row],[smoker]]="yes","Perokok","Non Perokok")</f>
        <v>Non Perokok</v>
      </c>
      <c r="O280" s="138">
        <f>insurance9[[#This Row],[charges]]</f>
        <v>12928.7911</v>
      </c>
      <c r="P280" s="138" t="str" cm="1">
        <f t="array" ref="P280">INDEX(bmi[bmi name],MATCH(1,(insurance9[[#This Row],[bmi]]&lt;bmi[bmi atas])*(insurance9[[#This Row],[bmi]]&gt;=bmi[bmi bawah]),0),0)</f>
        <v>Obesitas II</v>
      </c>
      <c r="Q280" s="138">
        <f>insurance9[[#This Row],[cha]]</f>
        <v>12928.7911</v>
      </c>
      <c r="R280" s="138" t="str">
        <f>insurance9[[#This Row],[smo]]</f>
        <v>Non Perokok</v>
      </c>
      <c r="S280" s="149">
        <f>insurance9[[#This Row],[bmi]]</f>
        <v>31.79</v>
      </c>
      <c r="T280" s="149">
        <f>insurance9[[#This Row],[age]]</f>
        <v>59</v>
      </c>
      <c r="U280" s="149">
        <f>insurance9[[#This Row],[bmi2]]</f>
        <v>31.79</v>
      </c>
      <c r="V280">
        <f>insurance9[[#This Row],[charges_class]]</f>
        <v>3</v>
      </c>
      <c r="W280">
        <f>VLOOKUP(insurance9[[#This Row],[region]],Table2[],2,0)</f>
        <v>4</v>
      </c>
      <c r="X280">
        <f>IF(insurance9[[#This Row],[sex]]="female",0,1)</f>
        <v>1</v>
      </c>
      <c r="Y280">
        <f>insurance9[[#This Row],[bmi]]</f>
        <v>31.79</v>
      </c>
      <c r="Z280">
        <f>insurance9[[#This Row],[children]]</f>
        <v>2</v>
      </c>
    </row>
    <row r="281" spans="1:26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 s="29">
        <v>9855.1314000000002</v>
      </c>
      <c r="H281" cm="1">
        <f t="array" ref="H281">INDEX(kelas_charges[kelas],MATCH(1,(insurance9[[#This Row],[charges]]&gt;=kelas_charges[Lower])*(insurance9[[#This Row],[charges]]&lt;kelas_charges[Upper]),0),1)</f>
        <v>2</v>
      </c>
      <c r="I281" t="str" cm="1">
        <f t="array" ref="I281">INDEX(kelas_charges[desc],MATCH(1,(insurance9[[#This Row],[charges]]&gt;=kelas_charges[Lower])*(insurance9[[#This Row],[charges]]&lt;kelas_charges[Upper]),0),1)</f>
        <v>6817 s.d 12512</v>
      </c>
      <c r="J281">
        <f>IF(insurance9[[#This Row],[charges]]&gt;16700,1,0)</f>
        <v>0</v>
      </c>
      <c r="K281" s="138">
        <f>insurance9[[#This Row],[charges]]</f>
        <v>9855.1314000000002</v>
      </c>
      <c r="L281">
        <f>insurance9[[#This Row],[age]]</f>
        <v>51</v>
      </c>
      <c r="M281">
        <f>IF(insurance9[[#This Row],[smoker]]="yes",1,0)</f>
        <v>0</v>
      </c>
      <c r="N281" t="str">
        <f>IF(insurance9[[#This Row],[smoker]]="yes","Perokok","Non Perokok")</f>
        <v>Non Perokok</v>
      </c>
      <c r="O281" s="138">
        <f>insurance9[[#This Row],[charges]]</f>
        <v>9855.1314000000002</v>
      </c>
      <c r="P281" s="138" t="str" cm="1">
        <f t="array" ref="P281">INDEX(bmi[bmi name],MATCH(1,(insurance9[[#This Row],[bmi]]&lt;bmi[bmi atas])*(insurance9[[#This Row],[bmi]]&gt;=bmi[bmi bawah]),0),0)</f>
        <v>Normal</v>
      </c>
      <c r="Q281" s="138">
        <f>insurance9[[#This Row],[cha]]</f>
        <v>9855.1314000000002</v>
      </c>
      <c r="R281" s="138" t="str">
        <f>insurance9[[#This Row],[smo]]</f>
        <v>Non Perokok</v>
      </c>
      <c r="S281" s="149">
        <f>insurance9[[#This Row],[bmi]]</f>
        <v>21.56</v>
      </c>
      <c r="T281" s="149">
        <f>insurance9[[#This Row],[age]]</f>
        <v>51</v>
      </c>
      <c r="U281" s="149">
        <f>insurance9[[#This Row],[bmi2]]</f>
        <v>21.56</v>
      </c>
      <c r="V281">
        <f>insurance9[[#This Row],[charges_class]]</f>
        <v>2</v>
      </c>
      <c r="W281">
        <f>VLOOKUP(insurance9[[#This Row],[region]],Table2[],2,0)</f>
        <v>4</v>
      </c>
      <c r="X281">
        <f>IF(insurance9[[#This Row],[sex]]="female",0,1)</f>
        <v>0</v>
      </c>
      <c r="Y281">
        <f>insurance9[[#This Row],[bmi]]</f>
        <v>21.56</v>
      </c>
      <c r="Z281">
        <f>insurance9[[#This Row],[children]]</f>
        <v>1</v>
      </c>
    </row>
    <row r="282" spans="1:26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 s="29">
        <v>22331.566800000001</v>
      </c>
      <c r="H282" cm="1">
        <f t="array" ref="H282">INDEX(kelas_charges[kelas],MATCH(1,(insurance9[[#This Row],[charges]]&gt;=kelas_charges[Lower])*(insurance9[[#This Row],[charges]]&lt;kelas_charges[Upper]),0),1)</f>
        <v>4</v>
      </c>
      <c r="I282" t="str" cm="1">
        <f t="array" ref="I282">INDEX(kelas_charges[desc],MATCH(1,(insurance9[[#This Row],[charges]]&gt;=kelas_charges[Lower])*(insurance9[[#This Row],[charges]]&lt;kelas_charges[Upper]),0),1)</f>
        <v>18207 s.d 23903</v>
      </c>
      <c r="J282">
        <f>IF(insurance9[[#This Row],[charges]]&gt;16700,1,0)</f>
        <v>1</v>
      </c>
      <c r="K282" s="138">
        <f>insurance9[[#This Row],[charges]]</f>
        <v>22331.566800000001</v>
      </c>
      <c r="L282">
        <f>insurance9[[#This Row],[age]]</f>
        <v>40</v>
      </c>
      <c r="M282">
        <f>IF(insurance9[[#This Row],[smoker]]="yes",1,0)</f>
        <v>1</v>
      </c>
      <c r="N282" t="str">
        <f>IF(insurance9[[#This Row],[smoker]]="yes","Perokok","Non Perokok")</f>
        <v>Perokok</v>
      </c>
      <c r="O282" s="138">
        <f>insurance9[[#This Row],[charges]]</f>
        <v>22331.566800000001</v>
      </c>
      <c r="P282" s="138" t="str" cm="1">
        <f t="array" ref="P282">INDEX(bmi[bmi name],MATCH(1,(insurance9[[#This Row],[bmi]]&lt;bmi[bmi atas])*(insurance9[[#This Row],[bmi]]&gt;=bmi[bmi bawah]),0),0)</f>
        <v>Obesitas I</v>
      </c>
      <c r="Q282" s="138">
        <f>insurance9[[#This Row],[cha]]</f>
        <v>22331.566800000001</v>
      </c>
      <c r="R282" s="138" t="str">
        <f>insurance9[[#This Row],[smo]]</f>
        <v>Perokok</v>
      </c>
      <c r="S282" s="149">
        <f>insurance9[[#This Row],[bmi]]</f>
        <v>28.12</v>
      </c>
      <c r="T282" s="149">
        <f>insurance9[[#This Row],[age]]</f>
        <v>40</v>
      </c>
      <c r="U282" s="149">
        <f>insurance9[[#This Row],[bmi2]]</f>
        <v>28.12</v>
      </c>
      <c r="V282">
        <f>insurance9[[#This Row],[charges_class]]</f>
        <v>4</v>
      </c>
      <c r="W282">
        <f>VLOOKUP(insurance9[[#This Row],[region]],Table2[],2,0)</f>
        <v>2</v>
      </c>
      <c r="X282">
        <f>IF(insurance9[[#This Row],[sex]]="female",0,1)</f>
        <v>0</v>
      </c>
      <c r="Y282">
        <f>insurance9[[#This Row],[bmi]]</f>
        <v>28.12</v>
      </c>
      <c r="Z282">
        <f>insurance9[[#This Row],[children]]</f>
        <v>1</v>
      </c>
    </row>
    <row r="283" spans="1:26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 s="29">
        <v>48549.178350000002</v>
      </c>
      <c r="H283" cm="1">
        <f t="array" ref="H283">INDEX(kelas_charges[kelas],MATCH(1,(insurance9[[#This Row],[charges]]&gt;=kelas_charges[Lower])*(insurance9[[#This Row],[charges]]&lt;kelas_charges[Upper]),0),1)</f>
        <v>9</v>
      </c>
      <c r="I283" t="str" cm="1">
        <f t="array" ref="I283">INDEX(kelas_charges[desc],MATCH(1,(insurance9[[#This Row],[charges]]&gt;=kelas_charges[Lower])*(insurance9[[#This Row],[charges]]&lt;kelas_charges[Upper]),0),1)</f>
        <v>46684 s.d 52379</v>
      </c>
      <c r="J283">
        <f>IF(insurance9[[#This Row],[charges]]&gt;16700,1,0)</f>
        <v>1</v>
      </c>
      <c r="K283" s="138">
        <f>insurance9[[#This Row],[charges]]</f>
        <v>48549.178350000002</v>
      </c>
      <c r="L283">
        <f>insurance9[[#This Row],[age]]</f>
        <v>54</v>
      </c>
      <c r="M283">
        <f>IF(insurance9[[#This Row],[smoker]]="yes",1,0)</f>
        <v>1</v>
      </c>
      <c r="N283" t="str">
        <f>IF(insurance9[[#This Row],[smoker]]="yes","Perokok","Non Perokok")</f>
        <v>Perokok</v>
      </c>
      <c r="O283" s="138">
        <f>insurance9[[#This Row],[charges]]</f>
        <v>48549.178350000002</v>
      </c>
      <c r="P283" s="138" t="str" cm="1">
        <f t="array" ref="P283">INDEX(bmi[bmi name],MATCH(1,(insurance9[[#This Row],[bmi]]&lt;bmi[bmi atas])*(insurance9[[#This Row],[bmi]]&gt;=bmi[bmi bawah]),0),0)</f>
        <v>Obesitas II</v>
      </c>
      <c r="Q283" s="138">
        <f>insurance9[[#This Row],[cha]]</f>
        <v>48549.178350000002</v>
      </c>
      <c r="R283" s="138" t="str">
        <f>insurance9[[#This Row],[smo]]</f>
        <v>Perokok</v>
      </c>
      <c r="S283" s="149">
        <f>insurance9[[#This Row],[bmi]]</f>
        <v>40.564999999999998</v>
      </c>
      <c r="T283" s="149">
        <f>insurance9[[#This Row],[age]]</f>
        <v>54</v>
      </c>
      <c r="U283" s="149">
        <f>insurance9[[#This Row],[bmi2]]</f>
        <v>40.564999999999998</v>
      </c>
      <c r="V283">
        <f>insurance9[[#This Row],[charges_class]]</f>
        <v>9</v>
      </c>
      <c r="W283">
        <f>VLOOKUP(insurance9[[#This Row],[region]],Table2[],2,0)</f>
        <v>2</v>
      </c>
      <c r="X283">
        <f>IF(insurance9[[#This Row],[sex]]="female",0,1)</f>
        <v>1</v>
      </c>
      <c r="Y283">
        <f>insurance9[[#This Row],[bmi]]</f>
        <v>40.564999999999998</v>
      </c>
      <c r="Z283">
        <f>insurance9[[#This Row],[children]]</f>
        <v>3</v>
      </c>
    </row>
    <row r="284" spans="1:26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 s="29">
        <v>4237.12655</v>
      </c>
      <c r="H284" cm="1">
        <f t="array" ref="H284">INDEX(kelas_charges[kelas],MATCH(1,(insurance9[[#This Row],[charges]]&gt;=kelas_charges[Lower])*(insurance9[[#This Row],[charges]]&lt;kelas_charges[Upper]),0),1)</f>
        <v>1</v>
      </c>
      <c r="I284" t="str" cm="1">
        <f t="array" ref="I284">INDEX(kelas_charges[desc],MATCH(1,(insurance9[[#This Row],[charges]]&gt;=kelas_charges[Lower])*(insurance9[[#This Row],[charges]]&lt;kelas_charges[Upper]),0),1)</f>
        <v>1121 s.d 6817</v>
      </c>
      <c r="J284">
        <f>IF(insurance9[[#This Row],[charges]]&gt;16700,1,0)</f>
        <v>0</v>
      </c>
      <c r="K284" s="138">
        <f>insurance9[[#This Row],[charges]]</f>
        <v>4237.12655</v>
      </c>
      <c r="L284">
        <f>insurance9[[#This Row],[age]]</f>
        <v>30</v>
      </c>
      <c r="M284">
        <f>IF(insurance9[[#This Row],[smoker]]="yes",1,0)</f>
        <v>0</v>
      </c>
      <c r="N284" t="str">
        <f>IF(insurance9[[#This Row],[smoker]]="yes","Perokok","Non Perokok")</f>
        <v>Non Perokok</v>
      </c>
      <c r="O284" s="138">
        <f>insurance9[[#This Row],[charges]]</f>
        <v>4237.12655</v>
      </c>
      <c r="P284" s="138" t="str" cm="1">
        <f t="array" ref="P284">INDEX(bmi[bmi name],MATCH(1,(insurance9[[#This Row],[bmi]]&lt;bmi[bmi atas])*(insurance9[[#This Row],[bmi]]&gt;=bmi[bmi bawah]),0),0)</f>
        <v>Obesitas I</v>
      </c>
      <c r="Q284" s="138">
        <f>insurance9[[#This Row],[cha]]</f>
        <v>4237.12655</v>
      </c>
      <c r="R284" s="138" t="str">
        <f>insurance9[[#This Row],[smo]]</f>
        <v>Non Perokok</v>
      </c>
      <c r="S284" s="149">
        <f>insurance9[[#This Row],[bmi]]</f>
        <v>27.645</v>
      </c>
      <c r="T284" s="149">
        <f>insurance9[[#This Row],[age]]</f>
        <v>30</v>
      </c>
      <c r="U284" s="149">
        <f>insurance9[[#This Row],[bmi2]]</f>
        <v>27.645</v>
      </c>
      <c r="V284">
        <f>insurance9[[#This Row],[charges_class]]</f>
        <v>1</v>
      </c>
      <c r="W284">
        <f>VLOOKUP(insurance9[[#This Row],[region]],Table2[],2,0)</f>
        <v>2</v>
      </c>
      <c r="X284">
        <f>IF(insurance9[[#This Row],[sex]]="female",0,1)</f>
        <v>1</v>
      </c>
      <c r="Y284">
        <f>insurance9[[#This Row],[bmi]]</f>
        <v>27.645</v>
      </c>
      <c r="Z284">
        <f>insurance9[[#This Row],[children]]</f>
        <v>1</v>
      </c>
    </row>
    <row r="285" spans="1:26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 s="29">
        <v>11879.10405</v>
      </c>
      <c r="H285" cm="1">
        <f t="array" ref="H285">INDEX(kelas_charges[kelas],MATCH(1,(insurance9[[#This Row],[charges]]&gt;=kelas_charges[Lower])*(insurance9[[#This Row],[charges]]&lt;kelas_charges[Upper]),0),1)</f>
        <v>2</v>
      </c>
      <c r="I285" t="str" cm="1">
        <f t="array" ref="I285">INDEX(kelas_charges[desc],MATCH(1,(insurance9[[#This Row],[charges]]&gt;=kelas_charges[Lower])*(insurance9[[#This Row],[charges]]&lt;kelas_charges[Upper]),0),1)</f>
        <v>6817 s.d 12512</v>
      </c>
      <c r="J285">
        <f>IF(insurance9[[#This Row],[charges]]&gt;16700,1,0)</f>
        <v>0</v>
      </c>
      <c r="K285" s="138">
        <f>insurance9[[#This Row],[charges]]</f>
        <v>11879.10405</v>
      </c>
      <c r="L285">
        <f>insurance9[[#This Row],[age]]</f>
        <v>55</v>
      </c>
      <c r="M285">
        <f>IF(insurance9[[#This Row],[smoker]]="yes",1,0)</f>
        <v>0</v>
      </c>
      <c r="N285" t="str">
        <f>IF(insurance9[[#This Row],[smoker]]="yes","Perokok","Non Perokok")</f>
        <v>Non Perokok</v>
      </c>
      <c r="O285" s="138">
        <f>insurance9[[#This Row],[charges]]</f>
        <v>11879.10405</v>
      </c>
      <c r="P285" s="138" t="str" cm="1">
        <f t="array" ref="P285">INDEX(bmi[bmi name],MATCH(1,(insurance9[[#This Row],[bmi]]&lt;bmi[bmi atas])*(insurance9[[#This Row],[bmi]]&gt;=bmi[bmi bawah]),0),0)</f>
        <v>Obesitas II</v>
      </c>
      <c r="Q285" s="138">
        <f>insurance9[[#This Row],[cha]]</f>
        <v>11879.10405</v>
      </c>
      <c r="R285" s="138" t="str">
        <f>insurance9[[#This Row],[smo]]</f>
        <v>Non Perokok</v>
      </c>
      <c r="S285" s="149">
        <f>insurance9[[#This Row],[bmi]]</f>
        <v>32.395000000000003</v>
      </c>
      <c r="T285" s="149">
        <f>insurance9[[#This Row],[age]]</f>
        <v>55</v>
      </c>
      <c r="U285" s="149">
        <f>insurance9[[#This Row],[bmi2]]</f>
        <v>32.395000000000003</v>
      </c>
      <c r="V285">
        <f>insurance9[[#This Row],[charges_class]]</f>
        <v>2</v>
      </c>
      <c r="W285">
        <f>VLOOKUP(insurance9[[#This Row],[region]],Table2[],2,0)</f>
        <v>2</v>
      </c>
      <c r="X285">
        <f>IF(insurance9[[#This Row],[sex]]="female",0,1)</f>
        <v>0</v>
      </c>
      <c r="Y285">
        <f>insurance9[[#This Row],[bmi]]</f>
        <v>32.395000000000003</v>
      </c>
      <c r="Z285">
        <f>insurance9[[#This Row],[children]]</f>
        <v>1</v>
      </c>
    </row>
    <row r="286" spans="1:26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 s="29">
        <v>9625.92</v>
      </c>
      <c r="H286" cm="1">
        <f t="array" ref="H286">INDEX(kelas_charges[kelas],MATCH(1,(insurance9[[#This Row],[charges]]&gt;=kelas_charges[Lower])*(insurance9[[#This Row],[charges]]&lt;kelas_charges[Upper]),0),1)</f>
        <v>2</v>
      </c>
      <c r="I286" t="str" cm="1">
        <f t="array" ref="I286">INDEX(kelas_charges[desc],MATCH(1,(insurance9[[#This Row],[charges]]&gt;=kelas_charges[Lower])*(insurance9[[#This Row],[charges]]&lt;kelas_charges[Upper]),0),1)</f>
        <v>6817 s.d 12512</v>
      </c>
      <c r="J286">
        <f>IF(insurance9[[#This Row],[charges]]&gt;16700,1,0)</f>
        <v>0</v>
      </c>
      <c r="K286" s="138">
        <f>insurance9[[#This Row],[charges]]</f>
        <v>9625.92</v>
      </c>
      <c r="L286">
        <f>insurance9[[#This Row],[age]]</f>
        <v>52</v>
      </c>
      <c r="M286">
        <f>IF(insurance9[[#This Row],[smoker]]="yes",1,0)</f>
        <v>0</v>
      </c>
      <c r="N286" t="str">
        <f>IF(insurance9[[#This Row],[smoker]]="yes","Perokok","Non Perokok")</f>
        <v>Non Perokok</v>
      </c>
      <c r="O286" s="138">
        <f>insurance9[[#This Row],[charges]]</f>
        <v>9625.92</v>
      </c>
      <c r="P286" s="138" t="str" cm="1">
        <f t="array" ref="P286">INDEX(bmi[bmi name],MATCH(1,(insurance9[[#This Row],[bmi]]&lt;bmi[bmi atas])*(insurance9[[#This Row],[bmi]]&gt;=bmi[bmi bawah]),0),0)</f>
        <v>Obesitas II</v>
      </c>
      <c r="Q286" s="138">
        <f>insurance9[[#This Row],[cha]]</f>
        <v>9625.92</v>
      </c>
      <c r="R286" s="138" t="str">
        <f>insurance9[[#This Row],[smo]]</f>
        <v>Non Perokok</v>
      </c>
      <c r="S286" s="149">
        <f>insurance9[[#This Row],[bmi]]</f>
        <v>31.2</v>
      </c>
      <c r="T286" s="149">
        <f>insurance9[[#This Row],[age]]</f>
        <v>52</v>
      </c>
      <c r="U286" s="149">
        <f>insurance9[[#This Row],[bmi2]]</f>
        <v>31.2</v>
      </c>
      <c r="V286">
        <f>insurance9[[#This Row],[charges_class]]</f>
        <v>2</v>
      </c>
      <c r="W286">
        <f>VLOOKUP(insurance9[[#This Row],[region]],Table2[],2,0)</f>
        <v>3</v>
      </c>
      <c r="X286">
        <f>IF(insurance9[[#This Row],[sex]]="female",0,1)</f>
        <v>0</v>
      </c>
      <c r="Y286">
        <f>insurance9[[#This Row],[bmi]]</f>
        <v>31.2</v>
      </c>
      <c r="Z286">
        <f>insurance9[[#This Row],[children]]</f>
        <v>0</v>
      </c>
    </row>
    <row r="287" spans="1:26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 s="29">
        <v>7742.1098000000002</v>
      </c>
      <c r="H287" cm="1">
        <f t="array" ref="H287">INDEX(kelas_charges[kelas],MATCH(1,(insurance9[[#This Row],[charges]]&gt;=kelas_charges[Lower])*(insurance9[[#This Row],[charges]]&lt;kelas_charges[Upper]),0),1)</f>
        <v>2</v>
      </c>
      <c r="I287" t="str" cm="1">
        <f t="array" ref="I287">INDEX(kelas_charges[desc],MATCH(1,(insurance9[[#This Row],[charges]]&gt;=kelas_charges[Lower])*(insurance9[[#This Row],[charges]]&lt;kelas_charges[Upper]),0),1)</f>
        <v>6817 s.d 12512</v>
      </c>
      <c r="J287">
        <f>IF(insurance9[[#This Row],[charges]]&gt;16700,1,0)</f>
        <v>0</v>
      </c>
      <c r="K287" s="138">
        <f>insurance9[[#This Row],[charges]]</f>
        <v>7742.1098000000002</v>
      </c>
      <c r="L287">
        <f>insurance9[[#This Row],[age]]</f>
        <v>46</v>
      </c>
      <c r="M287">
        <f>IF(insurance9[[#This Row],[smoker]]="yes",1,0)</f>
        <v>0</v>
      </c>
      <c r="N287" t="str">
        <f>IF(insurance9[[#This Row],[smoker]]="yes","Perokok","Non Perokok")</f>
        <v>Non Perokok</v>
      </c>
      <c r="O287" s="138">
        <f>insurance9[[#This Row],[charges]]</f>
        <v>7742.1098000000002</v>
      </c>
      <c r="P287" s="138" t="str" cm="1">
        <f t="array" ref="P287">INDEX(bmi[bmi name],MATCH(1,(insurance9[[#This Row],[bmi]]&lt;bmi[bmi atas])*(insurance9[[#This Row],[bmi]]&gt;=bmi[bmi bawah]),0),0)</f>
        <v>Obesitas I</v>
      </c>
      <c r="Q287" s="138">
        <f>insurance9[[#This Row],[cha]]</f>
        <v>7742.1098000000002</v>
      </c>
      <c r="R287" s="138" t="str">
        <f>insurance9[[#This Row],[smo]]</f>
        <v>Non Perokok</v>
      </c>
      <c r="S287" s="149">
        <f>insurance9[[#This Row],[bmi]]</f>
        <v>26.62</v>
      </c>
      <c r="T287" s="149">
        <f>insurance9[[#This Row],[age]]</f>
        <v>46</v>
      </c>
      <c r="U287" s="149">
        <f>insurance9[[#This Row],[bmi2]]</f>
        <v>26.62</v>
      </c>
      <c r="V287">
        <f>insurance9[[#This Row],[charges_class]]</f>
        <v>2</v>
      </c>
      <c r="W287">
        <f>VLOOKUP(insurance9[[#This Row],[region]],Table2[],2,0)</f>
        <v>4</v>
      </c>
      <c r="X287">
        <f>IF(insurance9[[#This Row],[sex]]="female",0,1)</f>
        <v>1</v>
      </c>
      <c r="Y287">
        <f>insurance9[[#This Row],[bmi]]</f>
        <v>26.62</v>
      </c>
      <c r="Z287">
        <f>insurance9[[#This Row],[children]]</f>
        <v>1</v>
      </c>
    </row>
    <row r="288" spans="1:26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 s="29">
        <v>9432.9253000000008</v>
      </c>
      <c r="H288" cm="1">
        <f t="array" ref="H288">INDEX(kelas_charges[kelas],MATCH(1,(insurance9[[#This Row],[charges]]&gt;=kelas_charges[Lower])*(insurance9[[#This Row],[charges]]&lt;kelas_charges[Upper]),0),1)</f>
        <v>2</v>
      </c>
      <c r="I288" t="str" cm="1">
        <f t="array" ref="I288">INDEX(kelas_charges[desc],MATCH(1,(insurance9[[#This Row],[charges]]&gt;=kelas_charges[Lower])*(insurance9[[#This Row],[charges]]&lt;kelas_charges[Upper]),0),1)</f>
        <v>6817 s.d 12512</v>
      </c>
      <c r="J288">
        <f>IF(insurance9[[#This Row],[charges]]&gt;16700,1,0)</f>
        <v>0</v>
      </c>
      <c r="K288" s="138">
        <f>insurance9[[#This Row],[charges]]</f>
        <v>9432.9253000000008</v>
      </c>
      <c r="L288">
        <f>insurance9[[#This Row],[age]]</f>
        <v>46</v>
      </c>
      <c r="M288">
        <f>IF(insurance9[[#This Row],[smoker]]="yes",1,0)</f>
        <v>0</v>
      </c>
      <c r="N288" t="str">
        <f>IF(insurance9[[#This Row],[smoker]]="yes","Perokok","Non Perokok")</f>
        <v>Non Perokok</v>
      </c>
      <c r="O288" s="138">
        <f>insurance9[[#This Row],[charges]]</f>
        <v>9432.9253000000008</v>
      </c>
      <c r="P288" s="138" t="str" cm="1">
        <f t="array" ref="P288">INDEX(bmi[bmi name],MATCH(1,(insurance9[[#This Row],[bmi]]&lt;bmi[bmi atas])*(insurance9[[#This Row],[bmi]]&gt;=bmi[bmi bawah]),0),0)</f>
        <v>Obesitas II</v>
      </c>
      <c r="Q288" s="138">
        <f>insurance9[[#This Row],[cha]]</f>
        <v>9432.9253000000008</v>
      </c>
      <c r="R288" s="138" t="str">
        <f>insurance9[[#This Row],[smo]]</f>
        <v>Non Perokok</v>
      </c>
      <c r="S288" s="149">
        <f>insurance9[[#This Row],[bmi]]</f>
        <v>48.07</v>
      </c>
      <c r="T288" s="149">
        <f>insurance9[[#This Row],[age]]</f>
        <v>46</v>
      </c>
      <c r="U288" s="149">
        <f>insurance9[[#This Row],[bmi2]]</f>
        <v>48.07</v>
      </c>
      <c r="V288">
        <f>insurance9[[#This Row],[charges_class]]</f>
        <v>2</v>
      </c>
      <c r="W288">
        <f>VLOOKUP(insurance9[[#This Row],[region]],Table2[],2,0)</f>
        <v>2</v>
      </c>
      <c r="X288">
        <f>IF(insurance9[[#This Row],[sex]]="female",0,1)</f>
        <v>0</v>
      </c>
      <c r="Y288">
        <f>insurance9[[#This Row],[bmi]]</f>
        <v>48.07</v>
      </c>
      <c r="Z288">
        <f>insurance9[[#This Row],[children]]</f>
        <v>2</v>
      </c>
    </row>
    <row r="289" spans="1:26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 s="29">
        <v>14256.192800000001</v>
      </c>
      <c r="H289" cm="1">
        <f t="array" ref="H289">INDEX(kelas_charges[kelas],MATCH(1,(insurance9[[#This Row],[charges]]&gt;=kelas_charges[Lower])*(insurance9[[#This Row],[charges]]&lt;kelas_charges[Upper]),0),1)</f>
        <v>3</v>
      </c>
      <c r="I289" t="str" cm="1">
        <f t="array" ref="I289">INDEX(kelas_charges[desc],MATCH(1,(insurance9[[#This Row],[charges]]&gt;=kelas_charges[Lower])*(insurance9[[#This Row],[charges]]&lt;kelas_charges[Upper]),0),1)</f>
        <v>12512 s.d 18207</v>
      </c>
      <c r="J289">
        <f>IF(insurance9[[#This Row],[charges]]&gt;16700,1,0)</f>
        <v>0</v>
      </c>
      <c r="K289" s="138">
        <f>insurance9[[#This Row],[charges]]</f>
        <v>14256.192800000001</v>
      </c>
      <c r="L289">
        <f>insurance9[[#This Row],[age]]</f>
        <v>63</v>
      </c>
      <c r="M289">
        <f>IF(insurance9[[#This Row],[smoker]]="yes",1,0)</f>
        <v>0</v>
      </c>
      <c r="N289" t="str">
        <f>IF(insurance9[[#This Row],[smoker]]="yes","Perokok","Non Perokok")</f>
        <v>Non Perokok</v>
      </c>
      <c r="O289" s="138">
        <f>insurance9[[#This Row],[charges]]</f>
        <v>14256.192800000001</v>
      </c>
      <c r="P289" s="138" t="str" cm="1">
        <f t="array" ref="P289">INDEX(bmi[bmi name],MATCH(1,(insurance9[[#This Row],[bmi]]&lt;bmi[bmi atas])*(insurance9[[#This Row],[bmi]]&gt;=bmi[bmi bawah]),0),0)</f>
        <v>Obesitas I</v>
      </c>
      <c r="Q289" s="138">
        <f>insurance9[[#This Row],[cha]]</f>
        <v>14256.192800000001</v>
      </c>
      <c r="R289" s="138" t="str">
        <f>insurance9[[#This Row],[smo]]</f>
        <v>Non Perokok</v>
      </c>
      <c r="S289" s="149">
        <f>insurance9[[#This Row],[bmi]]</f>
        <v>26.22</v>
      </c>
      <c r="T289" s="149">
        <f>insurance9[[#This Row],[age]]</f>
        <v>63</v>
      </c>
      <c r="U289" s="149">
        <f>insurance9[[#This Row],[bmi2]]</f>
        <v>26.22</v>
      </c>
      <c r="V289">
        <f>insurance9[[#This Row],[charges_class]]</f>
        <v>3</v>
      </c>
      <c r="W289">
        <f>VLOOKUP(insurance9[[#This Row],[region]],Table2[],2,0)</f>
        <v>1</v>
      </c>
      <c r="X289">
        <f>IF(insurance9[[#This Row],[sex]]="female",0,1)</f>
        <v>0</v>
      </c>
      <c r="Y289">
        <f>insurance9[[#This Row],[bmi]]</f>
        <v>26.22</v>
      </c>
      <c r="Z289">
        <f>insurance9[[#This Row],[children]]</f>
        <v>0</v>
      </c>
    </row>
    <row r="290" spans="1:26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 s="29">
        <v>47896.79135</v>
      </c>
      <c r="H290" cm="1">
        <f t="array" ref="H290">INDEX(kelas_charges[kelas],MATCH(1,(insurance9[[#This Row],[charges]]&gt;=kelas_charges[Lower])*(insurance9[[#This Row],[charges]]&lt;kelas_charges[Upper]),0),1)</f>
        <v>9</v>
      </c>
      <c r="I290" t="str" cm="1">
        <f t="array" ref="I290">INDEX(kelas_charges[desc],MATCH(1,(insurance9[[#This Row],[charges]]&gt;=kelas_charges[Lower])*(insurance9[[#This Row],[charges]]&lt;kelas_charges[Upper]),0),1)</f>
        <v>46684 s.d 52379</v>
      </c>
      <c r="J290">
        <f>IF(insurance9[[#This Row],[charges]]&gt;16700,1,0)</f>
        <v>1</v>
      </c>
      <c r="K290" s="138">
        <f>insurance9[[#This Row],[charges]]</f>
        <v>47896.79135</v>
      </c>
      <c r="L290">
        <f>insurance9[[#This Row],[age]]</f>
        <v>59</v>
      </c>
      <c r="M290">
        <f>IF(insurance9[[#This Row],[smoker]]="yes",1,0)</f>
        <v>1</v>
      </c>
      <c r="N290" t="str">
        <f>IF(insurance9[[#This Row],[smoker]]="yes","Perokok","Non Perokok")</f>
        <v>Perokok</v>
      </c>
      <c r="O290" s="138">
        <f>insurance9[[#This Row],[charges]]</f>
        <v>47896.79135</v>
      </c>
      <c r="P290" s="138" t="str" cm="1">
        <f t="array" ref="P290">INDEX(bmi[bmi name],MATCH(1,(insurance9[[#This Row],[bmi]]&lt;bmi[bmi atas])*(insurance9[[#This Row],[bmi]]&gt;=bmi[bmi bawah]),0),0)</f>
        <v>Obesitas II</v>
      </c>
      <c r="Q290" s="138">
        <f>insurance9[[#This Row],[cha]]</f>
        <v>47896.79135</v>
      </c>
      <c r="R290" s="138" t="str">
        <f>insurance9[[#This Row],[smo]]</f>
        <v>Perokok</v>
      </c>
      <c r="S290" s="149">
        <f>insurance9[[#This Row],[bmi]]</f>
        <v>36.765000000000001</v>
      </c>
      <c r="T290" s="149">
        <f>insurance9[[#This Row],[age]]</f>
        <v>59</v>
      </c>
      <c r="U290" s="149">
        <f>insurance9[[#This Row],[bmi2]]</f>
        <v>36.765000000000001</v>
      </c>
      <c r="V290">
        <f>insurance9[[#This Row],[charges_class]]</f>
        <v>9</v>
      </c>
      <c r="W290">
        <f>VLOOKUP(insurance9[[#This Row],[region]],Table2[],2,0)</f>
        <v>2</v>
      </c>
      <c r="X290">
        <f>IF(insurance9[[#This Row],[sex]]="female",0,1)</f>
        <v>0</v>
      </c>
      <c r="Y290">
        <f>insurance9[[#This Row],[bmi]]</f>
        <v>36.765000000000001</v>
      </c>
      <c r="Z290">
        <f>insurance9[[#This Row],[children]]</f>
        <v>1</v>
      </c>
    </row>
    <row r="291" spans="1:26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 s="29">
        <v>25992.821039999999</v>
      </c>
      <c r="H291" cm="1">
        <f t="array" ref="H291">INDEX(kelas_charges[kelas],MATCH(1,(insurance9[[#This Row],[charges]]&gt;=kelas_charges[Lower])*(insurance9[[#This Row],[charges]]&lt;kelas_charges[Upper]),0),1)</f>
        <v>5</v>
      </c>
      <c r="I291" t="str" cm="1">
        <f t="array" ref="I291">INDEX(kelas_charges[desc],MATCH(1,(insurance9[[#This Row],[charges]]&gt;=kelas_charges[Lower])*(insurance9[[#This Row],[charges]]&lt;kelas_charges[Upper]),0),1)</f>
        <v>23903 s.d 29598</v>
      </c>
      <c r="J291">
        <f>IF(insurance9[[#This Row],[charges]]&gt;16700,1,0)</f>
        <v>1</v>
      </c>
      <c r="K291" s="138">
        <f>insurance9[[#This Row],[charges]]</f>
        <v>25992.821039999999</v>
      </c>
      <c r="L291">
        <f>insurance9[[#This Row],[age]]</f>
        <v>52</v>
      </c>
      <c r="M291">
        <f>IF(insurance9[[#This Row],[smoker]]="yes",1,0)</f>
        <v>0</v>
      </c>
      <c r="N291" t="str">
        <f>IF(insurance9[[#This Row],[smoker]]="yes","Perokok","Non Perokok")</f>
        <v>Non Perokok</v>
      </c>
      <c r="O291" s="138">
        <f>insurance9[[#This Row],[charges]]</f>
        <v>25992.821039999999</v>
      </c>
      <c r="P291" s="138" t="str" cm="1">
        <f t="array" ref="P291">INDEX(bmi[bmi name],MATCH(1,(insurance9[[#This Row],[bmi]]&lt;bmi[bmi atas])*(insurance9[[#This Row],[bmi]]&gt;=bmi[bmi bawah]),0),0)</f>
        <v>Obesitas I</v>
      </c>
      <c r="Q291" s="138">
        <f>insurance9[[#This Row],[cha]]</f>
        <v>25992.821039999999</v>
      </c>
      <c r="R291" s="138" t="str">
        <f>insurance9[[#This Row],[smo]]</f>
        <v>Non Perokok</v>
      </c>
      <c r="S291" s="149">
        <f>insurance9[[#This Row],[bmi]]</f>
        <v>26.4</v>
      </c>
      <c r="T291" s="149">
        <f>insurance9[[#This Row],[age]]</f>
        <v>52</v>
      </c>
      <c r="U291" s="149">
        <f>insurance9[[#This Row],[bmi2]]</f>
        <v>26.4</v>
      </c>
      <c r="V291">
        <f>insurance9[[#This Row],[charges_class]]</f>
        <v>5</v>
      </c>
      <c r="W291">
        <f>VLOOKUP(insurance9[[#This Row],[region]],Table2[],2,0)</f>
        <v>4</v>
      </c>
      <c r="X291">
        <f>IF(insurance9[[#This Row],[sex]]="female",0,1)</f>
        <v>1</v>
      </c>
      <c r="Y291">
        <f>insurance9[[#This Row],[bmi]]</f>
        <v>26.4</v>
      </c>
      <c r="Z291">
        <f>insurance9[[#This Row],[children]]</f>
        <v>3</v>
      </c>
    </row>
    <row r="292" spans="1:26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 s="29">
        <v>3172.018</v>
      </c>
      <c r="H292" cm="1">
        <f t="array" ref="H292">INDEX(kelas_charges[kelas],MATCH(1,(insurance9[[#This Row],[charges]]&gt;=kelas_charges[Lower])*(insurance9[[#This Row],[charges]]&lt;kelas_charges[Upper]),0),1)</f>
        <v>1</v>
      </c>
      <c r="I292" t="str" cm="1">
        <f t="array" ref="I292">INDEX(kelas_charges[desc],MATCH(1,(insurance9[[#This Row],[charges]]&gt;=kelas_charges[Lower])*(insurance9[[#This Row],[charges]]&lt;kelas_charges[Upper]),0),1)</f>
        <v>1121 s.d 6817</v>
      </c>
      <c r="J292">
        <f>IF(insurance9[[#This Row],[charges]]&gt;16700,1,0)</f>
        <v>0</v>
      </c>
      <c r="K292" s="138">
        <f>insurance9[[#This Row],[charges]]</f>
        <v>3172.018</v>
      </c>
      <c r="L292">
        <f>insurance9[[#This Row],[age]]</f>
        <v>28</v>
      </c>
      <c r="M292">
        <f>IF(insurance9[[#This Row],[smoker]]="yes",1,0)</f>
        <v>0</v>
      </c>
      <c r="N292" t="str">
        <f>IF(insurance9[[#This Row],[smoker]]="yes","Perokok","Non Perokok")</f>
        <v>Non Perokok</v>
      </c>
      <c r="O292" s="138">
        <f>insurance9[[#This Row],[charges]]</f>
        <v>3172.018</v>
      </c>
      <c r="P292" s="138" t="str" cm="1">
        <f t="array" ref="P292">INDEX(bmi[bmi name],MATCH(1,(insurance9[[#This Row],[bmi]]&lt;bmi[bmi atas])*(insurance9[[#This Row],[bmi]]&gt;=bmi[bmi bawah]),0),0)</f>
        <v>Obesitas II</v>
      </c>
      <c r="Q292" s="138">
        <f>insurance9[[#This Row],[cha]]</f>
        <v>3172.018</v>
      </c>
      <c r="R292" s="138" t="str">
        <f>insurance9[[#This Row],[smo]]</f>
        <v>Non Perokok</v>
      </c>
      <c r="S292" s="149">
        <f>insurance9[[#This Row],[bmi]]</f>
        <v>33.4</v>
      </c>
      <c r="T292" s="149">
        <f>insurance9[[#This Row],[age]]</f>
        <v>28</v>
      </c>
      <c r="U292" s="149">
        <f>insurance9[[#This Row],[bmi2]]</f>
        <v>33.4</v>
      </c>
      <c r="V292">
        <f>insurance9[[#This Row],[charges_class]]</f>
        <v>1</v>
      </c>
      <c r="W292">
        <f>VLOOKUP(insurance9[[#This Row],[region]],Table2[],2,0)</f>
        <v>3</v>
      </c>
      <c r="X292">
        <f>IF(insurance9[[#This Row],[sex]]="female",0,1)</f>
        <v>0</v>
      </c>
      <c r="Y292">
        <f>insurance9[[#This Row],[bmi]]</f>
        <v>33.4</v>
      </c>
      <c r="Z292">
        <f>insurance9[[#This Row],[children]]</f>
        <v>0</v>
      </c>
    </row>
    <row r="293" spans="1:26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 s="29">
        <v>20277.807509999999</v>
      </c>
      <c r="H293" cm="1">
        <f t="array" ref="H293">INDEX(kelas_charges[kelas],MATCH(1,(insurance9[[#This Row],[charges]]&gt;=kelas_charges[Lower])*(insurance9[[#This Row],[charges]]&lt;kelas_charges[Upper]),0),1)</f>
        <v>4</v>
      </c>
      <c r="I293" t="str" cm="1">
        <f t="array" ref="I293">INDEX(kelas_charges[desc],MATCH(1,(insurance9[[#This Row],[charges]]&gt;=kelas_charges[Lower])*(insurance9[[#This Row],[charges]]&lt;kelas_charges[Upper]),0),1)</f>
        <v>18207 s.d 23903</v>
      </c>
      <c r="J293">
        <f>IF(insurance9[[#This Row],[charges]]&gt;16700,1,0)</f>
        <v>1</v>
      </c>
      <c r="K293" s="138">
        <f>insurance9[[#This Row],[charges]]</f>
        <v>20277.807509999999</v>
      </c>
      <c r="L293">
        <f>insurance9[[#This Row],[age]]</f>
        <v>29</v>
      </c>
      <c r="M293">
        <f>IF(insurance9[[#This Row],[smoker]]="yes",1,0)</f>
        <v>0</v>
      </c>
      <c r="N293" t="str">
        <f>IF(insurance9[[#This Row],[smoker]]="yes","Perokok","Non Perokok")</f>
        <v>Non Perokok</v>
      </c>
      <c r="O293" s="138">
        <f>insurance9[[#This Row],[charges]]</f>
        <v>20277.807509999999</v>
      </c>
      <c r="P293" s="138" t="str" cm="1">
        <f t="array" ref="P293">INDEX(bmi[bmi name],MATCH(1,(insurance9[[#This Row],[bmi]]&lt;bmi[bmi atas])*(insurance9[[#This Row],[bmi]]&gt;=bmi[bmi bawah]),0),0)</f>
        <v>Obesitas I</v>
      </c>
      <c r="Q293" s="138">
        <f>insurance9[[#This Row],[cha]]</f>
        <v>20277.807509999999</v>
      </c>
      <c r="R293" s="138" t="str">
        <f>insurance9[[#This Row],[smo]]</f>
        <v>Non Perokok</v>
      </c>
      <c r="S293" s="149">
        <f>insurance9[[#This Row],[bmi]]</f>
        <v>29.64</v>
      </c>
      <c r="T293" s="149">
        <f>insurance9[[#This Row],[age]]</f>
        <v>29</v>
      </c>
      <c r="U293" s="149">
        <f>insurance9[[#This Row],[bmi2]]</f>
        <v>29.64</v>
      </c>
      <c r="V293">
        <f>insurance9[[#This Row],[charges_class]]</f>
        <v>4</v>
      </c>
      <c r="W293">
        <f>VLOOKUP(insurance9[[#This Row],[region]],Table2[],2,0)</f>
        <v>2</v>
      </c>
      <c r="X293">
        <f>IF(insurance9[[#This Row],[sex]]="female",0,1)</f>
        <v>1</v>
      </c>
      <c r="Y293">
        <f>insurance9[[#This Row],[bmi]]</f>
        <v>29.64</v>
      </c>
      <c r="Z293">
        <f>insurance9[[#This Row],[children]]</f>
        <v>1</v>
      </c>
    </row>
    <row r="294" spans="1:26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 s="29">
        <v>42112.2356</v>
      </c>
      <c r="H294" cm="1">
        <f t="array" ref="H294">INDEX(kelas_charges[kelas],MATCH(1,(insurance9[[#This Row],[charges]]&gt;=kelas_charges[Lower])*(insurance9[[#This Row],[charges]]&lt;kelas_charges[Upper]),0),1)</f>
        <v>8</v>
      </c>
      <c r="I294" t="str" cm="1">
        <f t="array" ref="I294">INDEX(kelas_charges[desc],MATCH(1,(insurance9[[#This Row],[charges]]&gt;=kelas_charges[Lower])*(insurance9[[#This Row],[charges]]&lt;kelas_charges[Upper]),0),1)</f>
        <v>40989 s.d 46684</v>
      </c>
      <c r="J294">
        <f>IF(insurance9[[#This Row],[charges]]&gt;16700,1,0)</f>
        <v>1</v>
      </c>
      <c r="K294" s="138">
        <f>insurance9[[#This Row],[charges]]</f>
        <v>42112.2356</v>
      </c>
      <c r="L294">
        <f>insurance9[[#This Row],[age]]</f>
        <v>25</v>
      </c>
      <c r="M294">
        <f>IF(insurance9[[#This Row],[smoker]]="yes",1,0)</f>
        <v>1</v>
      </c>
      <c r="N294" t="str">
        <f>IF(insurance9[[#This Row],[smoker]]="yes","Perokok","Non Perokok")</f>
        <v>Perokok</v>
      </c>
      <c r="O294" s="138">
        <f>insurance9[[#This Row],[charges]]</f>
        <v>42112.2356</v>
      </c>
      <c r="P294" s="138" t="str" cm="1">
        <f t="array" ref="P294">INDEX(bmi[bmi name],MATCH(1,(insurance9[[#This Row],[bmi]]&lt;bmi[bmi atas])*(insurance9[[#This Row],[bmi]]&gt;=bmi[bmi bawah]),0),0)</f>
        <v>Obesitas II</v>
      </c>
      <c r="Q294" s="138">
        <f>insurance9[[#This Row],[cha]]</f>
        <v>42112.2356</v>
      </c>
      <c r="R294" s="138" t="str">
        <f>insurance9[[#This Row],[smo]]</f>
        <v>Perokok</v>
      </c>
      <c r="S294" s="149">
        <f>insurance9[[#This Row],[bmi]]</f>
        <v>45.54</v>
      </c>
      <c r="T294" s="149">
        <f>insurance9[[#This Row],[age]]</f>
        <v>25</v>
      </c>
      <c r="U294" s="149">
        <f>insurance9[[#This Row],[bmi2]]</f>
        <v>45.54</v>
      </c>
      <c r="V294">
        <f>insurance9[[#This Row],[charges_class]]</f>
        <v>8</v>
      </c>
      <c r="W294">
        <f>VLOOKUP(insurance9[[#This Row],[region]],Table2[],2,0)</f>
        <v>4</v>
      </c>
      <c r="X294">
        <f>IF(insurance9[[#This Row],[sex]]="female",0,1)</f>
        <v>1</v>
      </c>
      <c r="Y294">
        <f>insurance9[[#This Row],[bmi]]</f>
        <v>45.54</v>
      </c>
      <c r="Z294">
        <f>insurance9[[#This Row],[children]]</f>
        <v>2</v>
      </c>
    </row>
    <row r="295" spans="1:26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 s="29">
        <v>2156.7518</v>
      </c>
      <c r="H295" cm="1">
        <f t="array" ref="H295">INDEX(kelas_charges[kelas],MATCH(1,(insurance9[[#This Row],[charges]]&gt;=kelas_charges[Lower])*(insurance9[[#This Row],[charges]]&lt;kelas_charges[Upper]),0),1)</f>
        <v>1</v>
      </c>
      <c r="I295" t="str" cm="1">
        <f t="array" ref="I295">INDEX(kelas_charges[desc],MATCH(1,(insurance9[[#This Row],[charges]]&gt;=kelas_charges[Lower])*(insurance9[[#This Row],[charges]]&lt;kelas_charges[Upper]),0),1)</f>
        <v>1121 s.d 6817</v>
      </c>
      <c r="J295">
        <f>IF(insurance9[[#This Row],[charges]]&gt;16700,1,0)</f>
        <v>0</v>
      </c>
      <c r="K295" s="138">
        <f>insurance9[[#This Row],[charges]]</f>
        <v>2156.7518</v>
      </c>
      <c r="L295">
        <f>insurance9[[#This Row],[age]]</f>
        <v>22</v>
      </c>
      <c r="M295">
        <f>IF(insurance9[[#This Row],[smoker]]="yes",1,0)</f>
        <v>0</v>
      </c>
      <c r="N295" t="str">
        <f>IF(insurance9[[#This Row],[smoker]]="yes","Perokok","Non Perokok")</f>
        <v>Non Perokok</v>
      </c>
      <c r="O295" s="138">
        <f>insurance9[[#This Row],[charges]]</f>
        <v>2156.7518</v>
      </c>
      <c r="P295" s="138" t="str" cm="1">
        <f t="array" ref="P295">INDEX(bmi[bmi name],MATCH(1,(insurance9[[#This Row],[bmi]]&lt;bmi[bmi atas])*(insurance9[[#This Row],[bmi]]&gt;=bmi[bmi bawah]),0),0)</f>
        <v>Obesitas I</v>
      </c>
      <c r="Q295" s="138">
        <f>insurance9[[#This Row],[cha]]</f>
        <v>2156.7518</v>
      </c>
      <c r="R295" s="138" t="str">
        <f>insurance9[[#This Row],[smo]]</f>
        <v>Non Perokok</v>
      </c>
      <c r="S295" s="149">
        <f>insurance9[[#This Row],[bmi]]</f>
        <v>28.82</v>
      </c>
      <c r="T295" s="149">
        <f>insurance9[[#This Row],[age]]</f>
        <v>22</v>
      </c>
      <c r="U295" s="149">
        <f>insurance9[[#This Row],[bmi2]]</f>
        <v>28.82</v>
      </c>
      <c r="V295">
        <f>insurance9[[#This Row],[charges_class]]</f>
        <v>1</v>
      </c>
      <c r="W295">
        <f>VLOOKUP(insurance9[[#This Row],[region]],Table2[],2,0)</f>
        <v>4</v>
      </c>
      <c r="X295">
        <f>IF(insurance9[[#This Row],[sex]]="female",0,1)</f>
        <v>0</v>
      </c>
      <c r="Y295">
        <f>insurance9[[#This Row],[bmi]]</f>
        <v>28.82</v>
      </c>
      <c r="Z295">
        <f>insurance9[[#This Row],[children]]</f>
        <v>0</v>
      </c>
    </row>
    <row r="296" spans="1:26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 s="29">
        <v>3906.127</v>
      </c>
      <c r="H296" cm="1">
        <f t="array" ref="H296">INDEX(kelas_charges[kelas],MATCH(1,(insurance9[[#This Row],[charges]]&gt;=kelas_charges[Lower])*(insurance9[[#This Row],[charges]]&lt;kelas_charges[Upper]),0),1)</f>
        <v>1</v>
      </c>
      <c r="I296" t="str" cm="1">
        <f t="array" ref="I296">INDEX(kelas_charges[desc],MATCH(1,(insurance9[[#This Row],[charges]]&gt;=kelas_charges[Lower])*(insurance9[[#This Row],[charges]]&lt;kelas_charges[Upper]),0),1)</f>
        <v>1121 s.d 6817</v>
      </c>
      <c r="J296">
        <f>IF(insurance9[[#This Row],[charges]]&gt;16700,1,0)</f>
        <v>0</v>
      </c>
      <c r="K296" s="138">
        <f>insurance9[[#This Row],[charges]]</f>
        <v>3906.127</v>
      </c>
      <c r="L296">
        <f>insurance9[[#This Row],[age]]</f>
        <v>25</v>
      </c>
      <c r="M296">
        <f>IF(insurance9[[#This Row],[smoker]]="yes",1,0)</f>
        <v>0</v>
      </c>
      <c r="N296" t="str">
        <f>IF(insurance9[[#This Row],[smoker]]="yes","Perokok","Non Perokok")</f>
        <v>Non Perokok</v>
      </c>
      <c r="O296" s="138">
        <f>insurance9[[#This Row],[charges]]</f>
        <v>3906.127</v>
      </c>
      <c r="P296" s="138" t="str" cm="1">
        <f t="array" ref="P296">INDEX(bmi[bmi name],MATCH(1,(insurance9[[#This Row],[bmi]]&lt;bmi[bmi atas])*(insurance9[[#This Row],[bmi]]&gt;=bmi[bmi bawah]),0),0)</f>
        <v>Obesitas I</v>
      </c>
      <c r="Q296" s="138">
        <f>insurance9[[#This Row],[cha]]</f>
        <v>3906.127</v>
      </c>
      <c r="R296" s="138" t="str">
        <f>insurance9[[#This Row],[smo]]</f>
        <v>Non Perokok</v>
      </c>
      <c r="S296" s="149">
        <f>insurance9[[#This Row],[bmi]]</f>
        <v>26.8</v>
      </c>
      <c r="T296" s="149">
        <f>insurance9[[#This Row],[age]]</f>
        <v>25</v>
      </c>
      <c r="U296" s="149">
        <f>insurance9[[#This Row],[bmi2]]</f>
        <v>26.8</v>
      </c>
      <c r="V296">
        <f>insurance9[[#This Row],[charges_class]]</f>
        <v>1</v>
      </c>
      <c r="W296">
        <f>VLOOKUP(insurance9[[#This Row],[region]],Table2[],2,0)</f>
        <v>3</v>
      </c>
      <c r="X296">
        <f>IF(insurance9[[#This Row],[sex]]="female",0,1)</f>
        <v>1</v>
      </c>
      <c r="Y296">
        <f>insurance9[[#This Row],[bmi]]</f>
        <v>26.8</v>
      </c>
      <c r="Z296">
        <f>insurance9[[#This Row],[children]]</f>
        <v>3</v>
      </c>
    </row>
    <row r="297" spans="1:26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 s="29">
        <v>1704.5681</v>
      </c>
      <c r="H297" cm="1">
        <f t="array" ref="H297">INDEX(kelas_charges[kelas],MATCH(1,(insurance9[[#This Row],[charges]]&gt;=kelas_charges[Lower])*(insurance9[[#This Row],[charges]]&lt;kelas_charges[Upper]),0),1)</f>
        <v>1</v>
      </c>
      <c r="I297" t="str" cm="1">
        <f t="array" ref="I297">INDEX(kelas_charges[desc],MATCH(1,(insurance9[[#This Row],[charges]]&gt;=kelas_charges[Lower])*(insurance9[[#This Row],[charges]]&lt;kelas_charges[Upper]),0),1)</f>
        <v>1121 s.d 6817</v>
      </c>
      <c r="J297">
        <f>IF(insurance9[[#This Row],[charges]]&gt;16700,1,0)</f>
        <v>0</v>
      </c>
      <c r="K297" s="138">
        <f>insurance9[[#This Row],[charges]]</f>
        <v>1704.5681</v>
      </c>
      <c r="L297">
        <f>insurance9[[#This Row],[age]]</f>
        <v>18</v>
      </c>
      <c r="M297">
        <f>IF(insurance9[[#This Row],[smoker]]="yes",1,0)</f>
        <v>0</v>
      </c>
      <c r="N297" t="str">
        <f>IF(insurance9[[#This Row],[smoker]]="yes","Perokok","Non Perokok")</f>
        <v>Non Perokok</v>
      </c>
      <c r="O297" s="138">
        <f>insurance9[[#This Row],[charges]]</f>
        <v>1704.5681</v>
      </c>
      <c r="P297" s="138" t="str" cm="1">
        <f t="array" ref="P297">INDEX(bmi[bmi name],MATCH(1,(insurance9[[#This Row],[bmi]]&lt;bmi[bmi atas])*(insurance9[[#This Row],[bmi]]&gt;=bmi[bmi bawah]),0),0)</f>
        <v>Normal</v>
      </c>
      <c r="Q297" s="138">
        <f>insurance9[[#This Row],[cha]]</f>
        <v>1704.5681</v>
      </c>
      <c r="R297" s="138" t="str">
        <f>insurance9[[#This Row],[smo]]</f>
        <v>Non Perokok</v>
      </c>
      <c r="S297" s="149">
        <f>insurance9[[#This Row],[bmi]]</f>
        <v>22.99</v>
      </c>
      <c r="T297" s="149">
        <f>insurance9[[#This Row],[age]]</f>
        <v>18</v>
      </c>
      <c r="U297" s="149">
        <f>insurance9[[#This Row],[bmi2]]</f>
        <v>22.99</v>
      </c>
      <c r="V297">
        <f>insurance9[[#This Row],[charges_class]]</f>
        <v>1</v>
      </c>
      <c r="W297">
        <f>VLOOKUP(insurance9[[#This Row],[region]],Table2[],2,0)</f>
        <v>2</v>
      </c>
      <c r="X297">
        <f>IF(insurance9[[#This Row],[sex]]="female",0,1)</f>
        <v>1</v>
      </c>
      <c r="Y297">
        <f>insurance9[[#This Row],[bmi]]</f>
        <v>22.99</v>
      </c>
      <c r="Z297">
        <f>insurance9[[#This Row],[children]]</f>
        <v>0</v>
      </c>
    </row>
    <row r="298" spans="1:26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 s="29">
        <v>16297.846</v>
      </c>
      <c r="H298" cm="1">
        <f t="array" ref="H298">INDEX(kelas_charges[kelas],MATCH(1,(insurance9[[#This Row],[charges]]&gt;=kelas_charges[Lower])*(insurance9[[#This Row],[charges]]&lt;kelas_charges[Upper]),0),1)</f>
        <v>3</v>
      </c>
      <c r="I298" t="str" cm="1">
        <f t="array" ref="I298">INDEX(kelas_charges[desc],MATCH(1,(insurance9[[#This Row],[charges]]&gt;=kelas_charges[Lower])*(insurance9[[#This Row],[charges]]&lt;kelas_charges[Upper]),0),1)</f>
        <v>12512 s.d 18207</v>
      </c>
      <c r="J298">
        <f>IF(insurance9[[#This Row],[charges]]&gt;16700,1,0)</f>
        <v>0</v>
      </c>
      <c r="K298" s="138">
        <f>insurance9[[#This Row],[charges]]</f>
        <v>16297.846</v>
      </c>
      <c r="L298">
        <f>insurance9[[#This Row],[age]]</f>
        <v>19</v>
      </c>
      <c r="M298">
        <f>IF(insurance9[[#This Row],[smoker]]="yes",1,0)</f>
        <v>1</v>
      </c>
      <c r="N298" t="str">
        <f>IF(insurance9[[#This Row],[smoker]]="yes","Perokok","Non Perokok")</f>
        <v>Perokok</v>
      </c>
      <c r="O298" s="138">
        <f>insurance9[[#This Row],[charges]]</f>
        <v>16297.846</v>
      </c>
      <c r="P298" s="138" t="str" cm="1">
        <f t="array" ref="P298">INDEX(bmi[bmi name],MATCH(1,(insurance9[[#This Row],[bmi]]&lt;bmi[bmi atas])*(insurance9[[#This Row],[bmi]]&gt;=bmi[bmi bawah]),0),0)</f>
        <v>Obesitas I</v>
      </c>
      <c r="Q298" s="138">
        <f>insurance9[[#This Row],[cha]]</f>
        <v>16297.846</v>
      </c>
      <c r="R298" s="138" t="str">
        <f>insurance9[[#This Row],[smo]]</f>
        <v>Perokok</v>
      </c>
      <c r="S298" s="149">
        <f>insurance9[[#This Row],[bmi]]</f>
        <v>27.7</v>
      </c>
      <c r="T298" s="149">
        <f>insurance9[[#This Row],[age]]</f>
        <v>19</v>
      </c>
      <c r="U298" s="149">
        <f>insurance9[[#This Row],[bmi2]]</f>
        <v>27.7</v>
      </c>
      <c r="V298">
        <f>insurance9[[#This Row],[charges_class]]</f>
        <v>3</v>
      </c>
      <c r="W298">
        <f>VLOOKUP(insurance9[[#This Row],[region]],Table2[],2,0)</f>
        <v>3</v>
      </c>
      <c r="X298">
        <f>IF(insurance9[[#This Row],[sex]]="female",0,1)</f>
        <v>1</v>
      </c>
      <c r="Y298">
        <f>insurance9[[#This Row],[bmi]]</f>
        <v>27.7</v>
      </c>
      <c r="Z298">
        <f>insurance9[[#This Row],[children]]</f>
        <v>0</v>
      </c>
    </row>
    <row r="299" spans="1:26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 s="29">
        <v>21978.676899999999</v>
      </c>
      <c r="H299" cm="1">
        <f t="array" ref="H299">INDEX(kelas_charges[kelas],MATCH(1,(insurance9[[#This Row],[charges]]&gt;=kelas_charges[Lower])*(insurance9[[#This Row],[charges]]&lt;kelas_charges[Upper]),0),1)</f>
        <v>4</v>
      </c>
      <c r="I299" t="str" cm="1">
        <f t="array" ref="I299">INDEX(kelas_charges[desc],MATCH(1,(insurance9[[#This Row],[charges]]&gt;=kelas_charges[Lower])*(insurance9[[#This Row],[charges]]&lt;kelas_charges[Upper]),0),1)</f>
        <v>18207 s.d 23903</v>
      </c>
      <c r="J299">
        <f>IF(insurance9[[#This Row],[charges]]&gt;16700,1,0)</f>
        <v>1</v>
      </c>
      <c r="K299" s="138">
        <f>insurance9[[#This Row],[charges]]</f>
        <v>21978.676899999999</v>
      </c>
      <c r="L299">
        <f>insurance9[[#This Row],[age]]</f>
        <v>47</v>
      </c>
      <c r="M299">
        <f>IF(insurance9[[#This Row],[smoker]]="yes",1,0)</f>
        <v>1</v>
      </c>
      <c r="N299" t="str">
        <f>IF(insurance9[[#This Row],[smoker]]="yes","Perokok","Non Perokok")</f>
        <v>Perokok</v>
      </c>
      <c r="O299" s="138">
        <f>insurance9[[#This Row],[charges]]</f>
        <v>21978.676899999999</v>
      </c>
      <c r="P299" s="138" t="str" cm="1">
        <f t="array" ref="P299">INDEX(bmi[bmi name],MATCH(1,(insurance9[[#This Row],[bmi]]&lt;bmi[bmi atas])*(insurance9[[#This Row],[bmi]]&gt;=bmi[bmi bawah]),0),0)</f>
        <v>Obesitas I</v>
      </c>
      <c r="Q299" s="138">
        <f>insurance9[[#This Row],[cha]]</f>
        <v>21978.676899999999</v>
      </c>
      <c r="R299" s="138" t="str">
        <f>insurance9[[#This Row],[smo]]</f>
        <v>Perokok</v>
      </c>
      <c r="S299" s="149">
        <f>insurance9[[#This Row],[bmi]]</f>
        <v>25.41</v>
      </c>
      <c r="T299" s="149">
        <f>insurance9[[#This Row],[age]]</f>
        <v>47</v>
      </c>
      <c r="U299" s="149">
        <f>insurance9[[#This Row],[bmi2]]</f>
        <v>25.41</v>
      </c>
      <c r="V299">
        <f>insurance9[[#This Row],[charges_class]]</f>
        <v>4</v>
      </c>
      <c r="W299">
        <f>VLOOKUP(insurance9[[#This Row],[region]],Table2[],2,0)</f>
        <v>4</v>
      </c>
      <c r="X299">
        <f>IF(insurance9[[#This Row],[sex]]="female",0,1)</f>
        <v>1</v>
      </c>
      <c r="Y299">
        <f>insurance9[[#This Row],[bmi]]</f>
        <v>25.41</v>
      </c>
      <c r="Z299">
        <f>insurance9[[#This Row],[children]]</f>
        <v>1</v>
      </c>
    </row>
    <row r="300" spans="1:26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 s="29">
        <v>38746.355100000001</v>
      </c>
      <c r="H300" cm="1">
        <f t="array" ref="H300">INDEX(kelas_charges[kelas],MATCH(1,(insurance9[[#This Row],[charges]]&gt;=kelas_charges[Lower])*(insurance9[[#This Row],[charges]]&lt;kelas_charges[Upper]),0),1)</f>
        <v>7</v>
      </c>
      <c r="I300" t="str" cm="1">
        <f t="array" ref="I300">INDEX(kelas_charges[desc],MATCH(1,(insurance9[[#This Row],[charges]]&gt;=kelas_charges[Lower])*(insurance9[[#This Row],[charges]]&lt;kelas_charges[Upper]),0),1)</f>
        <v>35293 s.d 40989</v>
      </c>
      <c r="J300">
        <f>IF(insurance9[[#This Row],[charges]]&gt;16700,1,0)</f>
        <v>1</v>
      </c>
      <c r="K300" s="138">
        <f>insurance9[[#This Row],[charges]]</f>
        <v>38746.355100000001</v>
      </c>
      <c r="L300">
        <f>insurance9[[#This Row],[age]]</f>
        <v>31</v>
      </c>
      <c r="M300">
        <f>IF(insurance9[[#This Row],[smoker]]="yes",1,0)</f>
        <v>1</v>
      </c>
      <c r="N300" t="str">
        <f>IF(insurance9[[#This Row],[smoker]]="yes","Perokok","Non Perokok")</f>
        <v>Perokok</v>
      </c>
      <c r="O300" s="138">
        <f>insurance9[[#This Row],[charges]]</f>
        <v>38746.355100000001</v>
      </c>
      <c r="P300" s="138" t="str" cm="1">
        <f t="array" ref="P300">INDEX(bmi[bmi name],MATCH(1,(insurance9[[#This Row],[bmi]]&lt;bmi[bmi atas])*(insurance9[[#This Row],[bmi]]&gt;=bmi[bmi bawah]),0),0)</f>
        <v>Obesitas II</v>
      </c>
      <c r="Q300" s="138">
        <f>insurance9[[#This Row],[cha]]</f>
        <v>38746.355100000001</v>
      </c>
      <c r="R300" s="138" t="str">
        <f>insurance9[[#This Row],[smo]]</f>
        <v>Perokok</v>
      </c>
      <c r="S300" s="149">
        <f>insurance9[[#This Row],[bmi]]</f>
        <v>34.39</v>
      </c>
      <c r="T300" s="149">
        <f>insurance9[[#This Row],[age]]</f>
        <v>31</v>
      </c>
      <c r="U300" s="149">
        <f>insurance9[[#This Row],[bmi2]]</f>
        <v>34.39</v>
      </c>
      <c r="V300">
        <f>insurance9[[#This Row],[charges_class]]</f>
        <v>7</v>
      </c>
      <c r="W300">
        <f>VLOOKUP(insurance9[[#This Row],[region]],Table2[],2,0)</f>
        <v>1</v>
      </c>
      <c r="X300">
        <f>IF(insurance9[[#This Row],[sex]]="female",0,1)</f>
        <v>1</v>
      </c>
      <c r="Y300">
        <f>insurance9[[#This Row],[bmi]]</f>
        <v>34.39</v>
      </c>
      <c r="Z300">
        <f>insurance9[[#This Row],[children]]</f>
        <v>3</v>
      </c>
    </row>
    <row r="301" spans="1:26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 s="29">
        <v>9249.4951999999994</v>
      </c>
      <c r="H301" cm="1">
        <f t="array" ref="H301">INDEX(kelas_charges[kelas],MATCH(1,(insurance9[[#This Row],[charges]]&gt;=kelas_charges[Lower])*(insurance9[[#This Row],[charges]]&lt;kelas_charges[Upper]),0),1)</f>
        <v>2</v>
      </c>
      <c r="I301" t="str" cm="1">
        <f t="array" ref="I301">INDEX(kelas_charges[desc],MATCH(1,(insurance9[[#This Row],[charges]]&gt;=kelas_charges[Lower])*(insurance9[[#This Row],[charges]]&lt;kelas_charges[Upper]),0),1)</f>
        <v>6817 s.d 12512</v>
      </c>
      <c r="J301">
        <f>IF(insurance9[[#This Row],[charges]]&gt;16700,1,0)</f>
        <v>0</v>
      </c>
      <c r="K301" s="138">
        <f>insurance9[[#This Row],[charges]]</f>
        <v>9249.4951999999994</v>
      </c>
      <c r="L301">
        <f>insurance9[[#This Row],[age]]</f>
        <v>48</v>
      </c>
      <c r="M301">
        <f>IF(insurance9[[#This Row],[smoker]]="yes",1,0)</f>
        <v>0</v>
      </c>
      <c r="N301" t="str">
        <f>IF(insurance9[[#This Row],[smoker]]="yes","Perokok","Non Perokok")</f>
        <v>Non Perokok</v>
      </c>
      <c r="O301" s="138">
        <f>insurance9[[#This Row],[charges]]</f>
        <v>9249.4951999999994</v>
      </c>
      <c r="P301" s="138" t="str" cm="1">
        <f t="array" ref="P301">INDEX(bmi[bmi name],MATCH(1,(insurance9[[#This Row],[bmi]]&lt;bmi[bmi atas])*(insurance9[[#This Row],[bmi]]&gt;=bmi[bmi bawah]),0),0)</f>
        <v>Obesitas I</v>
      </c>
      <c r="Q301" s="138">
        <f>insurance9[[#This Row],[cha]]</f>
        <v>9249.4951999999994</v>
      </c>
      <c r="R301" s="138" t="str">
        <f>insurance9[[#This Row],[smo]]</f>
        <v>Non Perokok</v>
      </c>
      <c r="S301" s="149">
        <f>insurance9[[#This Row],[bmi]]</f>
        <v>28.88</v>
      </c>
      <c r="T301" s="149">
        <f>insurance9[[#This Row],[age]]</f>
        <v>48</v>
      </c>
      <c r="U301" s="149">
        <f>insurance9[[#This Row],[bmi2]]</f>
        <v>28.88</v>
      </c>
      <c r="V301">
        <f>insurance9[[#This Row],[charges_class]]</f>
        <v>2</v>
      </c>
      <c r="W301">
        <f>VLOOKUP(insurance9[[#This Row],[region]],Table2[],2,0)</f>
        <v>1</v>
      </c>
      <c r="X301">
        <f>IF(insurance9[[#This Row],[sex]]="female",0,1)</f>
        <v>0</v>
      </c>
      <c r="Y301">
        <f>insurance9[[#This Row],[bmi]]</f>
        <v>28.88</v>
      </c>
      <c r="Z301">
        <f>insurance9[[#This Row],[children]]</f>
        <v>1</v>
      </c>
    </row>
    <row r="302" spans="1:26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 s="29">
        <v>6746.7425000000003</v>
      </c>
      <c r="H302" cm="1">
        <f t="array" ref="H302">INDEX(kelas_charges[kelas],MATCH(1,(insurance9[[#This Row],[charges]]&gt;=kelas_charges[Lower])*(insurance9[[#This Row],[charges]]&lt;kelas_charges[Upper]),0),1)</f>
        <v>1</v>
      </c>
      <c r="I302" t="str" cm="1">
        <f t="array" ref="I302">INDEX(kelas_charges[desc],MATCH(1,(insurance9[[#This Row],[charges]]&gt;=kelas_charges[Lower])*(insurance9[[#This Row],[charges]]&lt;kelas_charges[Upper]),0),1)</f>
        <v>1121 s.d 6817</v>
      </c>
      <c r="J302">
        <f>IF(insurance9[[#This Row],[charges]]&gt;16700,1,0)</f>
        <v>0</v>
      </c>
      <c r="K302" s="138">
        <f>insurance9[[#This Row],[charges]]</f>
        <v>6746.7425000000003</v>
      </c>
      <c r="L302">
        <f>insurance9[[#This Row],[age]]</f>
        <v>36</v>
      </c>
      <c r="M302">
        <f>IF(insurance9[[#This Row],[smoker]]="yes",1,0)</f>
        <v>0</v>
      </c>
      <c r="N302" t="str">
        <f>IF(insurance9[[#This Row],[smoker]]="yes","Perokok","Non Perokok")</f>
        <v>Non Perokok</v>
      </c>
      <c r="O302" s="138">
        <f>insurance9[[#This Row],[charges]]</f>
        <v>6746.7425000000003</v>
      </c>
      <c r="P302" s="138" t="str" cm="1">
        <f t="array" ref="P302">INDEX(bmi[bmi name],MATCH(1,(insurance9[[#This Row],[bmi]]&lt;bmi[bmi atas])*(insurance9[[#This Row],[bmi]]&gt;=bmi[bmi bawah]),0),0)</f>
        <v>Obesitas I</v>
      </c>
      <c r="Q302" s="138">
        <f>insurance9[[#This Row],[cha]]</f>
        <v>6746.7425000000003</v>
      </c>
      <c r="R302" s="138" t="str">
        <f>insurance9[[#This Row],[smo]]</f>
        <v>Non Perokok</v>
      </c>
      <c r="S302" s="149">
        <f>insurance9[[#This Row],[bmi]]</f>
        <v>27.55</v>
      </c>
      <c r="T302" s="149">
        <f>insurance9[[#This Row],[age]]</f>
        <v>36</v>
      </c>
      <c r="U302" s="149">
        <f>insurance9[[#This Row],[bmi2]]</f>
        <v>27.55</v>
      </c>
      <c r="V302">
        <f>insurance9[[#This Row],[charges_class]]</f>
        <v>1</v>
      </c>
      <c r="W302">
        <f>VLOOKUP(insurance9[[#This Row],[region]],Table2[],2,0)</f>
        <v>2</v>
      </c>
      <c r="X302">
        <f>IF(insurance9[[#This Row],[sex]]="female",0,1)</f>
        <v>1</v>
      </c>
      <c r="Y302">
        <f>insurance9[[#This Row],[bmi]]</f>
        <v>27.55</v>
      </c>
      <c r="Z302">
        <f>insurance9[[#This Row],[children]]</f>
        <v>3</v>
      </c>
    </row>
    <row r="303" spans="1:26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 s="29">
        <v>24873.384900000001</v>
      </c>
      <c r="H303" cm="1">
        <f t="array" ref="H303">INDEX(kelas_charges[kelas],MATCH(1,(insurance9[[#This Row],[charges]]&gt;=kelas_charges[Lower])*(insurance9[[#This Row],[charges]]&lt;kelas_charges[Upper]),0),1)</f>
        <v>5</v>
      </c>
      <c r="I303" t="str" cm="1">
        <f t="array" ref="I303">INDEX(kelas_charges[desc],MATCH(1,(insurance9[[#This Row],[charges]]&gt;=kelas_charges[Lower])*(insurance9[[#This Row],[charges]]&lt;kelas_charges[Upper]),0),1)</f>
        <v>23903 s.d 29598</v>
      </c>
      <c r="J303">
        <f>IF(insurance9[[#This Row],[charges]]&gt;16700,1,0)</f>
        <v>1</v>
      </c>
      <c r="K303" s="138">
        <f>insurance9[[#This Row],[charges]]</f>
        <v>24873.384900000001</v>
      </c>
      <c r="L303">
        <f>insurance9[[#This Row],[age]]</f>
        <v>53</v>
      </c>
      <c r="M303">
        <f>IF(insurance9[[#This Row],[smoker]]="yes",1,0)</f>
        <v>1</v>
      </c>
      <c r="N303" t="str">
        <f>IF(insurance9[[#This Row],[smoker]]="yes","Perokok","Non Perokok")</f>
        <v>Perokok</v>
      </c>
      <c r="O303" s="138">
        <f>insurance9[[#This Row],[charges]]</f>
        <v>24873.384900000001</v>
      </c>
      <c r="P303" s="138" t="str" cm="1">
        <f t="array" ref="P303">INDEX(bmi[bmi name],MATCH(1,(insurance9[[#This Row],[bmi]]&lt;bmi[bmi atas])*(insurance9[[#This Row],[bmi]]&gt;=bmi[bmi bawah]),0),0)</f>
        <v>Normal</v>
      </c>
      <c r="Q303" s="138">
        <f>insurance9[[#This Row],[cha]]</f>
        <v>24873.384900000001</v>
      </c>
      <c r="R303" s="138" t="str">
        <f>insurance9[[#This Row],[smo]]</f>
        <v>Perokok</v>
      </c>
      <c r="S303" s="149">
        <f>insurance9[[#This Row],[bmi]]</f>
        <v>22.61</v>
      </c>
      <c r="T303" s="149">
        <f>insurance9[[#This Row],[age]]</f>
        <v>53</v>
      </c>
      <c r="U303" s="149">
        <f>insurance9[[#This Row],[bmi2]]</f>
        <v>22.61</v>
      </c>
      <c r="V303">
        <f>insurance9[[#This Row],[charges_class]]</f>
        <v>5</v>
      </c>
      <c r="W303">
        <f>VLOOKUP(insurance9[[#This Row],[region]],Table2[],2,0)</f>
        <v>2</v>
      </c>
      <c r="X303">
        <f>IF(insurance9[[#This Row],[sex]]="female",0,1)</f>
        <v>0</v>
      </c>
      <c r="Y303">
        <f>insurance9[[#This Row],[bmi]]</f>
        <v>22.61</v>
      </c>
      <c r="Z303">
        <f>insurance9[[#This Row],[children]]</f>
        <v>3</v>
      </c>
    </row>
    <row r="304" spans="1:26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 s="29">
        <v>12265.5069</v>
      </c>
      <c r="H304" cm="1">
        <f t="array" ref="H304">INDEX(kelas_charges[kelas],MATCH(1,(insurance9[[#This Row],[charges]]&gt;=kelas_charges[Lower])*(insurance9[[#This Row],[charges]]&lt;kelas_charges[Upper]),0),1)</f>
        <v>2</v>
      </c>
      <c r="I304" t="str" cm="1">
        <f t="array" ref="I304">INDEX(kelas_charges[desc],MATCH(1,(insurance9[[#This Row],[charges]]&gt;=kelas_charges[Lower])*(insurance9[[#This Row],[charges]]&lt;kelas_charges[Upper]),0),1)</f>
        <v>6817 s.d 12512</v>
      </c>
      <c r="J304">
        <f>IF(insurance9[[#This Row],[charges]]&gt;16700,1,0)</f>
        <v>0</v>
      </c>
      <c r="K304" s="138">
        <f>insurance9[[#This Row],[charges]]</f>
        <v>12265.5069</v>
      </c>
      <c r="L304">
        <f>insurance9[[#This Row],[age]]</f>
        <v>56</v>
      </c>
      <c r="M304">
        <f>IF(insurance9[[#This Row],[smoker]]="yes",1,0)</f>
        <v>0</v>
      </c>
      <c r="N304" t="str">
        <f>IF(insurance9[[#This Row],[smoker]]="yes","Perokok","Non Perokok")</f>
        <v>Non Perokok</v>
      </c>
      <c r="O304" s="138">
        <f>insurance9[[#This Row],[charges]]</f>
        <v>12265.5069</v>
      </c>
      <c r="P304" s="138" t="str" cm="1">
        <f t="array" ref="P304">INDEX(bmi[bmi name],MATCH(1,(insurance9[[#This Row],[bmi]]&lt;bmi[bmi atas])*(insurance9[[#This Row],[bmi]]&gt;=bmi[bmi bawah]),0),0)</f>
        <v>Obesitas II</v>
      </c>
      <c r="Q304" s="138">
        <f>insurance9[[#This Row],[cha]]</f>
        <v>12265.5069</v>
      </c>
      <c r="R304" s="138" t="str">
        <f>insurance9[[#This Row],[smo]]</f>
        <v>Non Perokok</v>
      </c>
      <c r="S304" s="149">
        <f>insurance9[[#This Row],[bmi]]</f>
        <v>37.51</v>
      </c>
      <c r="T304" s="149">
        <f>insurance9[[#This Row],[age]]</f>
        <v>56</v>
      </c>
      <c r="U304" s="149">
        <f>insurance9[[#This Row],[bmi2]]</f>
        <v>37.51</v>
      </c>
      <c r="V304">
        <f>insurance9[[#This Row],[charges_class]]</f>
        <v>2</v>
      </c>
      <c r="W304">
        <f>VLOOKUP(insurance9[[#This Row],[region]],Table2[],2,0)</f>
        <v>4</v>
      </c>
      <c r="X304">
        <f>IF(insurance9[[#This Row],[sex]]="female",0,1)</f>
        <v>0</v>
      </c>
      <c r="Y304">
        <f>insurance9[[#This Row],[bmi]]</f>
        <v>37.51</v>
      </c>
      <c r="Z304">
        <f>insurance9[[#This Row],[children]]</f>
        <v>2</v>
      </c>
    </row>
    <row r="305" spans="1:26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 s="29">
        <v>4349.4620000000004</v>
      </c>
      <c r="H305" cm="1">
        <f t="array" ref="H305">INDEX(kelas_charges[kelas],MATCH(1,(insurance9[[#This Row],[charges]]&gt;=kelas_charges[Lower])*(insurance9[[#This Row],[charges]]&lt;kelas_charges[Upper]),0),1)</f>
        <v>1</v>
      </c>
      <c r="I305" t="str" cm="1">
        <f t="array" ref="I305">INDEX(kelas_charges[desc],MATCH(1,(insurance9[[#This Row],[charges]]&gt;=kelas_charges[Lower])*(insurance9[[#This Row],[charges]]&lt;kelas_charges[Upper]),0),1)</f>
        <v>1121 s.d 6817</v>
      </c>
      <c r="J305">
        <f>IF(insurance9[[#This Row],[charges]]&gt;16700,1,0)</f>
        <v>0</v>
      </c>
      <c r="K305" s="138">
        <f>insurance9[[#This Row],[charges]]</f>
        <v>4349.4620000000004</v>
      </c>
      <c r="L305">
        <f>insurance9[[#This Row],[age]]</f>
        <v>28</v>
      </c>
      <c r="M305">
        <f>IF(insurance9[[#This Row],[smoker]]="yes",1,0)</f>
        <v>0</v>
      </c>
      <c r="N305" t="str">
        <f>IF(insurance9[[#This Row],[smoker]]="yes","Perokok","Non Perokok")</f>
        <v>Non Perokok</v>
      </c>
      <c r="O305" s="138">
        <f>insurance9[[#This Row],[charges]]</f>
        <v>4349.4620000000004</v>
      </c>
      <c r="P305" s="138" t="str" cm="1">
        <f t="array" ref="P305">INDEX(bmi[bmi name],MATCH(1,(insurance9[[#This Row],[bmi]]&lt;bmi[bmi atas])*(insurance9[[#This Row],[bmi]]&gt;=bmi[bmi bawah]),0),0)</f>
        <v>Obesitas II</v>
      </c>
      <c r="Q305" s="138">
        <f>insurance9[[#This Row],[cha]]</f>
        <v>4349.4620000000004</v>
      </c>
      <c r="R305" s="138" t="str">
        <f>insurance9[[#This Row],[smo]]</f>
        <v>Non Perokok</v>
      </c>
      <c r="S305" s="149">
        <f>insurance9[[#This Row],[bmi]]</f>
        <v>33</v>
      </c>
      <c r="T305" s="149">
        <f>insurance9[[#This Row],[age]]</f>
        <v>28</v>
      </c>
      <c r="U305" s="149">
        <f>insurance9[[#This Row],[bmi2]]</f>
        <v>33</v>
      </c>
      <c r="V305">
        <f>insurance9[[#This Row],[charges_class]]</f>
        <v>1</v>
      </c>
      <c r="W305">
        <f>VLOOKUP(insurance9[[#This Row],[region]],Table2[],2,0)</f>
        <v>4</v>
      </c>
      <c r="X305">
        <f>IF(insurance9[[#This Row],[sex]]="female",0,1)</f>
        <v>0</v>
      </c>
      <c r="Y305">
        <f>insurance9[[#This Row],[bmi]]</f>
        <v>33</v>
      </c>
      <c r="Z305">
        <f>insurance9[[#This Row],[children]]</f>
        <v>2</v>
      </c>
    </row>
    <row r="306" spans="1:26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 s="29">
        <v>12646.207</v>
      </c>
      <c r="H306" cm="1">
        <f t="array" ref="H306">INDEX(kelas_charges[kelas],MATCH(1,(insurance9[[#This Row],[charges]]&gt;=kelas_charges[Lower])*(insurance9[[#This Row],[charges]]&lt;kelas_charges[Upper]),0),1)</f>
        <v>3</v>
      </c>
      <c r="I306" t="str" cm="1">
        <f t="array" ref="I306">INDEX(kelas_charges[desc],MATCH(1,(insurance9[[#This Row],[charges]]&gt;=kelas_charges[Lower])*(insurance9[[#This Row],[charges]]&lt;kelas_charges[Upper]),0),1)</f>
        <v>12512 s.d 18207</v>
      </c>
      <c r="J306">
        <f>IF(insurance9[[#This Row],[charges]]&gt;16700,1,0)</f>
        <v>0</v>
      </c>
      <c r="K306" s="138">
        <f>insurance9[[#This Row],[charges]]</f>
        <v>12646.207</v>
      </c>
      <c r="L306">
        <f>insurance9[[#This Row],[age]]</f>
        <v>57</v>
      </c>
      <c r="M306">
        <f>IF(insurance9[[#This Row],[smoker]]="yes",1,0)</f>
        <v>0</v>
      </c>
      <c r="N306" t="str">
        <f>IF(insurance9[[#This Row],[smoker]]="yes","Perokok","Non Perokok")</f>
        <v>Non Perokok</v>
      </c>
      <c r="O306" s="138">
        <f>insurance9[[#This Row],[charges]]</f>
        <v>12646.207</v>
      </c>
      <c r="P306" s="138" t="str" cm="1">
        <f t="array" ref="P306">INDEX(bmi[bmi name],MATCH(1,(insurance9[[#This Row],[bmi]]&lt;bmi[bmi atas])*(insurance9[[#This Row],[bmi]]&gt;=bmi[bmi bawah]),0),0)</f>
        <v>Obesitas II</v>
      </c>
      <c r="Q306" s="138">
        <f>insurance9[[#This Row],[cha]]</f>
        <v>12646.207</v>
      </c>
      <c r="R306" s="138" t="str">
        <f>insurance9[[#This Row],[smo]]</f>
        <v>Non Perokok</v>
      </c>
      <c r="S306" s="149">
        <f>insurance9[[#This Row],[bmi]]</f>
        <v>38</v>
      </c>
      <c r="T306" s="149">
        <f>insurance9[[#This Row],[age]]</f>
        <v>57</v>
      </c>
      <c r="U306" s="149">
        <f>insurance9[[#This Row],[bmi2]]</f>
        <v>38</v>
      </c>
      <c r="V306">
        <f>insurance9[[#This Row],[charges_class]]</f>
        <v>3</v>
      </c>
      <c r="W306">
        <f>VLOOKUP(insurance9[[#This Row],[region]],Table2[],2,0)</f>
        <v>3</v>
      </c>
      <c r="X306">
        <f>IF(insurance9[[#This Row],[sex]]="female",0,1)</f>
        <v>0</v>
      </c>
      <c r="Y306">
        <f>insurance9[[#This Row],[bmi]]</f>
        <v>38</v>
      </c>
      <c r="Z306">
        <f>insurance9[[#This Row],[children]]</f>
        <v>2</v>
      </c>
    </row>
    <row r="307" spans="1:26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 s="29">
        <v>19442.353500000001</v>
      </c>
      <c r="H307" cm="1">
        <f t="array" ref="H307">INDEX(kelas_charges[kelas],MATCH(1,(insurance9[[#This Row],[charges]]&gt;=kelas_charges[Lower])*(insurance9[[#This Row],[charges]]&lt;kelas_charges[Upper]),0),1)</f>
        <v>4</v>
      </c>
      <c r="I307" t="str" cm="1">
        <f t="array" ref="I307">INDEX(kelas_charges[desc],MATCH(1,(insurance9[[#This Row],[charges]]&gt;=kelas_charges[Lower])*(insurance9[[#This Row],[charges]]&lt;kelas_charges[Upper]),0),1)</f>
        <v>18207 s.d 23903</v>
      </c>
      <c r="J307">
        <f>IF(insurance9[[#This Row],[charges]]&gt;16700,1,0)</f>
        <v>1</v>
      </c>
      <c r="K307" s="138">
        <f>insurance9[[#This Row],[charges]]</f>
        <v>19442.353500000001</v>
      </c>
      <c r="L307">
        <f>insurance9[[#This Row],[age]]</f>
        <v>29</v>
      </c>
      <c r="M307">
        <f>IF(insurance9[[#This Row],[smoker]]="yes",1,0)</f>
        <v>0</v>
      </c>
      <c r="N307" t="str">
        <f>IF(insurance9[[#This Row],[smoker]]="yes","Perokok","Non Perokok")</f>
        <v>Non Perokok</v>
      </c>
      <c r="O307" s="138">
        <f>insurance9[[#This Row],[charges]]</f>
        <v>19442.353500000001</v>
      </c>
      <c r="P307" s="138" t="str" cm="1">
        <f t="array" ref="P307">INDEX(bmi[bmi name],MATCH(1,(insurance9[[#This Row],[bmi]]&lt;bmi[bmi atas])*(insurance9[[#This Row],[bmi]]&gt;=bmi[bmi bawah]),0),0)</f>
        <v>Obesitas II</v>
      </c>
      <c r="Q307" s="138">
        <f>insurance9[[#This Row],[cha]]</f>
        <v>19442.353500000001</v>
      </c>
      <c r="R307" s="138" t="str">
        <f>insurance9[[#This Row],[smo]]</f>
        <v>Non Perokok</v>
      </c>
      <c r="S307" s="149">
        <f>insurance9[[#This Row],[bmi]]</f>
        <v>33.344999999999999</v>
      </c>
      <c r="T307" s="149">
        <f>insurance9[[#This Row],[age]]</f>
        <v>29</v>
      </c>
      <c r="U307" s="149">
        <f>insurance9[[#This Row],[bmi2]]</f>
        <v>33.344999999999999</v>
      </c>
      <c r="V307">
        <f>insurance9[[#This Row],[charges_class]]</f>
        <v>4</v>
      </c>
      <c r="W307">
        <f>VLOOKUP(insurance9[[#This Row],[region]],Table2[],2,0)</f>
        <v>1</v>
      </c>
      <c r="X307">
        <f>IF(insurance9[[#This Row],[sex]]="female",0,1)</f>
        <v>1</v>
      </c>
      <c r="Y307">
        <f>insurance9[[#This Row],[bmi]]</f>
        <v>33.344999999999999</v>
      </c>
      <c r="Z307">
        <f>insurance9[[#This Row],[children]]</f>
        <v>2</v>
      </c>
    </row>
    <row r="308" spans="1:26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 s="29">
        <v>20177.671129999999</v>
      </c>
      <c r="H308" cm="1">
        <f t="array" ref="H308">INDEX(kelas_charges[kelas],MATCH(1,(insurance9[[#This Row],[charges]]&gt;=kelas_charges[Lower])*(insurance9[[#This Row],[charges]]&lt;kelas_charges[Upper]),0),1)</f>
        <v>4</v>
      </c>
      <c r="I308" t="str" cm="1">
        <f t="array" ref="I308">INDEX(kelas_charges[desc],MATCH(1,(insurance9[[#This Row],[charges]]&gt;=kelas_charges[Lower])*(insurance9[[#This Row],[charges]]&lt;kelas_charges[Upper]),0),1)</f>
        <v>18207 s.d 23903</v>
      </c>
      <c r="J308">
        <f>IF(insurance9[[#This Row],[charges]]&gt;16700,1,0)</f>
        <v>1</v>
      </c>
      <c r="K308" s="138">
        <f>insurance9[[#This Row],[charges]]</f>
        <v>20177.671129999999</v>
      </c>
      <c r="L308">
        <f>insurance9[[#This Row],[age]]</f>
        <v>28</v>
      </c>
      <c r="M308">
        <f>IF(insurance9[[#This Row],[smoker]]="yes",1,0)</f>
        <v>0</v>
      </c>
      <c r="N308" t="str">
        <f>IF(insurance9[[#This Row],[smoker]]="yes","Perokok","Non Perokok")</f>
        <v>Non Perokok</v>
      </c>
      <c r="O308" s="138">
        <f>insurance9[[#This Row],[charges]]</f>
        <v>20177.671129999999</v>
      </c>
      <c r="P308" s="138" t="str" cm="1">
        <f t="array" ref="P308">INDEX(bmi[bmi name],MATCH(1,(insurance9[[#This Row],[bmi]]&lt;bmi[bmi atas])*(insurance9[[#This Row],[bmi]]&gt;=bmi[bmi bawah]),0),0)</f>
        <v>Obesitas I</v>
      </c>
      <c r="Q308" s="138">
        <f>insurance9[[#This Row],[cha]]</f>
        <v>20177.671129999999</v>
      </c>
      <c r="R308" s="138" t="str">
        <f>insurance9[[#This Row],[smo]]</f>
        <v>Non Perokok</v>
      </c>
      <c r="S308" s="149">
        <f>insurance9[[#This Row],[bmi]]</f>
        <v>27.5</v>
      </c>
      <c r="T308" s="149">
        <f>insurance9[[#This Row],[age]]</f>
        <v>28</v>
      </c>
      <c r="U308" s="149">
        <f>insurance9[[#This Row],[bmi2]]</f>
        <v>27.5</v>
      </c>
      <c r="V308">
        <f>insurance9[[#This Row],[charges_class]]</f>
        <v>4</v>
      </c>
      <c r="W308">
        <f>VLOOKUP(insurance9[[#This Row],[region]],Table2[],2,0)</f>
        <v>3</v>
      </c>
      <c r="X308">
        <f>IF(insurance9[[#This Row],[sex]]="female",0,1)</f>
        <v>0</v>
      </c>
      <c r="Y308">
        <f>insurance9[[#This Row],[bmi]]</f>
        <v>27.5</v>
      </c>
      <c r="Z308">
        <f>insurance9[[#This Row],[children]]</f>
        <v>2</v>
      </c>
    </row>
    <row r="309" spans="1:26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 s="29">
        <v>4151.0286999999998</v>
      </c>
      <c r="H309" cm="1">
        <f t="array" ref="H309">INDEX(kelas_charges[kelas],MATCH(1,(insurance9[[#This Row],[charges]]&gt;=kelas_charges[Lower])*(insurance9[[#This Row],[charges]]&lt;kelas_charges[Upper]),0),1)</f>
        <v>1</v>
      </c>
      <c r="I309" t="str" cm="1">
        <f t="array" ref="I309">INDEX(kelas_charges[desc],MATCH(1,(insurance9[[#This Row],[charges]]&gt;=kelas_charges[Lower])*(insurance9[[#This Row],[charges]]&lt;kelas_charges[Upper]),0),1)</f>
        <v>1121 s.d 6817</v>
      </c>
      <c r="J309">
        <f>IF(insurance9[[#This Row],[charges]]&gt;16700,1,0)</f>
        <v>0</v>
      </c>
      <c r="K309" s="138">
        <f>insurance9[[#This Row],[charges]]</f>
        <v>4151.0286999999998</v>
      </c>
      <c r="L309">
        <f>insurance9[[#This Row],[age]]</f>
        <v>30</v>
      </c>
      <c r="M309">
        <f>IF(insurance9[[#This Row],[smoker]]="yes",1,0)</f>
        <v>0</v>
      </c>
      <c r="N309" t="str">
        <f>IF(insurance9[[#This Row],[smoker]]="yes","Perokok","Non Perokok")</f>
        <v>Non Perokok</v>
      </c>
      <c r="O309" s="138">
        <f>insurance9[[#This Row],[charges]]</f>
        <v>4151.0286999999998</v>
      </c>
      <c r="P309" s="138" t="str" cm="1">
        <f t="array" ref="P309">INDEX(bmi[bmi name],MATCH(1,(insurance9[[#This Row],[bmi]]&lt;bmi[bmi atas])*(insurance9[[#This Row],[bmi]]&gt;=bmi[bmi bawah]),0),0)</f>
        <v>Obesitas II</v>
      </c>
      <c r="Q309" s="138">
        <f>insurance9[[#This Row],[cha]]</f>
        <v>4151.0286999999998</v>
      </c>
      <c r="R309" s="138" t="str">
        <f>insurance9[[#This Row],[smo]]</f>
        <v>Non Perokok</v>
      </c>
      <c r="S309" s="149">
        <f>insurance9[[#This Row],[bmi]]</f>
        <v>33.33</v>
      </c>
      <c r="T309" s="149">
        <f>insurance9[[#This Row],[age]]</f>
        <v>30</v>
      </c>
      <c r="U309" s="149">
        <f>insurance9[[#This Row],[bmi2]]</f>
        <v>33.33</v>
      </c>
      <c r="V309">
        <f>insurance9[[#This Row],[charges_class]]</f>
        <v>1</v>
      </c>
      <c r="W309">
        <f>VLOOKUP(insurance9[[#This Row],[region]],Table2[],2,0)</f>
        <v>4</v>
      </c>
      <c r="X309">
        <f>IF(insurance9[[#This Row],[sex]]="female",0,1)</f>
        <v>0</v>
      </c>
      <c r="Y309">
        <f>insurance9[[#This Row],[bmi]]</f>
        <v>33.33</v>
      </c>
      <c r="Z309">
        <f>insurance9[[#This Row],[children]]</f>
        <v>1</v>
      </c>
    </row>
    <row r="310" spans="1:26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 s="29">
        <v>11944.594349999999</v>
      </c>
      <c r="H310" cm="1">
        <f t="array" ref="H310">INDEX(kelas_charges[kelas],MATCH(1,(insurance9[[#This Row],[charges]]&gt;=kelas_charges[Lower])*(insurance9[[#This Row],[charges]]&lt;kelas_charges[Upper]),0),1)</f>
        <v>2</v>
      </c>
      <c r="I310" t="str" cm="1">
        <f t="array" ref="I310">INDEX(kelas_charges[desc],MATCH(1,(insurance9[[#This Row],[charges]]&gt;=kelas_charges[Lower])*(insurance9[[#This Row],[charges]]&lt;kelas_charges[Upper]),0),1)</f>
        <v>6817 s.d 12512</v>
      </c>
      <c r="J310">
        <f>IF(insurance9[[#This Row],[charges]]&gt;16700,1,0)</f>
        <v>0</v>
      </c>
      <c r="K310" s="138">
        <f>insurance9[[#This Row],[charges]]</f>
        <v>11944.594349999999</v>
      </c>
      <c r="L310">
        <f>insurance9[[#This Row],[age]]</f>
        <v>58</v>
      </c>
      <c r="M310">
        <f>IF(insurance9[[#This Row],[smoker]]="yes",1,0)</f>
        <v>0</v>
      </c>
      <c r="N310" t="str">
        <f>IF(insurance9[[#This Row],[smoker]]="yes","Perokok","Non Perokok")</f>
        <v>Non Perokok</v>
      </c>
      <c r="O310" s="138">
        <f>insurance9[[#This Row],[charges]]</f>
        <v>11944.594349999999</v>
      </c>
      <c r="P310" s="138" t="str" cm="1">
        <f t="array" ref="P310">INDEX(bmi[bmi name],MATCH(1,(insurance9[[#This Row],[bmi]]&lt;bmi[bmi atas])*(insurance9[[#This Row],[bmi]]&gt;=bmi[bmi bawah]),0),0)</f>
        <v>Obesitas II</v>
      </c>
      <c r="Q310" s="138">
        <f>insurance9[[#This Row],[cha]]</f>
        <v>11944.594349999999</v>
      </c>
      <c r="R310" s="138" t="str">
        <f>insurance9[[#This Row],[smo]]</f>
        <v>Non Perokok</v>
      </c>
      <c r="S310" s="149">
        <f>insurance9[[#This Row],[bmi]]</f>
        <v>34.865000000000002</v>
      </c>
      <c r="T310" s="149">
        <f>insurance9[[#This Row],[age]]</f>
        <v>58</v>
      </c>
      <c r="U310" s="149">
        <f>insurance9[[#This Row],[bmi2]]</f>
        <v>34.865000000000002</v>
      </c>
      <c r="V310">
        <f>insurance9[[#This Row],[charges_class]]</f>
        <v>2</v>
      </c>
      <c r="W310">
        <f>VLOOKUP(insurance9[[#This Row],[region]],Table2[],2,0)</f>
        <v>2</v>
      </c>
      <c r="X310">
        <f>IF(insurance9[[#This Row],[sex]]="female",0,1)</f>
        <v>1</v>
      </c>
      <c r="Y310">
        <f>insurance9[[#This Row],[bmi]]</f>
        <v>34.865000000000002</v>
      </c>
      <c r="Z310">
        <f>insurance9[[#This Row],[children]]</f>
        <v>0</v>
      </c>
    </row>
    <row r="311" spans="1:26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 s="29">
        <v>7749.1563999999998</v>
      </c>
      <c r="H311" cm="1">
        <f t="array" ref="H311">INDEX(kelas_charges[kelas],MATCH(1,(insurance9[[#This Row],[charges]]&gt;=kelas_charges[Lower])*(insurance9[[#This Row],[charges]]&lt;kelas_charges[Upper]),0),1)</f>
        <v>2</v>
      </c>
      <c r="I311" t="str" cm="1">
        <f t="array" ref="I311">INDEX(kelas_charges[desc],MATCH(1,(insurance9[[#This Row],[charges]]&gt;=kelas_charges[Lower])*(insurance9[[#This Row],[charges]]&lt;kelas_charges[Upper]),0),1)</f>
        <v>6817 s.d 12512</v>
      </c>
      <c r="J311">
        <f>IF(insurance9[[#This Row],[charges]]&gt;16700,1,0)</f>
        <v>0</v>
      </c>
      <c r="K311" s="138">
        <f>insurance9[[#This Row],[charges]]</f>
        <v>7749.1563999999998</v>
      </c>
      <c r="L311">
        <f>insurance9[[#This Row],[age]]</f>
        <v>41</v>
      </c>
      <c r="M311">
        <f>IF(insurance9[[#This Row],[smoker]]="yes",1,0)</f>
        <v>0</v>
      </c>
      <c r="N311" t="str">
        <f>IF(insurance9[[#This Row],[smoker]]="yes","Perokok","Non Perokok")</f>
        <v>Non Perokok</v>
      </c>
      <c r="O311" s="138">
        <f>insurance9[[#This Row],[charges]]</f>
        <v>7749.1563999999998</v>
      </c>
      <c r="P311" s="138" t="str" cm="1">
        <f t="array" ref="P311">INDEX(bmi[bmi name],MATCH(1,(insurance9[[#This Row],[bmi]]&lt;bmi[bmi atas])*(insurance9[[#This Row],[bmi]]&gt;=bmi[bmi bawah]),0),0)</f>
        <v>Obesitas II</v>
      </c>
      <c r="Q311" s="138">
        <f>insurance9[[#This Row],[cha]]</f>
        <v>7749.1563999999998</v>
      </c>
      <c r="R311" s="138" t="str">
        <f>insurance9[[#This Row],[smo]]</f>
        <v>Non Perokok</v>
      </c>
      <c r="S311" s="149">
        <f>insurance9[[#This Row],[bmi]]</f>
        <v>33.06</v>
      </c>
      <c r="T311" s="149">
        <f>insurance9[[#This Row],[age]]</f>
        <v>41</v>
      </c>
      <c r="U311" s="149">
        <f>insurance9[[#This Row],[bmi2]]</f>
        <v>33.06</v>
      </c>
      <c r="V311">
        <f>insurance9[[#This Row],[charges_class]]</f>
        <v>2</v>
      </c>
      <c r="W311">
        <f>VLOOKUP(insurance9[[#This Row],[region]],Table2[],2,0)</f>
        <v>1</v>
      </c>
      <c r="X311">
        <f>IF(insurance9[[#This Row],[sex]]="female",0,1)</f>
        <v>0</v>
      </c>
      <c r="Y311">
        <f>insurance9[[#This Row],[bmi]]</f>
        <v>33.06</v>
      </c>
      <c r="Z311">
        <f>insurance9[[#This Row],[children]]</f>
        <v>2</v>
      </c>
    </row>
    <row r="312" spans="1:26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 s="29">
        <v>8444.4740000000002</v>
      </c>
      <c r="H312" cm="1">
        <f t="array" ref="H312">INDEX(kelas_charges[kelas],MATCH(1,(insurance9[[#This Row],[charges]]&gt;=kelas_charges[Lower])*(insurance9[[#This Row],[charges]]&lt;kelas_charges[Upper]),0),1)</f>
        <v>2</v>
      </c>
      <c r="I312" t="str" cm="1">
        <f t="array" ref="I312">INDEX(kelas_charges[desc],MATCH(1,(insurance9[[#This Row],[charges]]&gt;=kelas_charges[Lower])*(insurance9[[#This Row],[charges]]&lt;kelas_charges[Upper]),0),1)</f>
        <v>6817 s.d 12512</v>
      </c>
      <c r="J312">
        <f>IF(insurance9[[#This Row],[charges]]&gt;16700,1,0)</f>
        <v>0</v>
      </c>
      <c r="K312" s="138">
        <f>insurance9[[#This Row],[charges]]</f>
        <v>8444.4740000000002</v>
      </c>
      <c r="L312">
        <f>insurance9[[#This Row],[age]]</f>
        <v>50</v>
      </c>
      <c r="M312">
        <f>IF(insurance9[[#This Row],[smoker]]="yes",1,0)</f>
        <v>0</v>
      </c>
      <c r="N312" t="str">
        <f>IF(insurance9[[#This Row],[smoker]]="yes","Perokok","Non Perokok")</f>
        <v>Non Perokok</v>
      </c>
      <c r="O312" s="138">
        <f>insurance9[[#This Row],[charges]]</f>
        <v>8444.4740000000002</v>
      </c>
      <c r="P312" s="138" t="str" cm="1">
        <f t="array" ref="P312">INDEX(bmi[bmi name],MATCH(1,(insurance9[[#This Row],[bmi]]&lt;bmi[bmi atas])*(insurance9[[#This Row],[bmi]]&gt;=bmi[bmi bawah]),0),0)</f>
        <v>Obesitas I</v>
      </c>
      <c r="Q312" s="138">
        <f>insurance9[[#This Row],[cha]]</f>
        <v>8444.4740000000002</v>
      </c>
      <c r="R312" s="138" t="str">
        <f>insurance9[[#This Row],[smo]]</f>
        <v>Non Perokok</v>
      </c>
      <c r="S312" s="149">
        <f>insurance9[[#This Row],[bmi]]</f>
        <v>26.6</v>
      </c>
      <c r="T312" s="149">
        <f>insurance9[[#This Row],[age]]</f>
        <v>50</v>
      </c>
      <c r="U312" s="149">
        <f>insurance9[[#This Row],[bmi2]]</f>
        <v>26.6</v>
      </c>
      <c r="V312">
        <f>insurance9[[#This Row],[charges_class]]</f>
        <v>2</v>
      </c>
      <c r="W312">
        <f>VLOOKUP(insurance9[[#This Row],[region]],Table2[],2,0)</f>
        <v>3</v>
      </c>
      <c r="X312">
        <f>IF(insurance9[[#This Row],[sex]]="female",0,1)</f>
        <v>1</v>
      </c>
      <c r="Y312">
        <f>insurance9[[#This Row],[bmi]]</f>
        <v>26.6</v>
      </c>
      <c r="Z312">
        <f>insurance9[[#This Row],[children]]</f>
        <v>0</v>
      </c>
    </row>
    <row r="313" spans="1:26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 s="29">
        <v>1737.376</v>
      </c>
      <c r="H313" cm="1">
        <f t="array" ref="H313">INDEX(kelas_charges[kelas],MATCH(1,(insurance9[[#This Row],[charges]]&gt;=kelas_charges[Lower])*(insurance9[[#This Row],[charges]]&lt;kelas_charges[Upper]),0),1)</f>
        <v>1</v>
      </c>
      <c r="I313" t="str" cm="1">
        <f t="array" ref="I313">INDEX(kelas_charges[desc],MATCH(1,(insurance9[[#This Row],[charges]]&gt;=kelas_charges[Lower])*(insurance9[[#This Row],[charges]]&lt;kelas_charges[Upper]),0),1)</f>
        <v>1121 s.d 6817</v>
      </c>
      <c r="J313">
        <f>IF(insurance9[[#This Row],[charges]]&gt;16700,1,0)</f>
        <v>0</v>
      </c>
      <c r="K313" s="138">
        <f>insurance9[[#This Row],[charges]]</f>
        <v>1737.376</v>
      </c>
      <c r="L313">
        <f>insurance9[[#This Row],[age]]</f>
        <v>19</v>
      </c>
      <c r="M313">
        <f>IF(insurance9[[#This Row],[smoker]]="yes",1,0)</f>
        <v>0</v>
      </c>
      <c r="N313" t="str">
        <f>IF(insurance9[[#This Row],[smoker]]="yes","Perokok","Non Perokok")</f>
        <v>Non Perokok</v>
      </c>
      <c r="O313" s="138">
        <f>insurance9[[#This Row],[charges]]</f>
        <v>1737.376</v>
      </c>
      <c r="P313" s="138" t="str" cm="1">
        <f t="array" ref="P313">INDEX(bmi[bmi name],MATCH(1,(insurance9[[#This Row],[bmi]]&lt;bmi[bmi atas])*(insurance9[[#This Row],[bmi]]&gt;=bmi[bmi bawah]),0),0)</f>
        <v>Overweight</v>
      </c>
      <c r="Q313" s="138">
        <f>insurance9[[#This Row],[cha]]</f>
        <v>1737.376</v>
      </c>
      <c r="R313" s="138" t="str">
        <f>insurance9[[#This Row],[smo]]</f>
        <v>Non Perokok</v>
      </c>
      <c r="S313" s="149">
        <f>insurance9[[#This Row],[bmi]]</f>
        <v>24.7</v>
      </c>
      <c r="T313" s="149">
        <f>insurance9[[#This Row],[age]]</f>
        <v>19</v>
      </c>
      <c r="U313" s="149">
        <f>insurance9[[#This Row],[bmi2]]</f>
        <v>24.7</v>
      </c>
      <c r="V313">
        <f>insurance9[[#This Row],[charges_class]]</f>
        <v>1</v>
      </c>
      <c r="W313">
        <f>VLOOKUP(insurance9[[#This Row],[region]],Table2[],2,0)</f>
        <v>3</v>
      </c>
      <c r="X313">
        <f>IF(insurance9[[#This Row],[sex]]="female",0,1)</f>
        <v>0</v>
      </c>
      <c r="Y313">
        <f>insurance9[[#This Row],[bmi]]</f>
        <v>24.7</v>
      </c>
      <c r="Z313">
        <f>insurance9[[#This Row],[children]]</f>
        <v>0</v>
      </c>
    </row>
    <row r="314" spans="1:26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 s="29">
        <v>42124.515299999999</v>
      </c>
      <c r="H314" cm="1">
        <f t="array" ref="H314">INDEX(kelas_charges[kelas],MATCH(1,(insurance9[[#This Row],[charges]]&gt;=kelas_charges[Lower])*(insurance9[[#This Row],[charges]]&lt;kelas_charges[Upper]),0),1)</f>
        <v>8</v>
      </c>
      <c r="I314" t="str" cm="1">
        <f t="array" ref="I314">INDEX(kelas_charges[desc],MATCH(1,(insurance9[[#This Row],[charges]]&gt;=kelas_charges[Lower])*(insurance9[[#This Row],[charges]]&lt;kelas_charges[Upper]),0),1)</f>
        <v>40989 s.d 46684</v>
      </c>
      <c r="J314">
        <f>IF(insurance9[[#This Row],[charges]]&gt;16700,1,0)</f>
        <v>1</v>
      </c>
      <c r="K314" s="138">
        <f>insurance9[[#This Row],[charges]]</f>
        <v>42124.515299999999</v>
      </c>
      <c r="L314">
        <f>insurance9[[#This Row],[age]]</f>
        <v>43</v>
      </c>
      <c r="M314">
        <f>IF(insurance9[[#This Row],[smoker]]="yes",1,0)</f>
        <v>1</v>
      </c>
      <c r="N314" t="str">
        <f>IF(insurance9[[#This Row],[smoker]]="yes","Perokok","Non Perokok")</f>
        <v>Perokok</v>
      </c>
      <c r="O314" s="138">
        <f>insurance9[[#This Row],[charges]]</f>
        <v>42124.515299999999</v>
      </c>
      <c r="P314" s="138" t="str" cm="1">
        <f t="array" ref="P314">INDEX(bmi[bmi name],MATCH(1,(insurance9[[#This Row],[bmi]]&lt;bmi[bmi atas])*(insurance9[[#This Row],[bmi]]&gt;=bmi[bmi bawah]),0),0)</f>
        <v>Obesitas II</v>
      </c>
      <c r="Q314" s="138">
        <f>insurance9[[#This Row],[cha]]</f>
        <v>42124.515299999999</v>
      </c>
      <c r="R314" s="138" t="str">
        <f>insurance9[[#This Row],[smo]]</f>
        <v>Perokok</v>
      </c>
      <c r="S314" s="149">
        <f>insurance9[[#This Row],[bmi]]</f>
        <v>35.97</v>
      </c>
      <c r="T314" s="149">
        <f>insurance9[[#This Row],[age]]</f>
        <v>43</v>
      </c>
      <c r="U314" s="149">
        <f>insurance9[[#This Row],[bmi2]]</f>
        <v>35.97</v>
      </c>
      <c r="V314">
        <f>insurance9[[#This Row],[charges_class]]</f>
        <v>8</v>
      </c>
      <c r="W314">
        <f>VLOOKUP(insurance9[[#This Row],[region]],Table2[],2,0)</f>
        <v>4</v>
      </c>
      <c r="X314">
        <f>IF(insurance9[[#This Row],[sex]]="female",0,1)</f>
        <v>1</v>
      </c>
      <c r="Y314">
        <f>insurance9[[#This Row],[bmi]]</f>
        <v>35.97</v>
      </c>
      <c r="Z314">
        <f>insurance9[[#This Row],[children]]</f>
        <v>3</v>
      </c>
    </row>
    <row r="315" spans="1:26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 s="29">
        <v>8124.4084000000003</v>
      </c>
      <c r="H315" cm="1">
        <f t="array" ref="H315">INDEX(kelas_charges[kelas],MATCH(1,(insurance9[[#This Row],[charges]]&gt;=kelas_charges[Lower])*(insurance9[[#This Row],[charges]]&lt;kelas_charges[Upper]),0),1)</f>
        <v>2</v>
      </c>
      <c r="I315" t="str" cm="1">
        <f t="array" ref="I315">INDEX(kelas_charges[desc],MATCH(1,(insurance9[[#This Row],[charges]]&gt;=kelas_charges[Lower])*(insurance9[[#This Row],[charges]]&lt;kelas_charges[Upper]),0),1)</f>
        <v>6817 s.d 12512</v>
      </c>
      <c r="J315">
        <f>IF(insurance9[[#This Row],[charges]]&gt;16700,1,0)</f>
        <v>0</v>
      </c>
      <c r="K315" s="138">
        <f>insurance9[[#This Row],[charges]]</f>
        <v>8124.4084000000003</v>
      </c>
      <c r="L315">
        <f>insurance9[[#This Row],[age]]</f>
        <v>49</v>
      </c>
      <c r="M315">
        <f>IF(insurance9[[#This Row],[smoker]]="yes",1,0)</f>
        <v>0</v>
      </c>
      <c r="N315" t="str">
        <f>IF(insurance9[[#This Row],[smoker]]="yes","Perokok","Non Perokok")</f>
        <v>Non Perokok</v>
      </c>
      <c r="O315" s="138">
        <f>insurance9[[#This Row],[charges]]</f>
        <v>8124.4084000000003</v>
      </c>
      <c r="P315" s="138" t="str" cm="1">
        <f t="array" ref="P315">INDEX(bmi[bmi name],MATCH(1,(insurance9[[#This Row],[bmi]]&lt;bmi[bmi atas])*(insurance9[[#This Row],[bmi]]&gt;=bmi[bmi bawah]),0),0)</f>
        <v>Obesitas II</v>
      </c>
      <c r="Q315" s="138">
        <f>insurance9[[#This Row],[cha]]</f>
        <v>8124.4084000000003</v>
      </c>
      <c r="R315" s="138" t="str">
        <f>insurance9[[#This Row],[smo]]</f>
        <v>Non Perokok</v>
      </c>
      <c r="S315" s="149">
        <f>insurance9[[#This Row],[bmi]]</f>
        <v>35.86</v>
      </c>
      <c r="T315" s="149">
        <f>insurance9[[#This Row],[age]]</f>
        <v>49</v>
      </c>
      <c r="U315" s="149">
        <f>insurance9[[#This Row],[bmi2]]</f>
        <v>35.86</v>
      </c>
      <c r="V315">
        <f>insurance9[[#This Row],[charges_class]]</f>
        <v>2</v>
      </c>
      <c r="W315">
        <f>VLOOKUP(insurance9[[#This Row],[region]],Table2[],2,0)</f>
        <v>4</v>
      </c>
      <c r="X315">
        <f>IF(insurance9[[#This Row],[sex]]="female",0,1)</f>
        <v>1</v>
      </c>
      <c r="Y315">
        <f>insurance9[[#This Row],[bmi]]</f>
        <v>35.86</v>
      </c>
      <c r="Z315">
        <f>insurance9[[#This Row],[children]]</f>
        <v>0</v>
      </c>
    </row>
    <row r="316" spans="1:26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 s="29">
        <v>34838.873</v>
      </c>
      <c r="H316" cm="1">
        <f t="array" ref="H316">INDEX(kelas_charges[kelas],MATCH(1,(insurance9[[#This Row],[charges]]&gt;=kelas_charges[Lower])*(insurance9[[#This Row],[charges]]&lt;kelas_charges[Upper]),0),1)</f>
        <v>6</v>
      </c>
      <c r="I316" t="str" cm="1">
        <f t="array" ref="I316">INDEX(kelas_charges[desc],MATCH(1,(insurance9[[#This Row],[charges]]&gt;=kelas_charges[Lower])*(insurance9[[#This Row],[charges]]&lt;kelas_charges[Upper]),0),1)</f>
        <v>29598 s.d 35293</v>
      </c>
      <c r="J316">
        <f>IF(insurance9[[#This Row],[charges]]&gt;16700,1,0)</f>
        <v>1</v>
      </c>
      <c r="K316" s="138">
        <f>insurance9[[#This Row],[charges]]</f>
        <v>34838.873</v>
      </c>
      <c r="L316">
        <f>insurance9[[#This Row],[age]]</f>
        <v>27</v>
      </c>
      <c r="M316">
        <f>IF(insurance9[[#This Row],[smoker]]="yes",1,0)</f>
        <v>1</v>
      </c>
      <c r="N316" t="str">
        <f>IF(insurance9[[#This Row],[smoker]]="yes","Perokok","Non Perokok")</f>
        <v>Perokok</v>
      </c>
      <c r="O316" s="138">
        <f>insurance9[[#This Row],[charges]]</f>
        <v>34838.873</v>
      </c>
      <c r="P316" s="138" t="str" cm="1">
        <f t="array" ref="P316">INDEX(bmi[bmi name],MATCH(1,(insurance9[[#This Row],[bmi]]&lt;bmi[bmi atas])*(insurance9[[#This Row],[bmi]]&gt;=bmi[bmi bawah]),0),0)</f>
        <v>Obesitas II</v>
      </c>
      <c r="Q316" s="138">
        <f>insurance9[[#This Row],[cha]]</f>
        <v>34838.873</v>
      </c>
      <c r="R316" s="138" t="str">
        <f>insurance9[[#This Row],[smo]]</f>
        <v>Perokok</v>
      </c>
      <c r="S316" s="149">
        <f>insurance9[[#This Row],[bmi]]</f>
        <v>31.4</v>
      </c>
      <c r="T316" s="149">
        <f>insurance9[[#This Row],[age]]</f>
        <v>27</v>
      </c>
      <c r="U316" s="149">
        <f>insurance9[[#This Row],[bmi2]]</f>
        <v>31.4</v>
      </c>
      <c r="V316">
        <f>insurance9[[#This Row],[charges_class]]</f>
        <v>6</v>
      </c>
      <c r="W316">
        <f>VLOOKUP(insurance9[[#This Row],[region]],Table2[],2,0)</f>
        <v>3</v>
      </c>
      <c r="X316">
        <f>IF(insurance9[[#This Row],[sex]]="female",0,1)</f>
        <v>0</v>
      </c>
      <c r="Y316">
        <f>insurance9[[#This Row],[bmi]]</f>
        <v>31.4</v>
      </c>
      <c r="Z316">
        <f>insurance9[[#This Row],[children]]</f>
        <v>0</v>
      </c>
    </row>
    <row r="317" spans="1:26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 s="29">
        <v>9722.7695000000003</v>
      </c>
      <c r="H317" cm="1">
        <f t="array" ref="H317">INDEX(kelas_charges[kelas],MATCH(1,(insurance9[[#This Row],[charges]]&gt;=kelas_charges[Lower])*(insurance9[[#This Row],[charges]]&lt;kelas_charges[Upper]),0),1)</f>
        <v>2</v>
      </c>
      <c r="I317" t="str" cm="1">
        <f t="array" ref="I317">INDEX(kelas_charges[desc],MATCH(1,(insurance9[[#This Row],[charges]]&gt;=kelas_charges[Lower])*(insurance9[[#This Row],[charges]]&lt;kelas_charges[Upper]),0),1)</f>
        <v>6817 s.d 12512</v>
      </c>
      <c r="J317">
        <f>IF(insurance9[[#This Row],[charges]]&gt;16700,1,0)</f>
        <v>0</v>
      </c>
      <c r="K317" s="138">
        <f>insurance9[[#This Row],[charges]]</f>
        <v>9722.7695000000003</v>
      </c>
      <c r="L317">
        <f>insurance9[[#This Row],[age]]</f>
        <v>52</v>
      </c>
      <c r="M317">
        <f>IF(insurance9[[#This Row],[smoker]]="yes",1,0)</f>
        <v>0</v>
      </c>
      <c r="N317" t="str">
        <f>IF(insurance9[[#This Row],[smoker]]="yes","Perokok","Non Perokok")</f>
        <v>Non Perokok</v>
      </c>
      <c r="O317" s="138">
        <f>insurance9[[#This Row],[charges]]</f>
        <v>9722.7695000000003</v>
      </c>
      <c r="P317" s="138" t="str" cm="1">
        <f t="array" ref="P317">INDEX(bmi[bmi name],MATCH(1,(insurance9[[#This Row],[bmi]]&lt;bmi[bmi atas])*(insurance9[[#This Row],[bmi]]&gt;=bmi[bmi bawah]),0),0)</f>
        <v>Obesitas II</v>
      </c>
      <c r="Q317" s="138">
        <f>insurance9[[#This Row],[cha]]</f>
        <v>9722.7695000000003</v>
      </c>
      <c r="R317" s="138" t="str">
        <f>insurance9[[#This Row],[smo]]</f>
        <v>Non Perokok</v>
      </c>
      <c r="S317" s="149">
        <f>insurance9[[#This Row],[bmi]]</f>
        <v>33.25</v>
      </c>
      <c r="T317" s="149">
        <f>insurance9[[#This Row],[age]]</f>
        <v>52</v>
      </c>
      <c r="U317" s="149">
        <f>insurance9[[#This Row],[bmi2]]</f>
        <v>33.25</v>
      </c>
      <c r="V317">
        <f>insurance9[[#This Row],[charges_class]]</f>
        <v>2</v>
      </c>
      <c r="W317">
        <f>VLOOKUP(insurance9[[#This Row],[region]],Table2[],2,0)</f>
        <v>2</v>
      </c>
      <c r="X317">
        <f>IF(insurance9[[#This Row],[sex]]="female",0,1)</f>
        <v>1</v>
      </c>
      <c r="Y317">
        <f>insurance9[[#This Row],[bmi]]</f>
        <v>33.25</v>
      </c>
      <c r="Z317">
        <f>insurance9[[#This Row],[children]]</f>
        <v>0</v>
      </c>
    </row>
    <row r="318" spans="1:26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 s="29">
        <v>8835.2649500000007</v>
      </c>
      <c r="H318" cm="1">
        <f t="array" ref="H318">INDEX(kelas_charges[kelas],MATCH(1,(insurance9[[#This Row],[charges]]&gt;=kelas_charges[Lower])*(insurance9[[#This Row],[charges]]&lt;kelas_charges[Upper]),0),1)</f>
        <v>2</v>
      </c>
      <c r="I318" t="str" cm="1">
        <f t="array" ref="I318">INDEX(kelas_charges[desc],MATCH(1,(insurance9[[#This Row],[charges]]&gt;=kelas_charges[Lower])*(insurance9[[#This Row],[charges]]&lt;kelas_charges[Upper]),0),1)</f>
        <v>6817 s.d 12512</v>
      </c>
      <c r="J318">
        <f>IF(insurance9[[#This Row],[charges]]&gt;16700,1,0)</f>
        <v>0</v>
      </c>
      <c r="K318" s="138">
        <f>insurance9[[#This Row],[charges]]</f>
        <v>8835.2649500000007</v>
      </c>
      <c r="L318">
        <f>insurance9[[#This Row],[age]]</f>
        <v>50</v>
      </c>
      <c r="M318">
        <f>IF(insurance9[[#This Row],[smoker]]="yes",1,0)</f>
        <v>0</v>
      </c>
      <c r="N318" t="str">
        <f>IF(insurance9[[#This Row],[smoker]]="yes","Perokok","Non Perokok")</f>
        <v>Non Perokok</v>
      </c>
      <c r="O318" s="138">
        <f>insurance9[[#This Row],[charges]]</f>
        <v>8835.2649500000007</v>
      </c>
      <c r="P318" s="138" t="str" cm="1">
        <f t="array" ref="P318">INDEX(bmi[bmi name],MATCH(1,(insurance9[[#This Row],[bmi]]&lt;bmi[bmi atas])*(insurance9[[#This Row],[bmi]]&gt;=bmi[bmi bawah]),0),0)</f>
        <v>Obesitas II</v>
      </c>
      <c r="Q318" s="138">
        <f>insurance9[[#This Row],[cha]]</f>
        <v>8835.2649500000007</v>
      </c>
      <c r="R318" s="138" t="str">
        <f>insurance9[[#This Row],[smo]]</f>
        <v>Non Perokok</v>
      </c>
      <c r="S318" s="149">
        <f>insurance9[[#This Row],[bmi]]</f>
        <v>32.204999999999998</v>
      </c>
      <c r="T318" s="149">
        <f>insurance9[[#This Row],[age]]</f>
        <v>50</v>
      </c>
      <c r="U318" s="149">
        <f>insurance9[[#This Row],[bmi2]]</f>
        <v>32.204999999999998</v>
      </c>
      <c r="V318">
        <f>insurance9[[#This Row],[charges_class]]</f>
        <v>2</v>
      </c>
      <c r="W318">
        <f>VLOOKUP(insurance9[[#This Row],[region]],Table2[],2,0)</f>
        <v>1</v>
      </c>
      <c r="X318">
        <f>IF(insurance9[[#This Row],[sex]]="female",0,1)</f>
        <v>1</v>
      </c>
      <c r="Y318">
        <f>insurance9[[#This Row],[bmi]]</f>
        <v>32.204999999999998</v>
      </c>
      <c r="Z318">
        <f>insurance9[[#This Row],[children]]</f>
        <v>0</v>
      </c>
    </row>
    <row r="319" spans="1:26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 s="29">
        <v>10435.06525</v>
      </c>
      <c r="H319" cm="1">
        <f t="array" ref="H319">INDEX(kelas_charges[kelas],MATCH(1,(insurance9[[#This Row],[charges]]&gt;=kelas_charges[Lower])*(insurance9[[#This Row],[charges]]&lt;kelas_charges[Upper]),0),1)</f>
        <v>2</v>
      </c>
      <c r="I319" t="str" cm="1">
        <f t="array" ref="I319">INDEX(kelas_charges[desc],MATCH(1,(insurance9[[#This Row],[charges]]&gt;=kelas_charges[Lower])*(insurance9[[#This Row],[charges]]&lt;kelas_charges[Upper]),0),1)</f>
        <v>6817 s.d 12512</v>
      </c>
      <c r="J319">
        <f>IF(insurance9[[#This Row],[charges]]&gt;16700,1,0)</f>
        <v>0</v>
      </c>
      <c r="K319" s="138">
        <f>insurance9[[#This Row],[charges]]</f>
        <v>10435.06525</v>
      </c>
      <c r="L319">
        <f>insurance9[[#This Row],[age]]</f>
        <v>54</v>
      </c>
      <c r="M319">
        <f>IF(insurance9[[#This Row],[smoker]]="yes",1,0)</f>
        <v>0</v>
      </c>
      <c r="N319" t="str">
        <f>IF(insurance9[[#This Row],[smoker]]="yes","Perokok","Non Perokok")</f>
        <v>Non Perokok</v>
      </c>
      <c r="O319" s="138">
        <f>insurance9[[#This Row],[charges]]</f>
        <v>10435.06525</v>
      </c>
      <c r="P319" s="138" t="str" cm="1">
        <f t="array" ref="P319">INDEX(bmi[bmi name],MATCH(1,(insurance9[[#This Row],[bmi]]&lt;bmi[bmi atas])*(insurance9[[#This Row],[bmi]]&gt;=bmi[bmi bawah]),0),0)</f>
        <v>Obesitas II</v>
      </c>
      <c r="Q319" s="138">
        <f>insurance9[[#This Row],[cha]]</f>
        <v>10435.06525</v>
      </c>
      <c r="R319" s="138" t="str">
        <f>insurance9[[#This Row],[smo]]</f>
        <v>Non Perokok</v>
      </c>
      <c r="S319" s="149">
        <f>insurance9[[#This Row],[bmi]]</f>
        <v>32.774999999999999</v>
      </c>
      <c r="T319" s="149">
        <f>insurance9[[#This Row],[age]]</f>
        <v>54</v>
      </c>
      <c r="U319" s="149">
        <f>insurance9[[#This Row],[bmi2]]</f>
        <v>32.774999999999999</v>
      </c>
      <c r="V319">
        <f>insurance9[[#This Row],[charges_class]]</f>
        <v>2</v>
      </c>
      <c r="W319">
        <f>VLOOKUP(insurance9[[#This Row],[region]],Table2[],2,0)</f>
        <v>2</v>
      </c>
      <c r="X319">
        <f>IF(insurance9[[#This Row],[sex]]="female",0,1)</f>
        <v>1</v>
      </c>
      <c r="Y319">
        <f>insurance9[[#This Row],[bmi]]</f>
        <v>32.774999999999999</v>
      </c>
      <c r="Z319">
        <f>insurance9[[#This Row],[children]]</f>
        <v>0</v>
      </c>
    </row>
    <row r="320" spans="1:26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 s="29">
        <v>7421.1945500000002</v>
      </c>
      <c r="H320" cm="1">
        <f t="array" ref="H320">INDEX(kelas_charges[kelas],MATCH(1,(insurance9[[#This Row],[charges]]&gt;=kelas_charges[Lower])*(insurance9[[#This Row],[charges]]&lt;kelas_charges[Upper]),0),1)</f>
        <v>2</v>
      </c>
      <c r="I320" t="str" cm="1">
        <f t="array" ref="I320">INDEX(kelas_charges[desc],MATCH(1,(insurance9[[#This Row],[charges]]&gt;=kelas_charges[Lower])*(insurance9[[#This Row],[charges]]&lt;kelas_charges[Upper]),0),1)</f>
        <v>6817 s.d 12512</v>
      </c>
      <c r="J320">
        <f>IF(insurance9[[#This Row],[charges]]&gt;16700,1,0)</f>
        <v>0</v>
      </c>
      <c r="K320" s="138">
        <f>insurance9[[#This Row],[charges]]</f>
        <v>7421.1945500000002</v>
      </c>
      <c r="L320">
        <f>insurance9[[#This Row],[age]]</f>
        <v>44</v>
      </c>
      <c r="M320">
        <f>IF(insurance9[[#This Row],[smoker]]="yes",1,0)</f>
        <v>0</v>
      </c>
      <c r="N320" t="str">
        <f>IF(insurance9[[#This Row],[smoker]]="yes","Perokok","Non Perokok")</f>
        <v>Non Perokok</v>
      </c>
      <c r="O320" s="138">
        <f>insurance9[[#This Row],[charges]]</f>
        <v>7421.1945500000002</v>
      </c>
      <c r="P320" s="138" t="str" cm="1">
        <f t="array" ref="P320">INDEX(bmi[bmi name],MATCH(1,(insurance9[[#This Row],[bmi]]&lt;bmi[bmi atas])*(insurance9[[#This Row],[bmi]]&gt;=bmi[bmi bawah]),0),0)</f>
        <v>Obesitas I</v>
      </c>
      <c r="Q320" s="138">
        <f>insurance9[[#This Row],[cha]]</f>
        <v>7421.1945500000002</v>
      </c>
      <c r="R320" s="138" t="str">
        <f>insurance9[[#This Row],[smo]]</f>
        <v>Non Perokok</v>
      </c>
      <c r="S320" s="149">
        <f>insurance9[[#This Row],[bmi]]</f>
        <v>27.645</v>
      </c>
      <c r="T320" s="149">
        <f>insurance9[[#This Row],[age]]</f>
        <v>44</v>
      </c>
      <c r="U320" s="149">
        <f>insurance9[[#This Row],[bmi2]]</f>
        <v>27.645</v>
      </c>
      <c r="V320">
        <f>insurance9[[#This Row],[charges_class]]</f>
        <v>2</v>
      </c>
      <c r="W320">
        <f>VLOOKUP(insurance9[[#This Row],[region]],Table2[],2,0)</f>
        <v>1</v>
      </c>
      <c r="X320">
        <f>IF(insurance9[[#This Row],[sex]]="female",0,1)</f>
        <v>0</v>
      </c>
      <c r="Y320">
        <f>insurance9[[#This Row],[bmi]]</f>
        <v>27.645</v>
      </c>
      <c r="Z320">
        <f>insurance9[[#This Row],[children]]</f>
        <v>0</v>
      </c>
    </row>
    <row r="321" spans="1:26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 s="29">
        <v>4667.6076499999999</v>
      </c>
      <c r="H321" cm="1">
        <f t="array" ref="H321">INDEX(kelas_charges[kelas],MATCH(1,(insurance9[[#This Row],[charges]]&gt;=kelas_charges[Lower])*(insurance9[[#This Row],[charges]]&lt;kelas_charges[Upper]),0),1)</f>
        <v>1</v>
      </c>
      <c r="I321" t="str" cm="1">
        <f t="array" ref="I321">INDEX(kelas_charges[desc],MATCH(1,(insurance9[[#This Row],[charges]]&gt;=kelas_charges[Lower])*(insurance9[[#This Row],[charges]]&lt;kelas_charges[Upper]),0),1)</f>
        <v>1121 s.d 6817</v>
      </c>
      <c r="J321">
        <f>IF(insurance9[[#This Row],[charges]]&gt;16700,1,0)</f>
        <v>0</v>
      </c>
      <c r="K321" s="138">
        <f>insurance9[[#This Row],[charges]]</f>
        <v>4667.6076499999999</v>
      </c>
      <c r="L321">
        <f>insurance9[[#This Row],[age]]</f>
        <v>32</v>
      </c>
      <c r="M321">
        <f>IF(insurance9[[#This Row],[smoker]]="yes",1,0)</f>
        <v>0</v>
      </c>
      <c r="N321" t="str">
        <f>IF(insurance9[[#This Row],[smoker]]="yes","Perokok","Non Perokok")</f>
        <v>Non Perokok</v>
      </c>
      <c r="O321" s="138">
        <f>insurance9[[#This Row],[charges]]</f>
        <v>4667.6076499999999</v>
      </c>
      <c r="P321" s="138" t="str" cm="1">
        <f t="array" ref="P321">INDEX(bmi[bmi name],MATCH(1,(insurance9[[#This Row],[bmi]]&lt;bmi[bmi atas])*(insurance9[[#This Row],[bmi]]&gt;=bmi[bmi bawah]),0),0)</f>
        <v>Obesitas II</v>
      </c>
      <c r="Q321" s="138">
        <f>insurance9[[#This Row],[cha]]</f>
        <v>4667.6076499999999</v>
      </c>
      <c r="R321" s="138" t="str">
        <f>insurance9[[#This Row],[smo]]</f>
        <v>Non Perokok</v>
      </c>
      <c r="S321" s="149">
        <f>insurance9[[#This Row],[bmi]]</f>
        <v>37.335000000000001</v>
      </c>
      <c r="T321" s="149">
        <f>insurance9[[#This Row],[age]]</f>
        <v>32</v>
      </c>
      <c r="U321" s="149">
        <f>insurance9[[#This Row],[bmi2]]</f>
        <v>37.335000000000001</v>
      </c>
      <c r="V321">
        <f>insurance9[[#This Row],[charges_class]]</f>
        <v>1</v>
      </c>
      <c r="W321">
        <f>VLOOKUP(insurance9[[#This Row],[region]],Table2[],2,0)</f>
        <v>2</v>
      </c>
      <c r="X321">
        <f>IF(insurance9[[#This Row],[sex]]="female",0,1)</f>
        <v>1</v>
      </c>
      <c r="Y321">
        <f>insurance9[[#This Row],[bmi]]</f>
        <v>37.335000000000001</v>
      </c>
      <c r="Z321">
        <f>insurance9[[#This Row],[children]]</f>
        <v>1</v>
      </c>
    </row>
    <row r="322" spans="1:26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 s="29">
        <v>4894.7533000000003</v>
      </c>
      <c r="H322" cm="1">
        <f t="array" ref="H322">INDEX(kelas_charges[kelas],MATCH(1,(insurance9[[#This Row],[charges]]&gt;=kelas_charges[Lower])*(insurance9[[#This Row],[charges]]&lt;kelas_charges[Upper]),0),1)</f>
        <v>1</v>
      </c>
      <c r="I322" t="str" cm="1">
        <f t="array" ref="I322">INDEX(kelas_charges[desc],MATCH(1,(insurance9[[#This Row],[charges]]&gt;=kelas_charges[Lower])*(insurance9[[#This Row],[charges]]&lt;kelas_charges[Upper]),0),1)</f>
        <v>1121 s.d 6817</v>
      </c>
      <c r="J322">
        <f>IF(insurance9[[#This Row],[charges]]&gt;16700,1,0)</f>
        <v>0</v>
      </c>
      <c r="K322" s="138">
        <f>insurance9[[#This Row],[charges]]</f>
        <v>4894.7533000000003</v>
      </c>
      <c r="L322">
        <f>insurance9[[#This Row],[age]]</f>
        <v>34</v>
      </c>
      <c r="M322">
        <f>IF(insurance9[[#This Row],[smoker]]="yes",1,0)</f>
        <v>0</v>
      </c>
      <c r="N322" t="str">
        <f>IF(insurance9[[#This Row],[smoker]]="yes","Perokok","Non Perokok")</f>
        <v>Non Perokok</v>
      </c>
      <c r="O322" s="138">
        <f>insurance9[[#This Row],[charges]]</f>
        <v>4894.7533000000003</v>
      </c>
      <c r="P322" s="138" t="str" cm="1">
        <f t="array" ref="P322">INDEX(bmi[bmi name],MATCH(1,(insurance9[[#This Row],[bmi]]&lt;bmi[bmi atas])*(insurance9[[#This Row],[bmi]]&gt;=bmi[bmi bawah]),0),0)</f>
        <v>Obesitas I</v>
      </c>
      <c r="Q322" s="138">
        <f>insurance9[[#This Row],[cha]]</f>
        <v>4894.7533000000003</v>
      </c>
      <c r="R322" s="138" t="str">
        <f>insurance9[[#This Row],[smo]]</f>
        <v>Non Perokok</v>
      </c>
      <c r="S322" s="149">
        <f>insurance9[[#This Row],[bmi]]</f>
        <v>25.27</v>
      </c>
      <c r="T322" s="149">
        <f>insurance9[[#This Row],[age]]</f>
        <v>34</v>
      </c>
      <c r="U322" s="149">
        <f>insurance9[[#This Row],[bmi2]]</f>
        <v>25.27</v>
      </c>
      <c r="V322">
        <f>insurance9[[#This Row],[charges_class]]</f>
        <v>1</v>
      </c>
      <c r="W322">
        <f>VLOOKUP(insurance9[[#This Row],[region]],Table2[],2,0)</f>
        <v>1</v>
      </c>
      <c r="X322">
        <f>IF(insurance9[[#This Row],[sex]]="female",0,1)</f>
        <v>1</v>
      </c>
      <c r="Y322">
        <f>insurance9[[#This Row],[bmi]]</f>
        <v>25.27</v>
      </c>
      <c r="Z322">
        <f>insurance9[[#This Row],[children]]</f>
        <v>1</v>
      </c>
    </row>
    <row r="323" spans="1:26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 s="29">
        <v>24671.663339999999</v>
      </c>
      <c r="H323" cm="1">
        <f t="array" ref="H323">INDEX(kelas_charges[kelas],MATCH(1,(insurance9[[#This Row],[charges]]&gt;=kelas_charges[Lower])*(insurance9[[#This Row],[charges]]&lt;kelas_charges[Upper]),0),1)</f>
        <v>5</v>
      </c>
      <c r="I323" t="str" cm="1">
        <f t="array" ref="I323">INDEX(kelas_charges[desc],MATCH(1,(insurance9[[#This Row],[charges]]&gt;=kelas_charges[Lower])*(insurance9[[#This Row],[charges]]&lt;kelas_charges[Upper]),0),1)</f>
        <v>23903 s.d 29598</v>
      </c>
      <c r="J323">
        <f>IF(insurance9[[#This Row],[charges]]&gt;16700,1,0)</f>
        <v>1</v>
      </c>
      <c r="K323" s="138">
        <f>insurance9[[#This Row],[charges]]</f>
        <v>24671.663339999999</v>
      </c>
      <c r="L323">
        <f>insurance9[[#This Row],[age]]</f>
        <v>26</v>
      </c>
      <c r="M323">
        <f>IF(insurance9[[#This Row],[smoker]]="yes",1,0)</f>
        <v>0</v>
      </c>
      <c r="N323" t="str">
        <f>IF(insurance9[[#This Row],[smoker]]="yes","Perokok","Non Perokok")</f>
        <v>Non Perokok</v>
      </c>
      <c r="O323" s="138">
        <f>insurance9[[#This Row],[charges]]</f>
        <v>24671.663339999999</v>
      </c>
      <c r="P323" s="138" t="str" cm="1">
        <f t="array" ref="P323">INDEX(bmi[bmi name],MATCH(1,(insurance9[[#This Row],[bmi]]&lt;bmi[bmi atas])*(insurance9[[#This Row],[bmi]]&gt;=bmi[bmi bawah]),0),0)</f>
        <v>Obesitas I</v>
      </c>
      <c r="Q323" s="138">
        <f>insurance9[[#This Row],[cha]]</f>
        <v>24671.663339999999</v>
      </c>
      <c r="R323" s="138" t="str">
        <f>insurance9[[#This Row],[smo]]</f>
        <v>Non Perokok</v>
      </c>
      <c r="S323" s="149">
        <f>insurance9[[#This Row],[bmi]]</f>
        <v>29.64</v>
      </c>
      <c r="T323" s="149">
        <f>insurance9[[#This Row],[age]]</f>
        <v>26</v>
      </c>
      <c r="U323" s="149">
        <f>insurance9[[#This Row],[bmi2]]</f>
        <v>29.64</v>
      </c>
      <c r="V323">
        <f>insurance9[[#This Row],[charges_class]]</f>
        <v>5</v>
      </c>
      <c r="W323">
        <f>VLOOKUP(insurance9[[#This Row],[region]],Table2[],2,0)</f>
        <v>2</v>
      </c>
      <c r="X323">
        <f>IF(insurance9[[#This Row],[sex]]="female",0,1)</f>
        <v>0</v>
      </c>
      <c r="Y323">
        <f>insurance9[[#This Row],[bmi]]</f>
        <v>29.64</v>
      </c>
      <c r="Z323">
        <f>insurance9[[#This Row],[children]]</f>
        <v>4</v>
      </c>
    </row>
    <row r="324" spans="1:26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 s="29">
        <v>35491.64</v>
      </c>
      <c r="H324" cm="1">
        <f t="array" ref="H324">INDEX(kelas_charges[kelas],MATCH(1,(insurance9[[#This Row],[charges]]&gt;=kelas_charges[Lower])*(insurance9[[#This Row],[charges]]&lt;kelas_charges[Upper]),0),1)</f>
        <v>7</v>
      </c>
      <c r="I324" t="str" cm="1">
        <f t="array" ref="I324">INDEX(kelas_charges[desc],MATCH(1,(insurance9[[#This Row],[charges]]&gt;=kelas_charges[Lower])*(insurance9[[#This Row],[charges]]&lt;kelas_charges[Upper]),0),1)</f>
        <v>35293 s.d 40989</v>
      </c>
      <c r="J324">
        <f>IF(insurance9[[#This Row],[charges]]&gt;16700,1,0)</f>
        <v>1</v>
      </c>
      <c r="K324" s="138">
        <f>insurance9[[#This Row],[charges]]</f>
        <v>35491.64</v>
      </c>
      <c r="L324">
        <f>insurance9[[#This Row],[age]]</f>
        <v>34</v>
      </c>
      <c r="M324">
        <f>IF(insurance9[[#This Row],[smoker]]="yes",1,0)</f>
        <v>1</v>
      </c>
      <c r="N324" t="str">
        <f>IF(insurance9[[#This Row],[smoker]]="yes","Perokok","Non Perokok")</f>
        <v>Perokok</v>
      </c>
      <c r="O324" s="138">
        <f>insurance9[[#This Row],[charges]]</f>
        <v>35491.64</v>
      </c>
      <c r="P324" s="138" t="str" cm="1">
        <f t="array" ref="P324">INDEX(bmi[bmi name],MATCH(1,(insurance9[[#This Row],[bmi]]&lt;bmi[bmi atas])*(insurance9[[#This Row],[bmi]]&gt;=bmi[bmi bawah]),0),0)</f>
        <v>Obesitas II</v>
      </c>
      <c r="Q324" s="138">
        <f>insurance9[[#This Row],[cha]]</f>
        <v>35491.64</v>
      </c>
      <c r="R324" s="138" t="str">
        <f>insurance9[[#This Row],[smo]]</f>
        <v>Perokok</v>
      </c>
      <c r="S324" s="149">
        <f>insurance9[[#This Row],[bmi]]</f>
        <v>30.8</v>
      </c>
      <c r="T324" s="149">
        <f>insurance9[[#This Row],[age]]</f>
        <v>34</v>
      </c>
      <c r="U324" s="149">
        <f>insurance9[[#This Row],[bmi2]]</f>
        <v>30.8</v>
      </c>
      <c r="V324">
        <f>insurance9[[#This Row],[charges_class]]</f>
        <v>7</v>
      </c>
      <c r="W324">
        <f>VLOOKUP(insurance9[[#This Row],[region]],Table2[],2,0)</f>
        <v>3</v>
      </c>
      <c r="X324">
        <f>IF(insurance9[[#This Row],[sex]]="female",0,1)</f>
        <v>1</v>
      </c>
      <c r="Y324">
        <f>insurance9[[#This Row],[bmi]]</f>
        <v>30.8</v>
      </c>
      <c r="Z324">
        <f>insurance9[[#This Row],[children]]</f>
        <v>0</v>
      </c>
    </row>
    <row r="325" spans="1:26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 s="29">
        <v>11566.30055</v>
      </c>
      <c r="H325" cm="1">
        <f t="array" ref="H325">INDEX(kelas_charges[kelas],MATCH(1,(insurance9[[#This Row],[charges]]&gt;=kelas_charges[Lower])*(insurance9[[#This Row],[charges]]&lt;kelas_charges[Upper]),0),1)</f>
        <v>2</v>
      </c>
      <c r="I325" t="str" cm="1">
        <f t="array" ref="I325">INDEX(kelas_charges[desc],MATCH(1,(insurance9[[#This Row],[charges]]&gt;=kelas_charges[Lower])*(insurance9[[#This Row],[charges]]&lt;kelas_charges[Upper]),0),1)</f>
        <v>6817 s.d 12512</v>
      </c>
      <c r="J325">
        <f>IF(insurance9[[#This Row],[charges]]&gt;16700,1,0)</f>
        <v>0</v>
      </c>
      <c r="K325" s="138">
        <f>insurance9[[#This Row],[charges]]</f>
        <v>11566.30055</v>
      </c>
      <c r="L325">
        <f>insurance9[[#This Row],[age]]</f>
        <v>57</v>
      </c>
      <c r="M325">
        <f>IF(insurance9[[#This Row],[smoker]]="yes",1,0)</f>
        <v>0</v>
      </c>
      <c r="N325" t="str">
        <f>IF(insurance9[[#This Row],[smoker]]="yes","Perokok","Non Perokok")</f>
        <v>Non Perokok</v>
      </c>
      <c r="O325" s="138">
        <f>insurance9[[#This Row],[charges]]</f>
        <v>11566.30055</v>
      </c>
      <c r="P325" s="138" t="str" cm="1">
        <f t="array" ref="P325">INDEX(bmi[bmi name],MATCH(1,(insurance9[[#This Row],[bmi]]&lt;bmi[bmi atas])*(insurance9[[#This Row],[bmi]]&gt;=bmi[bmi bawah]),0),0)</f>
        <v>Obesitas II</v>
      </c>
      <c r="Q325" s="138">
        <f>insurance9[[#This Row],[cha]]</f>
        <v>11566.30055</v>
      </c>
      <c r="R325" s="138" t="str">
        <f>insurance9[[#This Row],[smo]]</f>
        <v>Non Perokok</v>
      </c>
      <c r="S325" s="149">
        <f>insurance9[[#This Row],[bmi]]</f>
        <v>40.945</v>
      </c>
      <c r="T325" s="149">
        <f>insurance9[[#This Row],[age]]</f>
        <v>57</v>
      </c>
      <c r="U325" s="149">
        <f>insurance9[[#This Row],[bmi2]]</f>
        <v>40.945</v>
      </c>
      <c r="V325">
        <f>insurance9[[#This Row],[charges_class]]</f>
        <v>2</v>
      </c>
      <c r="W325">
        <f>VLOOKUP(insurance9[[#This Row],[region]],Table2[],2,0)</f>
        <v>2</v>
      </c>
      <c r="X325">
        <f>IF(insurance9[[#This Row],[sex]]="female",0,1)</f>
        <v>1</v>
      </c>
      <c r="Y325">
        <f>insurance9[[#This Row],[bmi]]</f>
        <v>40.945</v>
      </c>
      <c r="Z325">
        <f>insurance9[[#This Row],[children]]</f>
        <v>0</v>
      </c>
    </row>
    <row r="326" spans="1:26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 s="29">
        <v>2866.0909999999999</v>
      </c>
      <c r="H326" cm="1">
        <f t="array" ref="H326">INDEX(kelas_charges[kelas],MATCH(1,(insurance9[[#This Row],[charges]]&gt;=kelas_charges[Lower])*(insurance9[[#This Row],[charges]]&lt;kelas_charges[Upper]),0),1)</f>
        <v>1</v>
      </c>
      <c r="I326" t="str" cm="1">
        <f t="array" ref="I326">INDEX(kelas_charges[desc],MATCH(1,(insurance9[[#This Row],[charges]]&gt;=kelas_charges[Lower])*(insurance9[[#This Row],[charges]]&lt;kelas_charges[Upper]),0),1)</f>
        <v>1121 s.d 6817</v>
      </c>
      <c r="J326">
        <f>IF(insurance9[[#This Row],[charges]]&gt;16700,1,0)</f>
        <v>0</v>
      </c>
      <c r="K326" s="138">
        <f>insurance9[[#This Row],[charges]]</f>
        <v>2866.0909999999999</v>
      </c>
      <c r="L326">
        <f>insurance9[[#This Row],[age]]</f>
        <v>29</v>
      </c>
      <c r="M326">
        <f>IF(insurance9[[#This Row],[smoker]]="yes",1,0)</f>
        <v>0</v>
      </c>
      <c r="N326" t="str">
        <f>IF(insurance9[[#This Row],[smoker]]="yes","Perokok","Non Perokok")</f>
        <v>Non Perokok</v>
      </c>
      <c r="O326" s="138">
        <f>insurance9[[#This Row],[charges]]</f>
        <v>2866.0909999999999</v>
      </c>
      <c r="P326" s="138" t="str" cm="1">
        <f t="array" ref="P326">INDEX(bmi[bmi name],MATCH(1,(insurance9[[#This Row],[bmi]]&lt;bmi[bmi atas])*(insurance9[[#This Row],[bmi]]&gt;=bmi[bmi bawah]),0),0)</f>
        <v>Obesitas I</v>
      </c>
      <c r="Q326" s="138">
        <f>insurance9[[#This Row],[cha]]</f>
        <v>2866.0909999999999</v>
      </c>
      <c r="R326" s="138" t="str">
        <f>insurance9[[#This Row],[smo]]</f>
        <v>Non Perokok</v>
      </c>
      <c r="S326" s="149">
        <f>insurance9[[#This Row],[bmi]]</f>
        <v>27.2</v>
      </c>
      <c r="T326" s="149">
        <f>insurance9[[#This Row],[age]]</f>
        <v>29</v>
      </c>
      <c r="U326" s="149">
        <f>insurance9[[#This Row],[bmi2]]</f>
        <v>27.2</v>
      </c>
      <c r="V326">
        <f>insurance9[[#This Row],[charges_class]]</f>
        <v>1</v>
      </c>
      <c r="W326">
        <f>VLOOKUP(insurance9[[#This Row],[region]],Table2[],2,0)</f>
        <v>3</v>
      </c>
      <c r="X326">
        <f>IF(insurance9[[#This Row],[sex]]="female",0,1)</f>
        <v>1</v>
      </c>
      <c r="Y326">
        <f>insurance9[[#This Row],[bmi]]</f>
        <v>27.2</v>
      </c>
      <c r="Z326">
        <f>insurance9[[#This Row],[children]]</f>
        <v>0</v>
      </c>
    </row>
    <row r="327" spans="1:26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 s="29">
        <v>6600.2059499999996</v>
      </c>
      <c r="H327" cm="1">
        <f t="array" ref="H327">INDEX(kelas_charges[kelas],MATCH(1,(insurance9[[#This Row],[charges]]&gt;=kelas_charges[Lower])*(insurance9[[#This Row],[charges]]&lt;kelas_charges[Upper]),0),1)</f>
        <v>1</v>
      </c>
      <c r="I327" t="str" cm="1">
        <f t="array" ref="I327">INDEX(kelas_charges[desc],MATCH(1,(insurance9[[#This Row],[charges]]&gt;=kelas_charges[Lower])*(insurance9[[#This Row],[charges]]&lt;kelas_charges[Upper]),0),1)</f>
        <v>1121 s.d 6817</v>
      </c>
      <c r="J327">
        <f>IF(insurance9[[#This Row],[charges]]&gt;16700,1,0)</f>
        <v>0</v>
      </c>
      <c r="K327" s="138">
        <f>insurance9[[#This Row],[charges]]</f>
        <v>6600.2059499999996</v>
      </c>
      <c r="L327">
        <f>insurance9[[#This Row],[age]]</f>
        <v>40</v>
      </c>
      <c r="M327">
        <f>IF(insurance9[[#This Row],[smoker]]="yes",1,0)</f>
        <v>0</v>
      </c>
      <c r="N327" t="str">
        <f>IF(insurance9[[#This Row],[smoker]]="yes","Perokok","Non Perokok")</f>
        <v>Non Perokok</v>
      </c>
      <c r="O327" s="138">
        <f>insurance9[[#This Row],[charges]]</f>
        <v>6600.2059499999996</v>
      </c>
      <c r="P327" s="138" t="str" cm="1">
        <f t="array" ref="P327">INDEX(bmi[bmi name],MATCH(1,(insurance9[[#This Row],[bmi]]&lt;bmi[bmi atas])*(insurance9[[#This Row],[bmi]]&gt;=bmi[bmi bawah]),0),0)</f>
        <v>Obesitas II</v>
      </c>
      <c r="Q327" s="138">
        <f>insurance9[[#This Row],[cha]]</f>
        <v>6600.2059499999996</v>
      </c>
      <c r="R327" s="138" t="str">
        <f>insurance9[[#This Row],[smo]]</f>
        <v>Non Perokok</v>
      </c>
      <c r="S327" s="149">
        <f>insurance9[[#This Row],[bmi]]</f>
        <v>34.104999999999997</v>
      </c>
      <c r="T327" s="149">
        <f>insurance9[[#This Row],[age]]</f>
        <v>40</v>
      </c>
      <c r="U327" s="149">
        <f>insurance9[[#This Row],[bmi2]]</f>
        <v>34.104999999999997</v>
      </c>
      <c r="V327">
        <f>insurance9[[#This Row],[charges_class]]</f>
        <v>1</v>
      </c>
      <c r="W327">
        <f>VLOOKUP(insurance9[[#This Row],[region]],Table2[],2,0)</f>
        <v>2</v>
      </c>
      <c r="X327">
        <f>IF(insurance9[[#This Row],[sex]]="female",0,1)</f>
        <v>1</v>
      </c>
      <c r="Y327">
        <f>insurance9[[#This Row],[bmi]]</f>
        <v>34.104999999999997</v>
      </c>
      <c r="Z327">
        <f>insurance9[[#This Row],[children]]</f>
        <v>1</v>
      </c>
    </row>
    <row r="328" spans="1:26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 s="29">
        <v>3561.8888999999999</v>
      </c>
      <c r="H328" cm="1">
        <f t="array" ref="H328">INDEX(kelas_charges[kelas],MATCH(1,(insurance9[[#This Row],[charges]]&gt;=kelas_charges[Lower])*(insurance9[[#This Row],[charges]]&lt;kelas_charges[Upper]),0),1)</f>
        <v>1</v>
      </c>
      <c r="I328" t="str" cm="1">
        <f t="array" ref="I328">INDEX(kelas_charges[desc],MATCH(1,(insurance9[[#This Row],[charges]]&gt;=kelas_charges[Lower])*(insurance9[[#This Row],[charges]]&lt;kelas_charges[Upper]),0),1)</f>
        <v>1121 s.d 6817</v>
      </c>
      <c r="J328">
        <f>IF(insurance9[[#This Row],[charges]]&gt;16700,1,0)</f>
        <v>0</v>
      </c>
      <c r="K328" s="138">
        <f>insurance9[[#This Row],[charges]]</f>
        <v>3561.8888999999999</v>
      </c>
      <c r="L328">
        <f>insurance9[[#This Row],[age]]</f>
        <v>27</v>
      </c>
      <c r="M328">
        <f>IF(insurance9[[#This Row],[smoker]]="yes",1,0)</f>
        <v>0</v>
      </c>
      <c r="N328" t="str">
        <f>IF(insurance9[[#This Row],[smoker]]="yes","Perokok","Non Perokok")</f>
        <v>Non Perokok</v>
      </c>
      <c r="O328" s="138">
        <f>insurance9[[#This Row],[charges]]</f>
        <v>3561.8888999999999</v>
      </c>
      <c r="P328" s="138" t="str" cm="1">
        <f t="array" ref="P328">INDEX(bmi[bmi name],MATCH(1,(insurance9[[#This Row],[bmi]]&lt;bmi[bmi atas])*(insurance9[[#This Row],[bmi]]&gt;=bmi[bmi bawah]),0),0)</f>
        <v>Overweight</v>
      </c>
      <c r="Q328" s="138">
        <f>insurance9[[#This Row],[cha]]</f>
        <v>3561.8888999999999</v>
      </c>
      <c r="R328" s="138" t="str">
        <f>insurance9[[#This Row],[smo]]</f>
        <v>Non Perokok</v>
      </c>
      <c r="S328" s="149">
        <f>insurance9[[#This Row],[bmi]]</f>
        <v>23.21</v>
      </c>
      <c r="T328" s="149">
        <f>insurance9[[#This Row],[age]]</f>
        <v>27</v>
      </c>
      <c r="U328" s="149">
        <f>insurance9[[#This Row],[bmi2]]</f>
        <v>23.21</v>
      </c>
      <c r="V328">
        <f>insurance9[[#This Row],[charges_class]]</f>
        <v>1</v>
      </c>
      <c r="W328">
        <f>VLOOKUP(insurance9[[#This Row],[region]],Table2[],2,0)</f>
        <v>4</v>
      </c>
      <c r="X328">
        <f>IF(insurance9[[#This Row],[sex]]="female",0,1)</f>
        <v>0</v>
      </c>
      <c r="Y328">
        <f>insurance9[[#This Row],[bmi]]</f>
        <v>23.21</v>
      </c>
      <c r="Z328">
        <f>insurance9[[#This Row],[children]]</f>
        <v>1</v>
      </c>
    </row>
    <row r="329" spans="1:26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 s="29">
        <v>42760.502200000003</v>
      </c>
      <c r="H329" cm="1">
        <f t="array" ref="H329">INDEX(kelas_charges[kelas],MATCH(1,(insurance9[[#This Row],[charges]]&gt;=kelas_charges[Lower])*(insurance9[[#This Row],[charges]]&lt;kelas_charges[Upper]),0),1)</f>
        <v>8</v>
      </c>
      <c r="I329" t="str" cm="1">
        <f t="array" ref="I329">INDEX(kelas_charges[desc],MATCH(1,(insurance9[[#This Row],[charges]]&gt;=kelas_charges[Lower])*(insurance9[[#This Row],[charges]]&lt;kelas_charges[Upper]),0),1)</f>
        <v>40989 s.d 46684</v>
      </c>
      <c r="J329">
        <f>IF(insurance9[[#This Row],[charges]]&gt;16700,1,0)</f>
        <v>1</v>
      </c>
      <c r="K329" s="138">
        <f>insurance9[[#This Row],[charges]]</f>
        <v>42760.502200000003</v>
      </c>
      <c r="L329">
        <f>insurance9[[#This Row],[age]]</f>
        <v>45</v>
      </c>
      <c r="M329">
        <f>IF(insurance9[[#This Row],[smoker]]="yes",1,0)</f>
        <v>1</v>
      </c>
      <c r="N329" t="str">
        <f>IF(insurance9[[#This Row],[smoker]]="yes","Perokok","Non Perokok")</f>
        <v>Perokok</v>
      </c>
      <c r="O329" s="138">
        <f>insurance9[[#This Row],[charges]]</f>
        <v>42760.502200000003</v>
      </c>
      <c r="P329" s="138" t="str" cm="1">
        <f t="array" ref="P329">INDEX(bmi[bmi name],MATCH(1,(insurance9[[#This Row],[bmi]]&lt;bmi[bmi atas])*(insurance9[[#This Row],[bmi]]&gt;=bmi[bmi bawah]),0),0)</f>
        <v>Obesitas II</v>
      </c>
      <c r="Q329" s="138">
        <f>insurance9[[#This Row],[cha]]</f>
        <v>42760.502200000003</v>
      </c>
      <c r="R329" s="138" t="str">
        <f>insurance9[[#This Row],[smo]]</f>
        <v>Perokok</v>
      </c>
      <c r="S329" s="149">
        <f>insurance9[[#This Row],[bmi]]</f>
        <v>36.479999999999997</v>
      </c>
      <c r="T329" s="149">
        <f>insurance9[[#This Row],[age]]</f>
        <v>45</v>
      </c>
      <c r="U329" s="149">
        <f>insurance9[[#This Row],[bmi2]]</f>
        <v>36.479999999999997</v>
      </c>
      <c r="V329">
        <f>insurance9[[#This Row],[charges_class]]</f>
        <v>8</v>
      </c>
      <c r="W329">
        <f>VLOOKUP(insurance9[[#This Row],[region]],Table2[],2,0)</f>
        <v>1</v>
      </c>
      <c r="X329">
        <f>IF(insurance9[[#This Row],[sex]]="female",0,1)</f>
        <v>1</v>
      </c>
      <c r="Y329">
        <f>insurance9[[#This Row],[bmi]]</f>
        <v>36.479999999999997</v>
      </c>
      <c r="Z329">
        <f>insurance9[[#This Row],[children]]</f>
        <v>2</v>
      </c>
    </row>
    <row r="330" spans="1:26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 s="29">
        <v>47928.03</v>
      </c>
      <c r="H330" cm="1">
        <f t="array" ref="H330">INDEX(kelas_charges[kelas],MATCH(1,(insurance9[[#This Row],[charges]]&gt;=kelas_charges[Lower])*(insurance9[[#This Row],[charges]]&lt;kelas_charges[Upper]),0),1)</f>
        <v>9</v>
      </c>
      <c r="I330" t="str" cm="1">
        <f t="array" ref="I330">INDEX(kelas_charges[desc],MATCH(1,(insurance9[[#This Row],[charges]]&gt;=kelas_charges[Lower])*(insurance9[[#This Row],[charges]]&lt;kelas_charges[Upper]),0),1)</f>
        <v>46684 s.d 52379</v>
      </c>
      <c r="J330">
        <f>IF(insurance9[[#This Row],[charges]]&gt;16700,1,0)</f>
        <v>1</v>
      </c>
      <c r="K330" s="138">
        <f>insurance9[[#This Row],[charges]]</f>
        <v>47928.03</v>
      </c>
      <c r="L330">
        <f>insurance9[[#This Row],[age]]</f>
        <v>64</v>
      </c>
      <c r="M330">
        <f>IF(insurance9[[#This Row],[smoker]]="yes",1,0)</f>
        <v>1</v>
      </c>
      <c r="N330" t="str">
        <f>IF(insurance9[[#This Row],[smoker]]="yes","Perokok","Non Perokok")</f>
        <v>Perokok</v>
      </c>
      <c r="O330" s="138">
        <f>insurance9[[#This Row],[charges]]</f>
        <v>47928.03</v>
      </c>
      <c r="P330" s="138" t="str" cm="1">
        <f t="array" ref="P330">INDEX(bmi[bmi name],MATCH(1,(insurance9[[#This Row],[bmi]]&lt;bmi[bmi atas])*(insurance9[[#This Row],[bmi]]&gt;=bmi[bmi bawah]),0),0)</f>
        <v>Obesitas II</v>
      </c>
      <c r="Q330" s="138">
        <f>insurance9[[#This Row],[cha]]</f>
        <v>47928.03</v>
      </c>
      <c r="R330" s="138" t="str">
        <f>insurance9[[#This Row],[smo]]</f>
        <v>Perokok</v>
      </c>
      <c r="S330" s="149">
        <f>insurance9[[#This Row],[bmi]]</f>
        <v>33.799999999999997</v>
      </c>
      <c r="T330" s="149">
        <f>insurance9[[#This Row],[age]]</f>
        <v>64</v>
      </c>
      <c r="U330" s="149">
        <f>insurance9[[#This Row],[bmi2]]</f>
        <v>33.799999999999997</v>
      </c>
      <c r="V330">
        <f>insurance9[[#This Row],[charges_class]]</f>
        <v>9</v>
      </c>
      <c r="W330">
        <f>VLOOKUP(insurance9[[#This Row],[region]],Table2[],2,0)</f>
        <v>3</v>
      </c>
      <c r="X330">
        <f>IF(insurance9[[#This Row],[sex]]="female",0,1)</f>
        <v>0</v>
      </c>
      <c r="Y330">
        <f>insurance9[[#This Row],[bmi]]</f>
        <v>33.799999999999997</v>
      </c>
      <c r="Z330">
        <f>insurance9[[#This Row],[children]]</f>
        <v>1</v>
      </c>
    </row>
    <row r="331" spans="1:26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 s="29">
        <v>9144.5650000000005</v>
      </c>
      <c r="H331" cm="1">
        <f t="array" ref="H331">INDEX(kelas_charges[kelas],MATCH(1,(insurance9[[#This Row],[charges]]&gt;=kelas_charges[Lower])*(insurance9[[#This Row],[charges]]&lt;kelas_charges[Upper]),0),1)</f>
        <v>2</v>
      </c>
      <c r="I331" t="str" cm="1">
        <f t="array" ref="I331">INDEX(kelas_charges[desc],MATCH(1,(insurance9[[#This Row],[charges]]&gt;=kelas_charges[Lower])*(insurance9[[#This Row],[charges]]&lt;kelas_charges[Upper]),0),1)</f>
        <v>6817 s.d 12512</v>
      </c>
      <c r="J331">
        <f>IF(insurance9[[#This Row],[charges]]&gt;16700,1,0)</f>
        <v>0</v>
      </c>
      <c r="K331" s="138">
        <f>insurance9[[#This Row],[charges]]</f>
        <v>9144.5650000000005</v>
      </c>
      <c r="L331">
        <f>insurance9[[#This Row],[age]]</f>
        <v>52</v>
      </c>
      <c r="M331">
        <f>IF(insurance9[[#This Row],[smoker]]="yes",1,0)</f>
        <v>0</v>
      </c>
      <c r="N331" t="str">
        <f>IF(insurance9[[#This Row],[smoker]]="yes","Perokok","Non Perokok")</f>
        <v>Non Perokok</v>
      </c>
      <c r="O331" s="138">
        <f>insurance9[[#This Row],[charges]]</f>
        <v>9144.5650000000005</v>
      </c>
      <c r="P331" s="138" t="str" cm="1">
        <f t="array" ref="P331">INDEX(bmi[bmi name],MATCH(1,(insurance9[[#This Row],[bmi]]&lt;bmi[bmi atas])*(insurance9[[#This Row],[bmi]]&gt;=bmi[bmi bawah]),0),0)</f>
        <v>Obesitas II</v>
      </c>
      <c r="Q331" s="138">
        <f>insurance9[[#This Row],[cha]]</f>
        <v>9144.5650000000005</v>
      </c>
      <c r="R331" s="138" t="str">
        <f>insurance9[[#This Row],[smo]]</f>
        <v>Non Perokok</v>
      </c>
      <c r="S331" s="149">
        <f>insurance9[[#This Row],[bmi]]</f>
        <v>36.700000000000003</v>
      </c>
      <c r="T331" s="149">
        <f>insurance9[[#This Row],[age]]</f>
        <v>52</v>
      </c>
      <c r="U331" s="149">
        <f>insurance9[[#This Row],[bmi2]]</f>
        <v>36.700000000000003</v>
      </c>
      <c r="V331">
        <f>insurance9[[#This Row],[charges_class]]</f>
        <v>2</v>
      </c>
      <c r="W331">
        <f>VLOOKUP(insurance9[[#This Row],[region]],Table2[],2,0)</f>
        <v>3</v>
      </c>
      <c r="X331">
        <f>IF(insurance9[[#This Row],[sex]]="female",0,1)</f>
        <v>1</v>
      </c>
      <c r="Y331">
        <f>insurance9[[#This Row],[bmi]]</f>
        <v>36.700000000000003</v>
      </c>
      <c r="Z331">
        <f>insurance9[[#This Row],[children]]</f>
        <v>0</v>
      </c>
    </row>
    <row r="332" spans="1:26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 s="29">
        <v>48517.563150000002</v>
      </c>
      <c r="H332" cm="1">
        <f t="array" ref="H332">INDEX(kelas_charges[kelas],MATCH(1,(insurance9[[#This Row],[charges]]&gt;=kelas_charges[Lower])*(insurance9[[#This Row],[charges]]&lt;kelas_charges[Upper]),0),1)</f>
        <v>9</v>
      </c>
      <c r="I332" t="str" cm="1">
        <f t="array" ref="I332">INDEX(kelas_charges[desc],MATCH(1,(insurance9[[#This Row],[charges]]&gt;=kelas_charges[Lower])*(insurance9[[#This Row],[charges]]&lt;kelas_charges[Upper]),0),1)</f>
        <v>46684 s.d 52379</v>
      </c>
      <c r="J332">
        <f>IF(insurance9[[#This Row],[charges]]&gt;16700,1,0)</f>
        <v>1</v>
      </c>
      <c r="K332" s="138">
        <f>insurance9[[#This Row],[charges]]</f>
        <v>48517.563150000002</v>
      </c>
      <c r="L332">
        <f>insurance9[[#This Row],[age]]</f>
        <v>61</v>
      </c>
      <c r="M332">
        <f>IF(insurance9[[#This Row],[smoker]]="yes",1,0)</f>
        <v>1</v>
      </c>
      <c r="N332" t="str">
        <f>IF(insurance9[[#This Row],[smoker]]="yes","Perokok","Non Perokok")</f>
        <v>Perokok</v>
      </c>
      <c r="O332" s="138">
        <f>insurance9[[#This Row],[charges]]</f>
        <v>48517.563150000002</v>
      </c>
      <c r="P332" s="138" t="str" cm="1">
        <f t="array" ref="P332">INDEX(bmi[bmi name],MATCH(1,(insurance9[[#This Row],[bmi]]&lt;bmi[bmi atas])*(insurance9[[#This Row],[bmi]]&gt;=bmi[bmi bawah]),0),0)</f>
        <v>Obesitas II</v>
      </c>
      <c r="Q332" s="138">
        <f>insurance9[[#This Row],[cha]]</f>
        <v>48517.563150000002</v>
      </c>
      <c r="R332" s="138" t="str">
        <f>insurance9[[#This Row],[smo]]</f>
        <v>Perokok</v>
      </c>
      <c r="S332" s="149">
        <f>insurance9[[#This Row],[bmi]]</f>
        <v>36.384999999999998</v>
      </c>
      <c r="T332" s="149">
        <f>insurance9[[#This Row],[age]]</f>
        <v>61</v>
      </c>
      <c r="U332" s="149">
        <f>insurance9[[#This Row],[bmi2]]</f>
        <v>36.384999999999998</v>
      </c>
      <c r="V332">
        <f>insurance9[[#This Row],[charges_class]]</f>
        <v>9</v>
      </c>
      <c r="W332">
        <f>VLOOKUP(insurance9[[#This Row],[region]],Table2[],2,0)</f>
        <v>2</v>
      </c>
      <c r="X332">
        <f>IF(insurance9[[#This Row],[sex]]="female",0,1)</f>
        <v>0</v>
      </c>
      <c r="Y332">
        <f>insurance9[[#This Row],[bmi]]</f>
        <v>36.384999999999998</v>
      </c>
      <c r="Z332">
        <f>insurance9[[#This Row],[children]]</f>
        <v>1</v>
      </c>
    </row>
    <row r="333" spans="1:26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 s="29">
        <v>24393.6224</v>
      </c>
      <c r="H333" cm="1">
        <f t="array" ref="H333">INDEX(kelas_charges[kelas],MATCH(1,(insurance9[[#This Row],[charges]]&gt;=kelas_charges[Lower])*(insurance9[[#This Row],[charges]]&lt;kelas_charges[Upper]),0),1)</f>
        <v>5</v>
      </c>
      <c r="I333" t="str" cm="1">
        <f t="array" ref="I333">INDEX(kelas_charges[desc],MATCH(1,(insurance9[[#This Row],[charges]]&gt;=kelas_charges[Lower])*(insurance9[[#This Row],[charges]]&lt;kelas_charges[Upper]),0),1)</f>
        <v>23903 s.d 29598</v>
      </c>
      <c r="J333">
        <f>IF(insurance9[[#This Row],[charges]]&gt;16700,1,0)</f>
        <v>1</v>
      </c>
      <c r="K333" s="138">
        <f>insurance9[[#This Row],[charges]]</f>
        <v>24393.6224</v>
      </c>
      <c r="L333">
        <f>insurance9[[#This Row],[age]]</f>
        <v>52</v>
      </c>
      <c r="M333">
        <f>IF(insurance9[[#This Row],[smoker]]="yes",1,0)</f>
        <v>1</v>
      </c>
      <c r="N333" t="str">
        <f>IF(insurance9[[#This Row],[smoker]]="yes","Perokok","Non Perokok")</f>
        <v>Perokok</v>
      </c>
      <c r="O333" s="138">
        <f>insurance9[[#This Row],[charges]]</f>
        <v>24393.6224</v>
      </c>
      <c r="P333" s="138" t="str" cm="1">
        <f t="array" ref="P333">INDEX(bmi[bmi name],MATCH(1,(insurance9[[#This Row],[bmi]]&lt;bmi[bmi atas])*(insurance9[[#This Row],[bmi]]&gt;=bmi[bmi bawah]),0),0)</f>
        <v>Obesitas I</v>
      </c>
      <c r="Q333" s="138">
        <f>insurance9[[#This Row],[cha]]</f>
        <v>24393.6224</v>
      </c>
      <c r="R333" s="138" t="str">
        <f>insurance9[[#This Row],[smo]]</f>
        <v>Perokok</v>
      </c>
      <c r="S333" s="149">
        <f>insurance9[[#This Row],[bmi]]</f>
        <v>27.36</v>
      </c>
      <c r="T333" s="149">
        <f>insurance9[[#This Row],[age]]</f>
        <v>52</v>
      </c>
      <c r="U333" s="149">
        <f>insurance9[[#This Row],[bmi2]]</f>
        <v>27.36</v>
      </c>
      <c r="V333">
        <f>insurance9[[#This Row],[charges_class]]</f>
        <v>5</v>
      </c>
      <c r="W333">
        <f>VLOOKUP(insurance9[[#This Row],[region]],Table2[],2,0)</f>
        <v>1</v>
      </c>
      <c r="X333">
        <f>IF(insurance9[[#This Row],[sex]]="female",0,1)</f>
        <v>1</v>
      </c>
      <c r="Y333">
        <f>insurance9[[#This Row],[bmi]]</f>
        <v>27.36</v>
      </c>
      <c r="Z333">
        <f>insurance9[[#This Row],[children]]</f>
        <v>0</v>
      </c>
    </row>
    <row r="334" spans="1:26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 s="29">
        <v>13429.035400000001</v>
      </c>
      <c r="H334" cm="1">
        <f t="array" ref="H334">INDEX(kelas_charges[kelas],MATCH(1,(insurance9[[#This Row],[charges]]&gt;=kelas_charges[Lower])*(insurance9[[#This Row],[charges]]&lt;kelas_charges[Upper]),0),1)</f>
        <v>3</v>
      </c>
      <c r="I334" t="str" cm="1">
        <f t="array" ref="I334">INDEX(kelas_charges[desc],MATCH(1,(insurance9[[#This Row],[charges]]&gt;=kelas_charges[Lower])*(insurance9[[#This Row],[charges]]&lt;kelas_charges[Upper]),0),1)</f>
        <v>12512 s.d 18207</v>
      </c>
      <c r="J334">
        <f>IF(insurance9[[#This Row],[charges]]&gt;16700,1,0)</f>
        <v>0</v>
      </c>
      <c r="K334" s="138">
        <f>insurance9[[#This Row],[charges]]</f>
        <v>13429.035400000001</v>
      </c>
      <c r="L334">
        <f>insurance9[[#This Row],[age]]</f>
        <v>61</v>
      </c>
      <c r="M334">
        <f>IF(insurance9[[#This Row],[smoker]]="yes",1,0)</f>
        <v>0</v>
      </c>
      <c r="N334" t="str">
        <f>IF(insurance9[[#This Row],[smoker]]="yes","Perokok","Non Perokok")</f>
        <v>Non Perokok</v>
      </c>
      <c r="O334" s="138">
        <f>insurance9[[#This Row],[charges]]</f>
        <v>13429.035400000001</v>
      </c>
      <c r="P334" s="138" t="str" cm="1">
        <f t="array" ref="P334">INDEX(bmi[bmi name],MATCH(1,(insurance9[[#This Row],[bmi]]&lt;bmi[bmi atas])*(insurance9[[#This Row],[bmi]]&gt;=bmi[bmi bawah]),0),0)</f>
        <v>Obesitas II</v>
      </c>
      <c r="Q334" s="138">
        <f>insurance9[[#This Row],[cha]]</f>
        <v>13429.035400000001</v>
      </c>
      <c r="R334" s="138" t="str">
        <f>insurance9[[#This Row],[smo]]</f>
        <v>Non Perokok</v>
      </c>
      <c r="S334" s="149">
        <f>insurance9[[#This Row],[bmi]]</f>
        <v>31.16</v>
      </c>
      <c r="T334" s="149">
        <f>insurance9[[#This Row],[age]]</f>
        <v>61</v>
      </c>
      <c r="U334" s="149">
        <f>insurance9[[#This Row],[bmi2]]</f>
        <v>31.16</v>
      </c>
      <c r="V334">
        <f>insurance9[[#This Row],[charges_class]]</f>
        <v>3</v>
      </c>
      <c r="W334">
        <f>VLOOKUP(insurance9[[#This Row],[region]],Table2[],2,0)</f>
        <v>1</v>
      </c>
      <c r="X334">
        <f>IF(insurance9[[#This Row],[sex]]="female",0,1)</f>
        <v>0</v>
      </c>
      <c r="Y334">
        <f>insurance9[[#This Row],[bmi]]</f>
        <v>31.16</v>
      </c>
      <c r="Z334">
        <f>insurance9[[#This Row],[children]]</f>
        <v>0</v>
      </c>
    </row>
    <row r="335" spans="1:26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 s="29">
        <v>11658.379150000001</v>
      </c>
      <c r="H335" cm="1">
        <f t="array" ref="H335">INDEX(kelas_charges[kelas],MATCH(1,(insurance9[[#This Row],[charges]]&gt;=kelas_charges[Lower])*(insurance9[[#This Row],[charges]]&lt;kelas_charges[Upper]),0),1)</f>
        <v>2</v>
      </c>
      <c r="I335" t="str" cm="1">
        <f t="array" ref="I335">INDEX(kelas_charges[desc],MATCH(1,(insurance9[[#This Row],[charges]]&gt;=kelas_charges[Lower])*(insurance9[[#This Row],[charges]]&lt;kelas_charges[Upper]),0),1)</f>
        <v>6817 s.d 12512</v>
      </c>
      <c r="J335">
        <f>IF(insurance9[[#This Row],[charges]]&gt;16700,1,0)</f>
        <v>0</v>
      </c>
      <c r="K335" s="138">
        <f>insurance9[[#This Row],[charges]]</f>
        <v>11658.379150000001</v>
      </c>
      <c r="L335">
        <f>insurance9[[#This Row],[age]]</f>
        <v>56</v>
      </c>
      <c r="M335">
        <f>IF(insurance9[[#This Row],[smoker]]="yes",1,0)</f>
        <v>0</v>
      </c>
      <c r="N335" t="str">
        <f>IF(insurance9[[#This Row],[smoker]]="yes","Perokok","Non Perokok")</f>
        <v>Non Perokok</v>
      </c>
      <c r="O335" s="138">
        <f>insurance9[[#This Row],[charges]]</f>
        <v>11658.379150000001</v>
      </c>
      <c r="P335" s="138" t="str" cm="1">
        <f t="array" ref="P335">INDEX(bmi[bmi name],MATCH(1,(insurance9[[#This Row],[bmi]]&lt;bmi[bmi atas])*(insurance9[[#This Row],[bmi]]&gt;=bmi[bmi bawah]),0),0)</f>
        <v>Obesitas I</v>
      </c>
      <c r="Q335" s="138">
        <f>insurance9[[#This Row],[cha]]</f>
        <v>11658.379150000001</v>
      </c>
      <c r="R335" s="138" t="str">
        <f>insurance9[[#This Row],[smo]]</f>
        <v>Non Perokok</v>
      </c>
      <c r="S335" s="149">
        <f>insurance9[[#This Row],[bmi]]</f>
        <v>28.785</v>
      </c>
      <c r="T335" s="149">
        <f>insurance9[[#This Row],[age]]</f>
        <v>56</v>
      </c>
      <c r="U335" s="149">
        <f>insurance9[[#This Row],[bmi2]]</f>
        <v>28.785</v>
      </c>
      <c r="V335">
        <f>insurance9[[#This Row],[charges_class]]</f>
        <v>2</v>
      </c>
      <c r="W335">
        <f>VLOOKUP(insurance9[[#This Row],[region]],Table2[],2,0)</f>
        <v>2</v>
      </c>
      <c r="X335">
        <f>IF(insurance9[[#This Row],[sex]]="female",0,1)</f>
        <v>0</v>
      </c>
      <c r="Y335">
        <f>insurance9[[#This Row],[bmi]]</f>
        <v>28.785</v>
      </c>
      <c r="Z335">
        <f>insurance9[[#This Row],[children]]</f>
        <v>0</v>
      </c>
    </row>
    <row r="336" spans="1:26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 s="29">
        <v>19144.576519999999</v>
      </c>
      <c r="H336" cm="1">
        <f t="array" ref="H336">INDEX(kelas_charges[kelas],MATCH(1,(insurance9[[#This Row],[charges]]&gt;=kelas_charges[Lower])*(insurance9[[#This Row],[charges]]&lt;kelas_charges[Upper]),0),1)</f>
        <v>4</v>
      </c>
      <c r="I336" t="str" cm="1">
        <f t="array" ref="I336">INDEX(kelas_charges[desc],MATCH(1,(insurance9[[#This Row],[charges]]&gt;=kelas_charges[Lower])*(insurance9[[#This Row],[charges]]&lt;kelas_charges[Upper]),0),1)</f>
        <v>18207 s.d 23903</v>
      </c>
      <c r="J336">
        <f>IF(insurance9[[#This Row],[charges]]&gt;16700,1,0)</f>
        <v>1</v>
      </c>
      <c r="K336" s="138">
        <f>insurance9[[#This Row],[charges]]</f>
        <v>19144.576519999999</v>
      </c>
      <c r="L336">
        <f>insurance9[[#This Row],[age]]</f>
        <v>43</v>
      </c>
      <c r="M336">
        <f>IF(insurance9[[#This Row],[smoker]]="yes",1,0)</f>
        <v>0</v>
      </c>
      <c r="N336" t="str">
        <f>IF(insurance9[[#This Row],[smoker]]="yes","Perokok","Non Perokok")</f>
        <v>Non Perokok</v>
      </c>
      <c r="O336" s="138">
        <f>insurance9[[#This Row],[charges]]</f>
        <v>19144.576519999999</v>
      </c>
      <c r="P336" s="138" t="str" cm="1">
        <f t="array" ref="P336">INDEX(bmi[bmi name],MATCH(1,(insurance9[[#This Row],[bmi]]&lt;bmi[bmi atas])*(insurance9[[#This Row],[bmi]]&gt;=bmi[bmi bawah]),0),0)</f>
        <v>Obesitas II</v>
      </c>
      <c r="Q336" s="138">
        <f>insurance9[[#This Row],[cha]]</f>
        <v>19144.576519999999</v>
      </c>
      <c r="R336" s="138" t="str">
        <f>insurance9[[#This Row],[smo]]</f>
        <v>Non Perokok</v>
      </c>
      <c r="S336" s="149">
        <f>insurance9[[#This Row],[bmi]]</f>
        <v>35.72</v>
      </c>
      <c r="T336" s="149">
        <f>insurance9[[#This Row],[age]]</f>
        <v>43</v>
      </c>
      <c r="U336" s="149">
        <f>insurance9[[#This Row],[bmi2]]</f>
        <v>35.72</v>
      </c>
      <c r="V336">
        <f>insurance9[[#This Row],[charges_class]]</f>
        <v>4</v>
      </c>
      <c r="W336">
        <f>VLOOKUP(insurance9[[#This Row],[region]],Table2[],2,0)</f>
        <v>2</v>
      </c>
      <c r="X336">
        <f>IF(insurance9[[#This Row],[sex]]="female",0,1)</f>
        <v>0</v>
      </c>
      <c r="Y336">
        <f>insurance9[[#This Row],[bmi]]</f>
        <v>35.72</v>
      </c>
      <c r="Z336">
        <f>insurance9[[#This Row],[children]]</f>
        <v>2</v>
      </c>
    </row>
    <row r="337" spans="1:26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 s="29">
        <v>13822.803</v>
      </c>
      <c r="H337" cm="1">
        <f t="array" ref="H337">INDEX(kelas_charges[kelas],MATCH(1,(insurance9[[#This Row],[charges]]&gt;=kelas_charges[Lower])*(insurance9[[#This Row],[charges]]&lt;kelas_charges[Upper]),0),1)</f>
        <v>3</v>
      </c>
      <c r="I337" t="str" cm="1">
        <f t="array" ref="I337">INDEX(kelas_charges[desc],MATCH(1,(insurance9[[#This Row],[charges]]&gt;=kelas_charges[Lower])*(insurance9[[#This Row],[charges]]&lt;kelas_charges[Upper]),0),1)</f>
        <v>12512 s.d 18207</v>
      </c>
      <c r="J337">
        <f>IF(insurance9[[#This Row],[charges]]&gt;16700,1,0)</f>
        <v>0</v>
      </c>
      <c r="K337" s="138">
        <f>insurance9[[#This Row],[charges]]</f>
        <v>13822.803</v>
      </c>
      <c r="L337">
        <f>insurance9[[#This Row],[age]]</f>
        <v>64</v>
      </c>
      <c r="M337">
        <f>IF(insurance9[[#This Row],[smoker]]="yes",1,0)</f>
        <v>0</v>
      </c>
      <c r="N337" t="str">
        <f>IF(insurance9[[#This Row],[smoker]]="yes","Perokok","Non Perokok")</f>
        <v>Non Perokok</v>
      </c>
      <c r="O337" s="138">
        <f>insurance9[[#This Row],[charges]]</f>
        <v>13822.803</v>
      </c>
      <c r="P337" s="138" t="str" cm="1">
        <f t="array" ref="P337">INDEX(bmi[bmi name],MATCH(1,(insurance9[[#This Row],[bmi]]&lt;bmi[bmi atas])*(insurance9[[#This Row],[bmi]]&gt;=bmi[bmi bawah]),0),0)</f>
        <v>Obesitas II</v>
      </c>
      <c r="Q337" s="138">
        <f>insurance9[[#This Row],[cha]]</f>
        <v>13822.803</v>
      </c>
      <c r="R337" s="138" t="str">
        <f>insurance9[[#This Row],[smo]]</f>
        <v>Non Perokok</v>
      </c>
      <c r="S337" s="149">
        <f>insurance9[[#This Row],[bmi]]</f>
        <v>34.5</v>
      </c>
      <c r="T337" s="149">
        <f>insurance9[[#This Row],[age]]</f>
        <v>64</v>
      </c>
      <c r="U337" s="149">
        <f>insurance9[[#This Row],[bmi2]]</f>
        <v>34.5</v>
      </c>
      <c r="V337">
        <f>insurance9[[#This Row],[charges_class]]</f>
        <v>3</v>
      </c>
      <c r="W337">
        <f>VLOOKUP(insurance9[[#This Row],[region]],Table2[],2,0)</f>
        <v>3</v>
      </c>
      <c r="X337">
        <f>IF(insurance9[[#This Row],[sex]]="female",0,1)</f>
        <v>1</v>
      </c>
      <c r="Y337">
        <f>insurance9[[#This Row],[bmi]]</f>
        <v>34.5</v>
      </c>
      <c r="Z337">
        <f>insurance9[[#This Row],[children]]</f>
        <v>0</v>
      </c>
    </row>
    <row r="338" spans="1:26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 s="29">
        <v>12142.578600000001</v>
      </c>
      <c r="H338" cm="1">
        <f t="array" ref="H338">INDEX(kelas_charges[kelas],MATCH(1,(insurance9[[#This Row],[charges]]&gt;=kelas_charges[Lower])*(insurance9[[#This Row],[charges]]&lt;kelas_charges[Upper]),0),1)</f>
        <v>2</v>
      </c>
      <c r="I338" t="str" cm="1">
        <f t="array" ref="I338">INDEX(kelas_charges[desc],MATCH(1,(insurance9[[#This Row],[charges]]&gt;=kelas_charges[Lower])*(insurance9[[#This Row],[charges]]&lt;kelas_charges[Upper]),0),1)</f>
        <v>6817 s.d 12512</v>
      </c>
      <c r="J338">
        <f>IF(insurance9[[#This Row],[charges]]&gt;16700,1,0)</f>
        <v>0</v>
      </c>
      <c r="K338" s="138">
        <f>insurance9[[#This Row],[charges]]</f>
        <v>12142.578600000001</v>
      </c>
      <c r="L338">
        <f>insurance9[[#This Row],[age]]</f>
        <v>60</v>
      </c>
      <c r="M338">
        <f>IF(insurance9[[#This Row],[smoker]]="yes",1,0)</f>
        <v>0</v>
      </c>
      <c r="N338" t="str">
        <f>IF(insurance9[[#This Row],[smoker]]="yes","Perokok","Non Perokok")</f>
        <v>Non Perokok</v>
      </c>
      <c r="O338" s="138">
        <f>insurance9[[#This Row],[charges]]</f>
        <v>12142.578600000001</v>
      </c>
      <c r="P338" s="138" t="str" cm="1">
        <f t="array" ref="P338">INDEX(bmi[bmi name],MATCH(1,(insurance9[[#This Row],[bmi]]&lt;bmi[bmi atas])*(insurance9[[#This Row],[bmi]]&gt;=bmi[bmi bawah]),0),0)</f>
        <v>Obesitas I</v>
      </c>
      <c r="Q338" s="138">
        <f>insurance9[[#This Row],[cha]]</f>
        <v>12142.578600000001</v>
      </c>
      <c r="R338" s="138" t="str">
        <f>insurance9[[#This Row],[smo]]</f>
        <v>Non Perokok</v>
      </c>
      <c r="S338" s="149">
        <f>insurance9[[#This Row],[bmi]]</f>
        <v>25.74</v>
      </c>
      <c r="T338" s="149">
        <f>insurance9[[#This Row],[age]]</f>
        <v>60</v>
      </c>
      <c r="U338" s="149">
        <f>insurance9[[#This Row],[bmi2]]</f>
        <v>25.74</v>
      </c>
      <c r="V338">
        <f>insurance9[[#This Row],[charges_class]]</f>
        <v>2</v>
      </c>
      <c r="W338">
        <f>VLOOKUP(insurance9[[#This Row],[region]],Table2[],2,0)</f>
        <v>4</v>
      </c>
      <c r="X338">
        <f>IF(insurance9[[#This Row],[sex]]="female",0,1)</f>
        <v>1</v>
      </c>
      <c r="Y338">
        <f>insurance9[[#This Row],[bmi]]</f>
        <v>25.74</v>
      </c>
      <c r="Z338">
        <f>insurance9[[#This Row],[children]]</f>
        <v>0</v>
      </c>
    </row>
    <row r="339" spans="1:26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 s="29">
        <v>13937.666499999999</v>
      </c>
      <c r="H339" cm="1">
        <f t="array" ref="H339">INDEX(kelas_charges[kelas],MATCH(1,(insurance9[[#This Row],[charges]]&gt;=kelas_charges[Lower])*(insurance9[[#This Row],[charges]]&lt;kelas_charges[Upper]),0),1)</f>
        <v>3</v>
      </c>
      <c r="I339" t="str" cm="1">
        <f t="array" ref="I339">INDEX(kelas_charges[desc],MATCH(1,(insurance9[[#This Row],[charges]]&gt;=kelas_charges[Lower])*(insurance9[[#This Row],[charges]]&lt;kelas_charges[Upper]),0),1)</f>
        <v>12512 s.d 18207</v>
      </c>
      <c r="J339">
        <f>IF(insurance9[[#This Row],[charges]]&gt;16700,1,0)</f>
        <v>0</v>
      </c>
      <c r="K339" s="138">
        <f>insurance9[[#This Row],[charges]]</f>
        <v>13937.666499999999</v>
      </c>
      <c r="L339">
        <f>insurance9[[#This Row],[age]]</f>
        <v>62</v>
      </c>
      <c r="M339">
        <f>IF(insurance9[[#This Row],[smoker]]="yes",1,0)</f>
        <v>0</v>
      </c>
      <c r="N339" t="str">
        <f>IF(insurance9[[#This Row],[smoker]]="yes","Perokok","Non Perokok")</f>
        <v>Non Perokok</v>
      </c>
      <c r="O339" s="138">
        <f>insurance9[[#This Row],[charges]]</f>
        <v>13937.666499999999</v>
      </c>
      <c r="P339" s="138" t="str" cm="1">
        <f t="array" ref="P339">INDEX(bmi[bmi name],MATCH(1,(insurance9[[#This Row],[bmi]]&lt;bmi[bmi atas])*(insurance9[[#This Row],[bmi]]&gt;=bmi[bmi bawah]),0),0)</f>
        <v>Obesitas I</v>
      </c>
      <c r="Q339" s="138">
        <f>insurance9[[#This Row],[cha]]</f>
        <v>13937.666499999999</v>
      </c>
      <c r="R339" s="138" t="str">
        <f>insurance9[[#This Row],[smo]]</f>
        <v>Non Perokok</v>
      </c>
      <c r="S339" s="149">
        <f>insurance9[[#This Row],[bmi]]</f>
        <v>27.55</v>
      </c>
      <c r="T339" s="149">
        <f>insurance9[[#This Row],[age]]</f>
        <v>62</v>
      </c>
      <c r="U339" s="149">
        <f>insurance9[[#This Row],[bmi2]]</f>
        <v>27.55</v>
      </c>
      <c r="V339">
        <f>insurance9[[#This Row],[charges_class]]</f>
        <v>3</v>
      </c>
      <c r="W339">
        <f>VLOOKUP(insurance9[[#This Row],[region]],Table2[],2,0)</f>
        <v>1</v>
      </c>
      <c r="X339">
        <f>IF(insurance9[[#This Row],[sex]]="female",0,1)</f>
        <v>1</v>
      </c>
      <c r="Y339">
        <f>insurance9[[#This Row],[bmi]]</f>
        <v>27.55</v>
      </c>
      <c r="Z339">
        <f>insurance9[[#This Row],[children]]</f>
        <v>1</v>
      </c>
    </row>
    <row r="340" spans="1:26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 s="29">
        <v>41919.097000000002</v>
      </c>
      <c r="H340" cm="1">
        <f t="array" ref="H340">INDEX(kelas_charges[kelas],MATCH(1,(insurance9[[#This Row],[charges]]&gt;=kelas_charges[Lower])*(insurance9[[#This Row],[charges]]&lt;kelas_charges[Upper]),0),1)</f>
        <v>8</v>
      </c>
      <c r="I340" t="str" cm="1">
        <f t="array" ref="I340">INDEX(kelas_charges[desc],MATCH(1,(insurance9[[#This Row],[charges]]&gt;=kelas_charges[Lower])*(insurance9[[#This Row],[charges]]&lt;kelas_charges[Upper]),0),1)</f>
        <v>40989 s.d 46684</v>
      </c>
      <c r="J340">
        <f>IF(insurance9[[#This Row],[charges]]&gt;16700,1,0)</f>
        <v>1</v>
      </c>
      <c r="K340" s="138">
        <f>insurance9[[#This Row],[charges]]</f>
        <v>41919.097000000002</v>
      </c>
      <c r="L340">
        <f>insurance9[[#This Row],[age]]</f>
        <v>50</v>
      </c>
      <c r="M340">
        <f>IF(insurance9[[#This Row],[smoker]]="yes",1,0)</f>
        <v>1</v>
      </c>
      <c r="N340" t="str">
        <f>IF(insurance9[[#This Row],[smoker]]="yes","Perokok","Non Perokok")</f>
        <v>Perokok</v>
      </c>
      <c r="O340" s="138">
        <f>insurance9[[#This Row],[charges]]</f>
        <v>41919.097000000002</v>
      </c>
      <c r="P340" s="138" t="str" cm="1">
        <f t="array" ref="P340">INDEX(bmi[bmi name],MATCH(1,(insurance9[[#This Row],[bmi]]&lt;bmi[bmi atas])*(insurance9[[#This Row],[bmi]]&gt;=bmi[bmi bawah]),0),0)</f>
        <v>Obesitas II</v>
      </c>
      <c r="Q340" s="138">
        <f>insurance9[[#This Row],[cha]]</f>
        <v>41919.097000000002</v>
      </c>
      <c r="R340" s="138" t="str">
        <f>insurance9[[#This Row],[smo]]</f>
        <v>Perokok</v>
      </c>
      <c r="S340" s="149">
        <f>insurance9[[#This Row],[bmi]]</f>
        <v>32.299999999999997</v>
      </c>
      <c r="T340" s="149">
        <f>insurance9[[#This Row],[age]]</f>
        <v>50</v>
      </c>
      <c r="U340" s="149">
        <f>insurance9[[#This Row],[bmi2]]</f>
        <v>32.299999999999997</v>
      </c>
      <c r="V340">
        <f>insurance9[[#This Row],[charges_class]]</f>
        <v>8</v>
      </c>
      <c r="W340">
        <f>VLOOKUP(insurance9[[#This Row],[region]],Table2[],2,0)</f>
        <v>2</v>
      </c>
      <c r="X340">
        <f>IF(insurance9[[#This Row],[sex]]="female",0,1)</f>
        <v>1</v>
      </c>
      <c r="Y340">
        <f>insurance9[[#This Row],[bmi]]</f>
        <v>32.299999999999997</v>
      </c>
      <c r="Z340">
        <f>insurance9[[#This Row],[children]]</f>
        <v>1</v>
      </c>
    </row>
    <row r="341" spans="1:26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 s="29">
        <v>8232.6388000000006</v>
      </c>
      <c r="H341" cm="1">
        <f t="array" ref="H341">INDEX(kelas_charges[kelas],MATCH(1,(insurance9[[#This Row],[charges]]&gt;=kelas_charges[Lower])*(insurance9[[#This Row],[charges]]&lt;kelas_charges[Upper]),0),1)</f>
        <v>2</v>
      </c>
      <c r="I341" t="str" cm="1">
        <f t="array" ref="I341">INDEX(kelas_charges[desc],MATCH(1,(insurance9[[#This Row],[charges]]&gt;=kelas_charges[Lower])*(insurance9[[#This Row],[charges]]&lt;kelas_charges[Upper]),0),1)</f>
        <v>6817 s.d 12512</v>
      </c>
      <c r="J341">
        <f>IF(insurance9[[#This Row],[charges]]&gt;16700,1,0)</f>
        <v>0</v>
      </c>
      <c r="K341" s="138">
        <f>insurance9[[#This Row],[charges]]</f>
        <v>8232.6388000000006</v>
      </c>
      <c r="L341">
        <f>insurance9[[#This Row],[age]]</f>
        <v>46</v>
      </c>
      <c r="M341">
        <f>IF(insurance9[[#This Row],[smoker]]="yes",1,0)</f>
        <v>0</v>
      </c>
      <c r="N341" t="str">
        <f>IF(insurance9[[#This Row],[smoker]]="yes","Perokok","Non Perokok")</f>
        <v>Non Perokok</v>
      </c>
      <c r="O341" s="138">
        <f>insurance9[[#This Row],[charges]]</f>
        <v>8232.6388000000006</v>
      </c>
      <c r="P341" s="138" t="str" cm="1">
        <f t="array" ref="P341">INDEX(bmi[bmi name],MATCH(1,(insurance9[[#This Row],[bmi]]&lt;bmi[bmi atas])*(insurance9[[#This Row],[bmi]]&gt;=bmi[bmi bawah]),0),0)</f>
        <v>Obesitas I</v>
      </c>
      <c r="Q341" s="138">
        <f>insurance9[[#This Row],[cha]]</f>
        <v>8232.6388000000006</v>
      </c>
      <c r="R341" s="138" t="str">
        <f>insurance9[[#This Row],[smo]]</f>
        <v>Non Perokok</v>
      </c>
      <c r="S341" s="149">
        <f>insurance9[[#This Row],[bmi]]</f>
        <v>27.72</v>
      </c>
      <c r="T341" s="149">
        <f>insurance9[[#This Row],[age]]</f>
        <v>46</v>
      </c>
      <c r="U341" s="149">
        <f>insurance9[[#This Row],[bmi2]]</f>
        <v>27.72</v>
      </c>
      <c r="V341">
        <f>insurance9[[#This Row],[charges_class]]</f>
        <v>2</v>
      </c>
      <c r="W341">
        <f>VLOOKUP(insurance9[[#This Row],[region]],Table2[],2,0)</f>
        <v>4</v>
      </c>
      <c r="X341">
        <f>IF(insurance9[[#This Row],[sex]]="female",0,1)</f>
        <v>0</v>
      </c>
      <c r="Y341">
        <f>insurance9[[#This Row],[bmi]]</f>
        <v>27.72</v>
      </c>
      <c r="Z341">
        <f>insurance9[[#This Row],[children]]</f>
        <v>1</v>
      </c>
    </row>
    <row r="342" spans="1:26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 s="29">
        <v>18955.220170000001</v>
      </c>
      <c r="H342" cm="1">
        <f t="array" ref="H342">INDEX(kelas_charges[kelas],MATCH(1,(insurance9[[#This Row],[charges]]&gt;=kelas_charges[Lower])*(insurance9[[#This Row],[charges]]&lt;kelas_charges[Upper]),0),1)</f>
        <v>4</v>
      </c>
      <c r="I342" t="str" cm="1">
        <f t="array" ref="I342">INDEX(kelas_charges[desc],MATCH(1,(insurance9[[#This Row],[charges]]&gt;=kelas_charges[Lower])*(insurance9[[#This Row],[charges]]&lt;kelas_charges[Upper]),0),1)</f>
        <v>18207 s.d 23903</v>
      </c>
      <c r="J342">
        <f>IF(insurance9[[#This Row],[charges]]&gt;16700,1,0)</f>
        <v>1</v>
      </c>
      <c r="K342" s="138">
        <f>insurance9[[#This Row],[charges]]</f>
        <v>18955.220170000001</v>
      </c>
      <c r="L342">
        <f>insurance9[[#This Row],[age]]</f>
        <v>24</v>
      </c>
      <c r="M342">
        <f>IF(insurance9[[#This Row],[smoker]]="yes",1,0)</f>
        <v>0</v>
      </c>
      <c r="N342" t="str">
        <f>IF(insurance9[[#This Row],[smoker]]="yes","Perokok","Non Perokok")</f>
        <v>Non Perokok</v>
      </c>
      <c r="O342" s="138">
        <f>insurance9[[#This Row],[charges]]</f>
        <v>18955.220170000001</v>
      </c>
      <c r="P342" s="138" t="str" cm="1">
        <f t="array" ref="P342">INDEX(bmi[bmi name],MATCH(1,(insurance9[[#This Row],[bmi]]&lt;bmi[bmi atas])*(insurance9[[#This Row],[bmi]]&gt;=bmi[bmi bawah]),0),0)</f>
        <v>Obesitas I</v>
      </c>
      <c r="Q342" s="138">
        <f>insurance9[[#This Row],[cha]]</f>
        <v>18955.220170000001</v>
      </c>
      <c r="R342" s="138" t="str">
        <f>insurance9[[#This Row],[smo]]</f>
        <v>Non Perokok</v>
      </c>
      <c r="S342" s="149">
        <f>insurance9[[#This Row],[bmi]]</f>
        <v>27.6</v>
      </c>
      <c r="T342" s="149">
        <f>insurance9[[#This Row],[age]]</f>
        <v>24</v>
      </c>
      <c r="U342" s="149">
        <f>insurance9[[#This Row],[bmi2]]</f>
        <v>27.6</v>
      </c>
      <c r="V342">
        <f>insurance9[[#This Row],[charges_class]]</f>
        <v>4</v>
      </c>
      <c r="W342">
        <f>VLOOKUP(insurance9[[#This Row],[region]],Table2[],2,0)</f>
        <v>3</v>
      </c>
      <c r="X342">
        <f>IF(insurance9[[#This Row],[sex]]="female",0,1)</f>
        <v>0</v>
      </c>
      <c r="Y342">
        <f>insurance9[[#This Row],[bmi]]</f>
        <v>27.6</v>
      </c>
      <c r="Z342">
        <f>insurance9[[#This Row],[children]]</f>
        <v>0</v>
      </c>
    </row>
    <row r="343" spans="1:26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 s="29">
        <v>13352.0998</v>
      </c>
      <c r="H343" cm="1">
        <f t="array" ref="H343">INDEX(kelas_charges[kelas],MATCH(1,(insurance9[[#This Row],[charges]]&gt;=kelas_charges[Lower])*(insurance9[[#This Row],[charges]]&lt;kelas_charges[Upper]),0),1)</f>
        <v>3</v>
      </c>
      <c r="I343" t="str" cm="1">
        <f t="array" ref="I343">INDEX(kelas_charges[desc],MATCH(1,(insurance9[[#This Row],[charges]]&gt;=kelas_charges[Lower])*(insurance9[[#This Row],[charges]]&lt;kelas_charges[Upper]),0),1)</f>
        <v>12512 s.d 18207</v>
      </c>
      <c r="J343">
        <f>IF(insurance9[[#This Row],[charges]]&gt;16700,1,0)</f>
        <v>0</v>
      </c>
      <c r="K343" s="138">
        <f>insurance9[[#This Row],[charges]]</f>
        <v>13352.0998</v>
      </c>
      <c r="L343">
        <f>insurance9[[#This Row],[age]]</f>
        <v>62</v>
      </c>
      <c r="M343">
        <f>IF(insurance9[[#This Row],[smoker]]="yes",1,0)</f>
        <v>0</v>
      </c>
      <c r="N343" t="str">
        <f>IF(insurance9[[#This Row],[smoker]]="yes","Perokok","Non Perokok")</f>
        <v>Non Perokok</v>
      </c>
      <c r="O343" s="138">
        <f>insurance9[[#This Row],[charges]]</f>
        <v>13352.0998</v>
      </c>
      <c r="P343" s="138" t="str" cm="1">
        <f t="array" ref="P343">INDEX(bmi[bmi name],MATCH(1,(insurance9[[#This Row],[bmi]]&lt;bmi[bmi atas])*(insurance9[[#This Row],[bmi]]&gt;=bmi[bmi bawah]),0),0)</f>
        <v>Obesitas II</v>
      </c>
      <c r="Q343" s="138">
        <f>insurance9[[#This Row],[cha]]</f>
        <v>13352.0998</v>
      </c>
      <c r="R343" s="138" t="str">
        <f>insurance9[[#This Row],[smo]]</f>
        <v>Non Perokok</v>
      </c>
      <c r="S343" s="149">
        <f>insurance9[[#This Row],[bmi]]</f>
        <v>30.02</v>
      </c>
      <c r="T343" s="149">
        <f>insurance9[[#This Row],[age]]</f>
        <v>62</v>
      </c>
      <c r="U343" s="149">
        <f>insurance9[[#This Row],[bmi2]]</f>
        <v>30.02</v>
      </c>
      <c r="V343">
        <f>insurance9[[#This Row],[charges_class]]</f>
        <v>3</v>
      </c>
      <c r="W343">
        <f>VLOOKUP(insurance9[[#This Row],[region]],Table2[],2,0)</f>
        <v>1</v>
      </c>
      <c r="X343">
        <f>IF(insurance9[[#This Row],[sex]]="female",0,1)</f>
        <v>1</v>
      </c>
      <c r="Y343">
        <f>insurance9[[#This Row],[bmi]]</f>
        <v>30.02</v>
      </c>
      <c r="Z343">
        <f>insurance9[[#This Row],[children]]</f>
        <v>0</v>
      </c>
    </row>
    <row r="344" spans="1:26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 s="29">
        <v>13217.094499999999</v>
      </c>
      <c r="H344" cm="1">
        <f t="array" ref="H344">INDEX(kelas_charges[kelas],MATCH(1,(insurance9[[#This Row],[charges]]&gt;=kelas_charges[Lower])*(insurance9[[#This Row],[charges]]&lt;kelas_charges[Upper]),0),1)</f>
        <v>3</v>
      </c>
      <c r="I344" t="str" cm="1">
        <f t="array" ref="I344">INDEX(kelas_charges[desc],MATCH(1,(insurance9[[#This Row],[charges]]&gt;=kelas_charges[Lower])*(insurance9[[#This Row],[charges]]&lt;kelas_charges[Upper]),0),1)</f>
        <v>12512 s.d 18207</v>
      </c>
      <c r="J344">
        <f>IF(insurance9[[#This Row],[charges]]&gt;16700,1,0)</f>
        <v>0</v>
      </c>
      <c r="K344" s="138">
        <f>insurance9[[#This Row],[charges]]</f>
        <v>13217.094499999999</v>
      </c>
      <c r="L344">
        <f>insurance9[[#This Row],[age]]</f>
        <v>60</v>
      </c>
      <c r="M344">
        <f>IF(insurance9[[#This Row],[smoker]]="yes",1,0)</f>
        <v>0</v>
      </c>
      <c r="N344" t="str">
        <f>IF(insurance9[[#This Row],[smoker]]="yes","Perokok","Non Perokok")</f>
        <v>Non Perokok</v>
      </c>
      <c r="O344" s="138">
        <f>insurance9[[#This Row],[charges]]</f>
        <v>13217.094499999999</v>
      </c>
      <c r="P344" s="138" t="str" cm="1">
        <f t="array" ref="P344">INDEX(bmi[bmi name],MATCH(1,(insurance9[[#This Row],[bmi]]&lt;bmi[bmi atas])*(insurance9[[#This Row],[bmi]]&gt;=bmi[bmi bawah]),0),0)</f>
        <v>Obesitas I</v>
      </c>
      <c r="Q344" s="138">
        <f>insurance9[[#This Row],[cha]]</f>
        <v>13217.094499999999</v>
      </c>
      <c r="R344" s="138" t="str">
        <f>insurance9[[#This Row],[smo]]</f>
        <v>Non Perokok</v>
      </c>
      <c r="S344" s="149">
        <f>insurance9[[#This Row],[bmi]]</f>
        <v>27.55</v>
      </c>
      <c r="T344" s="149">
        <f>insurance9[[#This Row],[age]]</f>
        <v>60</v>
      </c>
      <c r="U344" s="149">
        <f>insurance9[[#This Row],[bmi2]]</f>
        <v>27.55</v>
      </c>
      <c r="V344">
        <f>insurance9[[#This Row],[charges_class]]</f>
        <v>3</v>
      </c>
      <c r="W344">
        <f>VLOOKUP(insurance9[[#This Row],[region]],Table2[],2,0)</f>
        <v>2</v>
      </c>
      <c r="X344">
        <f>IF(insurance9[[#This Row],[sex]]="female",0,1)</f>
        <v>0</v>
      </c>
      <c r="Y344">
        <f>insurance9[[#This Row],[bmi]]</f>
        <v>27.55</v>
      </c>
      <c r="Z344">
        <f>insurance9[[#This Row],[children]]</f>
        <v>0</v>
      </c>
    </row>
    <row r="345" spans="1:26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 s="29">
        <v>13981.850350000001</v>
      </c>
      <c r="H345" cm="1">
        <f t="array" ref="H345">INDEX(kelas_charges[kelas],MATCH(1,(insurance9[[#This Row],[charges]]&gt;=kelas_charges[Lower])*(insurance9[[#This Row],[charges]]&lt;kelas_charges[Upper]),0),1)</f>
        <v>3</v>
      </c>
      <c r="I345" t="str" cm="1">
        <f t="array" ref="I345">INDEX(kelas_charges[desc],MATCH(1,(insurance9[[#This Row],[charges]]&gt;=kelas_charges[Lower])*(insurance9[[#This Row],[charges]]&lt;kelas_charges[Upper]),0),1)</f>
        <v>12512 s.d 18207</v>
      </c>
      <c r="J345">
        <f>IF(insurance9[[#This Row],[charges]]&gt;16700,1,0)</f>
        <v>0</v>
      </c>
      <c r="K345" s="138">
        <f>insurance9[[#This Row],[charges]]</f>
        <v>13981.850350000001</v>
      </c>
      <c r="L345">
        <f>insurance9[[#This Row],[age]]</f>
        <v>63</v>
      </c>
      <c r="M345">
        <f>IF(insurance9[[#This Row],[smoker]]="yes",1,0)</f>
        <v>0</v>
      </c>
      <c r="N345" t="str">
        <f>IF(insurance9[[#This Row],[smoker]]="yes","Perokok","Non Perokok")</f>
        <v>Non Perokok</v>
      </c>
      <c r="O345" s="138">
        <f>insurance9[[#This Row],[charges]]</f>
        <v>13981.850350000001</v>
      </c>
      <c r="P345" s="138" t="str" cm="1">
        <f t="array" ref="P345">INDEX(bmi[bmi name],MATCH(1,(insurance9[[#This Row],[bmi]]&lt;bmi[bmi atas])*(insurance9[[#This Row],[bmi]]&gt;=bmi[bmi bawah]),0),0)</f>
        <v>Obesitas II</v>
      </c>
      <c r="Q345" s="138">
        <f>insurance9[[#This Row],[cha]]</f>
        <v>13981.850350000001</v>
      </c>
      <c r="R345" s="138" t="str">
        <f>insurance9[[#This Row],[smo]]</f>
        <v>Non Perokok</v>
      </c>
      <c r="S345" s="149">
        <f>insurance9[[#This Row],[bmi]]</f>
        <v>36.765000000000001</v>
      </c>
      <c r="T345" s="149">
        <f>insurance9[[#This Row],[age]]</f>
        <v>63</v>
      </c>
      <c r="U345" s="149">
        <f>insurance9[[#This Row],[bmi2]]</f>
        <v>36.765000000000001</v>
      </c>
      <c r="V345">
        <f>insurance9[[#This Row],[charges_class]]</f>
        <v>3</v>
      </c>
      <c r="W345">
        <f>VLOOKUP(insurance9[[#This Row],[region]],Table2[],2,0)</f>
        <v>2</v>
      </c>
      <c r="X345">
        <f>IF(insurance9[[#This Row],[sex]]="female",0,1)</f>
        <v>1</v>
      </c>
      <c r="Y345">
        <f>insurance9[[#This Row],[bmi]]</f>
        <v>36.765000000000001</v>
      </c>
      <c r="Z345">
        <f>insurance9[[#This Row],[children]]</f>
        <v>0</v>
      </c>
    </row>
    <row r="346" spans="1:26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 s="29">
        <v>10977.2063</v>
      </c>
      <c r="H346" cm="1">
        <f t="array" ref="H346">INDEX(kelas_charges[kelas],MATCH(1,(insurance9[[#This Row],[charges]]&gt;=kelas_charges[Lower])*(insurance9[[#This Row],[charges]]&lt;kelas_charges[Upper]),0),1)</f>
        <v>2</v>
      </c>
      <c r="I346" t="str" cm="1">
        <f t="array" ref="I346">INDEX(kelas_charges[desc],MATCH(1,(insurance9[[#This Row],[charges]]&gt;=kelas_charges[Lower])*(insurance9[[#This Row],[charges]]&lt;kelas_charges[Upper]),0),1)</f>
        <v>6817 s.d 12512</v>
      </c>
      <c r="J346">
        <f>IF(insurance9[[#This Row],[charges]]&gt;16700,1,0)</f>
        <v>0</v>
      </c>
      <c r="K346" s="138">
        <f>insurance9[[#This Row],[charges]]</f>
        <v>10977.2063</v>
      </c>
      <c r="L346">
        <f>insurance9[[#This Row],[age]]</f>
        <v>49</v>
      </c>
      <c r="M346">
        <f>IF(insurance9[[#This Row],[smoker]]="yes",1,0)</f>
        <v>0</v>
      </c>
      <c r="N346" t="str">
        <f>IF(insurance9[[#This Row],[smoker]]="yes","Perokok","Non Perokok")</f>
        <v>Non Perokok</v>
      </c>
      <c r="O346" s="138">
        <f>insurance9[[#This Row],[charges]]</f>
        <v>10977.2063</v>
      </c>
      <c r="P346" s="138" t="str" cm="1">
        <f t="array" ref="P346">INDEX(bmi[bmi name],MATCH(1,(insurance9[[#This Row],[bmi]]&lt;bmi[bmi atas])*(insurance9[[#This Row],[bmi]]&gt;=bmi[bmi bawah]),0),0)</f>
        <v>Obesitas II</v>
      </c>
      <c r="Q346" s="138">
        <f>insurance9[[#This Row],[cha]]</f>
        <v>10977.2063</v>
      </c>
      <c r="R346" s="138" t="str">
        <f>insurance9[[#This Row],[smo]]</f>
        <v>Non Perokok</v>
      </c>
      <c r="S346" s="149">
        <f>insurance9[[#This Row],[bmi]]</f>
        <v>41.47</v>
      </c>
      <c r="T346" s="149">
        <f>insurance9[[#This Row],[age]]</f>
        <v>49</v>
      </c>
      <c r="U346" s="149">
        <f>insurance9[[#This Row],[bmi2]]</f>
        <v>41.47</v>
      </c>
      <c r="V346">
        <f>insurance9[[#This Row],[charges_class]]</f>
        <v>2</v>
      </c>
      <c r="W346">
        <f>VLOOKUP(insurance9[[#This Row],[region]],Table2[],2,0)</f>
        <v>4</v>
      </c>
      <c r="X346">
        <f>IF(insurance9[[#This Row],[sex]]="female",0,1)</f>
        <v>0</v>
      </c>
      <c r="Y346">
        <f>insurance9[[#This Row],[bmi]]</f>
        <v>41.47</v>
      </c>
      <c r="Z346">
        <f>insurance9[[#This Row],[children]]</f>
        <v>4</v>
      </c>
    </row>
    <row r="347" spans="1:26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 s="29">
        <v>6184.2993999999999</v>
      </c>
      <c r="H347" cm="1">
        <f t="array" ref="H347">INDEX(kelas_charges[kelas],MATCH(1,(insurance9[[#This Row],[charges]]&gt;=kelas_charges[Lower])*(insurance9[[#This Row],[charges]]&lt;kelas_charges[Upper]),0),1)</f>
        <v>1</v>
      </c>
      <c r="I347" t="str" cm="1">
        <f t="array" ref="I347">INDEX(kelas_charges[desc],MATCH(1,(insurance9[[#This Row],[charges]]&gt;=kelas_charges[Lower])*(insurance9[[#This Row],[charges]]&lt;kelas_charges[Upper]),0),1)</f>
        <v>1121 s.d 6817</v>
      </c>
      <c r="J347">
        <f>IF(insurance9[[#This Row],[charges]]&gt;16700,1,0)</f>
        <v>0</v>
      </c>
      <c r="K347" s="138">
        <f>insurance9[[#This Row],[charges]]</f>
        <v>6184.2993999999999</v>
      </c>
      <c r="L347">
        <f>insurance9[[#This Row],[age]]</f>
        <v>34</v>
      </c>
      <c r="M347">
        <f>IF(insurance9[[#This Row],[smoker]]="yes",1,0)</f>
        <v>0</v>
      </c>
      <c r="N347" t="str">
        <f>IF(insurance9[[#This Row],[smoker]]="yes","Perokok","Non Perokok")</f>
        <v>Non Perokok</v>
      </c>
      <c r="O347" s="138">
        <f>insurance9[[#This Row],[charges]]</f>
        <v>6184.2993999999999</v>
      </c>
      <c r="P347" s="138" t="str" cm="1">
        <f t="array" ref="P347">INDEX(bmi[bmi name],MATCH(1,(insurance9[[#This Row],[bmi]]&lt;bmi[bmi atas])*(insurance9[[#This Row],[bmi]]&gt;=bmi[bmi bawah]),0),0)</f>
        <v>Obesitas I</v>
      </c>
      <c r="Q347" s="138">
        <f>insurance9[[#This Row],[cha]]</f>
        <v>6184.2993999999999</v>
      </c>
      <c r="R347" s="138" t="str">
        <f>insurance9[[#This Row],[smo]]</f>
        <v>Non Perokok</v>
      </c>
      <c r="S347" s="149">
        <f>insurance9[[#This Row],[bmi]]</f>
        <v>29.26</v>
      </c>
      <c r="T347" s="149">
        <f>insurance9[[#This Row],[age]]</f>
        <v>34</v>
      </c>
      <c r="U347" s="149">
        <f>insurance9[[#This Row],[bmi2]]</f>
        <v>29.26</v>
      </c>
      <c r="V347">
        <f>insurance9[[#This Row],[charges_class]]</f>
        <v>1</v>
      </c>
      <c r="W347">
        <f>VLOOKUP(insurance9[[#This Row],[region]],Table2[],2,0)</f>
        <v>4</v>
      </c>
      <c r="X347">
        <f>IF(insurance9[[#This Row],[sex]]="female",0,1)</f>
        <v>0</v>
      </c>
      <c r="Y347">
        <f>insurance9[[#This Row],[bmi]]</f>
        <v>29.26</v>
      </c>
      <c r="Z347">
        <f>insurance9[[#This Row],[children]]</f>
        <v>3</v>
      </c>
    </row>
    <row r="348" spans="1:26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 s="29">
        <v>4889.9994999999999</v>
      </c>
      <c r="H348" cm="1">
        <f t="array" ref="H348">INDEX(kelas_charges[kelas],MATCH(1,(insurance9[[#This Row],[charges]]&gt;=kelas_charges[Lower])*(insurance9[[#This Row],[charges]]&lt;kelas_charges[Upper]),0),1)</f>
        <v>1</v>
      </c>
      <c r="I348" t="str" cm="1">
        <f t="array" ref="I348">INDEX(kelas_charges[desc],MATCH(1,(insurance9[[#This Row],[charges]]&gt;=kelas_charges[Lower])*(insurance9[[#This Row],[charges]]&lt;kelas_charges[Upper]),0),1)</f>
        <v>1121 s.d 6817</v>
      </c>
      <c r="J348">
        <f>IF(insurance9[[#This Row],[charges]]&gt;16700,1,0)</f>
        <v>0</v>
      </c>
      <c r="K348" s="138">
        <f>insurance9[[#This Row],[charges]]</f>
        <v>4889.9994999999999</v>
      </c>
      <c r="L348">
        <f>insurance9[[#This Row],[age]]</f>
        <v>33</v>
      </c>
      <c r="M348">
        <f>IF(insurance9[[#This Row],[smoker]]="yes",1,0)</f>
        <v>0</v>
      </c>
      <c r="N348" t="str">
        <f>IF(insurance9[[#This Row],[smoker]]="yes","Perokok","Non Perokok")</f>
        <v>Non Perokok</v>
      </c>
      <c r="O348" s="138">
        <f>insurance9[[#This Row],[charges]]</f>
        <v>4889.9994999999999</v>
      </c>
      <c r="P348" s="138" t="str" cm="1">
        <f t="array" ref="P348">INDEX(bmi[bmi name],MATCH(1,(insurance9[[#This Row],[bmi]]&lt;bmi[bmi atas])*(insurance9[[#This Row],[bmi]]&gt;=bmi[bmi bawah]),0),0)</f>
        <v>Obesitas II</v>
      </c>
      <c r="Q348" s="138">
        <f>insurance9[[#This Row],[cha]]</f>
        <v>4889.9994999999999</v>
      </c>
      <c r="R348" s="138" t="str">
        <f>insurance9[[#This Row],[smo]]</f>
        <v>Non Perokok</v>
      </c>
      <c r="S348" s="149">
        <f>insurance9[[#This Row],[bmi]]</f>
        <v>35.75</v>
      </c>
      <c r="T348" s="149">
        <f>insurance9[[#This Row],[age]]</f>
        <v>33</v>
      </c>
      <c r="U348" s="149">
        <f>insurance9[[#This Row],[bmi2]]</f>
        <v>35.75</v>
      </c>
      <c r="V348">
        <f>insurance9[[#This Row],[charges_class]]</f>
        <v>1</v>
      </c>
      <c r="W348">
        <f>VLOOKUP(insurance9[[#This Row],[region]],Table2[],2,0)</f>
        <v>4</v>
      </c>
      <c r="X348">
        <f>IF(insurance9[[#This Row],[sex]]="female",0,1)</f>
        <v>1</v>
      </c>
      <c r="Y348">
        <f>insurance9[[#This Row],[bmi]]</f>
        <v>35.75</v>
      </c>
      <c r="Z348">
        <f>insurance9[[#This Row],[children]]</f>
        <v>2</v>
      </c>
    </row>
    <row r="349" spans="1:26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 s="29">
        <v>8334.4575499999992</v>
      </c>
      <c r="H349" cm="1">
        <f t="array" ref="H349">INDEX(kelas_charges[kelas],MATCH(1,(insurance9[[#This Row],[charges]]&gt;=kelas_charges[Lower])*(insurance9[[#This Row],[charges]]&lt;kelas_charges[Upper]),0),1)</f>
        <v>2</v>
      </c>
      <c r="I349" t="str" cm="1">
        <f t="array" ref="I349">INDEX(kelas_charges[desc],MATCH(1,(insurance9[[#This Row],[charges]]&gt;=kelas_charges[Lower])*(insurance9[[#This Row],[charges]]&lt;kelas_charges[Upper]),0),1)</f>
        <v>6817 s.d 12512</v>
      </c>
      <c r="J349">
        <f>IF(insurance9[[#This Row],[charges]]&gt;16700,1,0)</f>
        <v>0</v>
      </c>
      <c r="K349" s="138">
        <f>insurance9[[#This Row],[charges]]</f>
        <v>8334.4575499999992</v>
      </c>
      <c r="L349">
        <f>insurance9[[#This Row],[age]]</f>
        <v>46</v>
      </c>
      <c r="M349">
        <f>IF(insurance9[[#This Row],[smoker]]="yes",1,0)</f>
        <v>0</v>
      </c>
      <c r="N349" t="str">
        <f>IF(insurance9[[#This Row],[smoker]]="yes","Perokok","Non Perokok")</f>
        <v>Non Perokok</v>
      </c>
      <c r="O349" s="138">
        <f>insurance9[[#This Row],[charges]]</f>
        <v>8334.4575499999992</v>
      </c>
      <c r="P349" s="138" t="str" cm="1">
        <f t="array" ref="P349">INDEX(bmi[bmi name],MATCH(1,(insurance9[[#This Row],[bmi]]&lt;bmi[bmi atas])*(insurance9[[#This Row],[bmi]]&gt;=bmi[bmi bawah]),0),0)</f>
        <v>Obesitas II</v>
      </c>
      <c r="Q349" s="138">
        <f>insurance9[[#This Row],[cha]]</f>
        <v>8334.4575499999992</v>
      </c>
      <c r="R349" s="138" t="str">
        <f>insurance9[[#This Row],[smo]]</f>
        <v>Non Perokok</v>
      </c>
      <c r="S349" s="149">
        <f>insurance9[[#This Row],[bmi]]</f>
        <v>33.344999999999999</v>
      </c>
      <c r="T349" s="149">
        <f>insurance9[[#This Row],[age]]</f>
        <v>46</v>
      </c>
      <c r="U349" s="149">
        <f>insurance9[[#This Row],[bmi2]]</f>
        <v>33.344999999999999</v>
      </c>
      <c r="V349">
        <f>insurance9[[#This Row],[charges_class]]</f>
        <v>2</v>
      </c>
      <c r="W349">
        <f>VLOOKUP(insurance9[[#This Row],[region]],Table2[],2,0)</f>
        <v>2</v>
      </c>
      <c r="X349">
        <f>IF(insurance9[[#This Row],[sex]]="female",0,1)</f>
        <v>1</v>
      </c>
      <c r="Y349">
        <f>insurance9[[#This Row],[bmi]]</f>
        <v>33.344999999999999</v>
      </c>
      <c r="Z349">
        <f>insurance9[[#This Row],[children]]</f>
        <v>1</v>
      </c>
    </row>
    <row r="350" spans="1:26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 s="29">
        <v>5478.0367999999999</v>
      </c>
      <c r="H350" cm="1">
        <f t="array" ref="H350">INDEX(kelas_charges[kelas],MATCH(1,(insurance9[[#This Row],[charges]]&gt;=kelas_charges[Lower])*(insurance9[[#This Row],[charges]]&lt;kelas_charges[Upper]),0),1)</f>
        <v>1</v>
      </c>
      <c r="I350" t="str" cm="1">
        <f t="array" ref="I350">INDEX(kelas_charges[desc],MATCH(1,(insurance9[[#This Row],[charges]]&gt;=kelas_charges[Lower])*(insurance9[[#This Row],[charges]]&lt;kelas_charges[Upper]),0),1)</f>
        <v>1121 s.d 6817</v>
      </c>
      <c r="J350">
        <f>IF(insurance9[[#This Row],[charges]]&gt;16700,1,0)</f>
        <v>0</v>
      </c>
      <c r="K350" s="138">
        <f>insurance9[[#This Row],[charges]]</f>
        <v>5478.0367999999999</v>
      </c>
      <c r="L350">
        <f>insurance9[[#This Row],[age]]</f>
        <v>36</v>
      </c>
      <c r="M350">
        <f>IF(insurance9[[#This Row],[smoker]]="yes",1,0)</f>
        <v>0</v>
      </c>
      <c r="N350" t="str">
        <f>IF(insurance9[[#This Row],[smoker]]="yes","Perokok","Non Perokok")</f>
        <v>Non Perokok</v>
      </c>
      <c r="O350" s="138">
        <f>insurance9[[#This Row],[charges]]</f>
        <v>5478.0367999999999</v>
      </c>
      <c r="P350" s="138" t="str" cm="1">
        <f t="array" ref="P350">INDEX(bmi[bmi name],MATCH(1,(insurance9[[#This Row],[bmi]]&lt;bmi[bmi atas])*(insurance9[[#This Row],[bmi]]&gt;=bmi[bmi bawah]),0),0)</f>
        <v>Obesitas I</v>
      </c>
      <c r="Q350" s="138">
        <f>insurance9[[#This Row],[cha]]</f>
        <v>5478.0367999999999</v>
      </c>
      <c r="R350" s="138" t="str">
        <f>insurance9[[#This Row],[smo]]</f>
        <v>Non Perokok</v>
      </c>
      <c r="S350" s="149">
        <f>insurance9[[#This Row],[bmi]]</f>
        <v>29.92</v>
      </c>
      <c r="T350" s="149">
        <f>insurance9[[#This Row],[age]]</f>
        <v>36</v>
      </c>
      <c r="U350" s="149">
        <f>insurance9[[#This Row],[bmi2]]</f>
        <v>29.92</v>
      </c>
      <c r="V350">
        <f>insurance9[[#This Row],[charges_class]]</f>
        <v>1</v>
      </c>
      <c r="W350">
        <f>VLOOKUP(insurance9[[#This Row],[region]],Table2[],2,0)</f>
        <v>4</v>
      </c>
      <c r="X350">
        <f>IF(insurance9[[#This Row],[sex]]="female",0,1)</f>
        <v>0</v>
      </c>
      <c r="Y350">
        <f>insurance9[[#This Row],[bmi]]</f>
        <v>29.92</v>
      </c>
      <c r="Z350">
        <f>insurance9[[#This Row],[children]]</f>
        <v>1</v>
      </c>
    </row>
    <row r="351" spans="1:26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 s="29">
        <v>1635.7336499999999</v>
      </c>
      <c r="H351" cm="1">
        <f t="array" ref="H351">INDEX(kelas_charges[kelas],MATCH(1,(insurance9[[#This Row],[charges]]&gt;=kelas_charges[Lower])*(insurance9[[#This Row],[charges]]&lt;kelas_charges[Upper]),0),1)</f>
        <v>1</v>
      </c>
      <c r="I351" t="str" cm="1">
        <f t="array" ref="I351">INDEX(kelas_charges[desc],MATCH(1,(insurance9[[#This Row],[charges]]&gt;=kelas_charges[Lower])*(insurance9[[#This Row],[charges]]&lt;kelas_charges[Upper]),0),1)</f>
        <v>1121 s.d 6817</v>
      </c>
      <c r="J351">
        <f>IF(insurance9[[#This Row],[charges]]&gt;16700,1,0)</f>
        <v>0</v>
      </c>
      <c r="K351" s="138">
        <f>insurance9[[#This Row],[charges]]</f>
        <v>1635.7336499999999</v>
      </c>
      <c r="L351">
        <f>insurance9[[#This Row],[age]]</f>
        <v>19</v>
      </c>
      <c r="M351">
        <f>IF(insurance9[[#This Row],[smoker]]="yes",1,0)</f>
        <v>0</v>
      </c>
      <c r="N351" t="str">
        <f>IF(insurance9[[#This Row],[smoker]]="yes","Perokok","Non Perokok")</f>
        <v>Non Perokok</v>
      </c>
      <c r="O351" s="138">
        <f>insurance9[[#This Row],[charges]]</f>
        <v>1635.7336499999999</v>
      </c>
      <c r="P351" s="138" t="str" cm="1">
        <f t="array" ref="P351">INDEX(bmi[bmi name],MATCH(1,(insurance9[[#This Row],[bmi]]&lt;bmi[bmi atas])*(insurance9[[#This Row],[bmi]]&gt;=bmi[bmi bawah]),0),0)</f>
        <v>Obesitas I</v>
      </c>
      <c r="Q351" s="138">
        <f>insurance9[[#This Row],[cha]]</f>
        <v>1635.7336499999999</v>
      </c>
      <c r="R351" s="138" t="str">
        <f>insurance9[[#This Row],[smo]]</f>
        <v>Non Perokok</v>
      </c>
      <c r="S351" s="149">
        <f>insurance9[[#This Row],[bmi]]</f>
        <v>27.835000000000001</v>
      </c>
      <c r="T351" s="149">
        <f>insurance9[[#This Row],[age]]</f>
        <v>19</v>
      </c>
      <c r="U351" s="149">
        <f>insurance9[[#This Row],[bmi2]]</f>
        <v>27.835000000000001</v>
      </c>
      <c r="V351">
        <f>insurance9[[#This Row],[charges_class]]</f>
        <v>1</v>
      </c>
      <c r="W351">
        <f>VLOOKUP(insurance9[[#This Row],[region]],Table2[],2,0)</f>
        <v>1</v>
      </c>
      <c r="X351">
        <f>IF(insurance9[[#This Row],[sex]]="female",0,1)</f>
        <v>1</v>
      </c>
      <c r="Y351">
        <f>insurance9[[#This Row],[bmi]]</f>
        <v>27.835000000000001</v>
      </c>
      <c r="Z351">
        <f>insurance9[[#This Row],[children]]</f>
        <v>0</v>
      </c>
    </row>
    <row r="352" spans="1:26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 s="29">
        <v>11830.6072</v>
      </c>
      <c r="H352" cm="1">
        <f t="array" ref="H352">INDEX(kelas_charges[kelas],MATCH(1,(insurance9[[#This Row],[charges]]&gt;=kelas_charges[Lower])*(insurance9[[#This Row],[charges]]&lt;kelas_charges[Upper]),0),1)</f>
        <v>2</v>
      </c>
      <c r="I352" t="str" cm="1">
        <f t="array" ref="I352">INDEX(kelas_charges[desc],MATCH(1,(insurance9[[#This Row],[charges]]&gt;=kelas_charges[Lower])*(insurance9[[#This Row],[charges]]&lt;kelas_charges[Upper]),0),1)</f>
        <v>6817 s.d 12512</v>
      </c>
      <c r="J352">
        <f>IF(insurance9[[#This Row],[charges]]&gt;16700,1,0)</f>
        <v>0</v>
      </c>
      <c r="K352" s="138">
        <f>insurance9[[#This Row],[charges]]</f>
        <v>11830.6072</v>
      </c>
      <c r="L352">
        <f>insurance9[[#This Row],[age]]</f>
        <v>57</v>
      </c>
      <c r="M352">
        <f>IF(insurance9[[#This Row],[smoker]]="yes",1,0)</f>
        <v>0</v>
      </c>
      <c r="N352" t="str">
        <f>IF(insurance9[[#This Row],[smoker]]="yes","Perokok","Non Perokok")</f>
        <v>Non Perokok</v>
      </c>
      <c r="O352" s="138">
        <f>insurance9[[#This Row],[charges]]</f>
        <v>11830.6072</v>
      </c>
      <c r="P352" s="138" t="str" cm="1">
        <f t="array" ref="P352">INDEX(bmi[bmi name],MATCH(1,(insurance9[[#This Row],[bmi]]&lt;bmi[bmi atas])*(insurance9[[#This Row],[bmi]]&gt;=bmi[bmi bawah]),0),0)</f>
        <v>Overweight</v>
      </c>
      <c r="Q352" s="138">
        <f>insurance9[[#This Row],[cha]]</f>
        <v>11830.6072</v>
      </c>
      <c r="R352" s="138" t="str">
        <f>insurance9[[#This Row],[smo]]</f>
        <v>Non Perokok</v>
      </c>
      <c r="S352" s="149">
        <f>insurance9[[#This Row],[bmi]]</f>
        <v>23.18</v>
      </c>
      <c r="T352" s="149">
        <f>insurance9[[#This Row],[age]]</f>
        <v>57</v>
      </c>
      <c r="U352" s="149">
        <f>insurance9[[#This Row],[bmi2]]</f>
        <v>23.18</v>
      </c>
      <c r="V352">
        <f>insurance9[[#This Row],[charges_class]]</f>
        <v>2</v>
      </c>
      <c r="W352">
        <f>VLOOKUP(insurance9[[#This Row],[region]],Table2[],2,0)</f>
        <v>1</v>
      </c>
      <c r="X352">
        <f>IF(insurance9[[#This Row],[sex]]="female",0,1)</f>
        <v>0</v>
      </c>
      <c r="Y352">
        <f>insurance9[[#This Row],[bmi]]</f>
        <v>23.18</v>
      </c>
      <c r="Z352">
        <f>insurance9[[#This Row],[children]]</f>
        <v>0</v>
      </c>
    </row>
    <row r="353" spans="1:26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 s="29">
        <v>8932.0840000000007</v>
      </c>
      <c r="H353" cm="1">
        <f t="array" ref="H353">INDEX(kelas_charges[kelas],MATCH(1,(insurance9[[#This Row],[charges]]&gt;=kelas_charges[Lower])*(insurance9[[#This Row],[charges]]&lt;kelas_charges[Upper]),0),1)</f>
        <v>2</v>
      </c>
      <c r="I353" t="str" cm="1">
        <f t="array" ref="I353">INDEX(kelas_charges[desc],MATCH(1,(insurance9[[#This Row],[charges]]&gt;=kelas_charges[Lower])*(insurance9[[#This Row],[charges]]&lt;kelas_charges[Upper]),0),1)</f>
        <v>6817 s.d 12512</v>
      </c>
      <c r="J353">
        <f>IF(insurance9[[#This Row],[charges]]&gt;16700,1,0)</f>
        <v>0</v>
      </c>
      <c r="K353" s="138">
        <f>insurance9[[#This Row],[charges]]</f>
        <v>8932.0840000000007</v>
      </c>
      <c r="L353">
        <f>insurance9[[#This Row],[age]]</f>
        <v>50</v>
      </c>
      <c r="M353">
        <f>IF(insurance9[[#This Row],[smoker]]="yes",1,0)</f>
        <v>0</v>
      </c>
      <c r="N353" t="str">
        <f>IF(insurance9[[#This Row],[smoker]]="yes","Perokok","Non Perokok")</f>
        <v>Non Perokok</v>
      </c>
      <c r="O353" s="138">
        <f>insurance9[[#This Row],[charges]]</f>
        <v>8932.0840000000007</v>
      </c>
      <c r="P353" s="138" t="str" cm="1">
        <f t="array" ref="P353">INDEX(bmi[bmi name],MATCH(1,(insurance9[[#This Row],[bmi]]&lt;bmi[bmi atas])*(insurance9[[#This Row],[bmi]]&gt;=bmi[bmi bawah]),0),0)</f>
        <v>Obesitas I</v>
      </c>
      <c r="Q353" s="138">
        <f>insurance9[[#This Row],[cha]]</f>
        <v>8932.0840000000007</v>
      </c>
      <c r="R353" s="138" t="str">
        <f>insurance9[[#This Row],[smo]]</f>
        <v>Non Perokok</v>
      </c>
      <c r="S353" s="149">
        <f>insurance9[[#This Row],[bmi]]</f>
        <v>25.6</v>
      </c>
      <c r="T353" s="149">
        <f>insurance9[[#This Row],[age]]</f>
        <v>50</v>
      </c>
      <c r="U353" s="149">
        <f>insurance9[[#This Row],[bmi2]]</f>
        <v>25.6</v>
      </c>
      <c r="V353">
        <f>insurance9[[#This Row],[charges_class]]</f>
        <v>2</v>
      </c>
      <c r="W353">
        <f>VLOOKUP(insurance9[[#This Row],[region]],Table2[],2,0)</f>
        <v>3</v>
      </c>
      <c r="X353">
        <f>IF(insurance9[[#This Row],[sex]]="female",0,1)</f>
        <v>0</v>
      </c>
      <c r="Y353">
        <f>insurance9[[#This Row],[bmi]]</f>
        <v>25.6</v>
      </c>
      <c r="Z353">
        <f>insurance9[[#This Row],[children]]</f>
        <v>0</v>
      </c>
    </row>
    <row r="354" spans="1:26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 s="29">
        <v>3554.203</v>
      </c>
      <c r="H354" cm="1">
        <f t="array" ref="H354">INDEX(kelas_charges[kelas],MATCH(1,(insurance9[[#This Row],[charges]]&gt;=kelas_charges[Lower])*(insurance9[[#This Row],[charges]]&lt;kelas_charges[Upper]),0),1)</f>
        <v>1</v>
      </c>
      <c r="I354" t="str" cm="1">
        <f t="array" ref="I354">INDEX(kelas_charges[desc],MATCH(1,(insurance9[[#This Row],[charges]]&gt;=kelas_charges[Lower])*(insurance9[[#This Row],[charges]]&lt;kelas_charges[Upper]),0),1)</f>
        <v>1121 s.d 6817</v>
      </c>
      <c r="J354">
        <f>IF(insurance9[[#This Row],[charges]]&gt;16700,1,0)</f>
        <v>0</v>
      </c>
      <c r="K354" s="138">
        <f>insurance9[[#This Row],[charges]]</f>
        <v>3554.203</v>
      </c>
      <c r="L354">
        <f>insurance9[[#This Row],[age]]</f>
        <v>30</v>
      </c>
      <c r="M354">
        <f>IF(insurance9[[#This Row],[smoker]]="yes",1,0)</f>
        <v>0</v>
      </c>
      <c r="N354" t="str">
        <f>IF(insurance9[[#This Row],[smoker]]="yes","Perokok","Non Perokok")</f>
        <v>Non Perokok</v>
      </c>
      <c r="O354" s="138">
        <f>insurance9[[#This Row],[charges]]</f>
        <v>3554.203</v>
      </c>
      <c r="P354" s="138" t="str" cm="1">
        <f t="array" ref="P354">INDEX(bmi[bmi name],MATCH(1,(insurance9[[#This Row],[bmi]]&lt;bmi[bmi atas])*(insurance9[[#This Row],[bmi]]&gt;=bmi[bmi bawah]),0),0)</f>
        <v>Obesitas I</v>
      </c>
      <c r="Q354" s="138">
        <f>insurance9[[#This Row],[cha]]</f>
        <v>3554.203</v>
      </c>
      <c r="R354" s="138" t="str">
        <f>insurance9[[#This Row],[smo]]</f>
        <v>Non Perokok</v>
      </c>
      <c r="S354" s="149">
        <f>insurance9[[#This Row],[bmi]]</f>
        <v>27.7</v>
      </c>
      <c r="T354" s="149">
        <f>insurance9[[#This Row],[age]]</f>
        <v>30</v>
      </c>
      <c r="U354" s="149">
        <f>insurance9[[#This Row],[bmi2]]</f>
        <v>27.7</v>
      </c>
      <c r="V354">
        <f>insurance9[[#This Row],[charges_class]]</f>
        <v>1</v>
      </c>
      <c r="W354">
        <f>VLOOKUP(insurance9[[#This Row],[region]],Table2[],2,0)</f>
        <v>3</v>
      </c>
      <c r="X354">
        <f>IF(insurance9[[#This Row],[sex]]="female",0,1)</f>
        <v>0</v>
      </c>
      <c r="Y354">
        <f>insurance9[[#This Row],[bmi]]</f>
        <v>27.7</v>
      </c>
      <c r="Z354">
        <f>insurance9[[#This Row],[children]]</f>
        <v>0</v>
      </c>
    </row>
    <row r="355" spans="1:26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 s="29">
        <v>12404.8791</v>
      </c>
      <c r="H355" cm="1">
        <f t="array" ref="H355">INDEX(kelas_charges[kelas],MATCH(1,(insurance9[[#This Row],[charges]]&gt;=kelas_charges[Lower])*(insurance9[[#This Row],[charges]]&lt;kelas_charges[Upper]),0),1)</f>
        <v>2</v>
      </c>
      <c r="I355" t="str" cm="1">
        <f t="array" ref="I355">INDEX(kelas_charges[desc],MATCH(1,(insurance9[[#This Row],[charges]]&gt;=kelas_charges[Lower])*(insurance9[[#This Row],[charges]]&lt;kelas_charges[Upper]),0),1)</f>
        <v>6817 s.d 12512</v>
      </c>
      <c r="J355">
        <f>IF(insurance9[[#This Row],[charges]]&gt;16700,1,0)</f>
        <v>0</v>
      </c>
      <c r="K355" s="138">
        <f>insurance9[[#This Row],[charges]]</f>
        <v>12404.8791</v>
      </c>
      <c r="L355">
        <f>insurance9[[#This Row],[age]]</f>
        <v>33</v>
      </c>
      <c r="M355">
        <f>IF(insurance9[[#This Row],[smoker]]="yes",1,0)</f>
        <v>0</v>
      </c>
      <c r="N355" t="str">
        <f>IF(insurance9[[#This Row],[smoker]]="yes","Perokok","Non Perokok")</f>
        <v>Non Perokok</v>
      </c>
      <c r="O355" s="138">
        <f>insurance9[[#This Row],[charges]]</f>
        <v>12404.8791</v>
      </c>
      <c r="P355" s="138" t="str" cm="1">
        <f t="array" ref="P355">INDEX(bmi[bmi name],MATCH(1,(insurance9[[#This Row],[bmi]]&lt;bmi[bmi atas])*(insurance9[[#This Row],[bmi]]&gt;=bmi[bmi bawah]),0),0)</f>
        <v>Obesitas II</v>
      </c>
      <c r="Q355" s="138">
        <f>insurance9[[#This Row],[cha]]</f>
        <v>12404.8791</v>
      </c>
      <c r="R355" s="138" t="str">
        <f>insurance9[[#This Row],[smo]]</f>
        <v>Non Perokok</v>
      </c>
      <c r="S355" s="149">
        <f>insurance9[[#This Row],[bmi]]</f>
        <v>35.244999999999997</v>
      </c>
      <c r="T355" s="149">
        <f>insurance9[[#This Row],[age]]</f>
        <v>33</v>
      </c>
      <c r="U355" s="149">
        <f>insurance9[[#This Row],[bmi2]]</f>
        <v>35.244999999999997</v>
      </c>
      <c r="V355">
        <f>insurance9[[#This Row],[charges_class]]</f>
        <v>2</v>
      </c>
      <c r="W355">
        <f>VLOOKUP(insurance9[[#This Row],[region]],Table2[],2,0)</f>
        <v>2</v>
      </c>
      <c r="X355">
        <f>IF(insurance9[[#This Row],[sex]]="female",0,1)</f>
        <v>1</v>
      </c>
      <c r="Y355">
        <f>insurance9[[#This Row],[bmi]]</f>
        <v>35.244999999999997</v>
      </c>
      <c r="Z355">
        <f>insurance9[[#This Row],[children]]</f>
        <v>0</v>
      </c>
    </row>
    <row r="356" spans="1:26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 s="29">
        <v>14133.03775</v>
      </c>
      <c r="H356" cm="1">
        <f t="array" ref="H356">INDEX(kelas_charges[kelas],MATCH(1,(insurance9[[#This Row],[charges]]&gt;=kelas_charges[Lower])*(insurance9[[#This Row],[charges]]&lt;kelas_charges[Upper]),0),1)</f>
        <v>3</v>
      </c>
      <c r="I356" t="str" cm="1">
        <f t="array" ref="I356">INDEX(kelas_charges[desc],MATCH(1,(insurance9[[#This Row],[charges]]&gt;=kelas_charges[Lower])*(insurance9[[#This Row],[charges]]&lt;kelas_charges[Upper]),0),1)</f>
        <v>12512 s.d 18207</v>
      </c>
      <c r="J356">
        <f>IF(insurance9[[#This Row],[charges]]&gt;16700,1,0)</f>
        <v>0</v>
      </c>
      <c r="K356" s="138">
        <f>insurance9[[#This Row],[charges]]</f>
        <v>14133.03775</v>
      </c>
      <c r="L356">
        <f>insurance9[[#This Row],[age]]</f>
        <v>18</v>
      </c>
      <c r="M356">
        <f>IF(insurance9[[#This Row],[smoker]]="yes",1,0)</f>
        <v>0</v>
      </c>
      <c r="N356" t="str">
        <f>IF(insurance9[[#This Row],[smoker]]="yes","Perokok","Non Perokok")</f>
        <v>Non Perokok</v>
      </c>
      <c r="O356" s="138">
        <f>insurance9[[#This Row],[charges]]</f>
        <v>14133.03775</v>
      </c>
      <c r="P356" s="138" t="str" cm="1">
        <f t="array" ref="P356">INDEX(bmi[bmi name],MATCH(1,(insurance9[[#This Row],[bmi]]&lt;bmi[bmi atas])*(insurance9[[#This Row],[bmi]]&gt;=bmi[bmi bawah]),0),0)</f>
        <v>Obesitas II</v>
      </c>
      <c r="Q356" s="138">
        <f>insurance9[[#This Row],[cha]]</f>
        <v>14133.03775</v>
      </c>
      <c r="R356" s="138" t="str">
        <f>insurance9[[#This Row],[smo]]</f>
        <v>Non Perokok</v>
      </c>
      <c r="S356" s="149">
        <f>insurance9[[#This Row],[bmi]]</f>
        <v>38.28</v>
      </c>
      <c r="T356" s="149">
        <f>insurance9[[#This Row],[age]]</f>
        <v>18</v>
      </c>
      <c r="U356" s="149">
        <f>insurance9[[#This Row],[bmi2]]</f>
        <v>38.28</v>
      </c>
      <c r="V356">
        <f>insurance9[[#This Row],[charges_class]]</f>
        <v>3</v>
      </c>
      <c r="W356">
        <f>VLOOKUP(insurance9[[#This Row],[region]],Table2[],2,0)</f>
        <v>4</v>
      </c>
      <c r="X356">
        <f>IF(insurance9[[#This Row],[sex]]="female",0,1)</f>
        <v>0</v>
      </c>
      <c r="Y356">
        <f>insurance9[[#This Row],[bmi]]</f>
        <v>38.28</v>
      </c>
      <c r="Z356">
        <f>insurance9[[#This Row],[children]]</f>
        <v>0</v>
      </c>
    </row>
    <row r="357" spans="1:26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 s="29">
        <v>24603.04837</v>
      </c>
      <c r="H357" cm="1">
        <f t="array" ref="H357">INDEX(kelas_charges[kelas],MATCH(1,(insurance9[[#This Row],[charges]]&gt;=kelas_charges[Lower])*(insurance9[[#This Row],[charges]]&lt;kelas_charges[Upper]),0),1)</f>
        <v>5</v>
      </c>
      <c r="I357" t="str" cm="1">
        <f t="array" ref="I357">INDEX(kelas_charges[desc],MATCH(1,(insurance9[[#This Row],[charges]]&gt;=kelas_charges[Lower])*(insurance9[[#This Row],[charges]]&lt;kelas_charges[Upper]),0),1)</f>
        <v>23903 s.d 29598</v>
      </c>
      <c r="J357">
        <f>IF(insurance9[[#This Row],[charges]]&gt;16700,1,0)</f>
        <v>1</v>
      </c>
      <c r="K357" s="138">
        <f>insurance9[[#This Row],[charges]]</f>
        <v>24603.04837</v>
      </c>
      <c r="L357">
        <f>insurance9[[#This Row],[age]]</f>
        <v>46</v>
      </c>
      <c r="M357">
        <f>IF(insurance9[[#This Row],[smoker]]="yes",1,0)</f>
        <v>0</v>
      </c>
      <c r="N357" t="str">
        <f>IF(insurance9[[#This Row],[smoker]]="yes","Perokok","Non Perokok")</f>
        <v>Non Perokok</v>
      </c>
      <c r="O357" s="138">
        <f>insurance9[[#This Row],[charges]]</f>
        <v>24603.04837</v>
      </c>
      <c r="P357" s="138" t="str" cm="1">
        <f t="array" ref="P357">INDEX(bmi[bmi name],MATCH(1,(insurance9[[#This Row],[bmi]]&lt;bmi[bmi atas])*(insurance9[[#This Row],[bmi]]&gt;=bmi[bmi bawah]),0),0)</f>
        <v>Obesitas I</v>
      </c>
      <c r="Q357" s="138">
        <f>insurance9[[#This Row],[cha]]</f>
        <v>24603.04837</v>
      </c>
      <c r="R357" s="138" t="str">
        <f>insurance9[[#This Row],[smo]]</f>
        <v>Non Perokok</v>
      </c>
      <c r="S357" s="149">
        <f>insurance9[[#This Row],[bmi]]</f>
        <v>27.6</v>
      </c>
      <c r="T357" s="149">
        <f>insurance9[[#This Row],[age]]</f>
        <v>46</v>
      </c>
      <c r="U357" s="149">
        <f>insurance9[[#This Row],[bmi2]]</f>
        <v>27.6</v>
      </c>
      <c r="V357">
        <f>insurance9[[#This Row],[charges_class]]</f>
        <v>5</v>
      </c>
      <c r="W357">
        <f>VLOOKUP(insurance9[[#This Row],[region]],Table2[],2,0)</f>
        <v>3</v>
      </c>
      <c r="X357">
        <f>IF(insurance9[[#This Row],[sex]]="female",0,1)</f>
        <v>1</v>
      </c>
      <c r="Y357">
        <f>insurance9[[#This Row],[bmi]]</f>
        <v>27.6</v>
      </c>
      <c r="Z357">
        <f>insurance9[[#This Row],[children]]</f>
        <v>0</v>
      </c>
    </row>
    <row r="358" spans="1:26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 s="29">
        <v>8944.1151000000009</v>
      </c>
      <c r="H358" cm="1">
        <f t="array" ref="H358">INDEX(kelas_charges[kelas],MATCH(1,(insurance9[[#This Row],[charges]]&gt;=kelas_charges[Lower])*(insurance9[[#This Row],[charges]]&lt;kelas_charges[Upper]),0),1)</f>
        <v>2</v>
      </c>
      <c r="I358" t="str" cm="1">
        <f t="array" ref="I358">INDEX(kelas_charges[desc],MATCH(1,(insurance9[[#This Row],[charges]]&gt;=kelas_charges[Lower])*(insurance9[[#This Row],[charges]]&lt;kelas_charges[Upper]),0),1)</f>
        <v>6817 s.d 12512</v>
      </c>
      <c r="J358">
        <f>IF(insurance9[[#This Row],[charges]]&gt;16700,1,0)</f>
        <v>0</v>
      </c>
      <c r="K358" s="138">
        <f>insurance9[[#This Row],[charges]]</f>
        <v>8944.1151000000009</v>
      </c>
      <c r="L358">
        <f>insurance9[[#This Row],[age]]</f>
        <v>46</v>
      </c>
      <c r="M358">
        <f>IF(insurance9[[#This Row],[smoker]]="yes",1,0)</f>
        <v>0</v>
      </c>
      <c r="N358" t="str">
        <f>IF(insurance9[[#This Row],[smoker]]="yes","Perokok","Non Perokok")</f>
        <v>Non Perokok</v>
      </c>
      <c r="O358" s="138">
        <f>insurance9[[#This Row],[charges]]</f>
        <v>8944.1151000000009</v>
      </c>
      <c r="P358" s="138" t="str" cm="1">
        <f t="array" ref="P358">INDEX(bmi[bmi name],MATCH(1,(insurance9[[#This Row],[bmi]]&lt;bmi[bmi atas])*(insurance9[[#This Row],[bmi]]&gt;=bmi[bmi bawah]),0),0)</f>
        <v>Obesitas II</v>
      </c>
      <c r="Q358" s="138">
        <f>insurance9[[#This Row],[cha]]</f>
        <v>8944.1151000000009</v>
      </c>
      <c r="R358" s="138" t="str">
        <f>insurance9[[#This Row],[smo]]</f>
        <v>Non Perokok</v>
      </c>
      <c r="S358" s="149">
        <f>insurance9[[#This Row],[bmi]]</f>
        <v>43.89</v>
      </c>
      <c r="T358" s="149">
        <f>insurance9[[#This Row],[age]]</f>
        <v>46</v>
      </c>
      <c r="U358" s="149">
        <f>insurance9[[#This Row],[bmi2]]</f>
        <v>43.89</v>
      </c>
      <c r="V358">
        <f>insurance9[[#This Row],[charges_class]]</f>
        <v>2</v>
      </c>
      <c r="W358">
        <f>VLOOKUP(insurance9[[#This Row],[region]],Table2[],2,0)</f>
        <v>4</v>
      </c>
      <c r="X358">
        <f>IF(insurance9[[#This Row],[sex]]="female",0,1)</f>
        <v>1</v>
      </c>
      <c r="Y358">
        <f>insurance9[[#This Row],[bmi]]</f>
        <v>43.89</v>
      </c>
      <c r="Z358">
        <f>insurance9[[#This Row],[children]]</f>
        <v>3</v>
      </c>
    </row>
    <row r="359" spans="1:26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 s="29">
        <v>9620.3307000000004</v>
      </c>
      <c r="H359" cm="1">
        <f t="array" ref="H359">INDEX(kelas_charges[kelas],MATCH(1,(insurance9[[#This Row],[charges]]&gt;=kelas_charges[Lower])*(insurance9[[#This Row],[charges]]&lt;kelas_charges[Upper]),0),1)</f>
        <v>2</v>
      </c>
      <c r="I359" t="str" cm="1">
        <f t="array" ref="I359">INDEX(kelas_charges[desc],MATCH(1,(insurance9[[#This Row],[charges]]&gt;=kelas_charges[Lower])*(insurance9[[#This Row],[charges]]&lt;kelas_charges[Upper]),0),1)</f>
        <v>6817 s.d 12512</v>
      </c>
      <c r="J359">
        <f>IF(insurance9[[#This Row],[charges]]&gt;16700,1,0)</f>
        <v>0</v>
      </c>
      <c r="K359" s="138">
        <f>insurance9[[#This Row],[charges]]</f>
        <v>9620.3307000000004</v>
      </c>
      <c r="L359">
        <f>insurance9[[#This Row],[age]]</f>
        <v>47</v>
      </c>
      <c r="M359">
        <f>IF(insurance9[[#This Row],[smoker]]="yes",1,0)</f>
        <v>0</v>
      </c>
      <c r="N359" t="str">
        <f>IF(insurance9[[#This Row],[smoker]]="yes","Perokok","Non Perokok")</f>
        <v>Non Perokok</v>
      </c>
      <c r="O359" s="138">
        <f>insurance9[[#This Row],[charges]]</f>
        <v>9620.3307000000004</v>
      </c>
      <c r="P359" s="138" t="str" cm="1">
        <f t="array" ref="P359">INDEX(bmi[bmi name],MATCH(1,(insurance9[[#This Row],[bmi]]&lt;bmi[bmi atas])*(insurance9[[#This Row],[bmi]]&gt;=bmi[bmi bawah]),0),0)</f>
        <v>Obesitas I</v>
      </c>
      <c r="Q359" s="138">
        <f>insurance9[[#This Row],[cha]]</f>
        <v>9620.3307000000004</v>
      </c>
      <c r="R359" s="138" t="str">
        <f>insurance9[[#This Row],[smo]]</f>
        <v>Non Perokok</v>
      </c>
      <c r="S359" s="149">
        <f>insurance9[[#This Row],[bmi]]</f>
        <v>29.83</v>
      </c>
      <c r="T359" s="149">
        <f>insurance9[[#This Row],[age]]</f>
        <v>47</v>
      </c>
      <c r="U359" s="149">
        <f>insurance9[[#This Row],[bmi2]]</f>
        <v>29.83</v>
      </c>
      <c r="V359">
        <f>insurance9[[#This Row],[charges_class]]</f>
        <v>2</v>
      </c>
      <c r="W359">
        <f>VLOOKUP(insurance9[[#This Row],[region]],Table2[],2,0)</f>
        <v>1</v>
      </c>
      <c r="X359">
        <f>IF(insurance9[[#This Row],[sex]]="female",0,1)</f>
        <v>1</v>
      </c>
      <c r="Y359">
        <f>insurance9[[#This Row],[bmi]]</f>
        <v>29.83</v>
      </c>
      <c r="Z359">
        <f>insurance9[[#This Row],[children]]</f>
        <v>3</v>
      </c>
    </row>
    <row r="360" spans="1:26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 s="29">
        <v>1837.2819</v>
      </c>
      <c r="H360" cm="1">
        <f t="array" ref="H360">INDEX(kelas_charges[kelas],MATCH(1,(insurance9[[#This Row],[charges]]&gt;=kelas_charges[Lower])*(insurance9[[#This Row],[charges]]&lt;kelas_charges[Upper]),0),1)</f>
        <v>1</v>
      </c>
      <c r="I360" t="str" cm="1">
        <f t="array" ref="I360">INDEX(kelas_charges[desc],MATCH(1,(insurance9[[#This Row],[charges]]&gt;=kelas_charges[Lower])*(insurance9[[#This Row],[charges]]&lt;kelas_charges[Upper]),0),1)</f>
        <v>1121 s.d 6817</v>
      </c>
      <c r="J360">
        <f>IF(insurance9[[#This Row],[charges]]&gt;16700,1,0)</f>
        <v>0</v>
      </c>
      <c r="K360" s="138">
        <f>insurance9[[#This Row],[charges]]</f>
        <v>1837.2819</v>
      </c>
      <c r="L360">
        <f>insurance9[[#This Row],[age]]</f>
        <v>23</v>
      </c>
      <c r="M360">
        <f>IF(insurance9[[#This Row],[smoker]]="yes",1,0)</f>
        <v>0</v>
      </c>
      <c r="N360" t="str">
        <f>IF(insurance9[[#This Row],[smoker]]="yes","Perokok","Non Perokok")</f>
        <v>Non Perokok</v>
      </c>
      <c r="O360" s="138">
        <f>insurance9[[#This Row],[charges]]</f>
        <v>1837.2819</v>
      </c>
      <c r="P360" s="138" t="str" cm="1">
        <f t="array" ref="P360">INDEX(bmi[bmi name],MATCH(1,(insurance9[[#This Row],[bmi]]&lt;bmi[bmi atas])*(insurance9[[#This Row],[bmi]]&gt;=bmi[bmi bawah]),0),0)</f>
        <v>Obesitas II</v>
      </c>
      <c r="Q360" s="138">
        <f>insurance9[[#This Row],[cha]]</f>
        <v>1837.2819</v>
      </c>
      <c r="R360" s="138" t="str">
        <f>insurance9[[#This Row],[smo]]</f>
        <v>Non Perokok</v>
      </c>
      <c r="S360" s="149">
        <f>insurance9[[#This Row],[bmi]]</f>
        <v>41.91</v>
      </c>
      <c r="T360" s="149">
        <f>insurance9[[#This Row],[age]]</f>
        <v>23</v>
      </c>
      <c r="U360" s="149">
        <f>insurance9[[#This Row],[bmi2]]</f>
        <v>41.91</v>
      </c>
      <c r="V360">
        <f>insurance9[[#This Row],[charges_class]]</f>
        <v>1</v>
      </c>
      <c r="W360">
        <f>VLOOKUP(insurance9[[#This Row],[region]],Table2[],2,0)</f>
        <v>4</v>
      </c>
      <c r="X360">
        <f>IF(insurance9[[#This Row],[sex]]="female",0,1)</f>
        <v>1</v>
      </c>
      <c r="Y360">
        <f>insurance9[[#This Row],[bmi]]</f>
        <v>41.91</v>
      </c>
      <c r="Z360">
        <f>insurance9[[#This Row],[children]]</f>
        <v>0</v>
      </c>
    </row>
    <row r="361" spans="1:26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 s="29">
        <v>1607.5101</v>
      </c>
      <c r="H361" cm="1">
        <f t="array" ref="H361">INDEX(kelas_charges[kelas],MATCH(1,(insurance9[[#This Row],[charges]]&gt;=kelas_charges[Lower])*(insurance9[[#This Row],[charges]]&lt;kelas_charges[Upper]),0),1)</f>
        <v>1</v>
      </c>
      <c r="I361" t="str" cm="1">
        <f t="array" ref="I361">INDEX(kelas_charges[desc],MATCH(1,(insurance9[[#This Row],[charges]]&gt;=kelas_charges[Lower])*(insurance9[[#This Row],[charges]]&lt;kelas_charges[Upper]),0),1)</f>
        <v>1121 s.d 6817</v>
      </c>
      <c r="J361">
        <f>IF(insurance9[[#This Row],[charges]]&gt;16700,1,0)</f>
        <v>0</v>
      </c>
      <c r="K361" s="138">
        <f>insurance9[[#This Row],[charges]]</f>
        <v>1607.5101</v>
      </c>
      <c r="L361">
        <f>insurance9[[#This Row],[age]]</f>
        <v>18</v>
      </c>
      <c r="M361">
        <f>IF(insurance9[[#This Row],[smoker]]="yes",1,0)</f>
        <v>0</v>
      </c>
      <c r="N361" t="str">
        <f>IF(insurance9[[#This Row],[smoker]]="yes","Perokok","Non Perokok")</f>
        <v>Non Perokok</v>
      </c>
      <c r="O361" s="138">
        <f>insurance9[[#This Row],[charges]]</f>
        <v>1607.5101</v>
      </c>
      <c r="P361" s="138" t="str" cm="1">
        <f t="array" ref="P361">INDEX(bmi[bmi name],MATCH(1,(insurance9[[#This Row],[bmi]]&lt;bmi[bmi atas])*(insurance9[[#This Row],[bmi]]&gt;=bmi[bmi bawah]),0),0)</f>
        <v>Normal</v>
      </c>
      <c r="Q361" s="138">
        <f>insurance9[[#This Row],[cha]]</f>
        <v>1607.5101</v>
      </c>
      <c r="R361" s="138" t="str">
        <f>insurance9[[#This Row],[smo]]</f>
        <v>Non Perokok</v>
      </c>
      <c r="S361" s="149">
        <f>insurance9[[#This Row],[bmi]]</f>
        <v>20.79</v>
      </c>
      <c r="T361" s="149">
        <f>insurance9[[#This Row],[age]]</f>
        <v>18</v>
      </c>
      <c r="U361" s="149">
        <f>insurance9[[#This Row],[bmi2]]</f>
        <v>20.79</v>
      </c>
      <c r="V361">
        <f>insurance9[[#This Row],[charges_class]]</f>
        <v>1</v>
      </c>
      <c r="W361">
        <f>VLOOKUP(insurance9[[#This Row],[region]],Table2[],2,0)</f>
        <v>4</v>
      </c>
      <c r="X361">
        <f>IF(insurance9[[#This Row],[sex]]="female",0,1)</f>
        <v>0</v>
      </c>
      <c r="Y361">
        <f>insurance9[[#This Row],[bmi]]</f>
        <v>20.79</v>
      </c>
      <c r="Z361">
        <f>insurance9[[#This Row],[children]]</f>
        <v>0</v>
      </c>
    </row>
    <row r="362" spans="1:26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 s="29">
        <v>10043.249</v>
      </c>
      <c r="H362" cm="1">
        <f t="array" ref="H362">INDEX(kelas_charges[kelas],MATCH(1,(insurance9[[#This Row],[charges]]&gt;=kelas_charges[Lower])*(insurance9[[#This Row],[charges]]&lt;kelas_charges[Upper]),0),1)</f>
        <v>2</v>
      </c>
      <c r="I362" t="str" cm="1">
        <f t="array" ref="I362">INDEX(kelas_charges[desc],MATCH(1,(insurance9[[#This Row],[charges]]&gt;=kelas_charges[Lower])*(insurance9[[#This Row],[charges]]&lt;kelas_charges[Upper]),0),1)</f>
        <v>6817 s.d 12512</v>
      </c>
      <c r="J362">
        <f>IF(insurance9[[#This Row],[charges]]&gt;16700,1,0)</f>
        <v>0</v>
      </c>
      <c r="K362" s="138">
        <f>insurance9[[#This Row],[charges]]</f>
        <v>10043.249</v>
      </c>
      <c r="L362">
        <f>insurance9[[#This Row],[age]]</f>
        <v>48</v>
      </c>
      <c r="M362">
        <f>IF(insurance9[[#This Row],[smoker]]="yes",1,0)</f>
        <v>0</v>
      </c>
      <c r="N362" t="str">
        <f>IF(insurance9[[#This Row],[smoker]]="yes","Perokok","Non Perokok")</f>
        <v>Non Perokok</v>
      </c>
      <c r="O362" s="138">
        <f>insurance9[[#This Row],[charges]]</f>
        <v>10043.249</v>
      </c>
      <c r="P362" s="138" t="str" cm="1">
        <f t="array" ref="P362">INDEX(bmi[bmi name],MATCH(1,(insurance9[[#This Row],[bmi]]&lt;bmi[bmi atas])*(insurance9[[#This Row],[bmi]]&gt;=bmi[bmi bawah]),0),0)</f>
        <v>Obesitas II</v>
      </c>
      <c r="Q362" s="138">
        <f>insurance9[[#This Row],[cha]]</f>
        <v>10043.249</v>
      </c>
      <c r="R362" s="138" t="str">
        <f>insurance9[[#This Row],[smo]]</f>
        <v>Non Perokok</v>
      </c>
      <c r="S362" s="149">
        <f>insurance9[[#This Row],[bmi]]</f>
        <v>32.299999999999997</v>
      </c>
      <c r="T362" s="149">
        <f>insurance9[[#This Row],[age]]</f>
        <v>48</v>
      </c>
      <c r="U362" s="149">
        <f>insurance9[[#This Row],[bmi2]]</f>
        <v>32.299999999999997</v>
      </c>
      <c r="V362">
        <f>insurance9[[#This Row],[charges_class]]</f>
        <v>2</v>
      </c>
      <c r="W362">
        <f>VLOOKUP(insurance9[[#This Row],[region]],Table2[],2,0)</f>
        <v>2</v>
      </c>
      <c r="X362">
        <f>IF(insurance9[[#This Row],[sex]]="female",0,1)</f>
        <v>0</v>
      </c>
      <c r="Y362">
        <f>insurance9[[#This Row],[bmi]]</f>
        <v>32.299999999999997</v>
      </c>
      <c r="Z362">
        <f>insurance9[[#This Row],[children]]</f>
        <v>2</v>
      </c>
    </row>
    <row r="363" spans="1:26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 s="29">
        <v>4751.07</v>
      </c>
      <c r="H363" cm="1">
        <f t="array" ref="H363">INDEX(kelas_charges[kelas],MATCH(1,(insurance9[[#This Row],[charges]]&gt;=kelas_charges[Lower])*(insurance9[[#This Row],[charges]]&lt;kelas_charges[Upper]),0),1)</f>
        <v>1</v>
      </c>
      <c r="I363" t="str" cm="1">
        <f t="array" ref="I363">INDEX(kelas_charges[desc],MATCH(1,(insurance9[[#This Row],[charges]]&gt;=kelas_charges[Lower])*(insurance9[[#This Row],[charges]]&lt;kelas_charges[Upper]),0),1)</f>
        <v>1121 s.d 6817</v>
      </c>
      <c r="J363">
        <f>IF(insurance9[[#This Row],[charges]]&gt;16700,1,0)</f>
        <v>0</v>
      </c>
      <c r="K363" s="138">
        <f>insurance9[[#This Row],[charges]]</f>
        <v>4751.07</v>
      </c>
      <c r="L363">
        <f>insurance9[[#This Row],[age]]</f>
        <v>35</v>
      </c>
      <c r="M363">
        <f>IF(insurance9[[#This Row],[smoker]]="yes",1,0)</f>
        <v>0</v>
      </c>
      <c r="N363" t="str">
        <f>IF(insurance9[[#This Row],[smoker]]="yes","Perokok","Non Perokok")</f>
        <v>Non Perokok</v>
      </c>
      <c r="O363" s="138">
        <f>insurance9[[#This Row],[charges]]</f>
        <v>4751.07</v>
      </c>
      <c r="P363" s="138" t="str" cm="1">
        <f t="array" ref="P363">INDEX(bmi[bmi name],MATCH(1,(insurance9[[#This Row],[bmi]]&lt;bmi[bmi atas])*(insurance9[[#This Row],[bmi]]&gt;=bmi[bmi bawah]),0),0)</f>
        <v>Obesitas II</v>
      </c>
      <c r="Q363" s="138">
        <f>insurance9[[#This Row],[cha]]</f>
        <v>4751.07</v>
      </c>
      <c r="R363" s="138" t="str">
        <f>insurance9[[#This Row],[smo]]</f>
        <v>Non Perokok</v>
      </c>
      <c r="S363" s="149">
        <f>insurance9[[#This Row],[bmi]]</f>
        <v>30.5</v>
      </c>
      <c r="T363" s="149">
        <f>insurance9[[#This Row],[age]]</f>
        <v>35</v>
      </c>
      <c r="U363" s="149">
        <f>insurance9[[#This Row],[bmi2]]</f>
        <v>30.5</v>
      </c>
      <c r="V363">
        <f>insurance9[[#This Row],[charges_class]]</f>
        <v>1</v>
      </c>
      <c r="W363">
        <f>VLOOKUP(insurance9[[#This Row],[region]],Table2[],2,0)</f>
        <v>3</v>
      </c>
      <c r="X363">
        <f>IF(insurance9[[#This Row],[sex]]="female",0,1)</f>
        <v>1</v>
      </c>
      <c r="Y363">
        <f>insurance9[[#This Row],[bmi]]</f>
        <v>30.5</v>
      </c>
      <c r="Z363">
        <f>insurance9[[#This Row],[children]]</f>
        <v>1</v>
      </c>
    </row>
    <row r="364" spans="1:26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 s="29">
        <v>13844.505999999999</v>
      </c>
      <c r="H364" cm="1">
        <f t="array" ref="H364">INDEX(kelas_charges[kelas],MATCH(1,(insurance9[[#This Row],[charges]]&gt;=kelas_charges[Lower])*(insurance9[[#This Row],[charges]]&lt;kelas_charges[Upper]),0),1)</f>
        <v>3</v>
      </c>
      <c r="I364" t="str" cm="1">
        <f t="array" ref="I364">INDEX(kelas_charges[desc],MATCH(1,(insurance9[[#This Row],[charges]]&gt;=kelas_charges[Lower])*(insurance9[[#This Row],[charges]]&lt;kelas_charges[Upper]),0),1)</f>
        <v>12512 s.d 18207</v>
      </c>
      <c r="J364">
        <f>IF(insurance9[[#This Row],[charges]]&gt;16700,1,0)</f>
        <v>0</v>
      </c>
      <c r="K364" s="138">
        <f>insurance9[[#This Row],[charges]]</f>
        <v>13844.505999999999</v>
      </c>
      <c r="L364">
        <f>insurance9[[#This Row],[age]]</f>
        <v>19</v>
      </c>
      <c r="M364">
        <f>IF(insurance9[[#This Row],[smoker]]="yes",1,0)</f>
        <v>1</v>
      </c>
      <c r="N364" t="str">
        <f>IF(insurance9[[#This Row],[smoker]]="yes","Perokok","Non Perokok")</f>
        <v>Perokok</v>
      </c>
      <c r="O364" s="138">
        <f>insurance9[[#This Row],[charges]]</f>
        <v>13844.505999999999</v>
      </c>
      <c r="P364" s="138" t="str" cm="1">
        <f t="array" ref="P364">INDEX(bmi[bmi name],MATCH(1,(insurance9[[#This Row],[bmi]]&lt;bmi[bmi atas])*(insurance9[[#This Row],[bmi]]&gt;=bmi[bmi bawah]),0),0)</f>
        <v>Normal</v>
      </c>
      <c r="Q364" s="138">
        <f>insurance9[[#This Row],[cha]]</f>
        <v>13844.505999999999</v>
      </c>
      <c r="R364" s="138" t="str">
        <f>insurance9[[#This Row],[smo]]</f>
        <v>Perokok</v>
      </c>
      <c r="S364" s="149">
        <f>insurance9[[#This Row],[bmi]]</f>
        <v>21.7</v>
      </c>
      <c r="T364" s="149">
        <f>insurance9[[#This Row],[age]]</f>
        <v>19</v>
      </c>
      <c r="U364" s="149">
        <f>insurance9[[#This Row],[bmi2]]</f>
        <v>21.7</v>
      </c>
      <c r="V364">
        <f>insurance9[[#This Row],[charges_class]]</f>
        <v>3</v>
      </c>
      <c r="W364">
        <f>VLOOKUP(insurance9[[#This Row],[region]],Table2[],2,0)</f>
        <v>3</v>
      </c>
      <c r="X364">
        <f>IF(insurance9[[#This Row],[sex]]="female",0,1)</f>
        <v>0</v>
      </c>
      <c r="Y364">
        <f>insurance9[[#This Row],[bmi]]</f>
        <v>21.7</v>
      </c>
      <c r="Z364">
        <f>insurance9[[#This Row],[children]]</f>
        <v>0</v>
      </c>
    </row>
    <row r="365" spans="1:26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 s="29">
        <v>2597.779</v>
      </c>
      <c r="H365" cm="1">
        <f t="array" ref="H365">INDEX(kelas_charges[kelas],MATCH(1,(insurance9[[#This Row],[charges]]&gt;=kelas_charges[Lower])*(insurance9[[#This Row],[charges]]&lt;kelas_charges[Upper]),0),1)</f>
        <v>1</v>
      </c>
      <c r="I365" t="str" cm="1">
        <f t="array" ref="I365">INDEX(kelas_charges[desc],MATCH(1,(insurance9[[#This Row],[charges]]&gt;=kelas_charges[Lower])*(insurance9[[#This Row],[charges]]&lt;kelas_charges[Upper]),0),1)</f>
        <v>1121 s.d 6817</v>
      </c>
      <c r="J365">
        <f>IF(insurance9[[#This Row],[charges]]&gt;16700,1,0)</f>
        <v>0</v>
      </c>
      <c r="K365" s="138">
        <f>insurance9[[#This Row],[charges]]</f>
        <v>2597.779</v>
      </c>
      <c r="L365">
        <f>insurance9[[#This Row],[age]]</f>
        <v>21</v>
      </c>
      <c r="M365">
        <f>IF(insurance9[[#This Row],[smoker]]="yes",1,0)</f>
        <v>0</v>
      </c>
      <c r="N365" t="str">
        <f>IF(insurance9[[#This Row],[smoker]]="yes","Perokok","Non Perokok")</f>
        <v>Non Perokok</v>
      </c>
      <c r="O365" s="138">
        <f>insurance9[[#This Row],[charges]]</f>
        <v>2597.779</v>
      </c>
      <c r="P365" s="138" t="str" cm="1">
        <f t="array" ref="P365">INDEX(bmi[bmi name],MATCH(1,(insurance9[[#This Row],[bmi]]&lt;bmi[bmi atas])*(insurance9[[#This Row],[bmi]]&gt;=bmi[bmi bawah]),0),0)</f>
        <v>Obesitas I</v>
      </c>
      <c r="Q365" s="138">
        <f>insurance9[[#This Row],[cha]]</f>
        <v>2597.779</v>
      </c>
      <c r="R365" s="138" t="str">
        <f>insurance9[[#This Row],[smo]]</f>
        <v>Non Perokok</v>
      </c>
      <c r="S365" s="149">
        <f>insurance9[[#This Row],[bmi]]</f>
        <v>26.4</v>
      </c>
      <c r="T365" s="149">
        <f>insurance9[[#This Row],[age]]</f>
        <v>21</v>
      </c>
      <c r="U365" s="149">
        <f>insurance9[[#This Row],[bmi2]]</f>
        <v>26.4</v>
      </c>
      <c r="V365">
        <f>insurance9[[#This Row],[charges_class]]</f>
        <v>1</v>
      </c>
      <c r="W365">
        <f>VLOOKUP(insurance9[[#This Row],[region]],Table2[],2,0)</f>
        <v>3</v>
      </c>
      <c r="X365">
        <f>IF(insurance9[[#This Row],[sex]]="female",0,1)</f>
        <v>0</v>
      </c>
      <c r="Y365">
        <f>insurance9[[#This Row],[bmi]]</f>
        <v>26.4</v>
      </c>
      <c r="Z365">
        <f>insurance9[[#This Row],[children]]</f>
        <v>1</v>
      </c>
    </row>
    <row r="366" spans="1:26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 s="29">
        <v>3180.5101</v>
      </c>
      <c r="H366" cm="1">
        <f t="array" ref="H366">INDEX(kelas_charges[kelas],MATCH(1,(insurance9[[#This Row],[charges]]&gt;=kelas_charges[Lower])*(insurance9[[#This Row],[charges]]&lt;kelas_charges[Upper]),0),1)</f>
        <v>1</v>
      </c>
      <c r="I366" t="str" cm="1">
        <f t="array" ref="I366">INDEX(kelas_charges[desc],MATCH(1,(insurance9[[#This Row],[charges]]&gt;=kelas_charges[Lower])*(insurance9[[#This Row],[charges]]&lt;kelas_charges[Upper]),0),1)</f>
        <v>1121 s.d 6817</v>
      </c>
      <c r="J366">
        <f>IF(insurance9[[#This Row],[charges]]&gt;16700,1,0)</f>
        <v>0</v>
      </c>
      <c r="K366" s="138">
        <f>insurance9[[#This Row],[charges]]</f>
        <v>3180.5101</v>
      </c>
      <c r="L366">
        <f>insurance9[[#This Row],[age]]</f>
        <v>21</v>
      </c>
      <c r="M366">
        <f>IF(insurance9[[#This Row],[smoker]]="yes",1,0)</f>
        <v>0</v>
      </c>
      <c r="N366" t="str">
        <f>IF(insurance9[[#This Row],[smoker]]="yes","Perokok","Non Perokok")</f>
        <v>Non Perokok</v>
      </c>
      <c r="O366" s="138">
        <f>insurance9[[#This Row],[charges]]</f>
        <v>3180.5101</v>
      </c>
      <c r="P366" s="138" t="str" cm="1">
        <f t="array" ref="P366">INDEX(bmi[bmi name],MATCH(1,(insurance9[[#This Row],[bmi]]&lt;bmi[bmi atas])*(insurance9[[#This Row],[bmi]]&gt;=bmi[bmi bawah]),0),0)</f>
        <v>Normal</v>
      </c>
      <c r="Q366" s="138">
        <f>insurance9[[#This Row],[cha]]</f>
        <v>3180.5101</v>
      </c>
      <c r="R366" s="138" t="str">
        <f>insurance9[[#This Row],[smo]]</f>
        <v>Non Perokok</v>
      </c>
      <c r="S366" s="149">
        <f>insurance9[[#This Row],[bmi]]</f>
        <v>21.89</v>
      </c>
      <c r="T366" s="149">
        <f>insurance9[[#This Row],[age]]</f>
        <v>21</v>
      </c>
      <c r="U366" s="149">
        <f>insurance9[[#This Row],[bmi2]]</f>
        <v>21.89</v>
      </c>
      <c r="V366">
        <f>insurance9[[#This Row],[charges_class]]</f>
        <v>1</v>
      </c>
      <c r="W366">
        <f>VLOOKUP(insurance9[[#This Row],[region]],Table2[],2,0)</f>
        <v>4</v>
      </c>
      <c r="X366">
        <f>IF(insurance9[[#This Row],[sex]]="female",0,1)</f>
        <v>0</v>
      </c>
      <c r="Y366">
        <f>insurance9[[#This Row],[bmi]]</f>
        <v>21.89</v>
      </c>
      <c r="Z366">
        <f>insurance9[[#This Row],[children]]</f>
        <v>2</v>
      </c>
    </row>
    <row r="367" spans="1:26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 s="29">
        <v>9778.3472000000002</v>
      </c>
      <c r="H367" cm="1">
        <f t="array" ref="H367">INDEX(kelas_charges[kelas],MATCH(1,(insurance9[[#This Row],[charges]]&gt;=kelas_charges[Lower])*(insurance9[[#This Row],[charges]]&lt;kelas_charges[Upper]),0),1)</f>
        <v>2</v>
      </c>
      <c r="I367" t="str" cm="1">
        <f t="array" ref="I367">INDEX(kelas_charges[desc],MATCH(1,(insurance9[[#This Row],[charges]]&gt;=kelas_charges[Lower])*(insurance9[[#This Row],[charges]]&lt;kelas_charges[Upper]),0),1)</f>
        <v>6817 s.d 12512</v>
      </c>
      <c r="J367">
        <f>IF(insurance9[[#This Row],[charges]]&gt;16700,1,0)</f>
        <v>0</v>
      </c>
      <c r="K367" s="138">
        <f>insurance9[[#This Row],[charges]]</f>
        <v>9778.3472000000002</v>
      </c>
      <c r="L367">
        <f>insurance9[[#This Row],[age]]</f>
        <v>49</v>
      </c>
      <c r="M367">
        <f>IF(insurance9[[#This Row],[smoker]]="yes",1,0)</f>
        <v>0</v>
      </c>
      <c r="N367" t="str">
        <f>IF(insurance9[[#This Row],[smoker]]="yes","Perokok","Non Perokok")</f>
        <v>Non Perokok</v>
      </c>
      <c r="O367" s="138">
        <f>insurance9[[#This Row],[charges]]</f>
        <v>9778.3472000000002</v>
      </c>
      <c r="P367" s="138" t="str" cm="1">
        <f t="array" ref="P367">INDEX(bmi[bmi name],MATCH(1,(insurance9[[#This Row],[bmi]]&lt;bmi[bmi atas])*(insurance9[[#This Row],[bmi]]&gt;=bmi[bmi bawah]),0),0)</f>
        <v>Obesitas II</v>
      </c>
      <c r="Q367" s="138">
        <f>insurance9[[#This Row],[cha]]</f>
        <v>9778.3472000000002</v>
      </c>
      <c r="R367" s="138" t="str">
        <f>insurance9[[#This Row],[smo]]</f>
        <v>Non Perokok</v>
      </c>
      <c r="S367" s="149">
        <f>insurance9[[#This Row],[bmi]]</f>
        <v>30.78</v>
      </c>
      <c r="T367" s="149">
        <f>insurance9[[#This Row],[age]]</f>
        <v>49</v>
      </c>
      <c r="U367" s="149">
        <f>insurance9[[#This Row],[bmi2]]</f>
        <v>30.78</v>
      </c>
      <c r="V367">
        <f>insurance9[[#This Row],[charges_class]]</f>
        <v>2</v>
      </c>
      <c r="W367">
        <f>VLOOKUP(insurance9[[#This Row],[region]],Table2[],2,0)</f>
        <v>2</v>
      </c>
      <c r="X367">
        <f>IF(insurance9[[#This Row],[sex]]="female",0,1)</f>
        <v>0</v>
      </c>
      <c r="Y367">
        <f>insurance9[[#This Row],[bmi]]</f>
        <v>30.78</v>
      </c>
      <c r="Z367">
        <f>insurance9[[#This Row],[children]]</f>
        <v>1</v>
      </c>
    </row>
    <row r="368" spans="1:26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 s="29">
        <v>13430.264999999999</v>
      </c>
      <c r="H368" cm="1">
        <f t="array" ref="H368">INDEX(kelas_charges[kelas],MATCH(1,(insurance9[[#This Row],[charges]]&gt;=kelas_charges[Lower])*(insurance9[[#This Row],[charges]]&lt;kelas_charges[Upper]),0),1)</f>
        <v>3</v>
      </c>
      <c r="I368" t="str" cm="1">
        <f t="array" ref="I368">INDEX(kelas_charges[desc],MATCH(1,(insurance9[[#This Row],[charges]]&gt;=kelas_charges[Lower])*(insurance9[[#This Row],[charges]]&lt;kelas_charges[Upper]),0),1)</f>
        <v>12512 s.d 18207</v>
      </c>
      <c r="J368">
        <f>IF(insurance9[[#This Row],[charges]]&gt;16700,1,0)</f>
        <v>0</v>
      </c>
      <c r="K368" s="138">
        <f>insurance9[[#This Row],[charges]]</f>
        <v>13430.264999999999</v>
      </c>
      <c r="L368">
        <f>insurance9[[#This Row],[age]]</f>
        <v>56</v>
      </c>
      <c r="M368">
        <f>IF(insurance9[[#This Row],[smoker]]="yes",1,0)</f>
        <v>0</v>
      </c>
      <c r="N368" t="str">
        <f>IF(insurance9[[#This Row],[smoker]]="yes","Perokok","Non Perokok")</f>
        <v>Non Perokok</v>
      </c>
      <c r="O368" s="138">
        <f>insurance9[[#This Row],[charges]]</f>
        <v>13430.264999999999</v>
      </c>
      <c r="P368" s="138" t="str" cm="1">
        <f t="array" ref="P368">INDEX(bmi[bmi name],MATCH(1,(insurance9[[#This Row],[bmi]]&lt;bmi[bmi atas])*(insurance9[[#This Row],[bmi]]&gt;=bmi[bmi bawah]),0),0)</f>
        <v>Obesitas II</v>
      </c>
      <c r="Q368" s="138">
        <f>insurance9[[#This Row],[cha]]</f>
        <v>13430.264999999999</v>
      </c>
      <c r="R368" s="138" t="str">
        <f>insurance9[[#This Row],[smo]]</f>
        <v>Non Perokok</v>
      </c>
      <c r="S368" s="149">
        <f>insurance9[[#This Row],[bmi]]</f>
        <v>32.299999999999997</v>
      </c>
      <c r="T368" s="149">
        <f>insurance9[[#This Row],[age]]</f>
        <v>56</v>
      </c>
      <c r="U368" s="149">
        <f>insurance9[[#This Row],[bmi2]]</f>
        <v>32.299999999999997</v>
      </c>
      <c r="V368">
        <f>insurance9[[#This Row],[charges_class]]</f>
        <v>3</v>
      </c>
      <c r="W368">
        <f>VLOOKUP(insurance9[[#This Row],[region]],Table2[],2,0)</f>
        <v>2</v>
      </c>
      <c r="X368">
        <f>IF(insurance9[[#This Row],[sex]]="female",0,1)</f>
        <v>0</v>
      </c>
      <c r="Y368">
        <f>insurance9[[#This Row],[bmi]]</f>
        <v>32.299999999999997</v>
      </c>
      <c r="Z368">
        <f>insurance9[[#This Row],[children]]</f>
        <v>3</v>
      </c>
    </row>
    <row r="369" spans="1:26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 s="29">
        <v>8017.0611500000005</v>
      </c>
      <c r="H369" cm="1">
        <f t="array" ref="H369">INDEX(kelas_charges[kelas],MATCH(1,(insurance9[[#This Row],[charges]]&gt;=kelas_charges[Lower])*(insurance9[[#This Row],[charges]]&lt;kelas_charges[Upper]),0),1)</f>
        <v>2</v>
      </c>
      <c r="I369" t="str" cm="1">
        <f t="array" ref="I369">INDEX(kelas_charges[desc],MATCH(1,(insurance9[[#This Row],[charges]]&gt;=kelas_charges[Lower])*(insurance9[[#This Row],[charges]]&lt;kelas_charges[Upper]),0),1)</f>
        <v>6817 s.d 12512</v>
      </c>
      <c r="J369">
        <f>IF(insurance9[[#This Row],[charges]]&gt;16700,1,0)</f>
        <v>0</v>
      </c>
      <c r="K369" s="138">
        <f>insurance9[[#This Row],[charges]]</f>
        <v>8017.0611500000005</v>
      </c>
      <c r="L369">
        <f>insurance9[[#This Row],[age]]</f>
        <v>42</v>
      </c>
      <c r="M369">
        <f>IF(insurance9[[#This Row],[smoker]]="yes",1,0)</f>
        <v>0</v>
      </c>
      <c r="N369" t="str">
        <f>IF(insurance9[[#This Row],[smoker]]="yes","Perokok","Non Perokok")</f>
        <v>Non Perokok</v>
      </c>
      <c r="O369" s="138">
        <f>insurance9[[#This Row],[charges]]</f>
        <v>8017.0611500000005</v>
      </c>
      <c r="P369" s="138" t="str" cm="1">
        <f t="array" ref="P369">INDEX(bmi[bmi name],MATCH(1,(insurance9[[#This Row],[bmi]]&lt;bmi[bmi atas])*(insurance9[[#This Row],[bmi]]&gt;=bmi[bmi bawah]),0),0)</f>
        <v>Overweight</v>
      </c>
      <c r="Q369" s="138">
        <f>insurance9[[#This Row],[cha]]</f>
        <v>8017.0611500000005</v>
      </c>
      <c r="R369" s="138" t="str">
        <f>insurance9[[#This Row],[smo]]</f>
        <v>Non Perokok</v>
      </c>
      <c r="S369" s="149">
        <f>insurance9[[#This Row],[bmi]]</f>
        <v>24.984999999999999</v>
      </c>
      <c r="T369" s="149">
        <f>insurance9[[#This Row],[age]]</f>
        <v>42</v>
      </c>
      <c r="U369" s="149">
        <f>insurance9[[#This Row],[bmi2]]</f>
        <v>24.984999999999999</v>
      </c>
      <c r="V369">
        <f>insurance9[[#This Row],[charges_class]]</f>
        <v>2</v>
      </c>
      <c r="W369">
        <f>VLOOKUP(insurance9[[#This Row],[region]],Table2[],2,0)</f>
        <v>1</v>
      </c>
      <c r="X369">
        <f>IF(insurance9[[#This Row],[sex]]="female",0,1)</f>
        <v>0</v>
      </c>
      <c r="Y369">
        <f>insurance9[[#This Row],[bmi]]</f>
        <v>24.984999999999999</v>
      </c>
      <c r="Z369">
        <f>insurance9[[#This Row],[children]]</f>
        <v>2</v>
      </c>
    </row>
    <row r="370" spans="1:26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 s="29">
        <v>8116.2688500000004</v>
      </c>
      <c r="H370" cm="1">
        <f t="array" ref="H370">INDEX(kelas_charges[kelas],MATCH(1,(insurance9[[#This Row],[charges]]&gt;=kelas_charges[Lower])*(insurance9[[#This Row],[charges]]&lt;kelas_charges[Upper]),0),1)</f>
        <v>2</v>
      </c>
      <c r="I370" t="str" cm="1">
        <f t="array" ref="I370">INDEX(kelas_charges[desc],MATCH(1,(insurance9[[#This Row],[charges]]&gt;=kelas_charges[Lower])*(insurance9[[#This Row],[charges]]&lt;kelas_charges[Upper]),0),1)</f>
        <v>6817 s.d 12512</v>
      </c>
      <c r="J370">
        <f>IF(insurance9[[#This Row],[charges]]&gt;16700,1,0)</f>
        <v>0</v>
      </c>
      <c r="K370" s="138">
        <f>insurance9[[#This Row],[charges]]</f>
        <v>8116.2688500000004</v>
      </c>
      <c r="L370">
        <f>insurance9[[#This Row],[age]]</f>
        <v>44</v>
      </c>
      <c r="M370">
        <f>IF(insurance9[[#This Row],[smoker]]="yes",1,0)</f>
        <v>0</v>
      </c>
      <c r="N370" t="str">
        <f>IF(insurance9[[#This Row],[smoker]]="yes","Perokok","Non Perokok")</f>
        <v>Non Perokok</v>
      </c>
      <c r="O370" s="138">
        <f>insurance9[[#This Row],[charges]]</f>
        <v>8116.2688500000004</v>
      </c>
      <c r="P370" s="138" t="str" cm="1">
        <f t="array" ref="P370">INDEX(bmi[bmi name],MATCH(1,(insurance9[[#This Row],[bmi]]&lt;bmi[bmi atas])*(insurance9[[#This Row],[bmi]]&gt;=bmi[bmi bawah]),0),0)</f>
        <v>Obesitas II</v>
      </c>
      <c r="Q370" s="138">
        <f>insurance9[[#This Row],[cha]]</f>
        <v>8116.2688500000004</v>
      </c>
      <c r="R370" s="138" t="str">
        <f>insurance9[[#This Row],[smo]]</f>
        <v>Non Perokok</v>
      </c>
      <c r="S370" s="149">
        <f>insurance9[[#This Row],[bmi]]</f>
        <v>32.015000000000001</v>
      </c>
      <c r="T370" s="149">
        <f>insurance9[[#This Row],[age]]</f>
        <v>44</v>
      </c>
      <c r="U370" s="149">
        <f>insurance9[[#This Row],[bmi2]]</f>
        <v>32.015000000000001</v>
      </c>
      <c r="V370">
        <f>insurance9[[#This Row],[charges_class]]</f>
        <v>2</v>
      </c>
      <c r="W370">
        <f>VLOOKUP(insurance9[[#This Row],[region]],Table2[],2,0)</f>
        <v>1</v>
      </c>
      <c r="X370">
        <f>IF(insurance9[[#This Row],[sex]]="female",0,1)</f>
        <v>1</v>
      </c>
      <c r="Y370">
        <f>insurance9[[#This Row],[bmi]]</f>
        <v>32.015000000000001</v>
      </c>
      <c r="Z370">
        <f>insurance9[[#This Row],[children]]</f>
        <v>2</v>
      </c>
    </row>
    <row r="371" spans="1:26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 s="29">
        <v>3481.8679999999999</v>
      </c>
      <c r="H371" cm="1">
        <f t="array" ref="H371">INDEX(kelas_charges[kelas],MATCH(1,(insurance9[[#This Row],[charges]]&gt;=kelas_charges[Lower])*(insurance9[[#This Row],[charges]]&lt;kelas_charges[Upper]),0),1)</f>
        <v>1</v>
      </c>
      <c r="I371" t="str" cm="1">
        <f t="array" ref="I371">INDEX(kelas_charges[desc],MATCH(1,(insurance9[[#This Row],[charges]]&gt;=kelas_charges[Lower])*(insurance9[[#This Row],[charges]]&lt;kelas_charges[Upper]),0),1)</f>
        <v>1121 s.d 6817</v>
      </c>
      <c r="J371">
        <f>IF(insurance9[[#This Row],[charges]]&gt;16700,1,0)</f>
        <v>0</v>
      </c>
      <c r="K371" s="138">
        <f>insurance9[[#This Row],[charges]]</f>
        <v>3481.8679999999999</v>
      </c>
      <c r="L371">
        <f>insurance9[[#This Row],[age]]</f>
        <v>18</v>
      </c>
      <c r="M371">
        <f>IF(insurance9[[#This Row],[smoker]]="yes",1,0)</f>
        <v>0</v>
      </c>
      <c r="N371" t="str">
        <f>IF(insurance9[[#This Row],[smoker]]="yes","Perokok","Non Perokok")</f>
        <v>Non Perokok</v>
      </c>
      <c r="O371" s="138">
        <f>insurance9[[#This Row],[charges]]</f>
        <v>3481.8679999999999</v>
      </c>
      <c r="P371" s="138" t="str" cm="1">
        <f t="array" ref="P371">INDEX(bmi[bmi name],MATCH(1,(insurance9[[#This Row],[bmi]]&lt;bmi[bmi atas])*(insurance9[[#This Row],[bmi]]&gt;=bmi[bmi bawah]),0),0)</f>
        <v>Obesitas II</v>
      </c>
      <c r="Q371" s="138">
        <f>insurance9[[#This Row],[cha]]</f>
        <v>3481.8679999999999</v>
      </c>
      <c r="R371" s="138" t="str">
        <f>insurance9[[#This Row],[smo]]</f>
        <v>Non Perokok</v>
      </c>
      <c r="S371" s="149">
        <f>insurance9[[#This Row],[bmi]]</f>
        <v>30.4</v>
      </c>
      <c r="T371" s="149">
        <f>insurance9[[#This Row],[age]]</f>
        <v>18</v>
      </c>
      <c r="U371" s="149">
        <f>insurance9[[#This Row],[bmi2]]</f>
        <v>30.4</v>
      </c>
      <c r="V371">
        <f>insurance9[[#This Row],[charges_class]]</f>
        <v>1</v>
      </c>
      <c r="W371">
        <f>VLOOKUP(insurance9[[#This Row],[region]],Table2[],2,0)</f>
        <v>2</v>
      </c>
      <c r="X371">
        <f>IF(insurance9[[#This Row],[sex]]="female",0,1)</f>
        <v>1</v>
      </c>
      <c r="Y371">
        <f>insurance9[[#This Row],[bmi]]</f>
        <v>30.4</v>
      </c>
      <c r="Z371">
        <f>insurance9[[#This Row],[children]]</f>
        <v>3</v>
      </c>
    </row>
    <row r="372" spans="1:26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 s="29">
        <v>13415.0381</v>
      </c>
      <c r="H372" cm="1">
        <f t="array" ref="H372">INDEX(kelas_charges[kelas],MATCH(1,(insurance9[[#This Row],[charges]]&gt;=kelas_charges[Lower])*(insurance9[[#This Row],[charges]]&lt;kelas_charges[Upper]),0),1)</f>
        <v>3</v>
      </c>
      <c r="I372" t="str" cm="1">
        <f t="array" ref="I372">INDEX(kelas_charges[desc],MATCH(1,(insurance9[[#This Row],[charges]]&gt;=kelas_charges[Lower])*(insurance9[[#This Row],[charges]]&lt;kelas_charges[Upper]),0),1)</f>
        <v>12512 s.d 18207</v>
      </c>
      <c r="J372">
        <f>IF(insurance9[[#This Row],[charges]]&gt;16700,1,0)</f>
        <v>0</v>
      </c>
      <c r="K372" s="138">
        <f>insurance9[[#This Row],[charges]]</f>
        <v>13415.0381</v>
      </c>
      <c r="L372">
        <f>insurance9[[#This Row],[age]]</f>
        <v>61</v>
      </c>
      <c r="M372">
        <f>IF(insurance9[[#This Row],[smoker]]="yes",1,0)</f>
        <v>0</v>
      </c>
      <c r="N372" t="str">
        <f>IF(insurance9[[#This Row],[smoker]]="yes","Perokok","Non Perokok")</f>
        <v>Non Perokok</v>
      </c>
      <c r="O372" s="138">
        <f>insurance9[[#This Row],[charges]]</f>
        <v>13415.0381</v>
      </c>
      <c r="P372" s="138" t="str" cm="1">
        <f t="array" ref="P372">INDEX(bmi[bmi name],MATCH(1,(insurance9[[#This Row],[bmi]]&lt;bmi[bmi atas])*(insurance9[[#This Row],[bmi]]&gt;=bmi[bmi bawah]),0),0)</f>
        <v>Normal</v>
      </c>
      <c r="Q372" s="138">
        <f>insurance9[[#This Row],[cha]]</f>
        <v>13415.0381</v>
      </c>
      <c r="R372" s="138" t="str">
        <f>insurance9[[#This Row],[smo]]</f>
        <v>Non Perokok</v>
      </c>
      <c r="S372" s="149">
        <f>insurance9[[#This Row],[bmi]]</f>
        <v>21.09</v>
      </c>
      <c r="T372" s="149">
        <f>insurance9[[#This Row],[age]]</f>
        <v>61</v>
      </c>
      <c r="U372" s="149">
        <f>insurance9[[#This Row],[bmi2]]</f>
        <v>21.09</v>
      </c>
      <c r="V372">
        <f>insurance9[[#This Row],[charges_class]]</f>
        <v>3</v>
      </c>
      <c r="W372">
        <f>VLOOKUP(insurance9[[#This Row],[region]],Table2[],2,0)</f>
        <v>1</v>
      </c>
      <c r="X372">
        <f>IF(insurance9[[#This Row],[sex]]="female",0,1)</f>
        <v>0</v>
      </c>
      <c r="Y372">
        <f>insurance9[[#This Row],[bmi]]</f>
        <v>21.09</v>
      </c>
      <c r="Z372">
        <f>insurance9[[#This Row],[children]]</f>
        <v>0</v>
      </c>
    </row>
    <row r="373" spans="1:26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 s="29">
        <v>12029.286700000001</v>
      </c>
      <c r="H373" cm="1">
        <f t="array" ref="H373">INDEX(kelas_charges[kelas],MATCH(1,(insurance9[[#This Row],[charges]]&gt;=kelas_charges[Lower])*(insurance9[[#This Row],[charges]]&lt;kelas_charges[Upper]),0),1)</f>
        <v>2</v>
      </c>
      <c r="I373" t="str" cm="1">
        <f t="array" ref="I373">INDEX(kelas_charges[desc],MATCH(1,(insurance9[[#This Row],[charges]]&gt;=kelas_charges[Lower])*(insurance9[[#This Row],[charges]]&lt;kelas_charges[Upper]),0),1)</f>
        <v>6817 s.d 12512</v>
      </c>
      <c r="J373">
        <f>IF(insurance9[[#This Row],[charges]]&gt;16700,1,0)</f>
        <v>0</v>
      </c>
      <c r="K373" s="138">
        <f>insurance9[[#This Row],[charges]]</f>
        <v>12029.286700000001</v>
      </c>
      <c r="L373">
        <f>insurance9[[#This Row],[age]]</f>
        <v>57</v>
      </c>
      <c r="M373">
        <f>IF(insurance9[[#This Row],[smoker]]="yes",1,0)</f>
        <v>0</v>
      </c>
      <c r="N373" t="str">
        <f>IF(insurance9[[#This Row],[smoker]]="yes","Perokok","Non Perokok")</f>
        <v>Non Perokok</v>
      </c>
      <c r="O373" s="138">
        <f>insurance9[[#This Row],[charges]]</f>
        <v>12029.286700000001</v>
      </c>
      <c r="P373" s="138" t="str" cm="1">
        <f t="array" ref="P373">INDEX(bmi[bmi name],MATCH(1,(insurance9[[#This Row],[bmi]]&lt;bmi[bmi atas])*(insurance9[[#This Row],[bmi]]&gt;=bmi[bmi bawah]),0),0)</f>
        <v>Normal</v>
      </c>
      <c r="Q373" s="138">
        <f>insurance9[[#This Row],[cha]]</f>
        <v>12029.286700000001</v>
      </c>
      <c r="R373" s="138" t="str">
        <f>insurance9[[#This Row],[smo]]</f>
        <v>Non Perokok</v>
      </c>
      <c r="S373" s="149">
        <f>insurance9[[#This Row],[bmi]]</f>
        <v>22.23</v>
      </c>
      <c r="T373" s="149">
        <f>insurance9[[#This Row],[age]]</f>
        <v>57</v>
      </c>
      <c r="U373" s="149">
        <f>insurance9[[#This Row],[bmi2]]</f>
        <v>22.23</v>
      </c>
      <c r="V373">
        <f>insurance9[[#This Row],[charges_class]]</f>
        <v>2</v>
      </c>
      <c r="W373">
        <f>VLOOKUP(insurance9[[#This Row],[region]],Table2[],2,0)</f>
        <v>2</v>
      </c>
      <c r="X373">
        <f>IF(insurance9[[#This Row],[sex]]="female",0,1)</f>
        <v>0</v>
      </c>
      <c r="Y373">
        <f>insurance9[[#This Row],[bmi]]</f>
        <v>22.23</v>
      </c>
      <c r="Z373">
        <f>insurance9[[#This Row],[children]]</f>
        <v>0</v>
      </c>
    </row>
    <row r="374" spans="1:26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 s="29">
        <v>7639.4174499999999</v>
      </c>
      <c r="H374" cm="1">
        <f t="array" ref="H374">INDEX(kelas_charges[kelas],MATCH(1,(insurance9[[#This Row],[charges]]&gt;=kelas_charges[Lower])*(insurance9[[#This Row],[charges]]&lt;kelas_charges[Upper]),0),1)</f>
        <v>2</v>
      </c>
      <c r="I374" t="str" cm="1">
        <f t="array" ref="I374">INDEX(kelas_charges[desc],MATCH(1,(insurance9[[#This Row],[charges]]&gt;=kelas_charges[Lower])*(insurance9[[#This Row],[charges]]&lt;kelas_charges[Upper]),0),1)</f>
        <v>6817 s.d 12512</v>
      </c>
      <c r="J374">
        <f>IF(insurance9[[#This Row],[charges]]&gt;16700,1,0)</f>
        <v>0</v>
      </c>
      <c r="K374" s="138">
        <f>insurance9[[#This Row],[charges]]</f>
        <v>7639.4174499999999</v>
      </c>
      <c r="L374">
        <f>insurance9[[#This Row],[age]]</f>
        <v>42</v>
      </c>
      <c r="M374">
        <f>IF(insurance9[[#This Row],[smoker]]="yes",1,0)</f>
        <v>0</v>
      </c>
      <c r="N374" t="str">
        <f>IF(insurance9[[#This Row],[smoker]]="yes","Perokok","Non Perokok")</f>
        <v>Non Perokok</v>
      </c>
      <c r="O374" s="138">
        <f>insurance9[[#This Row],[charges]]</f>
        <v>7639.4174499999999</v>
      </c>
      <c r="P374" s="138" t="str" cm="1">
        <f t="array" ref="P374">INDEX(bmi[bmi name],MATCH(1,(insurance9[[#This Row],[bmi]]&lt;bmi[bmi atas])*(insurance9[[#This Row],[bmi]]&gt;=bmi[bmi bawah]),0),0)</f>
        <v>Obesitas II</v>
      </c>
      <c r="Q374" s="138">
        <f>insurance9[[#This Row],[cha]]</f>
        <v>7639.4174499999999</v>
      </c>
      <c r="R374" s="138" t="str">
        <f>insurance9[[#This Row],[smo]]</f>
        <v>Non Perokok</v>
      </c>
      <c r="S374" s="149">
        <f>insurance9[[#This Row],[bmi]]</f>
        <v>33.155000000000001</v>
      </c>
      <c r="T374" s="149">
        <f>insurance9[[#This Row],[age]]</f>
        <v>42</v>
      </c>
      <c r="U374" s="149">
        <f>insurance9[[#This Row],[bmi2]]</f>
        <v>33.155000000000001</v>
      </c>
      <c r="V374">
        <f>insurance9[[#This Row],[charges_class]]</f>
        <v>2</v>
      </c>
      <c r="W374">
        <f>VLOOKUP(insurance9[[#This Row],[region]],Table2[],2,0)</f>
        <v>2</v>
      </c>
      <c r="X374">
        <f>IF(insurance9[[#This Row],[sex]]="female",0,1)</f>
        <v>0</v>
      </c>
      <c r="Y374">
        <f>insurance9[[#This Row],[bmi]]</f>
        <v>33.155000000000001</v>
      </c>
      <c r="Z374">
        <f>insurance9[[#This Row],[children]]</f>
        <v>1</v>
      </c>
    </row>
    <row r="375" spans="1:26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 s="29">
        <v>36085.218999999997</v>
      </c>
      <c r="H375" cm="1">
        <f t="array" ref="H375">INDEX(kelas_charges[kelas],MATCH(1,(insurance9[[#This Row],[charges]]&gt;=kelas_charges[Lower])*(insurance9[[#This Row],[charges]]&lt;kelas_charges[Upper]),0),1)</f>
        <v>7</v>
      </c>
      <c r="I375" t="str" cm="1">
        <f t="array" ref="I375">INDEX(kelas_charges[desc],MATCH(1,(insurance9[[#This Row],[charges]]&gt;=kelas_charges[Lower])*(insurance9[[#This Row],[charges]]&lt;kelas_charges[Upper]),0),1)</f>
        <v>35293 s.d 40989</v>
      </c>
      <c r="J375">
        <f>IF(insurance9[[#This Row],[charges]]&gt;16700,1,0)</f>
        <v>1</v>
      </c>
      <c r="K375" s="138">
        <f>insurance9[[#This Row],[charges]]</f>
        <v>36085.218999999997</v>
      </c>
      <c r="L375">
        <f>insurance9[[#This Row],[age]]</f>
        <v>26</v>
      </c>
      <c r="M375">
        <f>IF(insurance9[[#This Row],[smoker]]="yes",1,0)</f>
        <v>1</v>
      </c>
      <c r="N375" t="str">
        <f>IF(insurance9[[#This Row],[smoker]]="yes","Perokok","Non Perokok")</f>
        <v>Perokok</v>
      </c>
      <c r="O375" s="138">
        <f>insurance9[[#This Row],[charges]]</f>
        <v>36085.218999999997</v>
      </c>
      <c r="P375" s="138" t="str" cm="1">
        <f t="array" ref="P375">INDEX(bmi[bmi name],MATCH(1,(insurance9[[#This Row],[bmi]]&lt;bmi[bmi atas])*(insurance9[[#This Row],[bmi]]&gt;=bmi[bmi bawah]),0),0)</f>
        <v>Obesitas II</v>
      </c>
      <c r="Q375" s="138">
        <f>insurance9[[#This Row],[cha]]</f>
        <v>36085.218999999997</v>
      </c>
      <c r="R375" s="138" t="str">
        <f>insurance9[[#This Row],[smo]]</f>
        <v>Perokok</v>
      </c>
      <c r="S375" s="149">
        <f>insurance9[[#This Row],[bmi]]</f>
        <v>32.9</v>
      </c>
      <c r="T375" s="149">
        <f>insurance9[[#This Row],[age]]</f>
        <v>26</v>
      </c>
      <c r="U375" s="149">
        <f>insurance9[[#This Row],[bmi2]]</f>
        <v>32.9</v>
      </c>
      <c r="V375">
        <f>insurance9[[#This Row],[charges_class]]</f>
        <v>7</v>
      </c>
      <c r="W375">
        <f>VLOOKUP(insurance9[[#This Row],[region]],Table2[],2,0)</f>
        <v>3</v>
      </c>
      <c r="X375">
        <f>IF(insurance9[[#This Row],[sex]]="female",0,1)</f>
        <v>1</v>
      </c>
      <c r="Y375">
        <f>insurance9[[#This Row],[bmi]]</f>
        <v>32.9</v>
      </c>
      <c r="Z375">
        <f>insurance9[[#This Row],[children]]</f>
        <v>2</v>
      </c>
    </row>
    <row r="376" spans="1:26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 s="29">
        <v>1391.5287000000001</v>
      </c>
      <c r="H376" cm="1">
        <f t="array" ref="H376">INDEX(kelas_charges[kelas],MATCH(1,(insurance9[[#This Row],[charges]]&gt;=kelas_charges[Lower])*(insurance9[[#This Row],[charges]]&lt;kelas_charges[Upper]),0),1)</f>
        <v>1</v>
      </c>
      <c r="I376" t="str" cm="1">
        <f t="array" ref="I376">INDEX(kelas_charges[desc],MATCH(1,(insurance9[[#This Row],[charges]]&gt;=kelas_charges[Lower])*(insurance9[[#This Row],[charges]]&lt;kelas_charges[Upper]),0),1)</f>
        <v>1121 s.d 6817</v>
      </c>
      <c r="J376">
        <f>IF(insurance9[[#This Row],[charges]]&gt;16700,1,0)</f>
        <v>0</v>
      </c>
      <c r="K376" s="138">
        <f>insurance9[[#This Row],[charges]]</f>
        <v>1391.5287000000001</v>
      </c>
      <c r="L376">
        <f>insurance9[[#This Row],[age]]</f>
        <v>20</v>
      </c>
      <c r="M376">
        <f>IF(insurance9[[#This Row],[smoker]]="yes",1,0)</f>
        <v>0</v>
      </c>
      <c r="N376" t="str">
        <f>IF(insurance9[[#This Row],[smoker]]="yes","Perokok","Non Perokok")</f>
        <v>Non Perokok</v>
      </c>
      <c r="O376" s="138">
        <f>insurance9[[#This Row],[charges]]</f>
        <v>1391.5287000000001</v>
      </c>
      <c r="P376" s="138" t="str" cm="1">
        <f t="array" ref="P376">INDEX(bmi[bmi name],MATCH(1,(insurance9[[#This Row],[bmi]]&lt;bmi[bmi atas])*(insurance9[[#This Row],[bmi]]&gt;=bmi[bmi bawah]),0),0)</f>
        <v>Obesitas II</v>
      </c>
      <c r="Q376" s="138">
        <f>insurance9[[#This Row],[cha]]</f>
        <v>1391.5287000000001</v>
      </c>
      <c r="R376" s="138" t="str">
        <f>insurance9[[#This Row],[smo]]</f>
        <v>Non Perokok</v>
      </c>
      <c r="S376" s="149">
        <f>insurance9[[#This Row],[bmi]]</f>
        <v>33.33</v>
      </c>
      <c r="T376" s="149">
        <f>insurance9[[#This Row],[age]]</f>
        <v>20</v>
      </c>
      <c r="U376" s="149">
        <f>insurance9[[#This Row],[bmi2]]</f>
        <v>33.33</v>
      </c>
      <c r="V376">
        <f>insurance9[[#This Row],[charges_class]]</f>
        <v>1</v>
      </c>
      <c r="W376">
        <f>VLOOKUP(insurance9[[#This Row],[region]],Table2[],2,0)</f>
        <v>4</v>
      </c>
      <c r="X376">
        <f>IF(insurance9[[#This Row],[sex]]="female",0,1)</f>
        <v>1</v>
      </c>
      <c r="Y376">
        <f>insurance9[[#This Row],[bmi]]</f>
        <v>33.33</v>
      </c>
      <c r="Z376">
        <f>insurance9[[#This Row],[children]]</f>
        <v>0</v>
      </c>
    </row>
    <row r="377" spans="1:26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 s="29">
        <v>18033.9679</v>
      </c>
      <c r="H377" cm="1">
        <f t="array" ref="H377">INDEX(kelas_charges[kelas],MATCH(1,(insurance9[[#This Row],[charges]]&gt;=kelas_charges[Lower])*(insurance9[[#This Row],[charges]]&lt;kelas_charges[Upper]),0),1)</f>
        <v>3</v>
      </c>
      <c r="I377" t="str" cm="1">
        <f t="array" ref="I377">INDEX(kelas_charges[desc],MATCH(1,(insurance9[[#This Row],[charges]]&gt;=kelas_charges[Lower])*(insurance9[[#This Row],[charges]]&lt;kelas_charges[Upper]),0),1)</f>
        <v>12512 s.d 18207</v>
      </c>
      <c r="J377">
        <f>IF(insurance9[[#This Row],[charges]]&gt;16700,1,0)</f>
        <v>1</v>
      </c>
      <c r="K377" s="138">
        <f>insurance9[[#This Row],[charges]]</f>
        <v>18033.9679</v>
      </c>
      <c r="L377">
        <f>insurance9[[#This Row],[age]]</f>
        <v>23</v>
      </c>
      <c r="M377">
        <f>IF(insurance9[[#This Row],[smoker]]="yes",1,0)</f>
        <v>1</v>
      </c>
      <c r="N377" t="str">
        <f>IF(insurance9[[#This Row],[smoker]]="yes","Perokok","Non Perokok")</f>
        <v>Perokok</v>
      </c>
      <c r="O377" s="138">
        <f>insurance9[[#This Row],[charges]]</f>
        <v>18033.9679</v>
      </c>
      <c r="P377" s="138" t="str" cm="1">
        <f t="array" ref="P377">INDEX(bmi[bmi name],MATCH(1,(insurance9[[#This Row],[bmi]]&lt;bmi[bmi atas])*(insurance9[[#This Row],[bmi]]&gt;=bmi[bmi bawah]),0),0)</f>
        <v>Obesitas I</v>
      </c>
      <c r="Q377" s="138">
        <f>insurance9[[#This Row],[cha]]</f>
        <v>18033.9679</v>
      </c>
      <c r="R377" s="138" t="str">
        <f>insurance9[[#This Row],[smo]]</f>
        <v>Perokok</v>
      </c>
      <c r="S377" s="149">
        <f>insurance9[[#This Row],[bmi]]</f>
        <v>28.31</v>
      </c>
      <c r="T377" s="149">
        <f>insurance9[[#This Row],[age]]</f>
        <v>23</v>
      </c>
      <c r="U377" s="149">
        <f>insurance9[[#This Row],[bmi2]]</f>
        <v>28.31</v>
      </c>
      <c r="V377">
        <f>insurance9[[#This Row],[charges_class]]</f>
        <v>3</v>
      </c>
      <c r="W377">
        <f>VLOOKUP(insurance9[[#This Row],[region]],Table2[],2,0)</f>
        <v>1</v>
      </c>
      <c r="X377">
        <f>IF(insurance9[[#This Row],[sex]]="female",0,1)</f>
        <v>0</v>
      </c>
      <c r="Y377">
        <f>insurance9[[#This Row],[bmi]]</f>
        <v>28.31</v>
      </c>
      <c r="Z377">
        <f>insurance9[[#This Row],[children]]</f>
        <v>0</v>
      </c>
    </row>
    <row r="378" spans="1:26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 s="29">
        <v>21659.930100000001</v>
      </c>
      <c r="H378" cm="1">
        <f t="array" ref="H378">INDEX(kelas_charges[kelas],MATCH(1,(insurance9[[#This Row],[charges]]&gt;=kelas_charges[Lower])*(insurance9[[#This Row],[charges]]&lt;kelas_charges[Upper]),0),1)</f>
        <v>4</v>
      </c>
      <c r="I378" t="str" cm="1">
        <f t="array" ref="I378">INDEX(kelas_charges[desc],MATCH(1,(insurance9[[#This Row],[charges]]&gt;=kelas_charges[Lower])*(insurance9[[#This Row],[charges]]&lt;kelas_charges[Upper]),0),1)</f>
        <v>18207 s.d 23903</v>
      </c>
      <c r="J378">
        <f>IF(insurance9[[#This Row],[charges]]&gt;16700,1,0)</f>
        <v>1</v>
      </c>
      <c r="K378" s="138">
        <f>insurance9[[#This Row],[charges]]</f>
        <v>21659.930100000001</v>
      </c>
      <c r="L378">
        <f>insurance9[[#This Row],[age]]</f>
        <v>39</v>
      </c>
      <c r="M378">
        <f>IF(insurance9[[#This Row],[smoker]]="yes",1,0)</f>
        <v>1</v>
      </c>
      <c r="N378" t="str">
        <f>IF(insurance9[[#This Row],[smoker]]="yes","Perokok","Non Perokok")</f>
        <v>Perokok</v>
      </c>
      <c r="O378" s="138">
        <f>insurance9[[#This Row],[charges]]</f>
        <v>21659.930100000001</v>
      </c>
      <c r="P378" s="138" t="str" cm="1">
        <f t="array" ref="P378">INDEX(bmi[bmi name],MATCH(1,(insurance9[[#This Row],[bmi]]&lt;bmi[bmi atas])*(insurance9[[#This Row],[bmi]]&gt;=bmi[bmi bawah]),0),0)</f>
        <v>Overweight</v>
      </c>
      <c r="Q378" s="138">
        <f>insurance9[[#This Row],[cha]]</f>
        <v>21659.930100000001</v>
      </c>
      <c r="R378" s="138" t="str">
        <f>insurance9[[#This Row],[smo]]</f>
        <v>Perokok</v>
      </c>
      <c r="S378" s="149">
        <f>insurance9[[#This Row],[bmi]]</f>
        <v>24.89</v>
      </c>
      <c r="T378" s="149">
        <f>insurance9[[#This Row],[age]]</f>
        <v>39</v>
      </c>
      <c r="U378" s="149">
        <f>insurance9[[#This Row],[bmi2]]</f>
        <v>24.89</v>
      </c>
      <c r="V378">
        <f>insurance9[[#This Row],[charges_class]]</f>
        <v>4</v>
      </c>
      <c r="W378">
        <f>VLOOKUP(insurance9[[#This Row],[region]],Table2[],2,0)</f>
        <v>2</v>
      </c>
      <c r="X378">
        <f>IF(insurance9[[#This Row],[sex]]="female",0,1)</f>
        <v>0</v>
      </c>
      <c r="Y378">
        <f>insurance9[[#This Row],[bmi]]</f>
        <v>24.89</v>
      </c>
      <c r="Z378">
        <f>insurance9[[#This Row],[children]]</f>
        <v>3</v>
      </c>
    </row>
    <row r="379" spans="1:26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 s="29">
        <v>38126.246500000001</v>
      </c>
      <c r="H379" cm="1">
        <f t="array" ref="H379">INDEX(kelas_charges[kelas],MATCH(1,(insurance9[[#This Row],[charges]]&gt;=kelas_charges[Lower])*(insurance9[[#This Row],[charges]]&lt;kelas_charges[Upper]),0),1)</f>
        <v>7</v>
      </c>
      <c r="I379" t="str" cm="1">
        <f t="array" ref="I379">INDEX(kelas_charges[desc],MATCH(1,(insurance9[[#This Row],[charges]]&gt;=kelas_charges[Lower])*(insurance9[[#This Row],[charges]]&lt;kelas_charges[Upper]),0),1)</f>
        <v>35293 s.d 40989</v>
      </c>
      <c r="J379">
        <f>IF(insurance9[[#This Row],[charges]]&gt;16700,1,0)</f>
        <v>1</v>
      </c>
      <c r="K379" s="138">
        <f>insurance9[[#This Row],[charges]]</f>
        <v>38126.246500000001</v>
      </c>
      <c r="L379">
        <f>insurance9[[#This Row],[age]]</f>
        <v>24</v>
      </c>
      <c r="M379">
        <f>IF(insurance9[[#This Row],[smoker]]="yes",1,0)</f>
        <v>1</v>
      </c>
      <c r="N379" t="str">
        <f>IF(insurance9[[#This Row],[smoker]]="yes","Perokok","Non Perokok")</f>
        <v>Perokok</v>
      </c>
      <c r="O379" s="138">
        <f>insurance9[[#This Row],[charges]]</f>
        <v>38126.246500000001</v>
      </c>
      <c r="P379" s="138" t="str" cm="1">
        <f t="array" ref="P379">INDEX(bmi[bmi name],MATCH(1,(insurance9[[#This Row],[bmi]]&lt;bmi[bmi atas])*(insurance9[[#This Row],[bmi]]&gt;=bmi[bmi bawah]),0),0)</f>
        <v>Obesitas II</v>
      </c>
      <c r="Q379" s="138">
        <f>insurance9[[#This Row],[cha]]</f>
        <v>38126.246500000001</v>
      </c>
      <c r="R379" s="138" t="str">
        <f>insurance9[[#This Row],[smo]]</f>
        <v>Perokok</v>
      </c>
      <c r="S379" s="149">
        <f>insurance9[[#This Row],[bmi]]</f>
        <v>40.15</v>
      </c>
      <c r="T379" s="149">
        <f>insurance9[[#This Row],[age]]</f>
        <v>24</v>
      </c>
      <c r="U379" s="149">
        <f>insurance9[[#This Row],[bmi2]]</f>
        <v>40.15</v>
      </c>
      <c r="V379">
        <f>insurance9[[#This Row],[charges_class]]</f>
        <v>7</v>
      </c>
      <c r="W379">
        <f>VLOOKUP(insurance9[[#This Row],[region]],Table2[],2,0)</f>
        <v>4</v>
      </c>
      <c r="X379">
        <f>IF(insurance9[[#This Row],[sex]]="female",0,1)</f>
        <v>1</v>
      </c>
      <c r="Y379">
        <f>insurance9[[#This Row],[bmi]]</f>
        <v>40.15</v>
      </c>
      <c r="Z379">
        <f>insurance9[[#This Row],[children]]</f>
        <v>0</v>
      </c>
    </row>
    <row r="380" spans="1:26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 s="29">
        <v>16455.707849999999</v>
      </c>
      <c r="H380" cm="1">
        <f t="array" ref="H380">INDEX(kelas_charges[kelas],MATCH(1,(insurance9[[#This Row],[charges]]&gt;=kelas_charges[Lower])*(insurance9[[#This Row],[charges]]&lt;kelas_charges[Upper]),0),1)</f>
        <v>3</v>
      </c>
      <c r="I380" t="str" cm="1">
        <f t="array" ref="I380">INDEX(kelas_charges[desc],MATCH(1,(insurance9[[#This Row],[charges]]&gt;=kelas_charges[Lower])*(insurance9[[#This Row],[charges]]&lt;kelas_charges[Upper]),0),1)</f>
        <v>12512 s.d 18207</v>
      </c>
      <c r="J380">
        <f>IF(insurance9[[#This Row],[charges]]&gt;16700,1,0)</f>
        <v>0</v>
      </c>
      <c r="K380" s="138">
        <f>insurance9[[#This Row],[charges]]</f>
        <v>16455.707849999999</v>
      </c>
      <c r="L380">
        <f>insurance9[[#This Row],[age]]</f>
        <v>64</v>
      </c>
      <c r="M380">
        <f>IF(insurance9[[#This Row],[smoker]]="yes",1,0)</f>
        <v>0</v>
      </c>
      <c r="N380" t="str">
        <f>IF(insurance9[[#This Row],[smoker]]="yes","Perokok","Non Perokok")</f>
        <v>Non Perokok</v>
      </c>
      <c r="O380" s="138">
        <f>insurance9[[#This Row],[charges]]</f>
        <v>16455.707849999999</v>
      </c>
      <c r="P380" s="138" t="str" cm="1">
        <f t="array" ref="P380">INDEX(bmi[bmi name],MATCH(1,(insurance9[[#This Row],[bmi]]&lt;bmi[bmi atas])*(insurance9[[#This Row],[bmi]]&gt;=bmi[bmi bawah]),0),0)</f>
        <v>Obesitas II</v>
      </c>
      <c r="Q380" s="138">
        <f>insurance9[[#This Row],[cha]]</f>
        <v>16455.707849999999</v>
      </c>
      <c r="R380" s="138" t="str">
        <f>insurance9[[#This Row],[smo]]</f>
        <v>Non Perokok</v>
      </c>
      <c r="S380" s="149">
        <f>insurance9[[#This Row],[bmi]]</f>
        <v>30.114999999999998</v>
      </c>
      <c r="T380" s="149">
        <f>insurance9[[#This Row],[age]]</f>
        <v>64</v>
      </c>
      <c r="U380" s="149">
        <f>insurance9[[#This Row],[bmi2]]</f>
        <v>30.114999999999998</v>
      </c>
      <c r="V380">
        <f>insurance9[[#This Row],[charges_class]]</f>
        <v>3</v>
      </c>
      <c r="W380">
        <f>VLOOKUP(insurance9[[#This Row],[region]],Table2[],2,0)</f>
        <v>1</v>
      </c>
      <c r="X380">
        <f>IF(insurance9[[#This Row],[sex]]="female",0,1)</f>
        <v>0</v>
      </c>
      <c r="Y380">
        <f>insurance9[[#This Row],[bmi]]</f>
        <v>30.114999999999998</v>
      </c>
      <c r="Z380">
        <f>insurance9[[#This Row],[children]]</f>
        <v>3</v>
      </c>
    </row>
    <row r="381" spans="1:26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 s="29">
        <v>27000.98473</v>
      </c>
      <c r="H381" cm="1">
        <f t="array" ref="H381">INDEX(kelas_charges[kelas],MATCH(1,(insurance9[[#This Row],[charges]]&gt;=kelas_charges[Lower])*(insurance9[[#This Row],[charges]]&lt;kelas_charges[Upper]),0),1)</f>
        <v>5</v>
      </c>
      <c r="I381" t="str" cm="1">
        <f t="array" ref="I381">INDEX(kelas_charges[desc],MATCH(1,(insurance9[[#This Row],[charges]]&gt;=kelas_charges[Lower])*(insurance9[[#This Row],[charges]]&lt;kelas_charges[Upper]),0),1)</f>
        <v>23903 s.d 29598</v>
      </c>
      <c r="J381">
        <f>IF(insurance9[[#This Row],[charges]]&gt;16700,1,0)</f>
        <v>1</v>
      </c>
      <c r="K381" s="138">
        <f>insurance9[[#This Row],[charges]]</f>
        <v>27000.98473</v>
      </c>
      <c r="L381">
        <f>insurance9[[#This Row],[age]]</f>
        <v>62</v>
      </c>
      <c r="M381">
        <f>IF(insurance9[[#This Row],[smoker]]="yes",1,0)</f>
        <v>0</v>
      </c>
      <c r="N381" t="str">
        <f>IF(insurance9[[#This Row],[smoker]]="yes","Perokok","Non Perokok")</f>
        <v>Non Perokok</v>
      </c>
      <c r="O381" s="138">
        <f>insurance9[[#This Row],[charges]]</f>
        <v>27000.98473</v>
      </c>
      <c r="P381" s="138" t="str" cm="1">
        <f t="array" ref="P381">INDEX(bmi[bmi name],MATCH(1,(insurance9[[#This Row],[bmi]]&lt;bmi[bmi atas])*(insurance9[[#This Row],[bmi]]&gt;=bmi[bmi bawah]),0),0)</f>
        <v>Obesitas II</v>
      </c>
      <c r="Q381" s="138">
        <f>insurance9[[#This Row],[cha]]</f>
        <v>27000.98473</v>
      </c>
      <c r="R381" s="138" t="str">
        <f>insurance9[[#This Row],[smo]]</f>
        <v>Non Perokok</v>
      </c>
      <c r="S381" s="149">
        <f>insurance9[[#This Row],[bmi]]</f>
        <v>31.46</v>
      </c>
      <c r="T381" s="149">
        <f>insurance9[[#This Row],[age]]</f>
        <v>62</v>
      </c>
      <c r="U381" s="149">
        <f>insurance9[[#This Row],[bmi2]]</f>
        <v>31.46</v>
      </c>
      <c r="V381">
        <f>insurance9[[#This Row],[charges_class]]</f>
        <v>5</v>
      </c>
      <c r="W381">
        <f>VLOOKUP(insurance9[[#This Row],[region]],Table2[],2,0)</f>
        <v>4</v>
      </c>
      <c r="X381">
        <f>IF(insurance9[[#This Row],[sex]]="female",0,1)</f>
        <v>1</v>
      </c>
      <c r="Y381">
        <f>insurance9[[#This Row],[bmi]]</f>
        <v>31.46</v>
      </c>
      <c r="Z381">
        <f>insurance9[[#This Row],[children]]</f>
        <v>1</v>
      </c>
    </row>
    <row r="382" spans="1:26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 s="29">
        <v>15006.579449999999</v>
      </c>
      <c r="H382" cm="1">
        <f t="array" ref="H382">INDEX(kelas_charges[kelas],MATCH(1,(insurance9[[#This Row],[charges]]&gt;=kelas_charges[Lower])*(insurance9[[#This Row],[charges]]&lt;kelas_charges[Upper]),0),1)</f>
        <v>3</v>
      </c>
      <c r="I382" t="str" cm="1">
        <f t="array" ref="I382">INDEX(kelas_charges[desc],MATCH(1,(insurance9[[#This Row],[charges]]&gt;=kelas_charges[Lower])*(insurance9[[#This Row],[charges]]&lt;kelas_charges[Upper]),0),1)</f>
        <v>12512 s.d 18207</v>
      </c>
      <c r="J382">
        <f>IF(insurance9[[#This Row],[charges]]&gt;16700,1,0)</f>
        <v>0</v>
      </c>
      <c r="K382" s="138">
        <f>insurance9[[#This Row],[charges]]</f>
        <v>15006.579449999999</v>
      </c>
      <c r="L382">
        <f>insurance9[[#This Row],[age]]</f>
        <v>27</v>
      </c>
      <c r="M382">
        <f>IF(insurance9[[#This Row],[smoker]]="yes",1,0)</f>
        <v>1</v>
      </c>
      <c r="N382" t="str">
        <f>IF(insurance9[[#This Row],[smoker]]="yes","Perokok","Non Perokok")</f>
        <v>Perokok</v>
      </c>
      <c r="O382" s="138">
        <f>insurance9[[#This Row],[charges]]</f>
        <v>15006.579449999999</v>
      </c>
      <c r="P382" s="138" t="str" cm="1">
        <f t="array" ref="P382">INDEX(bmi[bmi name],MATCH(1,(insurance9[[#This Row],[bmi]]&lt;bmi[bmi atas])*(insurance9[[#This Row],[bmi]]&gt;=bmi[bmi bawah]),0),0)</f>
        <v>Underweight</v>
      </c>
      <c r="Q382" s="138">
        <f>insurance9[[#This Row],[cha]]</f>
        <v>15006.579449999999</v>
      </c>
      <c r="R382" s="138" t="str">
        <f>insurance9[[#This Row],[smo]]</f>
        <v>Perokok</v>
      </c>
      <c r="S382" s="149">
        <f>insurance9[[#This Row],[bmi]]</f>
        <v>17.954999999999998</v>
      </c>
      <c r="T382" s="149">
        <f>insurance9[[#This Row],[age]]</f>
        <v>27</v>
      </c>
      <c r="U382" s="149">
        <f>insurance9[[#This Row],[bmi2]]</f>
        <v>17.954999999999998</v>
      </c>
      <c r="V382">
        <f>insurance9[[#This Row],[charges_class]]</f>
        <v>3</v>
      </c>
      <c r="W382">
        <f>VLOOKUP(insurance9[[#This Row],[region]],Table2[],2,0)</f>
        <v>2</v>
      </c>
      <c r="X382">
        <f>IF(insurance9[[#This Row],[sex]]="female",0,1)</f>
        <v>0</v>
      </c>
      <c r="Y382">
        <f>insurance9[[#This Row],[bmi]]</f>
        <v>17.954999999999998</v>
      </c>
      <c r="Z382">
        <f>insurance9[[#This Row],[children]]</f>
        <v>2</v>
      </c>
    </row>
    <row r="383" spans="1:26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 s="29">
        <v>42303.692150000003</v>
      </c>
      <c r="H383" cm="1">
        <f t="array" ref="H383">INDEX(kelas_charges[kelas],MATCH(1,(insurance9[[#This Row],[charges]]&gt;=kelas_charges[Lower])*(insurance9[[#This Row],[charges]]&lt;kelas_charges[Upper]),0),1)</f>
        <v>8</v>
      </c>
      <c r="I383" t="str" cm="1">
        <f t="array" ref="I383">INDEX(kelas_charges[desc],MATCH(1,(insurance9[[#This Row],[charges]]&gt;=kelas_charges[Lower])*(insurance9[[#This Row],[charges]]&lt;kelas_charges[Upper]),0),1)</f>
        <v>40989 s.d 46684</v>
      </c>
      <c r="J383">
        <f>IF(insurance9[[#This Row],[charges]]&gt;16700,1,0)</f>
        <v>1</v>
      </c>
      <c r="K383" s="138">
        <f>insurance9[[#This Row],[charges]]</f>
        <v>42303.692150000003</v>
      </c>
      <c r="L383">
        <f>insurance9[[#This Row],[age]]</f>
        <v>55</v>
      </c>
      <c r="M383">
        <f>IF(insurance9[[#This Row],[smoker]]="yes",1,0)</f>
        <v>1</v>
      </c>
      <c r="N383" t="str">
        <f>IF(insurance9[[#This Row],[smoker]]="yes","Perokok","Non Perokok")</f>
        <v>Perokok</v>
      </c>
      <c r="O383" s="138">
        <f>insurance9[[#This Row],[charges]]</f>
        <v>42303.692150000003</v>
      </c>
      <c r="P383" s="138" t="str" cm="1">
        <f t="array" ref="P383">INDEX(bmi[bmi name],MATCH(1,(insurance9[[#This Row],[bmi]]&lt;bmi[bmi atas])*(insurance9[[#This Row],[bmi]]&gt;=bmi[bmi bawah]),0),0)</f>
        <v>Obesitas II</v>
      </c>
      <c r="Q383" s="138">
        <f>insurance9[[#This Row],[cha]]</f>
        <v>42303.692150000003</v>
      </c>
      <c r="R383" s="138" t="str">
        <f>insurance9[[#This Row],[smo]]</f>
        <v>Perokok</v>
      </c>
      <c r="S383" s="149">
        <f>insurance9[[#This Row],[bmi]]</f>
        <v>30.684999999999999</v>
      </c>
      <c r="T383" s="149">
        <f>insurance9[[#This Row],[age]]</f>
        <v>55</v>
      </c>
      <c r="U383" s="149">
        <f>insurance9[[#This Row],[bmi2]]</f>
        <v>30.684999999999999</v>
      </c>
      <c r="V383">
        <f>insurance9[[#This Row],[charges_class]]</f>
        <v>8</v>
      </c>
      <c r="W383">
        <f>VLOOKUP(insurance9[[#This Row],[region]],Table2[],2,0)</f>
        <v>2</v>
      </c>
      <c r="X383">
        <f>IF(insurance9[[#This Row],[sex]]="female",0,1)</f>
        <v>1</v>
      </c>
      <c r="Y383">
        <f>insurance9[[#This Row],[bmi]]</f>
        <v>30.684999999999999</v>
      </c>
      <c r="Z383">
        <f>insurance9[[#This Row],[children]]</f>
        <v>0</v>
      </c>
    </row>
    <row r="384" spans="1:26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 s="29">
        <v>20781.48892</v>
      </c>
      <c r="H384" cm="1">
        <f t="array" ref="H384">INDEX(kelas_charges[kelas],MATCH(1,(insurance9[[#This Row],[charges]]&gt;=kelas_charges[Lower])*(insurance9[[#This Row],[charges]]&lt;kelas_charges[Upper]),0),1)</f>
        <v>4</v>
      </c>
      <c r="I384" t="str" cm="1">
        <f t="array" ref="I384">INDEX(kelas_charges[desc],MATCH(1,(insurance9[[#This Row],[charges]]&gt;=kelas_charges[Lower])*(insurance9[[#This Row],[charges]]&lt;kelas_charges[Upper]),0),1)</f>
        <v>18207 s.d 23903</v>
      </c>
      <c r="J384">
        <f>IF(insurance9[[#This Row],[charges]]&gt;16700,1,0)</f>
        <v>1</v>
      </c>
      <c r="K384" s="138">
        <f>insurance9[[#This Row],[charges]]</f>
        <v>20781.48892</v>
      </c>
      <c r="L384">
        <f>insurance9[[#This Row],[age]]</f>
        <v>55</v>
      </c>
      <c r="M384">
        <f>IF(insurance9[[#This Row],[smoker]]="yes",1,0)</f>
        <v>0</v>
      </c>
      <c r="N384" t="str">
        <f>IF(insurance9[[#This Row],[smoker]]="yes","Perokok","Non Perokok")</f>
        <v>Non Perokok</v>
      </c>
      <c r="O384" s="138">
        <f>insurance9[[#This Row],[charges]]</f>
        <v>20781.48892</v>
      </c>
      <c r="P384" s="138" t="str" cm="1">
        <f t="array" ref="P384">INDEX(bmi[bmi name],MATCH(1,(insurance9[[#This Row],[bmi]]&lt;bmi[bmi atas])*(insurance9[[#This Row],[bmi]]&gt;=bmi[bmi bawah]),0),0)</f>
        <v>Obesitas II</v>
      </c>
      <c r="Q384" s="138">
        <f>insurance9[[#This Row],[cha]]</f>
        <v>20781.48892</v>
      </c>
      <c r="R384" s="138" t="str">
        <f>insurance9[[#This Row],[smo]]</f>
        <v>Non Perokok</v>
      </c>
      <c r="S384" s="149">
        <f>insurance9[[#This Row],[bmi]]</f>
        <v>33</v>
      </c>
      <c r="T384" s="149">
        <f>insurance9[[#This Row],[age]]</f>
        <v>55</v>
      </c>
      <c r="U384" s="149">
        <f>insurance9[[#This Row],[bmi2]]</f>
        <v>33</v>
      </c>
      <c r="V384">
        <f>insurance9[[#This Row],[charges_class]]</f>
        <v>4</v>
      </c>
      <c r="W384">
        <f>VLOOKUP(insurance9[[#This Row],[region]],Table2[],2,0)</f>
        <v>4</v>
      </c>
      <c r="X384">
        <f>IF(insurance9[[#This Row],[sex]]="female",0,1)</f>
        <v>1</v>
      </c>
      <c r="Y384">
        <f>insurance9[[#This Row],[bmi]]</f>
        <v>33</v>
      </c>
      <c r="Z384">
        <f>insurance9[[#This Row],[children]]</f>
        <v>0</v>
      </c>
    </row>
    <row r="385" spans="1:26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 s="29">
        <v>5846.9175999999998</v>
      </c>
      <c r="H385" cm="1">
        <f t="array" ref="H385">INDEX(kelas_charges[kelas],MATCH(1,(insurance9[[#This Row],[charges]]&gt;=kelas_charges[Lower])*(insurance9[[#This Row],[charges]]&lt;kelas_charges[Upper]),0),1)</f>
        <v>1</v>
      </c>
      <c r="I385" t="str" cm="1">
        <f t="array" ref="I385">INDEX(kelas_charges[desc],MATCH(1,(insurance9[[#This Row],[charges]]&gt;=kelas_charges[Lower])*(insurance9[[#This Row],[charges]]&lt;kelas_charges[Upper]),0),1)</f>
        <v>1121 s.d 6817</v>
      </c>
      <c r="J385">
        <f>IF(insurance9[[#This Row],[charges]]&gt;16700,1,0)</f>
        <v>0</v>
      </c>
      <c r="K385" s="138">
        <f>insurance9[[#This Row],[charges]]</f>
        <v>5846.9175999999998</v>
      </c>
      <c r="L385">
        <f>insurance9[[#This Row],[age]]</f>
        <v>35</v>
      </c>
      <c r="M385">
        <f>IF(insurance9[[#This Row],[smoker]]="yes",1,0)</f>
        <v>0</v>
      </c>
      <c r="N385" t="str">
        <f>IF(insurance9[[#This Row],[smoker]]="yes","Perokok","Non Perokok")</f>
        <v>Non Perokok</v>
      </c>
      <c r="O385" s="138">
        <f>insurance9[[#This Row],[charges]]</f>
        <v>5846.9175999999998</v>
      </c>
      <c r="P385" s="138" t="str" cm="1">
        <f t="array" ref="P385">INDEX(bmi[bmi name],MATCH(1,(insurance9[[#This Row],[bmi]]&lt;bmi[bmi atas])*(insurance9[[#This Row],[bmi]]&gt;=bmi[bmi bawah]),0),0)</f>
        <v>Obesitas II</v>
      </c>
      <c r="Q385" s="138">
        <f>insurance9[[#This Row],[cha]]</f>
        <v>5846.9175999999998</v>
      </c>
      <c r="R385" s="138" t="str">
        <f>insurance9[[#This Row],[smo]]</f>
        <v>Non Perokok</v>
      </c>
      <c r="S385" s="149">
        <f>insurance9[[#This Row],[bmi]]</f>
        <v>43.34</v>
      </c>
      <c r="T385" s="149">
        <f>insurance9[[#This Row],[age]]</f>
        <v>35</v>
      </c>
      <c r="U385" s="149">
        <f>insurance9[[#This Row],[bmi2]]</f>
        <v>43.34</v>
      </c>
      <c r="V385">
        <f>insurance9[[#This Row],[charges_class]]</f>
        <v>1</v>
      </c>
      <c r="W385">
        <f>VLOOKUP(insurance9[[#This Row],[region]],Table2[],2,0)</f>
        <v>4</v>
      </c>
      <c r="X385">
        <f>IF(insurance9[[#This Row],[sex]]="female",0,1)</f>
        <v>0</v>
      </c>
      <c r="Y385">
        <f>insurance9[[#This Row],[bmi]]</f>
        <v>43.34</v>
      </c>
      <c r="Z385">
        <f>insurance9[[#This Row],[children]]</f>
        <v>2</v>
      </c>
    </row>
    <row r="386" spans="1:26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 s="29">
        <v>8302.5356499999998</v>
      </c>
      <c r="H386" cm="1">
        <f t="array" ref="H386">INDEX(kelas_charges[kelas],MATCH(1,(insurance9[[#This Row],[charges]]&gt;=kelas_charges[Lower])*(insurance9[[#This Row],[charges]]&lt;kelas_charges[Upper]),0),1)</f>
        <v>2</v>
      </c>
      <c r="I386" t="str" cm="1">
        <f t="array" ref="I386">INDEX(kelas_charges[desc],MATCH(1,(insurance9[[#This Row],[charges]]&gt;=kelas_charges[Lower])*(insurance9[[#This Row],[charges]]&lt;kelas_charges[Upper]),0),1)</f>
        <v>6817 s.d 12512</v>
      </c>
      <c r="J386">
        <f>IF(insurance9[[#This Row],[charges]]&gt;16700,1,0)</f>
        <v>0</v>
      </c>
      <c r="K386" s="138">
        <f>insurance9[[#This Row],[charges]]</f>
        <v>8302.5356499999998</v>
      </c>
      <c r="L386">
        <f>insurance9[[#This Row],[age]]</f>
        <v>44</v>
      </c>
      <c r="M386">
        <f>IF(insurance9[[#This Row],[smoker]]="yes",1,0)</f>
        <v>0</v>
      </c>
      <c r="N386" t="str">
        <f>IF(insurance9[[#This Row],[smoker]]="yes","Perokok","Non Perokok")</f>
        <v>Non Perokok</v>
      </c>
      <c r="O386" s="138">
        <f>insurance9[[#This Row],[charges]]</f>
        <v>8302.5356499999998</v>
      </c>
      <c r="P386" s="138" t="str" cm="1">
        <f t="array" ref="P386">INDEX(bmi[bmi name],MATCH(1,(insurance9[[#This Row],[bmi]]&lt;bmi[bmi atas])*(insurance9[[#This Row],[bmi]]&gt;=bmi[bmi bawah]),0),0)</f>
        <v>Normal</v>
      </c>
      <c r="Q386" s="138">
        <f>insurance9[[#This Row],[cha]]</f>
        <v>8302.5356499999998</v>
      </c>
      <c r="R386" s="138" t="str">
        <f>insurance9[[#This Row],[smo]]</f>
        <v>Non Perokok</v>
      </c>
      <c r="S386" s="149">
        <f>insurance9[[#This Row],[bmi]]</f>
        <v>22.135000000000002</v>
      </c>
      <c r="T386" s="149">
        <f>insurance9[[#This Row],[age]]</f>
        <v>44</v>
      </c>
      <c r="U386" s="149">
        <f>insurance9[[#This Row],[bmi2]]</f>
        <v>22.135000000000002</v>
      </c>
      <c r="V386">
        <f>insurance9[[#This Row],[charges_class]]</f>
        <v>2</v>
      </c>
      <c r="W386">
        <f>VLOOKUP(insurance9[[#This Row],[region]],Table2[],2,0)</f>
        <v>2</v>
      </c>
      <c r="X386">
        <f>IF(insurance9[[#This Row],[sex]]="female",0,1)</f>
        <v>1</v>
      </c>
      <c r="Y386">
        <f>insurance9[[#This Row],[bmi]]</f>
        <v>22.135000000000002</v>
      </c>
      <c r="Z386">
        <f>insurance9[[#This Row],[children]]</f>
        <v>2</v>
      </c>
    </row>
    <row r="387" spans="1:26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 s="29">
        <v>1261.8589999999999</v>
      </c>
      <c r="H387" cm="1">
        <f t="array" ref="H387">INDEX(kelas_charges[kelas],MATCH(1,(insurance9[[#This Row],[charges]]&gt;=kelas_charges[Lower])*(insurance9[[#This Row],[charges]]&lt;kelas_charges[Upper]),0),1)</f>
        <v>1</v>
      </c>
      <c r="I387" t="str" cm="1">
        <f t="array" ref="I387">INDEX(kelas_charges[desc],MATCH(1,(insurance9[[#This Row],[charges]]&gt;=kelas_charges[Lower])*(insurance9[[#This Row],[charges]]&lt;kelas_charges[Upper]),0),1)</f>
        <v>1121 s.d 6817</v>
      </c>
      <c r="J387">
        <f>IF(insurance9[[#This Row],[charges]]&gt;16700,1,0)</f>
        <v>0</v>
      </c>
      <c r="K387" s="138">
        <f>insurance9[[#This Row],[charges]]</f>
        <v>1261.8589999999999</v>
      </c>
      <c r="L387">
        <f>insurance9[[#This Row],[age]]</f>
        <v>19</v>
      </c>
      <c r="M387">
        <f>IF(insurance9[[#This Row],[smoker]]="yes",1,0)</f>
        <v>0</v>
      </c>
      <c r="N387" t="str">
        <f>IF(insurance9[[#This Row],[smoker]]="yes","Perokok","Non Perokok")</f>
        <v>Non Perokok</v>
      </c>
      <c r="O387" s="138">
        <f>insurance9[[#This Row],[charges]]</f>
        <v>1261.8589999999999</v>
      </c>
      <c r="P387" s="138" t="str" cm="1">
        <f t="array" ref="P387">INDEX(bmi[bmi name],MATCH(1,(insurance9[[#This Row],[bmi]]&lt;bmi[bmi atas])*(insurance9[[#This Row],[bmi]]&gt;=bmi[bmi bawah]),0),0)</f>
        <v>Obesitas II</v>
      </c>
      <c r="Q387" s="138">
        <f>insurance9[[#This Row],[cha]]</f>
        <v>1261.8589999999999</v>
      </c>
      <c r="R387" s="138" t="str">
        <f>insurance9[[#This Row],[smo]]</f>
        <v>Non Perokok</v>
      </c>
      <c r="S387" s="149">
        <f>insurance9[[#This Row],[bmi]]</f>
        <v>34.4</v>
      </c>
      <c r="T387" s="149">
        <f>insurance9[[#This Row],[age]]</f>
        <v>19</v>
      </c>
      <c r="U387" s="149">
        <f>insurance9[[#This Row],[bmi2]]</f>
        <v>34.4</v>
      </c>
      <c r="V387">
        <f>insurance9[[#This Row],[charges_class]]</f>
        <v>1</v>
      </c>
      <c r="W387">
        <f>VLOOKUP(insurance9[[#This Row],[region]],Table2[],2,0)</f>
        <v>3</v>
      </c>
      <c r="X387">
        <f>IF(insurance9[[#This Row],[sex]]="female",0,1)</f>
        <v>1</v>
      </c>
      <c r="Y387">
        <f>insurance9[[#This Row],[bmi]]</f>
        <v>34.4</v>
      </c>
      <c r="Z387">
        <f>insurance9[[#This Row],[children]]</f>
        <v>0</v>
      </c>
    </row>
    <row r="388" spans="1:26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 s="29">
        <v>11856.4115</v>
      </c>
      <c r="H388" cm="1">
        <f t="array" ref="H388">INDEX(kelas_charges[kelas],MATCH(1,(insurance9[[#This Row],[charges]]&gt;=kelas_charges[Lower])*(insurance9[[#This Row],[charges]]&lt;kelas_charges[Upper]),0),1)</f>
        <v>2</v>
      </c>
      <c r="I388" t="str" cm="1">
        <f t="array" ref="I388">INDEX(kelas_charges[desc],MATCH(1,(insurance9[[#This Row],[charges]]&gt;=kelas_charges[Lower])*(insurance9[[#This Row],[charges]]&lt;kelas_charges[Upper]),0),1)</f>
        <v>6817 s.d 12512</v>
      </c>
      <c r="J388">
        <f>IF(insurance9[[#This Row],[charges]]&gt;16700,1,0)</f>
        <v>0</v>
      </c>
      <c r="K388" s="138">
        <f>insurance9[[#This Row],[charges]]</f>
        <v>11856.4115</v>
      </c>
      <c r="L388">
        <f>insurance9[[#This Row],[age]]</f>
        <v>58</v>
      </c>
      <c r="M388">
        <f>IF(insurance9[[#This Row],[smoker]]="yes",1,0)</f>
        <v>0</v>
      </c>
      <c r="N388" t="str">
        <f>IF(insurance9[[#This Row],[smoker]]="yes","Perokok","Non Perokok")</f>
        <v>Non Perokok</v>
      </c>
      <c r="O388" s="138">
        <f>insurance9[[#This Row],[charges]]</f>
        <v>11856.4115</v>
      </c>
      <c r="P388" s="138" t="str" cm="1">
        <f t="array" ref="P388">INDEX(bmi[bmi name],MATCH(1,(insurance9[[#This Row],[bmi]]&lt;bmi[bmi atas])*(insurance9[[#This Row],[bmi]]&gt;=bmi[bmi bawah]),0),0)</f>
        <v>Obesitas II</v>
      </c>
      <c r="Q388" s="138">
        <f>insurance9[[#This Row],[cha]]</f>
        <v>11856.4115</v>
      </c>
      <c r="R388" s="138" t="str">
        <f>insurance9[[#This Row],[smo]]</f>
        <v>Non Perokok</v>
      </c>
      <c r="S388" s="149">
        <f>insurance9[[#This Row],[bmi]]</f>
        <v>39.049999999999997</v>
      </c>
      <c r="T388" s="149">
        <f>insurance9[[#This Row],[age]]</f>
        <v>58</v>
      </c>
      <c r="U388" s="149">
        <f>insurance9[[#This Row],[bmi2]]</f>
        <v>39.049999999999997</v>
      </c>
      <c r="V388">
        <f>insurance9[[#This Row],[charges_class]]</f>
        <v>2</v>
      </c>
      <c r="W388">
        <f>VLOOKUP(insurance9[[#This Row],[region]],Table2[],2,0)</f>
        <v>4</v>
      </c>
      <c r="X388">
        <f>IF(insurance9[[#This Row],[sex]]="female",0,1)</f>
        <v>0</v>
      </c>
      <c r="Y388">
        <f>insurance9[[#This Row],[bmi]]</f>
        <v>39.049999999999997</v>
      </c>
      <c r="Z388">
        <f>insurance9[[#This Row],[children]]</f>
        <v>0</v>
      </c>
    </row>
    <row r="389" spans="1:26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 s="29">
        <v>30284.642940000002</v>
      </c>
      <c r="H389" cm="1">
        <f t="array" ref="H389">INDEX(kelas_charges[kelas],MATCH(1,(insurance9[[#This Row],[charges]]&gt;=kelas_charges[Lower])*(insurance9[[#This Row],[charges]]&lt;kelas_charges[Upper]),0),1)</f>
        <v>6</v>
      </c>
      <c r="I389" t="str" cm="1">
        <f t="array" ref="I389">INDEX(kelas_charges[desc],MATCH(1,(insurance9[[#This Row],[charges]]&gt;=kelas_charges[Lower])*(insurance9[[#This Row],[charges]]&lt;kelas_charges[Upper]),0),1)</f>
        <v>29598 s.d 35293</v>
      </c>
      <c r="J389">
        <f>IF(insurance9[[#This Row],[charges]]&gt;16700,1,0)</f>
        <v>1</v>
      </c>
      <c r="K389" s="138">
        <f>insurance9[[#This Row],[charges]]</f>
        <v>30284.642940000002</v>
      </c>
      <c r="L389">
        <f>insurance9[[#This Row],[age]]</f>
        <v>50</v>
      </c>
      <c r="M389">
        <f>IF(insurance9[[#This Row],[smoker]]="yes",1,0)</f>
        <v>0</v>
      </c>
      <c r="N389" t="str">
        <f>IF(insurance9[[#This Row],[smoker]]="yes","Perokok","Non Perokok")</f>
        <v>Non Perokok</v>
      </c>
      <c r="O389" s="138">
        <f>insurance9[[#This Row],[charges]]</f>
        <v>30284.642940000002</v>
      </c>
      <c r="P389" s="138" t="str" cm="1">
        <f t="array" ref="P389">INDEX(bmi[bmi name],MATCH(1,(insurance9[[#This Row],[bmi]]&lt;bmi[bmi atas])*(insurance9[[#This Row],[bmi]]&gt;=bmi[bmi bawah]),0),0)</f>
        <v>Obesitas I</v>
      </c>
      <c r="Q389" s="138">
        <f>insurance9[[#This Row],[cha]]</f>
        <v>30284.642940000002</v>
      </c>
      <c r="R389" s="138" t="str">
        <f>insurance9[[#This Row],[smo]]</f>
        <v>Non Perokok</v>
      </c>
      <c r="S389" s="149">
        <f>insurance9[[#This Row],[bmi]]</f>
        <v>25.364999999999998</v>
      </c>
      <c r="T389" s="149">
        <f>insurance9[[#This Row],[age]]</f>
        <v>50</v>
      </c>
      <c r="U389" s="149">
        <f>insurance9[[#This Row],[bmi2]]</f>
        <v>25.364999999999998</v>
      </c>
      <c r="V389">
        <f>insurance9[[#This Row],[charges_class]]</f>
        <v>6</v>
      </c>
      <c r="W389">
        <f>VLOOKUP(insurance9[[#This Row],[region]],Table2[],2,0)</f>
        <v>1</v>
      </c>
      <c r="X389">
        <f>IF(insurance9[[#This Row],[sex]]="female",0,1)</f>
        <v>1</v>
      </c>
      <c r="Y389">
        <f>insurance9[[#This Row],[bmi]]</f>
        <v>25.364999999999998</v>
      </c>
      <c r="Z389">
        <f>insurance9[[#This Row],[children]]</f>
        <v>2</v>
      </c>
    </row>
    <row r="390" spans="1:26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 s="29">
        <v>3176.8159000000001</v>
      </c>
      <c r="H390" cm="1">
        <f t="array" ref="H390">INDEX(kelas_charges[kelas],MATCH(1,(insurance9[[#This Row],[charges]]&gt;=kelas_charges[Lower])*(insurance9[[#This Row],[charges]]&lt;kelas_charges[Upper]),0),1)</f>
        <v>1</v>
      </c>
      <c r="I390" t="str" cm="1">
        <f t="array" ref="I390">INDEX(kelas_charges[desc],MATCH(1,(insurance9[[#This Row],[charges]]&gt;=kelas_charges[Lower])*(insurance9[[#This Row],[charges]]&lt;kelas_charges[Upper]),0),1)</f>
        <v>1121 s.d 6817</v>
      </c>
      <c r="J390">
        <f>IF(insurance9[[#This Row],[charges]]&gt;16700,1,0)</f>
        <v>0</v>
      </c>
      <c r="K390" s="138">
        <f>insurance9[[#This Row],[charges]]</f>
        <v>3176.8159000000001</v>
      </c>
      <c r="L390">
        <f>insurance9[[#This Row],[age]]</f>
        <v>26</v>
      </c>
      <c r="M390">
        <f>IF(insurance9[[#This Row],[smoker]]="yes",1,0)</f>
        <v>0</v>
      </c>
      <c r="N390" t="str">
        <f>IF(insurance9[[#This Row],[smoker]]="yes","Perokok","Non Perokok")</f>
        <v>Non Perokok</v>
      </c>
      <c r="O390" s="138">
        <f>insurance9[[#This Row],[charges]]</f>
        <v>3176.8159000000001</v>
      </c>
      <c r="P390" s="138" t="str" cm="1">
        <f t="array" ref="P390">INDEX(bmi[bmi name],MATCH(1,(insurance9[[#This Row],[bmi]]&lt;bmi[bmi atas])*(insurance9[[#This Row],[bmi]]&gt;=bmi[bmi bawah]),0),0)</f>
        <v>Normal</v>
      </c>
      <c r="Q390" s="138">
        <f>insurance9[[#This Row],[cha]]</f>
        <v>3176.8159000000001</v>
      </c>
      <c r="R390" s="138" t="str">
        <f>insurance9[[#This Row],[smo]]</f>
        <v>Non Perokok</v>
      </c>
      <c r="S390" s="149">
        <f>insurance9[[#This Row],[bmi]]</f>
        <v>22.61</v>
      </c>
      <c r="T390" s="149">
        <f>insurance9[[#This Row],[age]]</f>
        <v>26</v>
      </c>
      <c r="U390" s="149">
        <f>insurance9[[#This Row],[bmi2]]</f>
        <v>22.61</v>
      </c>
      <c r="V390">
        <f>insurance9[[#This Row],[charges_class]]</f>
        <v>1</v>
      </c>
      <c r="W390">
        <f>VLOOKUP(insurance9[[#This Row],[region]],Table2[],2,0)</f>
        <v>1</v>
      </c>
      <c r="X390">
        <f>IF(insurance9[[#This Row],[sex]]="female",0,1)</f>
        <v>0</v>
      </c>
      <c r="Y390">
        <f>insurance9[[#This Row],[bmi]]</f>
        <v>22.61</v>
      </c>
      <c r="Z390">
        <f>insurance9[[#This Row],[children]]</f>
        <v>0</v>
      </c>
    </row>
    <row r="391" spans="1:26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 s="29">
        <v>4618.0798999999997</v>
      </c>
      <c r="H391" cm="1">
        <f t="array" ref="H391">INDEX(kelas_charges[kelas],MATCH(1,(insurance9[[#This Row],[charges]]&gt;=kelas_charges[Lower])*(insurance9[[#This Row],[charges]]&lt;kelas_charges[Upper]),0),1)</f>
        <v>1</v>
      </c>
      <c r="I391" t="str" cm="1">
        <f t="array" ref="I391">INDEX(kelas_charges[desc],MATCH(1,(insurance9[[#This Row],[charges]]&gt;=kelas_charges[Lower])*(insurance9[[#This Row],[charges]]&lt;kelas_charges[Upper]),0),1)</f>
        <v>1121 s.d 6817</v>
      </c>
      <c r="J391">
        <f>IF(insurance9[[#This Row],[charges]]&gt;16700,1,0)</f>
        <v>0</v>
      </c>
      <c r="K391" s="138">
        <f>insurance9[[#This Row],[charges]]</f>
        <v>4618.0798999999997</v>
      </c>
      <c r="L391">
        <f>insurance9[[#This Row],[age]]</f>
        <v>24</v>
      </c>
      <c r="M391">
        <f>IF(insurance9[[#This Row],[smoker]]="yes",1,0)</f>
        <v>0</v>
      </c>
      <c r="N391" t="str">
        <f>IF(insurance9[[#This Row],[smoker]]="yes","Perokok","Non Perokok")</f>
        <v>Non Perokok</v>
      </c>
      <c r="O391" s="138">
        <f>insurance9[[#This Row],[charges]]</f>
        <v>4618.0798999999997</v>
      </c>
      <c r="P391" s="138" t="str" cm="1">
        <f t="array" ref="P391">INDEX(bmi[bmi name],MATCH(1,(insurance9[[#This Row],[bmi]]&lt;bmi[bmi atas])*(insurance9[[#This Row],[bmi]]&gt;=bmi[bmi bawah]),0),0)</f>
        <v>Obesitas II</v>
      </c>
      <c r="Q391" s="138">
        <f>insurance9[[#This Row],[cha]]</f>
        <v>4618.0798999999997</v>
      </c>
      <c r="R391" s="138" t="str">
        <f>insurance9[[#This Row],[smo]]</f>
        <v>Non Perokok</v>
      </c>
      <c r="S391" s="149">
        <f>insurance9[[#This Row],[bmi]]</f>
        <v>30.21</v>
      </c>
      <c r="T391" s="149">
        <f>insurance9[[#This Row],[age]]</f>
        <v>24</v>
      </c>
      <c r="U391" s="149">
        <f>insurance9[[#This Row],[bmi2]]</f>
        <v>30.21</v>
      </c>
      <c r="V391">
        <f>insurance9[[#This Row],[charges_class]]</f>
        <v>1</v>
      </c>
      <c r="W391">
        <f>VLOOKUP(insurance9[[#This Row],[region]],Table2[],2,0)</f>
        <v>1</v>
      </c>
      <c r="X391">
        <f>IF(insurance9[[#This Row],[sex]]="female",0,1)</f>
        <v>0</v>
      </c>
      <c r="Y391">
        <f>insurance9[[#This Row],[bmi]]</f>
        <v>30.21</v>
      </c>
      <c r="Z391">
        <f>insurance9[[#This Row],[children]]</f>
        <v>3</v>
      </c>
    </row>
    <row r="392" spans="1:26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 s="29">
        <v>10736.87075</v>
      </c>
      <c r="H392" cm="1">
        <f t="array" ref="H392">INDEX(kelas_charges[kelas],MATCH(1,(insurance9[[#This Row],[charges]]&gt;=kelas_charges[Lower])*(insurance9[[#This Row],[charges]]&lt;kelas_charges[Upper]),0),1)</f>
        <v>2</v>
      </c>
      <c r="I392" t="str" cm="1">
        <f t="array" ref="I392">INDEX(kelas_charges[desc],MATCH(1,(insurance9[[#This Row],[charges]]&gt;=kelas_charges[Lower])*(insurance9[[#This Row],[charges]]&lt;kelas_charges[Upper]),0),1)</f>
        <v>6817 s.d 12512</v>
      </c>
      <c r="J392">
        <f>IF(insurance9[[#This Row],[charges]]&gt;16700,1,0)</f>
        <v>0</v>
      </c>
      <c r="K392" s="138">
        <f>insurance9[[#This Row],[charges]]</f>
        <v>10736.87075</v>
      </c>
      <c r="L392">
        <f>insurance9[[#This Row],[age]]</f>
        <v>48</v>
      </c>
      <c r="M392">
        <f>IF(insurance9[[#This Row],[smoker]]="yes",1,0)</f>
        <v>0</v>
      </c>
      <c r="N392" t="str">
        <f>IF(insurance9[[#This Row],[smoker]]="yes","Perokok","Non Perokok")</f>
        <v>Non Perokok</v>
      </c>
      <c r="O392" s="138">
        <f>insurance9[[#This Row],[charges]]</f>
        <v>10736.87075</v>
      </c>
      <c r="P392" s="138" t="str" cm="1">
        <f t="array" ref="P392">INDEX(bmi[bmi name],MATCH(1,(insurance9[[#This Row],[bmi]]&lt;bmi[bmi atas])*(insurance9[[#This Row],[bmi]]&gt;=bmi[bmi bawah]),0),0)</f>
        <v>Obesitas II</v>
      </c>
      <c r="Q392" s="138">
        <f>insurance9[[#This Row],[cha]]</f>
        <v>10736.87075</v>
      </c>
      <c r="R392" s="138" t="str">
        <f>insurance9[[#This Row],[smo]]</f>
        <v>Non Perokok</v>
      </c>
      <c r="S392" s="149">
        <f>insurance9[[#This Row],[bmi]]</f>
        <v>35.625</v>
      </c>
      <c r="T392" s="149">
        <f>insurance9[[#This Row],[age]]</f>
        <v>48</v>
      </c>
      <c r="U392" s="149">
        <f>insurance9[[#This Row],[bmi2]]</f>
        <v>35.625</v>
      </c>
      <c r="V392">
        <f>insurance9[[#This Row],[charges_class]]</f>
        <v>2</v>
      </c>
      <c r="W392">
        <f>VLOOKUP(insurance9[[#This Row],[region]],Table2[],2,0)</f>
        <v>2</v>
      </c>
      <c r="X392">
        <f>IF(insurance9[[#This Row],[sex]]="female",0,1)</f>
        <v>1</v>
      </c>
      <c r="Y392">
        <f>insurance9[[#This Row],[bmi]]</f>
        <v>35.625</v>
      </c>
      <c r="Z392">
        <f>insurance9[[#This Row],[children]]</f>
        <v>4</v>
      </c>
    </row>
    <row r="393" spans="1:26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 s="29">
        <v>2138.0707000000002</v>
      </c>
      <c r="H393" cm="1">
        <f t="array" ref="H393">INDEX(kelas_charges[kelas],MATCH(1,(insurance9[[#This Row],[charges]]&gt;=kelas_charges[Lower])*(insurance9[[#This Row],[charges]]&lt;kelas_charges[Upper]),0),1)</f>
        <v>1</v>
      </c>
      <c r="I393" t="str" cm="1">
        <f t="array" ref="I393">INDEX(kelas_charges[desc],MATCH(1,(insurance9[[#This Row],[charges]]&gt;=kelas_charges[Lower])*(insurance9[[#This Row],[charges]]&lt;kelas_charges[Upper]),0),1)</f>
        <v>1121 s.d 6817</v>
      </c>
      <c r="J393">
        <f>IF(insurance9[[#This Row],[charges]]&gt;16700,1,0)</f>
        <v>0</v>
      </c>
      <c r="K393" s="138">
        <f>insurance9[[#This Row],[charges]]</f>
        <v>2138.0707000000002</v>
      </c>
      <c r="L393">
        <f>insurance9[[#This Row],[age]]</f>
        <v>19</v>
      </c>
      <c r="M393">
        <f>IF(insurance9[[#This Row],[smoker]]="yes",1,0)</f>
        <v>0</v>
      </c>
      <c r="N393" t="str">
        <f>IF(insurance9[[#This Row],[smoker]]="yes","Perokok","Non Perokok")</f>
        <v>Non Perokok</v>
      </c>
      <c r="O393" s="138">
        <f>insurance9[[#This Row],[charges]]</f>
        <v>2138.0707000000002</v>
      </c>
      <c r="P393" s="138" t="str" cm="1">
        <f t="array" ref="P393">INDEX(bmi[bmi name],MATCH(1,(insurance9[[#This Row],[bmi]]&lt;bmi[bmi atas])*(insurance9[[#This Row],[bmi]]&gt;=bmi[bmi bawah]),0),0)</f>
        <v>Obesitas II</v>
      </c>
      <c r="Q393" s="138">
        <f>insurance9[[#This Row],[cha]]</f>
        <v>2138.0707000000002</v>
      </c>
      <c r="R393" s="138" t="str">
        <f>insurance9[[#This Row],[smo]]</f>
        <v>Non Perokok</v>
      </c>
      <c r="S393" s="149">
        <f>insurance9[[#This Row],[bmi]]</f>
        <v>37.43</v>
      </c>
      <c r="T393" s="149">
        <f>insurance9[[#This Row],[age]]</f>
        <v>19</v>
      </c>
      <c r="U393" s="149">
        <f>insurance9[[#This Row],[bmi2]]</f>
        <v>37.43</v>
      </c>
      <c r="V393">
        <f>insurance9[[#This Row],[charges_class]]</f>
        <v>1</v>
      </c>
      <c r="W393">
        <f>VLOOKUP(insurance9[[#This Row],[region]],Table2[],2,0)</f>
        <v>1</v>
      </c>
      <c r="X393">
        <f>IF(insurance9[[#This Row],[sex]]="female",0,1)</f>
        <v>0</v>
      </c>
      <c r="Y393">
        <f>insurance9[[#This Row],[bmi]]</f>
        <v>37.43</v>
      </c>
      <c r="Z393">
        <f>insurance9[[#This Row],[children]]</f>
        <v>0</v>
      </c>
    </row>
    <row r="394" spans="1:26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 s="29">
        <v>8964.0605500000001</v>
      </c>
      <c r="H394" cm="1">
        <f t="array" ref="H394">INDEX(kelas_charges[kelas],MATCH(1,(insurance9[[#This Row],[charges]]&gt;=kelas_charges[Lower])*(insurance9[[#This Row],[charges]]&lt;kelas_charges[Upper]),0),1)</f>
        <v>2</v>
      </c>
      <c r="I394" t="str" cm="1">
        <f t="array" ref="I394">INDEX(kelas_charges[desc],MATCH(1,(insurance9[[#This Row],[charges]]&gt;=kelas_charges[Lower])*(insurance9[[#This Row],[charges]]&lt;kelas_charges[Upper]),0),1)</f>
        <v>6817 s.d 12512</v>
      </c>
      <c r="J394">
        <f>IF(insurance9[[#This Row],[charges]]&gt;16700,1,0)</f>
        <v>0</v>
      </c>
      <c r="K394" s="138">
        <f>insurance9[[#This Row],[charges]]</f>
        <v>8964.0605500000001</v>
      </c>
      <c r="L394">
        <f>insurance9[[#This Row],[age]]</f>
        <v>48</v>
      </c>
      <c r="M394">
        <f>IF(insurance9[[#This Row],[smoker]]="yes",1,0)</f>
        <v>0</v>
      </c>
      <c r="N394" t="str">
        <f>IF(insurance9[[#This Row],[smoker]]="yes","Perokok","Non Perokok")</f>
        <v>Non Perokok</v>
      </c>
      <c r="O394" s="138">
        <f>insurance9[[#This Row],[charges]]</f>
        <v>8964.0605500000001</v>
      </c>
      <c r="P394" s="138" t="str" cm="1">
        <f t="array" ref="P394">INDEX(bmi[bmi name],MATCH(1,(insurance9[[#This Row],[bmi]]&lt;bmi[bmi atas])*(insurance9[[#This Row],[bmi]]&gt;=bmi[bmi bawah]),0),0)</f>
        <v>Obesitas II</v>
      </c>
      <c r="Q394" s="138">
        <f>insurance9[[#This Row],[cha]]</f>
        <v>8964.0605500000001</v>
      </c>
      <c r="R394" s="138" t="str">
        <f>insurance9[[#This Row],[smo]]</f>
        <v>Non Perokok</v>
      </c>
      <c r="S394" s="149">
        <f>insurance9[[#This Row],[bmi]]</f>
        <v>31.445</v>
      </c>
      <c r="T394" s="149">
        <f>insurance9[[#This Row],[age]]</f>
        <v>48</v>
      </c>
      <c r="U394" s="149">
        <f>insurance9[[#This Row],[bmi2]]</f>
        <v>31.445</v>
      </c>
      <c r="V394">
        <f>insurance9[[#This Row],[charges_class]]</f>
        <v>2</v>
      </c>
      <c r="W394">
        <f>VLOOKUP(insurance9[[#This Row],[region]],Table2[],2,0)</f>
        <v>2</v>
      </c>
      <c r="X394">
        <f>IF(insurance9[[#This Row],[sex]]="female",0,1)</f>
        <v>1</v>
      </c>
      <c r="Y394">
        <f>insurance9[[#This Row],[bmi]]</f>
        <v>31.445</v>
      </c>
      <c r="Z394">
        <f>insurance9[[#This Row],[children]]</f>
        <v>1</v>
      </c>
    </row>
    <row r="395" spans="1:26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 s="29">
        <v>9290.1394999999993</v>
      </c>
      <c r="H395" cm="1">
        <f t="array" ref="H395">INDEX(kelas_charges[kelas],MATCH(1,(insurance9[[#This Row],[charges]]&gt;=kelas_charges[Lower])*(insurance9[[#This Row],[charges]]&lt;kelas_charges[Upper]),0),1)</f>
        <v>2</v>
      </c>
      <c r="I395" t="str" cm="1">
        <f t="array" ref="I395">INDEX(kelas_charges[desc],MATCH(1,(insurance9[[#This Row],[charges]]&gt;=kelas_charges[Lower])*(insurance9[[#This Row],[charges]]&lt;kelas_charges[Upper]),0),1)</f>
        <v>6817 s.d 12512</v>
      </c>
      <c r="J395">
        <f>IF(insurance9[[#This Row],[charges]]&gt;16700,1,0)</f>
        <v>0</v>
      </c>
      <c r="K395" s="138">
        <f>insurance9[[#This Row],[charges]]</f>
        <v>9290.1394999999993</v>
      </c>
      <c r="L395">
        <f>insurance9[[#This Row],[age]]</f>
        <v>49</v>
      </c>
      <c r="M395">
        <f>IF(insurance9[[#This Row],[smoker]]="yes",1,0)</f>
        <v>0</v>
      </c>
      <c r="N395" t="str">
        <f>IF(insurance9[[#This Row],[smoker]]="yes","Perokok","Non Perokok")</f>
        <v>Non Perokok</v>
      </c>
      <c r="O395" s="138">
        <f>insurance9[[#This Row],[charges]]</f>
        <v>9290.1394999999993</v>
      </c>
      <c r="P395" s="138" t="str" cm="1">
        <f t="array" ref="P395">INDEX(bmi[bmi name],MATCH(1,(insurance9[[#This Row],[bmi]]&lt;bmi[bmi atas])*(insurance9[[#This Row],[bmi]]&gt;=bmi[bmi bawah]),0),0)</f>
        <v>Obesitas II</v>
      </c>
      <c r="Q395" s="138">
        <f>insurance9[[#This Row],[cha]]</f>
        <v>9290.1394999999993</v>
      </c>
      <c r="R395" s="138" t="str">
        <f>insurance9[[#This Row],[smo]]</f>
        <v>Non Perokok</v>
      </c>
      <c r="S395" s="149">
        <f>insurance9[[#This Row],[bmi]]</f>
        <v>31.35</v>
      </c>
      <c r="T395" s="149">
        <f>insurance9[[#This Row],[age]]</f>
        <v>49</v>
      </c>
      <c r="U395" s="149">
        <f>insurance9[[#This Row],[bmi2]]</f>
        <v>31.35</v>
      </c>
      <c r="V395">
        <f>insurance9[[#This Row],[charges_class]]</f>
        <v>2</v>
      </c>
      <c r="W395">
        <f>VLOOKUP(insurance9[[#This Row],[region]],Table2[],2,0)</f>
        <v>2</v>
      </c>
      <c r="X395">
        <f>IF(insurance9[[#This Row],[sex]]="female",0,1)</f>
        <v>1</v>
      </c>
      <c r="Y395">
        <f>insurance9[[#This Row],[bmi]]</f>
        <v>31.35</v>
      </c>
      <c r="Z395">
        <f>insurance9[[#This Row],[children]]</f>
        <v>1</v>
      </c>
    </row>
    <row r="396" spans="1:26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 s="29">
        <v>9411.0049999999992</v>
      </c>
      <c r="H396" cm="1">
        <f t="array" ref="H396">INDEX(kelas_charges[kelas],MATCH(1,(insurance9[[#This Row],[charges]]&gt;=kelas_charges[Lower])*(insurance9[[#This Row],[charges]]&lt;kelas_charges[Upper]),0),1)</f>
        <v>2</v>
      </c>
      <c r="I396" t="str" cm="1">
        <f t="array" ref="I396">INDEX(kelas_charges[desc],MATCH(1,(insurance9[[#This Row],[charges]]&gt;=kelas_charges[Lower])*(insurance9[[#This Row],[charges]]&lt;kelas_charges[Upper]),0),1)</f>
        <v>6817 s.d 12512</v>
      </c>
      <c r="J396">
        <f>IF(insurance9[[#This Row],[charges]]&gt;16700,1,0)</f>
        <v>0</v>
      </c>
      <c r="K396" s="138">
        <f>insurance9[[#This Row],[charges]]</f>
        <v>9411.0049999999992</v>
      </c>
      <c r="L396">
        <f>insurance9[[#This Row],[age]]</f>
        <v>46</v>
      </c>
      <c r="M396">
        <f>IF(insurance9[[#This Row],[smoker]]="yes",1,0)</f>
        <v>0</v>
      </c>
      <c r="N396" t="str">
        <f>IF(insurance9[[#This Row],[smoker]]="yes","Perokok","Non Perokok")</f>
        <v>Non Perokok</v>
      </c>
      <c r="O396" s="138">
        <f>insurance9[[#This Row],[charges]]</f>
        <v>9411.0049999999992</v>
      </c>
      <c r="P396" s="138" t="str" cm="1">
        <f t="array" ref="P396">INDEX(bmi[bmi name],MATCH(1,(insurance9[[#This Row],[bmi]]&lt;bmi[bmi atas])*(insurance9[[#This Row],[bmi]]&gt;=bmi[bmi bawah]),0),0)</f>
        <v>Obesitas II</v>
      </c>
      <c r="Q396" s="138">
        <f>insurance9[[#This Row],[cha]]</f>
        <v>9411.0049999999992</v>
      </c>
      <c r="R396" s="138" t="str">
        <f>insurance9[[#This Row],[smo]]</f>
        <v>Non Perokok</v>
      </c>
      <c r="S396" s="149">
        <f>insurance9[[#This Row],[bmi]]</f>
        <v>32.299999999999997</v>
      </c>
      <c r="T396" s="149">
        <f>insurance9[[#This Row],[age]]</f>
        <v>46</v>
      </c>
      <c r="U396" s="149">
        <f>insurance9[[#This Row],[bmi2]]</f>
        <v>32.299999999999997</v>
      </c>
      <c r="V396">
        <f>insurance9[[#This Row],[charges_class]]</f>
        <v>2</v>
      </c>
      <c r="W396">
        <f>VLOOKUP(insurance9[[#This Row],[region]],Table2[],2,0)</f>
        <v>2</v>
      </c>
      <c r="X396">
        <f>IF(insurance9[[#This Row],[sex]]="female",0,1)</f>
        <v>0</v>
      </c>
      <c r="Y396">
        <f>insurance9[[#This Row],[bmi]]</f>
        <v>32.299999999999997</v>
      </c>
      <c r="Z396">
        <f>insurance9[[#This Row],[children]]</f>
        <v>2</v>
      </c>
    </row>
    <row r="397" spans="1:26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 s="29">
        <v>7526.7064499999997</v>
      </c>
      <c r="H397" cm="1">
        <f t="array" ref="H397">INDEX(kelas_charges[kelas],MATCH(1,(insurance9[[#This Row],[charges]]&gt;=kelas_charges[Lower])*(insurance9[[#This Row],[charges]]&lt;kelas_charges[Upper]),0),1)</f>
        <v>2</v>
      </c>
      <c r="I397" t="str" cm="1">
        <f t="array" ref="I397">INDEX(kelas_charges[desc],MATCH(1,(insurance9[[#This Row],[charges]]&gt;=kelas_charges[Lower])*(insurance9[[#This Row],[charges]]&lt;kelas_charges[Upper]),0),1)</f>
        <v>6817 s.d 12512</v>
      </c>
      <c r="J397">
        <f>IF(insurance9[[#This Row],[charges]]&gt;16700,1,0)</f>
        <v>0</v>
      </c>
      <c r="K397" s="138">
        <f>insurance9[[#This Row],[charges]]</f>
        <v>7526.7064499999997</v>
      </c>
      <c r="L397">
        <f>insurance9[[#This Row],[age]]</f>
        <v>46</v>
      </c>
      <c r="M397">
        <f>IF(insurance9[[#This Row],[smoker]]="yes",1,0)</f>
        <v>0</v>
      </c>
      <c r="N397" t="str">
        <f>IF(insurance9[[#This Row],[smoker]]="yes","Perokok","Non Perokok")</f>
        <v>Non Perokok</v>
      </c>
      <c r="O397" s="138">
        <f>insurance9[[#This Row],[charges]]</f>
        <v>7526.7064499999997</v>
      </c>
      <c r="P397" s="138" t="str" cm="1">
        <f t="array" ref="P397">INDEX(bmi[bmi name],MATCH(1,(insurance9[[#This Row],[bmi]]&lt;bmi[bmi atas])*(insurance9[[#This Row],[bmi]]&gt;=bmi[bmi bawah]),0),0)</f>
        <v>Normal</v>
      </c>
      <c r="Q397" s="138">
        <f>insurance9[[#This Row],[cha]]</f>
        <v>7526.7064499999997</v>
      </c>
      <c r="R397" s="138" t="str">
        <f>insurance9[[#This Row],[smo]]</f>
        <v>Non Perokok</v>
      </c>
      <c r="S397" s="149">
        <f>insurance9[[#This Row],[bmi]]</f>
        <v>19.855</v>
      </c>
      <c r="T397" s="149">
        <f>insurance9[[#This Row],[age]]</f>
        <v>46</v>
      </c>
      <c r="U397" s="149">
        <f>insurance9[[#This Row],[bmi2]]</f>
        <v>19.855</v>
      </c>
      <c r="V397">
        <f>insurance9[[#This Row],[charges_class]]</f>
        <v>2</v>
      </c>
      <c r="W397">
        <f>VLOOKUP(insurance9[[#This Row],[region]],Table2[],2,0)</f>
        <v>1</v>
      </c>
      <c r="X397">
        <f>IF(insurance9[[#This Row],[sex]]="female",0,1)</f>
        <v>1</v>
      </c>
      <c r="Y397">
        <f>insurance9[[#This Row],[bmi]]</f>
        <v>19.855</v>
      </c>
      <c r="Z397">
        <f>insurance9[[#This Row],[children]]</f>
        <v>0</v>
      </c>
    </row>
    <row r="398" spans="1:26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 s="29">
        <v>8522.0030000000006</v>
      </c>
      <c r="H398" cm="1">
        <f t="array" ref="H398">INDEX(kelas_charges[kelas],MATCH(1,(insurance9[[#This Row],[charges]]&gt;=kelas_charges[Lower])*(insurance9[[#This Row],[charges]]&lt;kelas_charges[Upper]),0),1)</f>
        <v>2</v>
      </c>
      <c r="I398" t="str" cm="1">
        <f t="array" ref="I398">INDEX(kelas_charges[desc],MATCH(1,(insurance9[[#This Row],[charges]]&gt;=kelas_charges[Lower])*(insurance9[[#This Row],[charges]]&lt;kelas_charges[Upper]),0),1)</f>
        <v>6817 s.d 12512</v>
      </c>
      <c r="J398">
        <f>IF(insurance9[[#This Row],[charges]]&gt;16700,1,0)</f>
        <v>0</v>
      </c>
      <c r="K398" s="138">
        <f>insurance9[[#This Row],[charges]]</f>
        <v>8522.0030000000006</v>
      </c>
      <c r="L398">
        <f>insurance9[[#This Row],[age]]</f>
        <v>43</v>
      </c>
      <c r="M398">
        <f>IF(insurance9[[#This Row],[smoker]]="yes",1,0)</f>
        <v>0</v>
      </c>
      <c r="N398" t="str">
        <f>IF(insurance9[[#This Row],[smoker]]="yes","Perokok","Non Perokok")</f>
        <v>Non Perokok</v>
      </c>
      <c r="O398" s="138">
        <f>insurance9[[#This Row],[charges]]</f>
        <v>8522.0030000000006</v>
      </c>
      <c r="P398" s="138" t="str" cm="1">
        <f t="array" ref="P398">INDEX(bmi[bmi name],MATCH(1,(insurance9[[#This Row],[bmi]]&lt;bmi[bmi atas])*(insurance9[[#This Row],[bmi]]&gt;=bmi[bmi bawah]),0),0)</f>
        <v>Obesitas II</v>
      </c>
      <c r="Q398" s="138">
        <f>insurance9[[#This Row],[cha]]</f>
        <v>8522.0030000000006</v>
      </c>
      <c r="R398" s="138" t="str">
        <f>insurance9[[#This Row],[smo]]</f>
        <v>Non Perokok</v>
      </c>
      <c r="S398" s="149">
        <f>insurance9[[#This Row],[bmi]]</f>
        <v>34.4</v>
      </c>
      <c r="T398" s="149">
        <f>insurance9[[#This Row],[age]]</f>
        <v>43</v>
      </c>
      <c r="U398" s="149">
        <f>insurance9[[#This Row],[bmi2]]</f>
        <v>34.4</v>
      </c>
      <c r="V398">
        <f>insurance9[[#This Row],[charges_class]]</f>
        <v>2</v>
      </c>
      <c r="W398">
        <f>VLOOKUP(insurance9[[#This Row],[region]],Table2[],2,0)</f>
        <v>3</v>
      </c>
      <c r="X398">
        <f>IF(insurance9[[#This Row],[sex]]="female",0,1)</f>
        <v>0</v>
      </c>
      <c r="Y398">
        <f>insurance9[[#This Row],[bmi]]</f>
        <v>34.4</v>
      </c>
      <c r="Z398">
        <f>insurance9[[#This Row],[children]]</f>
        <v>3</v>
      </c>
    </row>
    <row r="399" spans="1:26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 s="29">
        <v>16586.49771</v>
      </c>
      <c r="H399" cm="1">
        <f t="array" ref="H399">INDEX(kelas_charges[kelas],MATCH(1,(insurance9[[#This Row],[charges]]&gt;=kelas_charges[Lower])*(insurance9[[#This Row],[charges]]&lt;kelas_charges[Upper]),0),1)</f>
        <v>3</v>
      </c>
      <c r="I399" t="str" cm="1">
        <f t="array" ref="I399">INDEX(kelas_charges[desc],MATCH(1,(insurance9[[#This Row],[charges]]&gt;=kelas_charges[Lower])*(insurance9[[#This Row],[charges]]&lt;kelas_charges[Upper]),0),1)</f>
        <v>12512 s.d 18207</v>
      </c>
      <c r="J399">
        <f>IF(insurance9[[#This Row],[charges]]&gt;16700,1,0)</f>
        <v>0</v>
      </c>
      <c r="K399" s="138">
        <f>insurance9[[#This Row],[charges]]</f>
        <v>16586.49771</v>
      </c>
      <c r="L399">
        <f>insurance9[[#This Row],[age]]</f>
        <v>21</v>
      </c>
      <c r="M399">
        <f>IF(insurance9[[#This Row],[smoker]]="yes",1,0)</f>
        <v>0</v>
      </c>
      <c r="N399" t="str">
        <f>IF(insurance9[[#This Row],[smoker]]="yes","Perokok","Non Perokok")</f>
        <v>Non Perokok</v>
      </c>
      <c r="O399" s="138">
        <f>insurance9[[#This Row],[charges]]</f>
        <v>16586.49771</v>
      </c>
      <c r="P399" s="138" t="str" cm="1">
        <f t="array" ref="P399">INDEX(bmi[bmi name],MATCH(1,(insurance9[[#This Row],[bmi]]&lt;bmi[bmi atas])*(insurance9[[#This Row],[bmi]]&gt;=bmi[bmi bawah]),0),0)</f>
        <v>Obesitas II</v>
      </c>
      <c r="Q399" s="138">
        <f>insurance9[[#This Row],[cha]]</f>
        <v>16586.49771</v>
      </c>
      <c r="R399" s="138" t="str">
        <f>insurance9[[#This Row],[smo]]</f>
        <v>Non Perokok</v>
      </c>
      <c r="S399" s="149">
        <f>insurance9[[#This Row],[bmi]]</f>
        <v>31.02</v>
      </c>
      <c r="T399" s="149">
        <f>insurance9[[#This Row],[age]]</f>
        <v>21</v>
      </c>
      <c r="U399" s="149">
        <f>insurance9[[#This Row],[bmi2]]</f>
        <v>31.02</v>
      </c>
      <c r="V399">
        <f>insurance9[[#This Row],[charges_class]]</f>
        <v>3</v>
      </c>
      <c r="W399">
        <f>VLOOKUP(insurance9[[#This Row],[region]],Table2[],2,0)</f>
        <v>4</v>
      </c>
      <c r="X399">
        <f>IF(insurance9[[#This Row],[sex]]="female",0,1)</f>
        <v>1</v>
      </c>
      <c r="Y399">
        <f>insurance9[[#This Row],[bmi]]</f>
        <v>31.02</v>
      </c>
      <c r="Z399">
        <f>insurance9[[#This Row],[children]]</f>
        <v>0</v>
      </c>
    </row>
    <row r="400" spans="1:26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 s="29">
        <v>14988.432000000001</v>
      </c>
      <c r="H400" cm="1">
        <f t="array" ref="H400">INDEX(kelas_charges[kelas],MATCH(1,(insurance9[[#This Row],[charges]]&gt;=kelas_charges[Lower])*(insurance9[[#This Row],[charges]]&lt;kelas_charges[Upper]),0),1)</f>
        <v>3</v>
      </c>
      <c r="I400" t="str" cm="1">
        <f t="array" ref="I400">INDEX(kelas_charges[desc],MATCH(1,(insurance9[[#This Row],[charges]]&gt;=kelas_charges[Lower])*(insurance9[[#This Row],[charges]]&lt;kelas_charges[Upper]),0),1)</f>
        <v>12512 s.d 18207</v>
      </c>
      <c r="J400">
        <f>IF(insurance9[[#This Row],[charges]]&gt;16700,1,0)</f>
        <v>0</v>
      </c>
      <c r="K400" s="138">
        <f>insurance9[[#This Row],[charges]]</f>
        <v>14988.432000000001</v>
      </c>
      <c r="L400">
        <f>insurance9[[#This Row],[age]]</f>
        <v>64</v>
      </c>
      <c r="M400">
        <f>IF(insurance9[[#This Row],[smoker]]="yes",1,0)</f>
        <v>0</v>
      </c>
      <c r="N400" t="str">
        <f>IF(insurance9[[#This Row],[smoker]]="yes","Perokok","Non Perokok")</f>
        <v>Non Perokok</v>
      </c>
      <c r="O400" s="138">
        <f>insurance9[[#This Row],[charges]]</f>
        <v>14988.432000000001</v>
      </c>
      <c r="P400" s="138" t="str" cm="1">
        <f t="array" ref="P400">INDEX(bmi[bmi name],MATCH(1,(insurance9[[#This Row],[bmi]]&lt;bmi[bmi atas])*(insurance9[[#This Row],[bmi]]&gt;=bmi[bmi bawah]),0),0)</f>
        <v>Obesitas I</v>
      </c>
      <c r="Q400" s="138">
        <f>insurance9[[#This Row],[cha]]</f>
        <v>14988.432000000001</v>
      </c>
      <c r="R400" s="138" t="str">
        <f>insurance9[[#This Row],[smo]]</f>
        <v>Non Perokok</v>
      </c>
      <c r="S400" s="149">
        <f>insurance9[[#This Row],[bmi]]</f>
        <v>25.6</v>
      </c>
      <c r="T400" s="149">
        <f>insurance9[[#This Row],[age]]</f>
        <v>64</v>
      </c>
      <c r="U400" s="149">
        <f>insurance9[[#This Row],[bmi2]]</f>
        <v>25.6</v>
      </c>
      <c r="V400">
        <f>insurance9[[#This Row],[charges_class]]</f>
        <v>3</v>
      </c>
      <c r="W400">
        <f>VLOOKUP(insurance9[[#This Row],[region]],Table2[],2,0)</f>
        <v>3</v>
      </c>
      <c r="X400">
        <f>IF(insurance9[[#This Row],[sex]]="female",0,1)</f>
        <v>1</v>
      </c>
      <c r="Y400">
        <f>insurance9[[#This Row],[bmi]]</f>
        <v>25.6</v>
      </c>
      <c r="Z400">
        <f>insurance9[[#This Row],[children]]</f>
        <v>2</v>
      </c>
    </row>
    <row r="401" spans="1:26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 s="29">
        <v>1631.6683</v>
      </c>
      <c r="H401" cm="1">
        <f t="array" ref="H401">INDEX(kelas_charges[kelas],MATCH(1,(insurance9[[#This Row],[charges]]&gt;=kelas_charges[Lower])*(insurance9[[#This Row],[charges]]&lt;kelas_charges[Upper]),0),1)</f>
        <v>1</v>
      </c>
      <c r="I401" t="str" cm="1">
        <f t="array" ref="I401">INDEX(kelas_charges[desc],MATCH(1,(insurance9[[#This Row],[charges]]&gt;=kelas_charges[Lower])*(insurance9[[#This Row],[charges]]&lt;kelas_charges[Upper]),0),1)</f>
        <v>1121 s.d 6817</v>
      </c>
      <c r="J401">
        <f>IF(insurance9[[#This Row],[charges]]&gt;16700,1,0)</f>
        <v>0</v>
      </c>
      <c r="K401" s="138">
        <f>insurance9[[#This Row],[charges]]</f>
        <v>1631.6683</v>
      </c>
      <c r="L401">
        <f>insurance9[[#This Row],[age]]</f>
        <v>18</v>
      </c>
      <c r="M401">
        <f>IF(insurance9[[#This Row],[smoker]]="yes",1,0)</f>
        <v>0</v>
      </c>
      <c r="N401" t="str">
        <f>IF(insurance9[[#This Row],[smoker]]="yes","Perokok","Non Perokok")</f>
        <v>Non Perokok</v>
      </c>
      <c r="O401" s="138">
        <f>insurance9[[#This Row],[charges]]</f>
        <v>1631.6683</v>
      </c>
      <c r="P401" s="138" t="str" cm="1">
        <f t="array" ref="P401">INDEX(bmi[bmi name],MATCH(1,(insurance9[[#This Row],[bmi]]&lt;bmi[bmi atas])*(insurance9[[#This Row],[bmi]]&gt;=bmi[bmi bawah]),0),0)</f>
        <v>Obesitas II</v>
      </c>
      <c r="Q401" s="138">
        <f>insurance9[[#This Row],[cha]]</f>
        <v>1631.6683</v>
      </c>
      <c r="R401" s="138" t="str">
        <f>insurance9[[#This Row],[smo]]</f>
        <v>Non Perokok</v>
      </c>
      <c r="S401" s="149">
        <f>insurance9[[#This Row],[bmi]]</f>
        <v>38.17</v>
      </c>
      <c r="T401" s="149">
        <f>insurance9[[#This Row],[age]]</f>
        <v>18</v>
      </c>
      <c r="U401" s="149">
        <f>insurance9[[#This Row],[bmi2]]</f>
        <v>38.17</v>
      </c>
      <c r="V401">
        <f>insurance9[[#This Row],[charges_class]]</f>
        <v>1</v>
      </c>
      <c r="W401">
        <f>VLOOKUP(insurance9[[#This Row],[region]],Table2[],2,0)</f>
        <v>4</v>
      </c>
      <c r="X401">
        <f>IF(insurance9[[#This Row],[sex]]="female",0,1)</f>
        <v>0</v>
      </c>
      <c r="Y401">
        <f>insurance9[[#This Row],[bmi]]</f>
        <v>38.17</v>
      </c>
      <c r="Z401">
        <f>insurance9[[#This Row],[children]]</f>
        <v>0</v>
      </c>
    </row>
    <row r="402" spans="1:26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 s="29">
        <v>9264.7970000000005</v>
      </c>
      <c r="H402" cm="1">
        <f t="array" ref="H402">INDEX(kelas_charges[kelas],MATCH(1,(insurance9[[#This Row],[charges]]&gt;=kelas_charges[Lower])*(insurance9[[#This Row],[charges]]&lt;kelas_charges[Upper]),0),1)</f>
        <v>2</v>
      </c>
      <c r="I402" t="str" cm="1">
        <f t="array" ref="I402">INDEX(kelas_charges[desc],MATCH(1,(insurance9[[#This Row],[charges]]&gt;=kelas_charges[Lower])*(insurance9[[#This Row],[charges]]&lt;kelas_charges[Upper]),0),1)</f>
        <v>6817 s.d 12512</v>
      </c>
      <c r="J402">
        <f>IF(insurance9[[#This Row],[charges]]&gt;16700,1,0)</f>
        <v>0</v>
      </c>
      <c r="K402" s="138">
        <f>insurance9[[#This Row],[charges]]</f>
        <v>9264.7970000000005</v>
      </c>
      <c r="L402">
        <f>insurance9[[#This Row],[age]]</f>
        <v>51</v>
      </c>
      <c r="M402">
        <f>IF(insurance9[[#This Row],[smoker]]="yes",1,0)</f>
        <v>0</v>
      </c>
      <c r="N402" t="str">
        <f>IF(insurance9[[#This Row],[smoker]]="yes","Perokok","Non Perokok")</f>
        <v>Non Perokok</v>
      </c>
      <c r="O402" s="138">
        <f>insurance9[[#This Row],[charges]]</f>
        <v>9264.7970000000005</v>
      </c>
      <c r="P402" s="138" t="str" cm="1">
        <f t="array" ref="P402">INDEX(bmi[bmi name],MATCH(1,(insurance9[[#This Row],[bmi]]&lt;bmi[bmi atas])*(insurance9[[#This Row],[bmi]]&gt;=bmi[bmi bawah]),0),0)</f>
        <v>Normal</v>
      </c>
      <c r="Q402" s="138">
        <f>insurance9[[#This Row],[cha]]</f>
        <v>9264.7970000000005</v>
      </c>
      <c r="R402" s="138" t="str">
        <f>insurance9[[#This Row],[smo]]</f>
        <v>Non Perokok</v>
      </c>
      <c r="S402" s="149">
        <f>insurance9[[#This Row],[bmi]]</f>
        <v>20.6</v>
      </c>
      <c r="T402" s="149">
        <f>insurance9[[#This Row],[age]]</f>
        <v>51</v>
      </c>
      <c r="U402" s="149">
        <f>insurance9[[#This Row],[bmi2]]</f>
        <v>20.6</v>
      </c>
      <c r="V402">
        <f>insurance9[[#This Row],[charges_class]]</f>
        <v>2</v>
      </c>
      <c r="W402">
        <f>VLOOKUP(insurance9[[#This Row],[region]],Table2[],2,0)</f>
        <v>3</v>
      </c>
      <c r="X402">
        <f>IF(insurance9[[#This Row],[sex]]="female",0,1)</f>
        <v>0</v>
      </c>
      <c r="Y402">
        <f>insurance9[[#This Row],[bmi]]</f>
        <v>20.6</v>
      </c>
      <c r="Z402">
        <f>insurance9[[#This Row],[children]]</f>
        <v>0</v>
      </c>
    </row>
    <row r="403" spans="1:26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 s="29">
        <v>8083.9197999999997</v>
      </c>
      <c r="H403" cm="1">
        <f t="array" ref="H403">INDEX(kelas_charges[kelas],MATCH(1,(insurance9[[#This Row],[charges]]&gt;=kelas_charges[Lower])*(insurance9[[#This Row],[charges]]&lt;kelas_charges[Upper]),0),1)</f>
        <v>2</v>
      </c>
      <c r="I403" t="str" cm="1">
        <f t="array" ref="I403">INDEX(kelas_charges[desc],MATCH(1,(insurance9[[#This Row],[charges]]&gt;=kelas_charges[Lower])*(insurance9[[#This Row],[charges]]&lt;kelas_charges[Upper]),0),1)</f>
        <v>6817 s.d 12512</v>
      </c>
      <c r="J403">
        <f>IF(insurance9[[#This Row],[charges]]&gt;16700,1,0)</f>
        <v>0</v>
      </c>
      <c r="K403" s="138">
        <f>insurance9[[#This Row],[charges]]</f>
        <v>8083.9197999999997</v>
      </c>
      <c r="L403">
        <f>insurance9[[#This Row],[age]]</f>
        <v>47</v>
      </c>
      <c r="M403">
        <f>IF(insurance9[[#This Row],[smoker]]="yes",1,0)</f>
        <v>0</v>
      </c>
      <c r="N403" t="str">
        <f>IF(insurance9[[#This Row],[smoker]]="yes","Perokok","Non Perokok")</f>
        <v>Non Perokok</v>
      </c>
      <c r="O403" s="138">
        <f>insurance9[[#This Row],[charges]]</f>
        <v>8083.9197999999997</v>
      </c>
      <c r="P403" s="138" t="str" cm="1">
        <f t="array" ref="P403">INDEX(bmi[bmi name],MATCH(1,(insurance9[[#This Row],[bmi]]&lt;bmi[bmi atas])*(insurance9[[#This Row],[bmi]]&gt;=bmi[bmi bawah]),0),0)</f>
        <v>Obesitas II</v>
      </c>
      <c r="Q403" s="138">
        <f>insurance9[[#This Row],[cha]]</f>
        <v>8083.9197999999997</v>
      </c>
      <c r="R403" s="138" t="str">
        <f>insurance9[[#This Row],[smo]]</f>
        <v>Non Perokok</v>
      </c>
      <c r="S403" s="149">
        <f>insurance9[[#This Row],[bmi]]</f>
        <v>47.52</v>
      </c>
      <c r="T403" s="149">
        <f>insurance9[[#This Row],[age]]</f>
        <v>47</v>
      </c>
      <c r="U403" s="149">
        <f>insurance9[[#This Row],[bmi2]]</f>
        <v>47.52</v>
      </c>
      <c r="V403">
        <f>insurance9[[#This Row],[charges_class]]</f>
        <v>2</v>
      </c>
      <c r="W403">
        <f>VLOOKUP(insurance9[[#This Row],[region]],Table2[],2,0)</f>
        <v>4</v>
      </c>
      <c r="X403">
        <f>IF(insurance9[[#This Row],[sex]]="female",0,1)</f>
        <v>1</v>
      </c>
      <c r="Y403">
        <f>insurance9[[#This Row],[bmi]]</f>
        <v>47.52</v>
      </c>
      <c r="Z403">
        <f>insurance9[[#This Row],[children]]</f>
        <v>1</v>
      </c>
    </row>
    <row r="404" spans="1:26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 s="29">
        <v>14692.66935</v>
      </c>
      <c r="H404" cm="1">
        <f t="array" ref="H404">INDEX(kelas_charges[kelas],MATCH(1,(insurance9[[#This Row],[charges]]&gt;=kelas_charges[Lower])*(insurance9[[#This Row],[charges]]&lt;kelas_charges[Upper]),0),1)</f>
        <v>3</v>
      </c>
      <c r="I404" t="str" cm="1">
        <f t="array" ref="I404">INDEX(kelas_charges[desc],MATCH(1,(insurance9[[#This Row],[charges]]&gt;=kelas_charges[Lower])*(insurance9[[#This Row],[charges]]&lt;kelas_charges[Upper]),0),1)</f>
        <v>12512 s.d 18207</v>
      </c>
      <c r="J404">
        <f>IF(insurance9[[#This Row],[charges]]&gt;16700,1,0)</f>
        <v>0</v>
      </c>
      <c r="K404" s="138">
        <f>insurance9[[#This Row],[charges]]</f>
        <v>14692.66935</v>
      </c>
      <c r="L404">
        <f>insurance9[[#This Row],[age]]</f>
        <v>64</v>
      </c>
      <c r="M404">
        <f>IF(insurance9[[#This Row],[smoker]]="yes",1,0)</f>
        <v>0</v>
      </c>
      <c r="N404" t="str">
        <f>IF(insurance9[[#This Row],[smoker]]="yes","Perokok","Non Perokok")</f>
        <v>Non Perokok</v>
      </c>
      <c r="O404" s="138">
        <f>insurance9[[#This Row],[charges]]</f>
        <v>14692.66935</v>
      </c>
      <c r="P404" s="138" t="str" cm="1">
        <f t="array" ref="P404">INDEX(bmi[bmi name],MATCH(1,(insurance9[[#This Row],[bmi]]&lt;bmi[bmi atas])*(insurance9[[#This Row],[bmi]]&gt;=bmi[bmi bawah]),0),0)</f>
        <v>Obesitas II</v>
      </c>
      <c r="Q404" s="138">
        <f>insurance9[[#This Row],[cha]]</f>
        <v>14692.66935</v>
      </c>
      <c r="R404" s="138" t="str">
        <f>insurance9[[#This Row],[smo]]</f>
        <v>Non Perokok</v>
      </c>
      <c r="S404" s="149">
        <f>insurance9[[#This Row],[bmi]]</f>
        <v>32.965000000000003</v>
      </c>
      <c r="T404" s="149">
        <f>insurance9[[#This Row],[age]]</f>
        <v>64</v>
      </c>
      <c r="U404" s="149">
        <f>insurance9[[#This Row],[bmi2]]</f>
        <v>32.965000000000003</v>
      </c>
      <c r="V404">
        <f>insurance9[[#This Row],[charges_class]]</f>
        <v>3</v>
      </c>
      <c r="W404">
        <f>VLOOKUP(insurance9[[#This Row],[region]],Table2[],2,0)</f>
        <v>1</v>
      </c>
      <c r="X404">
        <f>IF(insurance9[[#This Row],[sex]]="female",0,1)</f>
        <v>0</v>
      </c>
      <c r="Y404">
        <f>insurance9[[#This Row],[bmi]]</f>
        <v>32.965000000000003</v>
      </c>
      <c r="Z404">
        <f>insurance9[[#This Row],[children]]</f>
        <v>0</v>
      </c>
    </row>
    <row r="405" spans="1:26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 s="29">
        <v>10269.459999999999</v>
      </c>
      <c r="H405" cm="1">
        <f t="array" ref="H405">INDEX(kelas_charges[kelas],MATCH(1,(insurance9[[#This Row],[charges]]&gt;=kelas_charges[Lower])*(insurance9[[#This Row],[charges]]&lt;kelas_charges[Upper]),0),1)</f>
        <v>2</v>
      </c>
      <c r="I405" t="str" cm="1">
        <f t="array" ref="I405">INDEX(kelas_charges[desc],MATCH(1,(insurance9[[#This Row],[charges]]&gt;=kelas_charges[Lower])*(insurance9[[#This Row],[charges]]&lt;kelas_charges[Upper]),0),1)</f>
        <v>6817 s.d 12512</v>
      </c>
      <c r="J405">
        <f>IF(insurance9[[#This Row],[charges]]&gt;16700,1,0)</f>
        <v>0</v>
      </c>
      <c r="K405" s="138">
        <f>insurance9[[#This Row],[charges]]</f>
        <v>10269.459999999999</v>
      </c>
      <c r="L405">
        <f>insurance9[[#This Row],[age]]</f>
        <v>49</v>
      </c>
      <c r="M405">
        <f>IF(insurance9[[#This Row],[smoker]]="yes",1,0)</f>
        <v>0</v>
      </c>
      <c r="N405" t="str">
        <f>IF(insurance9[[#This Row],[smoker]]="yes","Perokok","Non Perokok")</f>
        <v>Non Perokok</v>
      </c>
      <c r="O405" s="138">
        <f>insurance9[[#This Row],[charges]]</f>
        <v>10269.459999999999</v>
      </c>
      <c r="P405" s="138" t="str" cm="1">
        <f t="array" ref="P405">INDEX(bmi[bmi name],MATCH(1,(insurance9[[#This Row],[bmi]]&lt;bmi[bmi atas])*(insurance9[[#This Row],[bmi]]&gt;=bmi[bmi bawah]),0),0)</f>
        <v>Obesitas II</v>
      </c>
      <c r="Q405" s="138">
        <f>insurance9[[#This Row],[cha]]</f>
        <v>10269.459999999999</v>
      </c>
      <c r="R405" s="138" t="str">
        <f>insurance9[[#This Row],[smo]]</f>
        <v>Non Perokok</v>
      </c>
      <c r="S405" s="149">
        <f>insurance9[[#This Row],[bmi]]</f>
        <v>32.299999999999997</v>
      </c>
      <c r="T405" s="149">
        <f>insurance9[[#This Row],[age]]</f>
        <v>49</v>
      </c>
      <c r="U405" s="149">
        <f>insurance9[[#This Row],[bmi2]]</f>
        <v>32.299999999999997</v>
      </c>
      <c r="V405">
        <f>insurance9[[#This Row],[charges_class]]</f>
        <v>2</v>
      </c>
      <c r="W405">
        <f>VLOOKUP(insurance9[[#This Row],[region]],Table2[],2,0)</f>
        <v>1</v>
      </c>
      <c r="X405">
        <f>IF(insurance9[[#This Row],[sex]]="female",0,1)</f>
        <v>1</v>
      </c>
      <c r="Y405">
        <f>insurance9[[#This Row],[bmi]]</f>
        <v>32.299999999999997</v>
      </c>
      <c r="Z405">
        <f>insurance9[[#This Row],[children]]</f>
        <v>3</v>
      </c>
    </row>
    <row r="406" spans="1:26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 s="29">
        <v>3260.1990000000001</v>
      </c>
      <c r="H406" cm="1">
        <f t="array" ref="H406">INDEX(kelas_charges[kelas],MATCH(1,(insurance9[[#This Row],[charges]]&gt;=kelas_charges[Lower])*(insurance9[[#This Row],[charges]]&lt;kelas_charges[Upper]),0),1)</f>
        <v>1</v>
      </c>
      <c r="I406" t="str" cm="1">
        <f t="array" ref="I406">INDEX(kelas_charges[desc],MATCH(1,(insurance9[[#This Row],[charges]]&gt;=kelas_charges[Lower])*(insurance9[[#This Row],[charges]]&lt;kelas_charges[Upper]),0),1)</f>
        <v>1121 s.d 6817</v>
      </c>
      <c r="J406">
        <f>IF(insurance9[[#This Row],[charges]]&gt;16700,1,0)</f>
        <v>0</v>
      </c>
      <c r="K406" s="138">
        <f>insurance9[[#This Row],[charges]]</f>
        <v>3260.1990000000001</v>
      </c>
      <c r="L406">
        <f>insurance9[[#This Row],[age]]</f>
        <v>31</v>
      </c>
      <c r="M406">
        <f>IF(insurance9[[#This Row],[smoker]]="yes",1,0)</f>
        <v>0</v>
      </c>
      <c r="N406" t="str">
        <f>IF(insurance9[[#This Row],[smoker]]="yes","Perokok","Non Perokok")</f>
        <v>Non Perokok</v>
      </c>
      <c r="O406" s="138">
        <f>insurance9[[#This Row],[charges]]</f>
        <v>3260.1990000000001</v>
      </c>
      <c r="P406" s="138" t="str" cm="1">
        <f t="array" ref="P406">INDEX(bmi[bmi name],MATCH(1,(insurance9[[#This Row],[bmi]]&lt;bmi[bmi atas])*(insurance9[[#This Row],[bmi]]&gt;=bmi[bmi bawah]),0),0)</f>
        <v>Normal</v>
      </c>
      <c r="Q406" s="138">
        <f>insurance9[[#This Row],[cha]]</f>
        <v>3260.1990000000001</v>
      </c>
      <c r="R406" s="138" t="str">
        <f>insurance9[[#This Row],[smo]]</f>
        <v>Non Perokok</v>
      </c>
      <c r="S406" s="149">
        <f>insurance9[[#This Row],[bmi]]</f>
        <v>20.399999999999999</v>
      </c>
      <c r="T406" s="149">
        <f>insurance9[[#This Row],[age]]</f>
        <v>31</v>
      </c>
      <c r="U406" s="149">
        <f>insurance9[[#This Row],[bmi2]]</f>
        <v>20.399999999999999</v>
      </c>
      <c r="V406">
        <f>insurance9[[#This Row],[charges_class]]</f>
        <v>1</v>
      </c>
      <c r="W406">
        <f>VLOOKUP(insurance9[[#This Row],[region]],Table2[],2,0)</f>
        <v>3</v>
      </c>
      <c r="X406">
        <f>IF(insurance9[[#This Row],[sex]]="female",0,1)</f>
        <v>1</v>
      </c>
      <c r="Y406">
        <f>insurance9[[#This Row],[bmi]]</f>
        <v>20.399999999999999</v>
      </c>
      <c r="Z406">
        <f>insurance9[[#This Row],[children]]</f>
        <v>0</v>
      </c>
    </row>
    <row r="407" spans="1:26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 s="29">
        <v>11396.9002</v>
      </c>
      <c r="H407" cm="1">
        <f t="array" ref="H407">INDEX(kelas_charges[kelas],MATCH(1,(insurance9[[#This Row],[charges]]&gt;=kelas_charges[Lower])*(insurance9[[#This Row],[charges]]&lt;kelas_charges[Upper]),0),1)</f>
        <v>2</v>
      </c>
      <c r="I407" t="str" cm="1">
        <f t="array" ref="I407">INDEX(kelas_charges[desc],MATCH(1,(insurance9[[#This Row],[charges]]&gt;=kelas_charges[Lower])*(insurance9[[#This Row],[charges]]&lt;kelas_charges[Upper]),0),1)</f>
        <v>6817 s.d 12512</v>
      </c>
      <c r="J407">
        <f>IF(insurance9[[#This Row],[charges]]&gt;16700,1,0)</f>
        <v>0</v>
      </c>
      <c r="K407" s="138">
        <f>insurance9[[#This Row],[charges]]</f>
        <v>11396.9002</v>
      </c>
      <c r="L407">
        <f>insurance9[[#This Row],[age]]</f>
        <v>52</v>
      </c>
      <c r="M407">
        <f>IF(insurance9[[#This Row],[smoker]]="yes",1,0)</f>
        <v>0</v>
      </c>
      <c r="N407" t="str">
        <f>IF(insurance9[[#This Row],[smoker]]="yes","Perokok","Non Perokok")</f>
        <v>Non Perokok</v>
      </c>
      <c r="O407" s="138">
        <f>insurance9[[#This Row],[charges]]</f>
        <v>11396.9002</v>
      </c>
      <c r="P407" s="138" t="str" cm="1">
        <f t="array" ref="P407">INDEX(bmi[bmi name],MATCH(1,(insurance9[[#This Row],[bmi]]&lt;bmi[bmi atas])*(insurance9[[#This Row],[bmi]]&gt;=bmi[bmi bawah]),0),0)</f>
        <v>Obesitas II</v>
      </c>
      <c r="Q407" s="138">
        <f>insurance9[[#This Row],[cha]]</f>
        <v>11396.9002</v>
      </c>
      <c r="R407" s="138" t="str">
        <f>insurance9[[#This Row],[smo]]</f>
        <v>Non Perokok</v>
      </c>
      <c r="S407" s="149">
        <f>insurance9[[#This Row],[bmi]]</f>
        <v>38.380000000000003</v>
      </c>
      <c r="T407" s="149">
        <f>insurance9[[#This Row],[age]]</f>
        <v>52</v>
      </c>
      <c r="U407" s="149">
        <f>insurance9[[#This Row],[bmi2]]</f>
        <v>38.380000000000003</v>
      </c>
      <c r="V407">
        <f>insurance9[[#This Row],[charges_class]]</f>
        <v>2</v>
      </c>
      <c r="W407">
        <f>VLOOKUP(insurance9[[#This Row],[region]],Table2[],2,0)</f>
        <v>2</v>
      </c>
      <c r="X407">
        <f>IF(insurance9[[#This Row],[sex]]="female",0,1)</f>
        <v>0</v>
      </c>
      <c r="Y407">
        <f>insurance9[[#This Row],[bmi]]</f>
        <v>38.380000000000003</v>
      </c>
      <c r="Z407">
        <f>insurance9[[#This Row],[children]]</f>
        <v>2</v>
      </c>
    </row>
    <row r="408" spans="1:26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 s="29">
        <v>4185.0978999999998</v>
      </c>
      <c r="H408" cm="1">
        <f t="array" ref="H408">INDEX(kelas_charges[kelas],MATCH(1,(insurance9[[#This Row],[charges]]&gt;=kelas_charges[Lower])*(insurance9[[#This Row],[charges]]&lt;kelas_charges[Upper]),0),1)</f>
        <v>1</v>
      </c>
      <c r="I408" t="str" cm="1">
        <f t="array" ref="I408">INDEX(kelas_charges[desc],MATCH(1,(insurance9[[#This Row],[charges]]&gt;=kelas_charges[Lower])*(insurance9[[#This Row],[charges]]&lt;kelas_charges[Upper]),0),1)</f>
        <v>1121 s.d 6817</v>
      </c>
      <c r="J408">
        <f>IF(insurance9[[#This Row],[charges]]&gt;16700,1,0)</f>
        <v>0</v>
      </c>
      <c r="K408" s="138">
        <f>insurance9[[#This Row],[charges]]</f>
        <v>4185.0978999999998</v>
      </c>
      <c r="L408">
        <f>insurance9[[#This Row],[age]]</f>
        <v>33</v>
      </c>
      <c r="M408">
        <f>IF(insurance9[[#This Row],[smoker]]="yes",1,0)</f>
        <v>0</v>
      </c>
      <c r="N408" t="str">
        <f>IF(insurance9[[#This Row],[smoker]]="yes","Perokok","Non Perokok")</f>
        <v>Non Perokok</v>
      </c>
      <c r="O408" s="138">
        <f>insurance9[[#This Row],[charges]]</f>
        <v>4185.0978999999998</v>
      </c>
      <c r="P408" s="138" t="str" cm="1">
        <f t="array" ref="P408">INDEX(bmi[bmi name],MATCH(1,(insurance9[[#This Row],[bmi]]&lt;bmi[bmi atas])*(insurance9[[#This Row],[bmi]]&gt;=bmi[bmi bawah]),0),0)</f>
        <v>Overweight</v>
      </c>
      <c r="Q408" s="138">
        <f>insurance9[[#This Row],[cha]]</f>
        <v>4185.0978999999998</v>
      </c>
      <c r="R408" s="138" t="str">
        <f>insurance9[[#This Row],[smo]]</f>
        <v>Non Perokok</v>
      </c>
      <c r="S408" s="149">
        <f>insurance9[[#This Row],[bmi]]</f>
        <v>24.31</v>
      </c>
      <c r="T408" s="149">
        <f>insurance9[[#This Row],[age]]</f>
        <v>33</v>
      </c>
      <c r="U408" s="149">
        <f>insurance9[[#This Row],[bmi2]]</f>
        <v>24.31</v>
      </c>
      <c r="V408">
        <f>insurance9[[#This Row],[charges_class]]</f>
        <v>1</v>
      </c>
      <c r="W408">
        <f>VLOOKUP(insurance9[[#This Row],[region]],Table2[],2,0)</f>
        <v>4</v>
      </c>
      <c r="X408">
        <f>IF(insurance9[[#This Row],[sex]]="female",0,1)</f>
        <v>0</v>
      </c>
      <c r="Y408">
        <f>insurance9[[#This Row],[bmi]]</f>
        <v>24.31</v>
      </c>
      <c r="Z408">
        <f>insurance9[[#This Row],[children]]</f>
        <v>0</v>
      </c>
    </row>
    <row r="409" spans="1:26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 s="29">
        <v>8539.6710000000003</v>
      </c>
      <c r="H409" cm="1">
        <f t="array" ref="H409">INDEX(kelas_charges[kelas],MATCH(1,(insurance9[[#This Row],[charges]]&gt;=kelas_charges[Lower])*(insurance9[[#This Row],[charges]]&lt;kelas_charges[Upper]),0),1)</f>
        <v>2</v>
      </c>
      <c r="I409" t="str" cm="1">
        <f t="array" ref="I409">INDEX(kelas_charges[desc],MATCH(1,(insurance9[[#This Row],[charges]]&gt;=kelas_charges[Lower])*(insurance9[[#This Row],[charges]]&lt;kelas_charges[Upper]),0),1)</f>
        <v>6817 s.d 12512</v>
      </c>
      <c r="J409">
        <f>IF(insurance9[[#This Row],[charges]]&gt;16700,1,0)</f>
        <v>0</v>
      </c>
      <c r="K409" s="138">
        <f>insurance9[[#This Row],[charges]]</f>
        <v>8539.6710000000003</v>
      </c>
      <c r="L409">
        <f>insurance9[[#This Row],[age]]</f>
        <v>47</v>
      </c>
      <c r="M409">
        <f>IF(insurance9[[#This Row],[smoker]]="yes",1,0)</f>
        <v>0</v>
      </c>
      <c r="N409" t="str">
        <f>IF(insurance9[[#This Row],[smoker]]="yes","Perokok","Non Perokok")</f>
        <v>Non Perokok</v>
      </c>
      <c r="O409" s="138">
        <f>insurance9[[#This Row],[charges]]</f>
        <v>8539.6710000000003</v>
      </c>
      <c r="P409" s="138" t="str" cm="1">
        <f t="array" ref="P409">INDEX(bmi[bmi name],MATCH(1,(insurance9[[#This Row],[bmi]]&lt;bmi[bmi atas])*(insurance9[[#This Row],[bmi]]&gt;=bmi[bmi bawah]),0),0)</f>
        <v>Overweight</v>
      </c>
      <c r="Q409" s="138">
        <f>insurance9[[#This Row],[cha]]</f>
        <v>8539.6710000000003</v>
      </c>
      <c r="R409" s="138" t="str">
        <f>insurance9[[#This Row],[smo]]</f>
        <v>Non Perokok</v>
      </c>
      <c r="S409" s="149">
        <f>insurance9[[#This Row],[bmi]]</f>
        <v>23.6</v>
      </c>
      <c r="T409" s="149">
        <f>insurance9[[#This Row],[age]]</f>
        <v>47</v>
      </c>
      <c r="U409" s="149">
        <f>insurance9[[#This Row],[bmi2]]</f>
        <v>23.6</v>
      </c>
      <c r="V409">
        <f>insurance9[[#This Row],[charges_class]]</f>
        <v>2</v>
      </c>
      <c r="W409">
        <f>VLOOKUP(insurance9[[#This Row],[region]],Table2[],2,0)</f>
        <v>3</v>
      </c>
      <c r="X409">
        <f>IF(insurance9[[#This Row],[sex]]="female",0,1)</f>
        <v>0</v>
      </c>
      <c r="Y409">
        <f>insurance9[[#This Row],[bmi]]</f>
        <v>23.6</v>
      </c>
      <c r="Z409">
        <f>insurance9[[#This Row],[children]]</f>
        <v>1</v>
      </c>
    </row>
    <row r="410" spans="1:26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 s="29">
        <v>6652.5288</v>
      </c>
      <c r="H410" cm="1">
        <f t="array" ref="H410">INDEX(kelas_charges[kelas],MATCH(1,(insurance9[[#This Row],[charges]]&gt;=kelas_charges[Lower])*(insurance9[[#This Row],[charges]]&lt;kelas_charges[Upper]),0),1)</f>
        <v>1</v>
      </c>
      <c r="I410" t="str" cm="1">
        <f t="array" ref="I410">INDEX(kelas_charges[desc],MATCH(1,(insurance9[[#This Row],[charges]]&gt;=kelas_charges[Lower])*(insurance9[[#This Row],[charges]]&lt;kelas_charges[Upper]),0),1)</f>
        <v>1121 s.d 6817</v>
      </c>
      <c r="J410">
        <f>IF(insurance9[[#This Row],[charges]]&gt;16700,1,0)</f>
        <v>0</v>
      </c>
      <c r="K410" s="138">
        <f>insurance9[[#This Row],[charges]]</f>
        <v>6652.5288</v>
      </c>
      <c r="L410">
        <f>insurance9[[#This Row],[age]]</f>
        <v>38</v>
      </c>
      <c r="M410">
        <f>IF(insurance9[[#This Row],[smoker]]="yes",1,0)</f>
        <v>0</v>
      </c>
      <c r="N410" t="str">
        <f>IF(insurance9[[#This Row],[smoker]]="yes","Perokok","Non Perokok")</f>
        <v>Non Perokok</v>
      </c>
      <c r="O410" s="138">
        <f>insurance9[[#This Row],[charges]]</f>
        <v>6652.5288</v>
      </c>
      <c r="P410" s="138" t="str" cm="1">
        <f t="array" ref="P410">INDEX(bmi[bmi name],MATCH(1,(insurance9[[#This Row],[bmi]]&lt;bmi[bmi atas])*(insurance9[[#This Row],[bmi]]&gt;=bmi[bmi bawah]),0),0)</f>
        <v>Normal</v>
      </c>
      <c r="Q410" s="138">
        <f>insurance9[[#This Row],[cha]]</f>
        <v>6652.5288</v>
      </c>
      <c r="R410" s="138" t="str">
        <f>insurance9[[#This Row],[smo]]</f>
        <v>Non Perokok</v>
      </c>
      <c r="S410" s="149">
        <f>insurance9[[#This Row],[bmi]]</f>
        <v>21.12</v>
      </c>
      <c r="T410" s="149">
        <f>insurance9[[#This Row],[age]]</f>
        <v>38</v>
      </c>
      <c r="U410" s="149">
        <f>insurance9[[#This Row],[bmi2]]</f>
        <v>21.12</v>
      </c>
      <c r="V410">
        <f>insurance9[[#This Row],[charges_class]]</f>
        <v>1</v>
      </c>
      <c r="W410">
        <f>VLOOKUP(insurance9[[#This Row],[region]],Table2[],2,0)</f>
        <v>4</v>
      </c>
      <c r="X410">
        <f>IF(insurance9[[#This Row],[sex]]="female",0,1)</f>
        <v>1</v>
      </c>
      <c r="Y410">
        <f>insurance9[[#This Row],[bmi]]</f>
        <v>21.12</v>
      </c>
      <c r="Z410">
        <f>insurance9[[#This Row],[children]]</f>
        <v>3</v>
      </c>
    </row>
    <row r="411" spans="1:26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 s="29">
        <v>4074.4537</v>
      </c>
      <c r="H411" cm="1">
        <f t="array" ref="H411">INDEX(kelas_charges[kelas],MATCH(1,(insurance9[[#This Row],[charges]]&gt;=kelas_charges[Lower])*(insurance9[[#This Row],[charges]]&lt;kelas_charges[Upper]),0),1)</f>
        <v>1</v>
      </c>
      <c r="I411" t="str" cm="1">
        <f t="array" ref="I411">INDEX(kelas_charges[desc],MATCH(1,(insurance9[[#This Row],[charges]]&gt;=kelas_charges[Lower])*(insurance9[[#This Row],[charges]]&lt;kelas_charges[Upper]),0),1)</f>
        <v>1121 s.d 6817</v>
      </c>
      <c r="J411">
        <f>IF(insurance9[[#This Row],[charges]]&gt;16700,1,0)</f>
        <v>0</v>
      </c>
      <c r="K411" s="138">
        <f>insurance9[[#This Row],[charges]]</f>
        <v>4074.4537</v>
      </c>
      <c r="L411">
        <f>insurance9[[#This Row],[age]]</f>
        <v>32</v>
      </c>
      <c r="M411">
        <f>IF(insurance9[[#This Row],[smoker]]="yes",1,0)</f>
        <v>0</v>
      </c>
      <c r="N411" t="str">
        <f>IF(insurance9[[#This Row],[smoker]]="yes","Perokok","Non Perokok")</f>
        <v>Non Perokok</v>
      </c>
      <c r="O411" s="138">
        <f>insurance9[[#This Row],[charges]]</f>
        <v>4074.4537</v>
      </c>
      <c r="P411" s="138" t="str" cm="1">
        <f t="array" ref="P411">INDEX(bmi[bmi name],MATCH(1,(insurance9[[#This Row],[bmi]]&lt;bmi[bmi atas])*(insurance9[[#This Row],[bmi]]&gt;=bmi[bmi bawah]),0),0)</f>
        <v>Obesitas II</v>
      </c>
      <c r="Q411" s="138">
        <f>insurance9[[#This Row],[cha]]</f>
        <v>4074.4537</v>
      </c>
      <c r="R411" s="138" t="str">
        <f>insurance9[[#This Row],[smo]]</f>
        <v>Non Perokok</v>
      </c>
      <c r="S411" s="149">
        <f>insurance9[[#This Row],[bmi]]</f>
        <v>30.03</v>
      </c>
      <c r="T411" s="149">
        <f>insurance9[[#This Row],[age]]</f>
        <v>32</v>
      </c>
      <c r="U411" s="149">
        <f>insurance9[[#This Row],[bmi2]]</f>
        <v>30.03</v>
      </c>
      <c r="V411">
        <f>insurance9[[#This Row],[charges_class]]</f>
        <v>1</v>
      </c>
      <c r="W411">
        <f>VLOOKUP(insurance9[[#This Row],[region]],Table2[],2,0)</f>
        <v>4</v>
      </c>
      <c r="X411">
        <f>IF(insurance9[[#This Row],[sex]]="female",0,1)</f>
        <v>1</v>
      </c>
      <c r="Y411">
        <f>insurance9[[#This Row],[bmi]]</f>
        <v>30.03</v>
      </c>
      <c r="Z411">
        <f>insurance9[[#This Row],[children]]</f>
        <v>1</v>
      </c>
    </row>
    <row r="412" spans="1:26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 s="29">
        <v>1621.3402000000001</v>
      </c>
      <c r="H412" cm="1">
        <f t="array" ref="H412">INDEX(kelas_charges[kelas],MATCH(1,(insurance9[[#This Row],[charges]]&gt;=kelas_charges[Lower])*(insurance9[[#This Row],[charges]]&lt;kelas_charges[Upper]),0),1)</f>
        <v>1</v>
      </c>
      <c r="I412" t="str" cm="1">
        <f t="array" ref="I412">INDEX(kelas_charges[desc],MATCH(1,(insurance9[[#This Row],[charges]]&gt;=kelas_charges[Lower])*(insurance9[[#This Row],[charges]]&lt;kelas_charges[Upper]),0),1)</f>
        <v>1121 s.d 6817</v>
      </c>
      <c r="J412">
        <f>IF(insurance9[[#This Row],[charges]]&gt;16700,1,0)</f>
        <v>0</v>
      </c>
      <c r="K412" s="138">
        <f>insurance9[[#This Row],[charges]]</f>
        <v>1621.3402000000001</v>
      </c>
      <c r="L412">
        <f>insurance9[[#This Row],[age]]</f>
        <v>19</v>
      </c>
      <c r="M412">
        <f>IF(insurance9[[#This Row],[smoker]]="yes",1,0)</f>
        <v>0</v>
      </c>
      <c r="N412" t="str">
        <f>IF(insurance9[[#This Row],[smoker]]="yes","Perokok","Non Perokok")</f>
        <v>Non Perokok</v>
      </c>
      <c r="O412" s="138">
        <f>insurance9[[#This Row],[charges]]</f>
        <v>1621.3402000000001</v>
      </c>
      <c r="P412" s="138" t="str" cm="1">
        <f t="array" ref="P412">INDEX(bmi[bmi name],MATCH(1,(insurance9[[#This Row],[bmi]]&lt;bmi[bmi atas])*(insurance9[[#This Row],[bmi]]&gt;=bmi[bmi bawah]),0),0)</f>
        <v>Underweight</v>
      </c>
      <c r="Q412" s="138">
        <f>insurance9[[#This Row],[cha]]</f>
        <v>1621.3402000000001</v>
      </c>
      <c r="R412" s="138" t="str">
        <f>insurance9[[#This Row],[smo]]</f>
        <v>Non Perokok</v>
      </c>
      <c r="S412" s="149">
        <f>insurance9[[#This Row],[bmi]]</f>
        <v>17.48</v>
      </c>
      <c r="T412" s="149">
        <f>insurance9[[#This Row],[age]]</f>
        <v>19</v>
      </c>
      <c r="U412" s="149">
        <f>insurance9[[#This Row],[bmi2]]</f>
        <v>17.48</v>
      </c>
      <c r="V412">
        <f>insurance9[[#This Row],[charges_class]]</f>
        <v>1</v>
      </c>
      <c r="W412">
        <f>VLOOKUP(insurance9[[#This Row],[region]],Table2[],2,0)</f>
        <v>1</v>
      </c>
      <c r="X412">
        <f>IF(insurance9[[#This Row],[sex]]="female",0,1)</f>
        <v>1</v>
      </c>
      <c r="Y412">
        <f>insurance9[[#This Row],[bmi]]</f>
        <v>17.48</v>
      </c>
      <c r="Z412">
        <f>insurance9[[#This Row],[children]]</f>
        <v>0</v>
      </c>
    </row>
    <row r="413" spans="1:26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 s="29">
        <v>19594.809649999999</v>
      </c>
      <c r="H413" cm="1">
        <f t="array" ref="H413">INDEX(kelas_charges[kelas],MATCH(1,(insurance9[[#This Row],[charges]]&gt;=kelas_charges[Lower])*(insurance9[[#This Row],[charges]]&lt;kelas_charges[Upper]),0),1)</f>
        <v>4</v>
      </c>
      <c r="I413" t="str" cm="1">
        <f t="array" ref="I413">INDEX(kelas_charges[desc],MATCH(1,(insurance9[[#This Row],[charges]]&gt;=kelas_charges[Lower])*(insurance9[[#This Row],[charges]]&lt;kelas_charges[Upper]),0),1)</f>
        <v>18207 s.d 23903</v>
      </c>
      <c r="J413">
        <f>IF(insurance9[[#This Row],[charges]]&gt;16700,1,0)</f>
        <v>1</v>
      </c>
      <c r="K413" s="138">
        <f>insurance9[[#This Row],[charges]]</f>
        <v>19594.809649999999</v>
      </c>
      <c r="L413">
        <f>insurance9[[#This Row],[age]]</f>
        <v>44</v>
      </c>
      <c r="M413">
        <f>IF(insurance9[[#This Row],[smoker]]="yes",1,0)</f>
        <v>1</v>
      </c>
      <c r="N413" t="str">
        <f>IF(insurance9[[#This Row],[smoker]]="yes","Perokok","Non Perokok")</f>
        <v>Perokok</v>
      </c>
      <c r="O413" s="138">
        <f>insurance9[[#This Row],[charges]]</f>
        <v>19594.809649999999</v>
      </c>
      <c r="P413" s="138" t="str" cm="1">
        <f t="array" ref="P413">INDEX(bmi[bmi name],MATCH(1,(insurance9[[#This Row],[bmi]]&lt;bmi[bmi atas])*(insurance9[[#This Row],[bmi]]&gt;=bmi[bmi bawah]),0),0)</f>
        <v>Normal</v>
      </c>
      <c r="Q413" s="138">
        <f>insurance9[[#This Row],[cha]]</f>
        <v>19594.809649999999</v>
      </c>
      <c r="R413" s="138" t="str">
        <f>insurance9[[#This Row],[smo]]</f>
        <v>Perokok</v>
      </c>
      <c r="S413" s="149">
        <f>insurance9[[#This Row],[bmi]]</f>
        <v>20.234999999999999</v>
      </c>
      <c r="T413" s="149">
        <f>insurance9[[#This Row],[age]]</f>
        <v>44</v>
      </c>
      <c r="U413" s="149">
        <f>insurance9[[#This Row],[bmi2]]</f>
        <v>20.234999999999999</v>
      </c>
      <c r="V413">
        <f>insurance9[[#This Row],[charges_class]]</f>
        <v>4</v>
      </c>
      <c r="W413">
        <f>VLOOKUP(insurance9[[#This Row],[region]],Table2[],2,0)</f>
        <v>2</v>
      </c>
      <c r="X413">
        <f>IF(insurance9[[#This Row],[sex]]="female",0,1)</f>
        <v>0</v>
      </c>
      <c r="Y413">
        <f>insurance9[[#This Row],[bmi]]</f>
        <v>20.234999999999999</v>
      </c>
      <c r="Z413">
        <f>insurance9[[#This Row],[children]]</f>
        <v>1</v>
      </c>
    </row>
    <row r="414" spans="1:26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 s="29">
        <v>14455.644050000001</v>
      </c>
      <c r="H414" cm="1">
        <f t="array" ref="H414">INDEX(kelas_charges[kelas],MATCH(1,(insurance9[[#This Row],[charges]]&gt;=kelas_charges[Lower])*(insurance9[[#This Row],[charges]]&lt;kelas_charges[Upper]),0),1)</f>
        <v>3</v>
      </c>
      <c r="I414" t="str" cm="1">
        <f t="array" ref="I414">INDEX(kelas_charges[desc],MATCH(1,(insurance9[[#This Row],[charges]]&gt;=kelas_charges[Lower])*(insurance9[[#This Row],[charges]]&lt;kelas_charges[Upper]),0),1)</f>
        <v>12512 s.d 18207</v>
      </c>
      <c r="J414">
        <f>IF(insurance9[[#This Row],[charges]]&gt;16700,1,0)</f>
        <v>0</v>
      </c>
      <c r="K414" s="138">
        <f>insurance9[[#This Row],[charges]]</f>
        <v>14455.644050000001</v>
      </c>
      <c r="L414">
        <f>insurance9[[#This Row],[age]]</f>
        <v>26</v>
      </c>
      <c r="M414">
        <f>IF(insurance9[[#This Row],[smoker]]="yes",1,0)</f>
        <v>1</v>
      </c>
      <c r="N414" t="str">
        <f>IF(insurance9[[#This Row],[smoker]]="yes","Perokok","Non Perokok")</f>
        <v>Perokok</v>
      </c>
      <c r="O414" s="138">
        <f>insurance9[[#This Row],[charges]]</f>
        <v>14455.644050000001</v>
      </c>
      <c r="P414" s="138" t="str" cm="1">
        <f t="array" ref="P414">INDEX(bmi[bmi name],MATCH(1,(insurance9[[#This Row],[bmi]]&lt;bmi[bmi atas])*(insurance9[[#This Row],[bmi]]&gt;=bmi[bmi bawah]),0),0)</f>
        <v>Underweight</v>
      </c>
      <c r="Q414" s="138">
        <f>insurance9[[#This Row],[cha]]</f>
        <v>14455.644050000001</v>
      </c>
      <c r="R414" s="138" t="str">
        <f>insurance9[[#This Row],[smo]]</f>
        <v>Perokok</v>
      </c>
      <c r="S414" s="149">
        <f>insurance9[[#This Row],[bmi]]</f>
        <v>17.195</v>
      </c>
      <c r="T414" s="149">
        <f>insurance9[[#This Row],[age]]</f>
        <v>26</v>
      </c>
      <c r="U414" s="149">
        <f>insurance9[[#This Row],[bmi2]]</f>
        <v>17.195</v>
      </c>
      <c r="V414">
        <f>insurance9[[#This Row],[charges_class]]</f>
        <v>3</v>
      </c>
      <c r="W414">
        <f>VLOOKUP(insurance9[[#This Row],[region]],Table2[],2,0)</f>
        <v>2</v>
      </c>
      <c r="X414">
        <f>IF(insurance9[[#This Row],[sex]]="female",0,1)</f>
        <v>0</v>
      </c>
      <c r="Y414">
        <f>insurance9[[#This Row],[bmi]]</f>
        <v>17.195</v>
      </c>
      <c r="Z414">
        <f>insurance9[[#This Row],[children]]</f>
        <v>2</v>
      </c>
    </row>
    <row r="415" spans="1:26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 s="29">
        <v>5080.0959999999995</v>
      </c>
      <c r="H415" cm="1">
        <f t="array" ref="H415">INDEX(kelas_charges[kelas],MATCH(1,(insurance9[[#This Row],[charges]]&gt;=kelas_charges[Lower])*(insurance9[[#This Row],[charges]]&lt;kelas_charges[Upper]),0),1)</f>
        <v>1</v>
      </c>
      <c r="I415" t="str" cm="1">
        <f t="array" ref="I415">INDEX(kelas_charges[desc],MATCH(1,(insurance9[[#This Row],[charges]]&gt;=kelas_charges[Lower])*(insurance9[[#This Row],[charges]]&lt;kelas_charges[Upper]),0),1)</f>
        <v>1121 s.d 6817</v>
      </c>
      <c r="J415">
        <f>IF(insurance9[[#This Row],[charges]]&gt;16700,1,0)</f>
        <v>0</v>
      </c>
      <c r="K415" s="138">
        <f>insurance9[[#This Row],[charges]]</f>
        <v>5080.0959999999995</v>
      </c>
      <c r="L415">
        <f>insurance9[[#This Row],[age]]</f>
        <v>25</v>
      </c>
      <c r="M415">
        <f>IF(insurance9[[#This Row],[smoker]]="yes",1,0)</f>
        <v>0</v>
      </c>
      <c r="N415" t="str">
        <f>IF(insurance9[[#This Row],[smoker]]="yes","Perokok","Non Perokok")</f>
        <v>Non Perokok</v>
      </c>
      <c r="O415" s="138">
        <f>insurance9[[#This Row],[charges]]</f>
        <v>5080.0959999999995</v>
      </c>
      <c r="P415" s="138" t="str" cm="1">
        <f t="array" ref="P415">INDEX(bmi[bmi name],MATCH(1,(insurance9[[#This Row],[bmi]]&lt;bmi[bmi atas])*(insurance9[[#This Row],[bmi]]&gt;=bmi[bmi bawah]),0),0)</f>
        <v>Overweight</v>
      </c>
      <c r="Q415" s="138">
        <f>insurance9[[#This Row],[cha]]</f>
        <v>5080.0959999999995</v>
      </c>
      <c r="R415" s="138" t="str">
        <f>insurance9[[#This Row],[smo]]</f>
        <v>Non Perokok</v>
      </c>
      <c r="S415" s="149">
        <f>insurance9[[#This Row],[bmi]]</f>
        <v>23.9</v>
      </c>
      <c r="T415" s="149">
        <f>insurance9[[#This Row],[age]]</f>
        <v>25</v>
      </c>
      <c r="U415" s="149">
        <f>insurance9[[#This Row],[bmi2]]</f>
        <v>23.9</v>
      </c>
      <c r="V415">
        <f>insurance9[[#This Row],[charges_class]]</f>
        <v>1</v>
      </c>
      <c r="W415">
        <f>VLOOKUP(insurance9[[#This Row],[region]],Table2[],2,0)</f>
        <v>3</v>
      </c>
      <c r="X415">
        <f>IF(insurance9[[#This Row],[sex]]="female",0,1)</f>
        <v>1</v>
      </c>
      <c r="Y415">
        <f>insurance9[[#This Row],[bmi]]</f>
        <v>23.9</v>
      </c>
      <c r="Z415">
        <f>insurance9[[#This Row],[children]]</f>
        <v>5</v>
      </c>
    </row>
    <row r="416" spans="1:26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 s="29">
        <v>2134.9014999999999</v>
      </c>
      <c r="H416" cm="1">
        <f t="array" ref="H416">INDEX(kelas_charges[kelas],MATCH(1,(insurance9[[#This Row],[charges]]&gt;=kelas_charges[Lower])*(insurance9[[#This Row],[charges]]&lt;kelas_charges[Upper]),0),1)</f>
        <v>1</v>
      </c>
      <c r="I416" t="str" cm="1">
        <f t="array" ref="I416">INDEX(kelas_charges[desc],MATCH(1,(insurance9[[#This Row],[charges]]&gt;=kelas_charges[Lower])*(insurance9[[#This Row],[charges]]&lt;kelas_charges[Upper]),0),1)</f>
        <v>1121 s.d 6817</v>
      </c>
      <c r="J416">
        <f>IF(insurance9[[#This Row],[charges]]&gt;16700,1,0)</f>
        <v>0</v>
      </c>
      <c r="K416" s="138">
        <f>insurance9[[#This Row],[charges]]</f>
        <v>2134.9014999999999</v>
      </c>
      <c r="L416">
        <f>insurance9[[#This Row],[age]]</f>
        <v>19</v>
      </c>
      <c r="M416">
        <f>IF(insurance9[[#This Row],[smoker]]="yes",1,0)</f>
        <v>0</v>
      </c>
      <c r="N416" t="str">
        <f>IF(insurance9[[#This Row],[smoker]]="yes","Perokok","Non Perokok")</f>
        <v>Non Perokok</v>
      </c>
      <c r="O416" s="138">
        <f>insurance9[[#This Row],[charges]]</f>
        <v>2134.9014999999999</v>
      </c>
      <c r="P416" s="138" t="str" cm="1">
        <f t="array" ref="P416">INDEX(bmi[bmi name],MATCH(1,(insurance9[[#This Row],[bmi]]&lt;bmi[bmi atas])*(insurance9[[#This Row],[bmi]]&gt;=bmi[bmi bawah]),0),0)</f>
        <v>Obesitas II</v>
      </c>
      <c r="Q416" s="138">
        <f>insurance9[[#This Row],[cha]]</f>
        <v>2134.9014999999999</v>
      </c>
      <c r="R416" s="138" t="str">
        <f>insurance9[[#This Row],[smo]]</f>
        <v>Non Perokok</v>
      </c>
      <c r="S416" s="149">
        <f>insurance9[[#This Row],[bmi]]</f>
        <v>35.15</v>
      </c>
      <c r="T416" s="149">
        <f>insurance9[[#This Row],[age]]</f>
        <v>19</v>
      </c>
      <c r="U416" s="149">
        <f>insurance9[[#This Row],[bmi2]]</f>
        <v>35.15</v>
      </c>
      <c r="V416">
        <f>insurance9[[#This Row],[charges_class]]</f>
        <v>1</v>
      </c>
      <c r="W416">
        <f>VLOOKUP(insurance9[[#This Row],[region]],Table2[],2,0)</f>
        <v>1</v>
      </c>
      <c r="X416">
        <f>IF(insurance9[[#This Row],[sex]]="female",0,1)</f>
        <v>0</v>
      </c>
      <c r="Y416">
        <f>insurance9[[#This Row],[bmi]]</f>
        <v>35.15</v>
      </c>
      <c r="Z416">
        <f>insurance9[[#This Row],[children]]</f>
        <v>0</v>
      </c>
    </row>
    <row r="417" spans="1:26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 s="29">
        <v>7345.7266</v>
      </c>
      <c r="H417" cm="1">
        <f t="array" ref="H417">INDEX(kelas_charges[kelas],MATCH(1,(insurance9[[#This Row],[charges]]&gt;=kelas_charges[Lower])*(insurance9[[#This Row],[charges]]&lt;kelas_charges[Upper]),0),1)</f>
        <v>2</v>
      </c>
      <c r="I417" t="str" cm="1">
        <f t="array" ref="I417">INDEX(kelas_charges[desc],MATCH(1,(insurance9[[#This Row],[charges]]&gt;=kelas_charges[Lower])*(insurance9[[#This Row],[charges]]&lt;kelas_charges[Upper]),0),1)</f>
        <v>6817 s.d 12512</v>
      </c>
      <c r="J417">
        <f>IF(insurance9[[#This Row],[charges]]&gt;16700,1,0)</f>
        <v>0</v>
      </c>
      <c r="K417" s="138">
        <f>insurance9[[#This Row],[charges]]</f>
        <v>7345.7266</v>
      </c>
      <c r="L417">
        <f>insurance9[[#This Row],[age]]</f>
        <v>43</v>
      </c>
      <c r="M417">
        <f>IF(insurance9[[#This Row],[smoker]]="yes",1,0)</f>
        <v>0</v>
      </c>
      <c r="N417" t="str">
        <f>IF(insurance9[[#This Row],[smoker]]="yes","Perokok","Non Perokok")</f>
        <v>Non Perokok</v>
      </c>
      <c r="O417" s="138">
        <f>insurance9[[#This Row],[charges]]</f>
        <v>7345.7266</v>
      </c>
      <c r="P417" s="138" t="str" cm="1">
        <f t="array" ref="P417">INDEX(bmi[bmi name],MATCH(1,(insurance9[[#This Row],[bmi]]&lt;bmi[bmi atas])*(insurance9[[#This Row],[bmi]]&gt;=bmi[bmi bawah]),0),0)</f>
        <v>Obesitas II</v>
      </c>
      <c r="Q417" s="138">
        <f>insurance9[[#This Row],[cha]]</f>
        <v>7345.7266</v>
      </c>
      <c r="R417" s="138" t="str">
        <f>insurance9[[#This Row],[smo]]</f>
        <v>Non Perokok</v>
      </c>
      <c r="S417" s="149">
        <f>insurance9[[#This Row],[bmi]]</f>
        <v>35.64</v>
      </c>
      <c r="T417" s="149">
        <f>insurance9[[#This Row],[age]]</f>
        <v>43</v>
      </c>
      <c r="U417" s="149">
        <f>insurance9[[#This Row],[bmi2]]</f>
        <v>35.64</v>
      </c>
      <c r="V417">
        <f>insurance9[[#This Row],[charges_class]]</f>
        <v>2</v>
      </c>
      <c r="W417">
        <f>VLOOKUP(insurance9[[#This Row],[region]],Table2[],2,0)</f>
        <v>4</v>
      </c>
      <c r="X417">
        <f>IF(insurance9[[#This Row],[sex]]="female",0,1)</f>
        <v>0</v>
      </c>
      <c r="Y417">
        <f>insurance9[[#This Row],[bmi]]</f>
        <v>35.64</v>
      </c>
      <c r="Z417">
        <f>insurance9[[#This Row],[children]]</f>
        <v>1</v>
      </c>
    </row>
    <row r="418" spans="1:26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 s="29">
        <v>9140.9509999999991</v>
      </c>
      <c r="H418" cm="1">
        <f t="array" ref="H418">INDEX(kelas_charges[kelas],MATCH(1,(insurance9[[#This Row],[charges]]&gt;=kelas_charges[Lower])*(insurance9[[#This Row],[charges]]&lt;kelas_charges[Upper]),0),1)</f>
        <v>2</v>
      </c>
      <c r="I418" t="str" cm="1">
        <f t="array" ref="I418">INDEX(kelas_charges[desc],MATCH(1,(insurance9[[#This Row],[charges]]&gt;=kelas_charges[Lower])*(insurance9[[#This Row],[charges]]&lt;kelas_charges[Upper]),0),1)</f>
        <v>6817 s.d 12512</v>
      </c>
      <c r="J418">
        <f>IF(insurance9[[#This Row],[charges]]&gt;16700,1,0)</f>
        <v>0</v>
      </c>
      <c r="K418" s="138">
        <f>insurance9[[#This Row],[charges]]</f>
        <v>9140.9509999999991</v>
      </c>
      <c r="L418">
        <f>insurance9[[#This Row],[age]]</f>
        <v>52</v>
      </c>
      <c r="M418">
        <f>IF(insurance9[[#This Row],[smoker]]="yes",1,0)</f>
        <v>0</v>
      </c>
      <c r="N418" t="str">
        <f>IF(insurance9[[#This Row],[smoker]]="yes","Perokok","Non Perokok")</f>
        <v>Non Perokok</v>
      </c>
      <c r="O418" s="138">
        <f>insurance9[[#This Row],[charges]]</f>
        <v>9140.9509999999991</v>
      </c>
      <c r="P418" s="138" t="str" cm="1">
        <f t="array" ref="P418">INDEX(bmi[bmi name],MATCH(1,(insurance9[[#This Row],[bmi]]&lt;bmi[bmi atas])*(insurance9[[#This Row],[bmi]]&gt;=bmi[bmi bawah]),0),0)</f>
        <v>Obesitas II</v>
      </c>
      <c r="Q418" s="138">
        <f>insurance9[[#This Row],[cha]]</f>
        <v>9140.9509999999991</v>
      </c>
      <c r="R418" s="138" t="str">
        <f>insurance9[[#This Row],[smo]]</f>
        <v>Non Perokok</v>
      </c>
      <c r="S418" s="149">
        <f>insurance9[[#This Row],[bmi]]</f>
        <v>34.1</v>
      </c>
      <c r="T418" s="149">
        <f>insurance9[[#This Row],[age]]</f>
        <v>52</v>
      </c>
      <c r="U418" s="149">
        <f>insurance9[[#This Row],[bmi2]]</f>
        <v>34.1</v>
      </c>
      <c r="V418">
        <f>insurance9[[#This Row],[charges_class]]</f>
        <v>2</v>
      </c>
      <c r="W418">
        <f>VLOOKUP(insurance9[[#This Row],[region]],Table2[],2,0)</f>
        <v>4</v>
      </c>
      <c r="X418">
        <f>IF(insurance9[[#This Row],[sex]]="female",0,1)</f>
        <v>1</v>
      </c>
      <c r="Y418">
        <f>insurance9[[#This Row],[bmi]]</f>
        <v>34.1</v>
      </c>
      <c r="Z418">
        <f>insurance9[[#This Row],[children]]</f>
        <v>0</v>
      </c>
    </row>
    <row r="419" spans="1:26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 s="29">
        <v>18608.261999999999</v>
      </c>
      <c r="H419" cm="1">
        <f t="array" ref="H419">INDEX(kelas_charges[kelas],MATCH(1,(insurance9[[#This Row],[charges]]&gt;=kelas_charges[Lower])*(insurance9[[#This Row],[charges]]&lt;kelas_charges[Upper]),0),1)</f>
        <v>4</v>
      </c>
      <c r="I419" t="str" cm="1">
        <f t="array" ref="I419">INDEX(kelas_charges[desc],MATCH(1,(insurance9[[#This Row],[charges]]&gt;=kelas_charges[Lower])*(insurance9[[#This Row],[charges]]&lt;kelas_charges[Upper]),0),1)</f>
        <v>18207 s.d 23903</v>
      </c>
      <c r="J419">
        <f>IF(insurance9[[#This Row],[charges]]&gt;16700,1,0)</f>
        <v>1</v>
      </c>
      <c r="K419" s="138">
        <f>insurance9[[#This Row],[charges]]</f>
        <v>18608.261999999999</v>
      </c>
      <c r="L419">
        <f>insurance9[[#This Row],[age]]</f>
        <v>36</v>
      </c>
      <c r="M419">
        <f>IF(insurance9[[#This Row],[smoker]]="yes",1,0)</f>
        <v>1</v>
      </c>
      <c r="N419" t="str">
        <f>IF(insurance9[[#This Row],[smoker]]="yes","Perokok","Non Perokok")</f>
        <v>Perokok</v>
      </c>
      <c r="O419" s="138">
        <f>insurance9[[#This Row],[charges]]</f>
        <v>18608.261999999999</v>
      </c>
      <c r="P419" s="138" t="str" cm="1">
        <f t="array" ref="P419">INDEX(bmi[bmi name],MATCH(1,(insurance9[[#This Row],[bmi]]&lt;bmi[bmi atas])*(insurance9[[#This Row],[bmi]]&gt;=bmi[bmi bawah]),0),0)</f>
        <v>Normal</v>
      </c>
      <c r="Q419" s="138">
        <f>insurance9[[#This Row],[cha]]</f>
        <v>18608.261999999999</v>
      </c>
      <c r="R419" s="138" t="str">
        <f>insurance9[[#This Row],[smo]]</f>
        <v>Perokok</v>
      </c>
      <c r="S419" s="149">
        <f>insurance9[[#This Row],[bmi]]</f>
        <v>22.6</v>
      </c>
      <c r="T419" s="149">
        <f>insurance9[[#This Row],[age]]</f>
        <v>36</v>
      </c>
      <c r="U419" s="149">
        <f>insurance9[[#This Row],[bmi2]]</f>
        <v>22.6</v>
      </c>
      <c r="V419">
        <f>insurance9[[#This Row],[charges_class]]</f>
        <v>4</v>
      </c>
      <c r="W419">
        <f>VLOOKUP(insurance9[[#This Row],[region]],Table2[],2,0)</f>
        <v>3</v>
      </c>
      <c r="X419">
        <f>IF(insurance9[[#This Row],[sex]]="female",0,1)</f>
        <v>0</v>
      </c>
      <c r="Y419">
        <f>insurance9[[#This Row],[bmi]]</f>
        <v>22.6</v>
      </c>
      <c r="Z419">
        <f>insurance9[[#This Row],[children]]</f>
        <v>2</v>
      </c>
    </row>
    <row r="420" spans="1:26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 s="29">
        <v>14418.2804</v>
      </c>
      <c r="H420" cm="1">
        <f t="array" ref="H420">INDEX(kelas_charges[kelas],MATCH(1,(insurance9[[#This Row],[charges]]&gt;=kelas_charges[Lower])*(insurance9[[#This Row],[charges]]&lt;kelas_charges[Upper]),0),1)</f>
        <v>3</v>
      </c>
      <c r="I420" t="str" cm="1">
        <f t="array" ref="I420">INDEX(kelas_charges[desc],MATCH(1,(insurance9[[#This Row],[charges]]&gt;=kelas_charges[Lower])*(insurance9[[#This Row],[charges]]&lt;kelas_charges[Upper]),0),1)</f>
        <v>12512 s.d 18207</v>
      </c>
      <c r="J420">
        <f>IF(insurance9[[#This Row],[charges]]&gt;16700,1,0)</f>
        <v>0</v>
      </c>
      <c r="K420" s="138">
        <f>insurance9[[#This Row],[charges]]</f>
        <v>14418.2804</v>
      </c>
      <c r="L420">
        <f>insurance9[[#This Row],[age]]</f>
        <v>64</v>
      </c>
      <c r="M420">
        <f>IF(insurance9[[#This Row],[smoker]]="yes",1,0)</f>
        <v>0</v>
      </c>
      <c r="N420" t="str">
        <f>IF(insurance9[[#This Row],[smoker]]="yes","Perokok","Non Perokok")</f>
        <v>Non Perokok</v>
      </c>
      <c r="O420" s="138">
        <f>insurance9[[#This Row],[charges]]</f>
        <v>14418.2804</v>
      </c>
      <c r="P420" s="138" t="str" cm="1">
        <f t="array" ref="P420">INDEX(bmi[bmi name],MATCH(1,(insurance9[[#This Row],[bmi]]&lt;bmi[bmi atas])*(insurance9[[#This Row],[bmi]]&gt;=bmi[bmi bawah]),0),0)</f>
        <v>Obesitas II</v>
      </c>
      <c r="Q420" s="138">
        <f>insurance9[[#This Row],[cha]]</f>
        <v>14418.2804</v>
      </c>
      <c r="R420" s="138" t="str">
        <f>insurance9[[#This Row],[smo]]</f>
        <v>Non Perokok</v>
      </c>
      <c r="S420" s="149">
        <f>insurance9[[#This Row],[bmi]]</f>
        <v>39.159999999999997</v>
      </c>
      <c r="T420" s="149">
        <f>insurance9[[#This Row],[age]]</f>
        <v>64</v>
      </c>
      <c r="U420" s="149">
        <f>insurance9[[#This Row],[bmi2]]</f>
        <v>39.159999999999997</v>
      </c>
      <c r="V420">
        <f>insurance9[[#This Row],[charges_class]]</f>
        <v>3</v>
      </c>
      <c r="W420">
        <f>VLOOKUP(insurance9[[#This Row],[region]],Table2[],2,0)</f>
        <v>4</v>
      </c>
      <c r="X420">
        <f>IF(insurance9[[#This Row],[sex]]="female",0,1)</f>
        <v>1</v>
      </c>
      <c r="Y420">
        <f>insurance9[[#This Row],[bmi]]</f>
        <v>39.159999999999997</v>
      </c>
      <c r="Z420">
        <f>insurance9[[#This Row],[children]]</f>
        <v>1</v>
      </c>
    </row>
    <row r="421" spans="1:26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 s="29">
        <v>28950.4692</v>
      </c>
      <c r="H421" cm="1">
        <f t="array" ref="H421">INDEX(kelas_charges[kelas],MATCH(1,(insurance9[[#This Row],[charges]]&gt;=kelas_charges[Lower])*(insurance9[[#This Row],[charges]]&lt;kelas_charges[Upper]),0),1)</f>
        <v>5</v>
      </c>
      <c r="I421" t="str" cm="1">
        <f t="array" ref="I421">INDEX(kelas_charges[desc],MATCH(1,(insurance9[[#This Row],[charges]]&gt;=kelas_charges[Lower])*(insurance9[[#This Row],[charges]]&lt;kelas_charges[Upper]),0),1)</f>
        <v>23903 s.d 29598</v>
      </c>
      <c r="J421">
        <f>IF(insurance9[[#This Row],[charges]]&gt;16700,1,0)</f>
        <v>1</v>
      </c>
      <c r="K421" s="138">
        <f>insurance9[[#This Row],[charges]]</f>
        <v>28950.4692</v>
      </c>
      <c r="L421">
        <f>insurance9[[#This Row],[age]]</f>
        <v>63</v>
      </c>
      <c r="M421">
        <f>IF(insurance9[[#This Row],[smoker]]="yes",1,0)</f>
        <v>1</v>
      </c>
      <c r="N421" t="str">
        <f>IF(insurance9[[#This Row],[smoker]]="yes","Perokok","Non Perokok")</f>
        <v>Perokok</v>
      </c>
      <c r="O421" s="138">
        <f>insurance9[[#This Row],[charges]]</f>
        <v>28950.4692</v>
      </c>
      <c r="P421" s="138" t="str" cm="1">
        <f t="array" ref="P421">INDEX(bmi[bmi name],MATCH(1,(insurance9[[#This Row],[bmi]]&lt;bmi[bmi atas])*(insurance9[[#This Row],[bmi]]&gt;=bmi[bmi bawah]),0),0)</f>
        <v>Obesitas I</v>
      </c>
      <c r="Q421" s="138">
        <f>insurance9[[#This Row],[cha]]</f>
        <v>28950.4692</v>
      </c>
      <c r="R421" s="138" t="str">
        <f>insurance9[[#This Row],[smo]]</f>
        <v>Perokok</v>
      </c>
      <c r="S421" s="149">
        <f>insurance9[[#This Row],[bmi]]</f>
        <v>26.98</v>
      </c>
      <c r="T421" s="149">
        <f>insurance9[[#This Row],[age]]</f>
        <v>63</v>
      </c>
      <c r="U421" s="149">
        <f>insurance9[[#This Row],[bmi2]]</f>
        <v>26.98</v>
      </c>
      <c r="V421">
        <f>insurance9[[#This Row],[charges_class]]</f>
        <v>5</v>
      </c>
      <c r="W421">
        <f>VLOOKUP(insurance9[[#This Row],[region]],Table2[],2,0)</f>
        <v>1</v>
      </c>
      <c r="X421">
        <f>IF(insurance9[[#This Row],[sex]]="female",0,1)</f>
        <v>0</v>
      </c>
      <c r="Y421">
        <f>insurance9[[#This Row],[bmi]]</f>
        <v>26.98</v>
      </c>
      <c r="Z421">
        <f>insurance9[[#This Row],[children]]</f>
        <v>0</v>
      </c>
    </row>
    <row r="422" spans="1:26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 s="29">
        <v>46889.261200000001</v>
      </c>
      <c r="H422" cm="1">
        <f t="array" ref="H422">INDEX(kelas_charges[kelas],MATCH(1,(insurance9[[#This Row],[charges]]&gt;=kelas_charges[Lower])*(insurance9[[#This Row],[charges]]&lt;kelas_charges[Upper]),0),1)</f>
        <v>9</v>
      </c>
      <c r="I422" t="str" cm="1">
        <f t="array" ref="I422">INDEX(kelas_charges[desc],MATCH(1,(insurance9[[#This Row],[charges]]&gt;=kelas_charges[Lower])*(insurance9[[#This Row],[charges]]&lt;kelas_charges[Upper]),0),1)</f>
        <v>46684 s.d 52379</v>
      </c>
      <c r="J422">
        <f>IF(insurance9[[#This Row],[charges]]&gt;16700,1,0)</f>
        <v>1</v>
      </c>
      <c r="K422" s="138">
        <f>insurance9[[#This Row],[charges]]</f>
        <v>46889.261200000001</v>
      </c>
      <c r="L422">
        <f>insurance9[[#This Row],[age]]</f>
        <v>64</v>
      </c>
      <c r="M422">
        <f>IF(insurance9[[#This Row],[smoker]]="yes",1,0)</f>
        <v>1</v>
      </c>
      <c r="N422" t="str">
        <f>IF(insurance9[[#This Row],[smoker]]="yes","Perokok","Non Perokok")</f>
        <v>Perokok</v>
      </c>
      <c r="O422" s="138">
        <f>insurance9[[#This Row],[charges]]</f>
        <v>46889.261200000001</v>
      </c>
      <c r="P422" s="138" t="str" cm="1">
        <f t="array" ref="P422">INDEX(bmi[bmi name],MATCH(1,(insurance9[[#This Row],[bmi]]&lt;bmi[bmi atas])*(insurance9[[#This Row],[bmi]]&gt;=bmi[bmi bawah]),0),0)</f>
        <v>Obesitas II</v>
      </c>
      <c r="Q422" s="138">
        <f>insurance9[[#This Row],[cha]]</f>
        <v>46889.261200000001</v>
      </c>
      <c r="R422" s="138" t="str">
        <f>insurance9[[#This Row],[smo]]</f>
        <v>Perokok</v>
      </c>
      <c r="S422" s="149">
        <f>insurance9[[#This Row],[bmi]]</f>
        <v>33.880000000000003</v>
      </c>
      <c r="T422" s="149">
        <f>insurance9[[#This Row],[age]]</f>
        <v>64</v>
      </c>
      <c r="U422" s="149">
        <f>insurance9[[#This Row],[bmi2]]</f>
        <v>33.880000000000003</v>
      </c>
      <c r="V422">
        <f>insurance9[[#This Row],[charges_class]]</f>
        <v>9</v>
      </c>
      <c r="W422">
        <f>VLOOKUP(insurance9[[#This Row],[region]],Table2[],2,0)</f>
        <v>4</v>
      </c>
      <c r="X422">
        <f>IF(insurance9[[#This Row],[sex]]="female",0,1)</f>
        <v>1</v>
      </c>
      <c r="Y422">
        <f>insurance9[[#This Row],[bmi]]</f>
        <v>33.880000000000003</v>
      </c>
      <c r="Z422">
        <f>insurance9[[#This Row],[children]]</f>
        <v>0</v>
      </c>
    </row>
    <row r="423" spans="1:26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 s="29">
        <v>46599.108399999997</v>
      </c>
      <c r="H423" cm="1">
        <f t="array" ref="H423">INDEX(kelas_charges[kelas],MATCH(1,(insurance9[[#This Row],[charges]]&gt;=kelas_charges[Lower])*(insurance9[[#This Row],[charges]]&lt;kelas_charges[Upper]),0),1)</f>
        <v>8</v>
      </c>
      <c r="I423" t="str" cm="1">
        <f t="array" ref="I423">INDEX(kelas_charges[desc],MATCH(1,(insurance9[[#This Row],[charges]]&gt;=kelas_charges[Lower])*(insurance9[[#This Row],[charges]]&lt;kelas_charges[Upper]),0),1)</f>
        <v>40989 s.d 46684</v>
      </c>
      <c r="J423">
        <f>IF(insurance9[[#This Row],[charges]]&gt;16700,1,0)</f>
        <v>1</v>
      </c>
      <c r="K423" s="138">
        <f>insurance9[[#This Row],[charges]]</f>
        <v>46599.108399999997</v>
      </c>
      <c r="L423">
        <f>insurance9[[#This Row],[age]]</f>
        <v>61</v>
      </c>
      <c r="M423">
        <f>IF(insurance9[[#This Row],[smoker]]="yes",1,0)</f>
        <v>1</v>
      </c>
      <c r="N423" t="str">
        <f>IF(insurance9[[#This Row],[smoker]]="yes","Perokok","Non Perokok")</f>
        <v>Perokok</v>
      </c>
      <c r="O423" s="138">
        <f>insurance9[[#This Row],[charges]]</f>
        <v>46599.108399999997</v>
      </c>
      <c r="P423" s="138" t="str" cm="1">
        <f t="array" ref="P423">INDEX(bmi[bmi name],MATCH(1,(insurance9[[#This Row],[bmi]]&lt;bmi[bmi atas])*(insurance9[[#This Row],[bmi]]&gt;=bmi[bmi bawah]),0),0)</f>
        <v>Obesitas II</v>
      </c>
      <c r="Q423" s="138">
        <f>insurance9[[#This Row],[cha]]</f>
        <v>46599.108399999997</v>
      </c>
      <c r="R423" s="138" t="str">
        <f>insurance9[[#This Row],[smo]]</f>
        <v>Perokok</v>
      </c>
      <c r="S423" s="149">
        <f>insurance9[[#This Row],[bmi]]</f>
        <v>35.86</v>
      </c>
      <c r="T423" s="149">
        <f>insurance9[[#This Row],[age]]</f>
        <v>61</v>
      </c>
      <c r="U423" s="149">
        <f>insurance9[[#This Row],[bmi2]]</f>
        <v>35.86</v>
      </c>
      <c r="V423">
        <f>insurance9[[#This Row],[charges_class]]</f>
        <v>8</v>
      </c>
      <c r="W423">
        <f>VLOOKUP(insurance9[[#This Row],[region]],Table2[],2,0)</f>
        <v>4</v>
      </c>
      <c r="X423">
        <f>IF(insurance9[[#This Row],[sex]]="female",0,1)</f>
        <v>1</v>
      </c>
      <c r="Y423">
        <f>insurance9[[#This Row],[bmi]]</f>
        <v>35.86</v>
      </c>
      <c r="Z423">
        <f>insurance9[[#This Row],[children]]</f>
        <v>0</v>
      </c>
    </row>
    <row r="424" spans="1:26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 s="29">
        <v>39125.332249999999</v>
      </c>
      <c r="H424" cm="1">
        <f t="array" ref="H424">INDEX(kelas_charges[kelas],MATCH(1,(insurance9[[#This Row],[charges]]&gt;=kelas_charges[Lower])*(insurance9[[#This Row],[charges]]&lt;kelas_charges[Upper]),0),1)</f>
        <v>7</v>
      </c>
      <c r="I424" t="str" cm="1">
        <f t="array" ref="I424">INDEX(kelas_charges[desc],MATCH(1,(insurance9[[#This Row],[charges]]&gt;=kelas_charges[Lower])*(insurance9[[#This Row],[charges]]&lt;kelas_charges[Upper]),0),1)</f>
        <v>35293 s.d 40989</v>
      </c>
      <c r="J424">
        <f>IF(insurance9[[#This Row],[charges]]&gt;16700,1,0)</f>
        <v>1</v>
      </c>
      <c r="K424" s="138">
        <f>insurance9[[#This Row],[charges]]</f>
        <v>39125.332249999999</v>
      </c>
      <c r="L424">
        <f>insurance9[[#This Row],[age]]</f>
        <v>40</v>
      </c>
      <c r="M424">
        <f>IF(insurance9[[#This Row],[smoker]]="yes",1,0)</f>
        <v>1</v>
      </c>
      <c r="N424" t="str">
        <f>IF(insurance9[[#This Row],[smoker]]="yes","Perokok","Non Perokok")</f>
        <v>Perokok</v>
      </c>
      <c r="O424" s="138">
        <f>insurance9[[#This Row],[charges]]</f>
        <v>39125.332249999999</v>
      </c>
      <c r="P424" s="138" t="str" cm="1">
        <f t="array" ref="P424">INDEX(bmi[bmi name],MATCH(1,(insurance9[[#This Row],[bmi]]&lt;bmi[bmi atas])*(insurance9[[#This Row],[bmi]]&gt;=bmi[bmi bawah]),0),0)</f>
        <v>Obesitas II</v>
      </c>
      <c r="Q424" s="138">
        <f>insurance9[[#This Row],[cha]]</f>
        <v>39125.332249999999</v>
      </c>
      <c r="R424" s="138" t="str">
        <f>insurance9[[#This Row],[smo]]</f>
        <v>Perokok</v>
      </c>
      <c r="S424" s="149">
        <f>insurance9[[#This Row],[bmi]]</f>
        <v>32.774999999999999</v>
      </c>
      <c r="T424" s="149">
        <f>insurance9[[#This Row],[age]]</f>
        <v>40</v>
      </c>
      <c r="U424" s="149">
        <f>insurance9[[#This Row],[bmi2]]</f>
        <v>32.774999999999999</v>
      </c>
      <c r="V424">
        <f>insurance9[[#This Row],[charges_class]]</f>
        <v>7</v>
      </c>
      <c r="W424">
        <f>VLOOKUP(insurance9[[#This Row],[region]],Table2[],2,0)</f>
        <v>2</v>
      </c>
      <c r="X424">
        <f>IF(insurance9[[#This Row],[sex]]="female",0,1)</f>
        <v>1</v>
      </c>
      <c r="Y424">
        <f>insurance9[[#This Row],[bmi]]</f>
        <v>32.774999999999999</v>
      </c>
      <c r="Z424">
        <f>insurance9[[#This Row],[children]]</f>
        <v>1</v>
      </c>
    </row>
    <row r="425" spans="1:26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 s="29">
        <v>2727.3951000000002</v>
      </c>
      <c r="H425" cm="1">
        <f t="array" ref="H425">INDEX(kelas_charges[kelas],MATCH(1,(insurance9[[#This Row],[charges]]&gt;=kelas_charges[Lower])*(insurance9[[#This Row],[charges]]&lt;kelas_charges[Upper]),0),1)</f>
        <v>1</v>
      </c>
      <c r="I425" t="str" cm="1">
        <f t="array" ref="I425">INDEX(kelas_charges[desc],MATCH(1,(insurance9[[#This Row],[charges]]&gt;=kelas_charges[Lower])*(insurance9[[#This Row],[charges]]&lt;kelas_charges[Upper]),0),1)</f>
        <v>1121 s.d 6817</v>
      </c>
      <c r="J425">
        <f>IF(insurance9[[#This Row],[charges]]&gt;16700,1,0)</f>
        <v>0</v>
      </c>
      <c r="K425" s="138">
        <f>insurance9[[#This Row],[charges]]</f>
        <v>2727.3951000000002</v>
      </c>
      <c r="L425">
        <f>insurance9[[#This Row],[age]]</f>
        <v>25</v>
      </c>
      <c r="M425">
        <f>IF(insurance9[[#This Row],[smoker]]="yes",1,0)</f>
        <v>0</v>
      </c>
      <c r="N425" t="str">
        <f>IF(insurance9[[#This Row],[smoker]]="yes","Perokok","Non Perokok")</f>
        <v>Non Perokok</v>
      </c>
      <c r="O425" s="138">
        <f>insurance9[[#This Row],[charges]]</f>
        <v>2727.3951000000002</v>
      </c>
      <c r="P425" s="138" t="str" cm="1">
        <f t="array" ref="P425">INDEX(bmi[bmi name],MATCH(1,(insurance9[[#This Row],[bmi]]&lt;bmi[bmi atas])*(insurance9[[#This Row],[bmi]]&gt;=bmi[bmi bawah]),0),0)</f>
        <v>Obesitas II</v>
      </c>
      <c r="Q425" s="138">
        <f>insurance9[[#This Row],[cha]]</f>
        <v>2727.3951000000002</v>
      </c>
      <c r="R425" s="138" t="str">
        <f>insurance9[[#This Row],[smo]]</f>
        <v>Non Perokok</v>
      </c>
      <c r="S425" s="149">
        <f>insurance9[[#This Row],[bmi]]</f>
        <v>30.59</v>
      </c>
      <c r="T425" s="149">
        <f>insurance9[[#This Row],[age]]</f>
        <v>25</v>
      </c>
      <c r="U425" s="149">
        <f>insurance9[[#This Row],[bmi2]]</f>
        <v>30.59</v>
      </c>
      <c r="V425">
        <f>insurance9[[#This Row],[charges_class]]</f>
        <v>1</v>
      </c>
      <c r="W425">
        <f>VLOOKUP(insurance9[[#This Row],[region]],Table2[],2,0)</f>
        <v>2</v>
      </c>
      <c r="X425">
        <f>IF(insurance9[[#This Row],[sex]]="female",0,1)</f>
        <v>1</v>
      </c>
      <c r="Y425">
        <f>insurance9[[#This Row],[bmi]]</f>
        <v>30.59</v>
      </c>
      <c r="Z425">
        <f>insurance9[[#This Row],[children]]</f>
        <v>0</v>
      </c>
    </row>
    <row r="426" spans="1:26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 s="29">
        <v>8968.33</v>
      </c>
      <c r="H426" cm="1">
        <f t="array" ref="H426">INDEX(kelas_charges[kelas],MATCH(1,(insurance9[[#This Row],[charges]]&gt;=kelas_charges[Lower])*(insurance9[[#This Row],[charges]]&lt;kelas_charges[Upper]),0),1)</f>
        <v>2</v>
      </c>
      <c r="I426" t="str" cm="1">
        <f t="array" ref="I426">INDEX(kelas_charges[desc],MATCH(1,(insurance9[[#This Row],[charges]]&gt;=kelas_charges[Lower])*(insurance9[[#This Row],[charges]]&lt;kelas_charges[Upper]),0),1)</f>
        <v>6817 s.d 12512</v>
      </c>
      <c r="J426">
        <f>IF(insurance9[[#This Row],[charges]]&gt;16700,1,0)</f>
        <v>0</v>
      </c>
      <c r="K426" s="138">
        <f>insurance9[[#This Row],[charges]]</f>
        <v>8968.33</v>
      </c>
      <c r="L426">
        <f>insurance9[[#This Row],[age]]</f>
        <v>48</v>
      </c>
      <c r="M426">
        <f>IF(insurance9[[#This Row],[smoker]]="yes",1,0)</f>
        <v>0</v>
      </c>
      <c r="N426" t="str">
        <f>IF(insurance9[[#This Row],[smoker]]="yes","Perokok","Non Perokok")</f>
        <v>Non Perokok</v>
      </c>
      <c r="O426" s="138">
        <f>insurance9[[#This Row],[charges]]</f>
        <v>8968.33</v>
      </c>
      <c r="P426" s="138" t="str" cm="1">
        <f t="array" ref="P426">INDEX(bmi[bmi name],MATCH(1,(insurance9[[#This Row],[bmi]]&lt;bmi[bmi atas])*(insurance9[[#This Row],[bmi]]&gt;=bmi[bmi bawah]),0),0)</f>
        <v>Obesitas II</v>
      </c>
      <c r="Q426" s="138">
        <f>insurance9[[#This Row],[cha]]</f>
        <v>8968.33</v>
      </c>
      <c r="R426" s="138" t="str">
        <f>insurance9[[#This Row],[smo]]</f>
        <v>Non Perokok</v>
      </c>
      <c r="S426" s="149">
        <f>insurance9[[#This Row],[bmi]]</f>
        <v>30.2</v>
      </c>
      <c r="T426" s="149">
        <f>insurance9[[#This Row],[age]]</f>
        <v>48</v>
      </c>
      <c r="U426" s="149">
        <f>insurance9[[#This Row],[bmi2]]</f>
        <v>30.2</v>
      </c>
      <c r="V426">
        <f>insurance9[[#This Row],[charges_class]]</f>
        <v>2</v>
      </c>
      <c r="W426">
        <f>VLOOKUP(insurance9[[#This Row],[region]],Table2[],2,0)</f>
        <v>3</v>
      </c>
      <c r="X426">
        <f>IF(insurance9[[#This Row],[sex]]="female",0,1)</f>
        <v>1</v>
      </c>
      <c r="Y426">
        <f>insurance9[[#This Row],[bmi]]</f>
        <v>30.2</v>
      </c>
      <c r="Z426">
        <f>insurance9[[#This Row],[children]]</f>
        <v>2</v>
      </c>
    </row>
    <row r="427" spans="1:26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 s="29">
        <v>9788.8659000000007</v>
      </c>
      <c r="H427" cm="1">
        <f t="array" ref="H427">INDEX(kelas_charges[kelas],MATCH(1,(insurance9[[#This Row],[charges]]&gt;=kelas_charges[Lower])*(insurance9[[#This Row],[charges]]&lt;kelas_charges[Upper]),0),1)</f>
        <v>2</v>
      </c>
      <c r="I427" t="str" cm="1">
        <f t="array" ref="I427">INDEX(kelas_charges[desc],MATCH(1,(insurance9[[#This Row],[charges]]&gt;=kelas_charges[Lower])*(insurance9[[#This Row],[charges]]&lt;kelas_charges[Upper]),0),1)</f>
        <v>6817 s.d 12512</v>
      </c>
      <c r="J427">
        <f>IF(insurance9[[#This Row],[charges]]&gt;16700,1,0)</f>
        <v>0</v>
      </c>
      <c r="K427" s="138">
        <f>insurance9[[#This Row],[charges]]</f>
        <v>9788.8659000000007</v>
      </c>
      <c r="L427">
        <f>insurance9[[#This Row],[age]]</f>
        <v>45</v>
      </c>
      <c r="M427">
        <f>IF(insurance9[[#This Row],[smoker]]="yes",1,0)</f>
        <v>0</v>
      </c>
      <c r="N427" t="str">
        <f>IF(insurance9[[#This Row],[smoker]]="yes","Perokok","Non Perokok")</f>
        <v>Non Perokok</v>
      </c>
      <c r="O427" s="138">
        <f>insurance9[[#This Row],[charges]]</f>
        <v>9788.8659000000007</v>
      </c>
      <c r="P427" s="138" t="str" cm="1">
        <f t="array" ref="P427">INDEX(bmi[bmi name],MATCH(1,(insurance9[[#This Row],[bmi]]&lt;bmi[bmi atas])*(insurance9[[#This Row],[bmi]]&gt;=bmi[bmi bawah]),0),0)</f>
        <v>Overweight</v>
      </c>
      <c r="Q427" s="138">
        <f>insurance9[[#This Row],[cha]]</f>
        <v>9788.8659000000007</v>
      </c>
      <c r="R427" s="138" t="str">
        <f>insurance9[[#This Row],[smo]]</f>
        <v>Non Perokok</v>
      </c>
      <c r="S427" s="149">
        <f>insurance9[[#This Row],[bmi]]</f>
        <v>24.31</v>
      </c>
      <c r="T427" s="149">
        <f>insurance9[[#This Row],[age]]</f>
        <v>45</v>
      </c>
      <c r="U427" s="149">
        <f>insurance9[[#This Row],[bmi2]]</f>
        <v>24.31</v>
      </c>
      <c r="V427">
        <f>insurance9[[#This Row],[charges_class]]</f>
        <v>2</v>
      </c>
      <c r="W427">
        <f>VLOOKUP(insurance9[[#This Row],[region]],Table2[],2,0)</f>
        <v>4</v>
      </c>
      <c r="X427">
        <f>IF(insurance9[[#This Row],[sex]]="female",0,1)</f>
        <v>1</v>
      </c>
      <c r="Y427">
        <f>insurance9[[#This Row],[bmi]]</f>
        <v>24.31</v>
      </c>
      <c r="Z427">
        <f>insurance9[[#This Row],[children]]</f>
        <v>5</v>
      </c>
    </row>
    <row r="428" spans="1:26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 s="29">
        <v>6555.07035</v>
      </c>
      <c r="H428" cm="1">
        <f t="array" ref="H428">INDEX(kelas_charges[kelas],MATCH(1,(insurance9[[#This Row],[charges]]&gt;=kelas_charges[Lower])*(insurance9[[#This Row],[charges]]&lt;kelas_charges[Upper]),0),1)</f>
        <v>1</v>
      </c>
      <c r="I428" t="str" cm="1">
        <f t="array" ref="I428">INDEX(kelas_charges[desc],MATCH(1,(insurance9[[#This Row],[charges]]&gt;=kelas_charges[Lower])*(insurance9[[#This Row],[charges]]&lt;kelas_charges[Upper]),0),1)</f>
        <v>1121 s.d 6817</v>
      </c>
      <c r="J428">
        <f>IF(insurance9[[#This Row],[charges]]&gt;16700,1,0)</f>
        <v>0</v>
      </c>
      <c r="K428" s="138">
        <f>insurance9[[#This Row],[charges]]</f>
        <v>6555.07035</v>
      </c>
      <c r="L428">
        <f>insurance9[[#This Row],[age]]</f>
        <v>38</v>
      </c>
      <c r="M428">
        <f>IF(insurance9[[#This Row],[smoker]]="yes",1,0)</f>
        <v>0</v>
      </c>
      <c r="N428" t="str">
        <f>IF(insurance9[[#This Row],[smoker]]="yes","Perokok","Non Perokok")</f>
        <v>Non Perokok</v>
      </c>
      <c r="O428" s="138">
        <f>insurance9[[#This Row],[charges]]</f>
        <v>6555.07035</v>
      </c>
      <c r="P428" s="138" t="str" cm="1">
        <f t="array" ref="P428">INDEX(bmi[bmi name],MATCH(1,(insurance9[[#This Row],[bmi]]&lt;bmi[bmi atas])*(insurance9[[#This Row],[bmi]]&gt;=bmi[bmi bawah]),0),0)</f>
        <v>Obesitas I</v>
      </c>
      <c r="Q428" s="138">
        <f>insurance9[[#This Row],[cha]]</f>
        <v>6555.07035</v>
      </c>
      <c r="R428" s="138" t="str">
        <f>insurance9[[#This Row],[smo]]</f>
        <v>Non Perokok</v>
      </c>
      <c r="S428" s="149">
        <f>insurance9[[#This Row],[bmi]]</f>
        <v>27.265000000000001</v>
      </c>
      <c r="T428" s="149">
        <f>insurance9[[#This Row],[age]]</f>
        <v>38</v>
      </c>
      <c r="U428" s="149">
        <f>insurance9[[#This Row],[bmi2]]</f>
        <v>27.265000000000001</v>
      </c>
      <c r="V428">
        <f>insurance9[[#This Row],[charges_class]]</f>
        <v>1</v>
      </c>
      <c r="W428">
        <f>VLOOKUP(insurance9[[#This Row],[region]],Table2[],2,0)</f>
        <v>2</v>
      </c>
      <c r="X428">
        <f>IF(insurance9[[#This Row],[sex]]="female",0,1)</f>
        <v>0</v>
      </c>
      <c r="Y428">
        <f>insurance9[[#This Row],[bmi]]</f>
        <v>27.265000000000001</v>
      </c>
      <c r="Z428">
        <f>insurance9[[#This Row],[children]]</f>
        <v>1</v>
      </c>
    </row>
    <row r="429" spans="1:26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 s="29">
        <v>7323.7348190000002</v>
      </c>
      <c r="H429" cm="1">
        <f t="array" ref="H429">INDEX(kelas_charges[kelas],MATCH(1,(insurance9[[#This Row],[charges]]&gt;=kelas_charges[Lower])*(insurance9[[#This Row],[charges]]&lt;kelas_charges[Upper]),0),1)</f>
        <v>2</v>
      </c>
      <c r="I429" t="str" cm="1">
        <f t="array" ref="I429">INDEX(kelas_charges[desc],MATCH(1,(insurance9[[#This Row],[charges]]&gt;=kelas_charges[Lower])*(insurance9[[#This Row],[charges]]&lt;kelas_charges[Upper]),0),1)</f>
        <v>6817 s.d 12512</v>
      </c>
      <c r="J429">
        <f>IF(insurance9[[#This Row],[charges]]&gt;16700,1,0)</f>
        <v>0</v>
      </c>
      <c r="K429" s="138">
        <f>insurance9[[#This Row],[charges]]</f>
        <v>7323.7348190000002</v>
      </c>
      <c r="L429">
        <f>insurance9[[#This Row],[age]]</f>
        <v>18</v>
      </c>
      <c r="M429">
        <f>IF(insurance9[[#This Row],[smoker]]="yes",1,0)</f>
        <v>0</v>
      </c>
      <c r="N429" t="str">
        <f>IF(insurance9[[#This Row],[smoker]]="yes","Perokok","Non Perokok")</f>
        <v>Non Perokok</v>
      </c>
      <c r="O429" s="138">
        <f>insurance9[[#This Row],[charges]]</f>
        <v>7323.7348190000002</v>
      </c>
      <c r="P429" s="138" t="str" cm="1">
        <f t="array" ref="P429">INDEX(bmi[bmi name],MATCH(1,(insurance9[[#This Row],[bmi]]&lt;bmi[bmi atas])*(insurance9[[#This Row],[bmi]]&gt;=bmi[bmi bawah]),0),0)</f>
        <v>Obesitas I</v>
      </c>
      <c r="Q429" s="138">
        <f>insurance9[[#This Row],[cha]]</f>
        <v>7323.7348190000002</v>
      </c>
      <c r="R429" s="138" t="str">
        <f>insurance9[[#This Row],[smo]]</f>
        <v>Non Perokok</v>
      </c>
      <c r="S429" s="149">
        <f>insurance9[[#This Row],[bmi]]</f>
        <v>29.164999999999999</v>
      </c>
      <c r="T429" s="149">
        <f>insurance9[[#This Row],[age]]</f>
        <v>18</v>
      </c>
      <c r="U429" s="149">
        <f>insurance9[[#This Row],[bmi2]]</f>
        <v>29.164999999999999</v>
      </c>
      <c r="V429">
        <f>insurance9[[#This Row],[charges_class]]</f>
        <v>2</v>
      </c>
      <c r="W429">
        <f>VLOOKUP(insurance9[[#This Row],[region]],Table2[],2,0)</f>
        <v>2</v>
      </c>
      <c r="X429">
        <f>IF(insurance9[[#This Row],[sex]]="female",0,1)</f>
        <v>0</v>
      </c>
      <c r="Y429">
        <f>insurance9[[#This Row],[bmi]]</f>
        <v>29.164999999999999</v>
      </c>
      <c r="Z429">
        <f>insurance9[[#This Row],[children]]</f>
        <v>0</v>
      </c>
    </row>
    <row r="430" spans="1:26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 s="29">
        <v>3167.4558499999998</v>
      </c>
      <c r="H430" cm="1">
        <f t="array" ref="H430">INDEX(kelas_charges[kelas],MATCH(1,(insurance9[[#This Row],[charges]]&gt;=kelas_charges[Lower])*(insurance9[[#This Row],[charges]]&lt;kelas_charges[Upper]),0),1)</f>
        <v>1</v>
      </c>
      <c r="I430" t="str" cm="1">
        <f t="array" ref="I430">INDEX(kelas_charges[desc],MATCH(1,(insurance9[[#This Row],[charges]]&gt;=kelas_charges[Lower])*(insurance9[[#This Row],[charges]]&lt;kelas_charges[Upper]),0),1)</f>
        <v>1121 s.d 6817</v>
      </c>
      <c r="J430">
        <f>IF(insurance9[[#This Row],[charges]]&gt;16700,1,0)</f>
        <v>0</v>
      </c>
      <c r="K430" s="138">
        <f>insurance9[[#This Row],[charges]]</f>
        <v>3167.4558499999998</v>
      </c>
      <c r="L430">
        <f>insurance9[[#This Row],[age]]</f>
        <v>21</v>
      </c>
      <c r="M430">
        <f>IF(insurance9[[#This Row],[smoker]]="yes",1,0)</f>
        <v>0</v>
      </c>
      <c r="N430" t="str">
        <f>IF(insurance9[[#This Row],[smoker]]="yes","Perokok","Non Perokok")</f>
        <v>Non Perokok</v>
      </c>
      <c r="O430" s="138">
        <f>insurance9[[#This Row],[charges]]</f>
        <v>3167.4558499999998</v>
      </c>
      <c r="P430" s="138" t="str" cm="1">
        <f t="array" ref="P430">INDEX(bmi[bmi name],MATCH(1,(insurance9[[#This Row],[bmi]]&lt;bmi[bmi atas])*(insurance9[[#This Row],[bmi]]&gt;=bmi[bmi bawah]),0),0)</f>
        <v>Underweight</v>
      </c>
      <c r="Q430" s="138">
        <f>insurance9[[#This Row],[cha]]</f>
        <v>3167.4558499999998</v>
      </c>
      <c r="R430" s="138" t="str">
        <f>insurance9[[#This Row],[smo]]</f>
        <v>Non Perokok</v>
      </c>
      <c r="S430" s="149">
        <f>insurance9[[#This Row],[bmi]]</f>
        <v>16.815000000000001</v>
      </c>
      <c r="T430" s="149">
        <f>insurance9[[#This Row],[age]]</f>
        <v>21</v>
      </c>
      <c r="U430" s="149">
        <f>insurance9[[#This Row],[bmi2]]</f>
        <v>16.815000000000001</v>
      </c>
      <c r="V430">
        <f>insurance9[[#This Row],[charges_class]]</f>
        <v>1</v>
      </c>
      <c r="W430">
        <f>VLOOKUP(insurance9[[#This Row],[region]],Table2[],2,0)</f>
        <v>2</v>
      </c>
      <c r="X430">
        <f>IF(insurance9[[#This Row],[sex]]="female",0,1)</f>
        <v>0</v>
      </c>
      <c r="Y430">
        <f>insurance9[[#This Row],[bmi]]</f>
        <v>16.815000000000001</v>
      </c>
      <c r="Z430">
        <f>insurance9[[#This Row],[children]]</f>
        <v>1</v>
      </c>
    </row>
    <row r="431" spans="1:26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 s="29">
        <v>18804.752400000001</v>
      </c>
      <c r="H431" cm="1">
        <f t="array" ref="H431">INDEX(kelas_charges[kelas],MATCH(1,(insurance9[[#This Row],[charges]]&gt;=kelas_charges[Lower])*(insurance9[[#This Row],[charges]]&lt;kelas_charges[Upper]),0),1)</f>
        <v>4</v>
      </c>
      <c r="I431" t="str" cm="1">
        <f t="array" ref="I431">INDEX(kelas_charges[desc],MATCH(1,(insurance9[[#This Row],[charges]]&gt;=kelas_charges[Lower])*(insurance9[[#This Row],[charges]]&lt;kelas_charges[Upper]),0),1)</f>
        <v>18207 s.d 23903</v>
      </c>
      <c r="J431">
        <f>IF(insurance9[[#This Row],[charges]]&gt;16700,1,0)</f>
        <v>1</v>
      </c>
      <c r="K431" s="138">
        <f>insurance9[[#This Row],[charges]]</f>
        <v>18804.752400000001</v>
      </c>
      <c r="L431">
        <f>insurance9[[#This Row],[age]]</f>
        <v>27</v>
      </c>
      <c r="M431">
        <f>IF(insurance9[[#This Row],[smoker]]="yes",1,0)</f>
        <v>0</v>
      </c>
      <c r="N431" t="str">
        <f>IF(insurance9[[#This Row],[smoker]]="yes","Perokok","Non Perokok")</f>
        <v>Non Perokok</v>
      </c>
      <c r="O431" s="138">
        <f>insurance9[[#This Row],[charges]]</f>
        <v>18804.752400000001</v>
      </c>
      <c r="P431" s="138" t="str" cm="1">
        <f t="array" ref="P431">INDEX(bmi[bmi name],MATCH(1,(insurance9[[#This Row],[bmi]]&lt;bmi[bmi atas])*(insurance9[[#This Row],[bmi]]&gt;=bmi[bmi bawah]),0),0)</f>
        <v>Obesitas II</v>
      </c>
      <c r="Q431" s="138">
        <f>insurance9[[#This Row],[cha]]</f>
        <v>18804.752400000001</v>
      </c>
      <c r="R431" s="138" t="str">
        <f>insurance9[[#This Row],[smo]]</f>
        <v>Non Perokok</v>
      </c>
      <c r="S431" s="149">
        <f>insurance9[[#This Row],[bmi]]</f>
        <v>30.4</v>
      </c>
      <c r="T431" s="149">
        <f>insurance9[[#This Row],[age]]</f>
        <v>27</v>
      </c>
      <c r="U431" s="149">
        <f>insurance9[[#This Row],[bmi2]]</f>
        <v>30.4</v>
      </c>
      <c r="V431">
        <f>insurance9[[#This Row],[charges_class]]</f>
        <v>4</v>
      </c>
      <c r="W431">
        <f>VLOOKUP(insurance9[[#This Row],[region]],Table2[],2,0)</f>
        <v>1</v>
      </c>
      <c r="X431">
        <f>IF(insurance9[[#This Row],[sex]]="female",0,1)</f>
        <v>0</v>
      </c>
      <c r="Y431">
        <f>insurance9[[#This Row],[bmi]]</f>
        <v>30.4</v>
      </c>
      <c r="Z431">
        <f>insurance9[[#This Row],[children]]</f>
        <v>3</v>
      </c>
    </row>
    <row r="432" spans="1:26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 s="29">
        <v>23082.955330000001</v>
      </c>
      <c r="H432" cm="1">
        <f t="array" ref="H432">INDEX(kelas_charges[kelas],MATCH(1,(insurance9[[#This Row],[charges]]&gt;=kelas_charges[Lower])*(insurance9[[#This Row],[charges]]&lt;kelas_charges[Upper]),0),1)</f>
        <v>4</v>
      </c>
      <c r="I432" t="str" cm="1">
        <f t="array" ref="I432">INDEX(kelas_charges[desc],MATCH(1,(insurance9[[#This Row],[charges]]&gt;=kelas_charges[Lower])*(insurance9[[#This Row],[charges]]&lt;kelas_charges[Upper]),0),1)</f>
        <v>18207 s.d 23903</v>
      </c>
      <c r="J432">
        <f>IF(insurance9[[#This Row],[charges]]&gt;16700,1,0)</f>
        <v>1</v>
      </c>
      <c r="K432" s="138">
        <f>insurance9[[#This Row],[charges]]</f>
        <v>23082.955330000001</v>
      </c>
      <c r="L432">
        <f>insurance9[[#This Row],[age]]</f>
        <v>19</v>
      </c>
      <c r="M432">
        <f>IF(insurance9[[#This Row],[smoker]]="yes",1,0)</f>
        <v>0</v>
      </c>
      <c r="N432" t="str">
        <f>IF(insurance9[[#This Row],[smoker]]="yes","Perokok","Non Perokok")</f>
        <v>Non Perokok</v>
      </c>
      <c r="O432" s="138">
        <f>insurance9[[#This Row],[charges]]</f>
        <v>23082.955330000001</v>
      </c>
      <c r="P432" s="138" t="str" cm="1">
        <f t="array" ref="P432">INDEX(bmi[bmi name],MATCH(1,(insurance9[[#This Row],[bmi]]&lt;bmi[bmi atas])*(insurance9[[#This Row],[bmi]]&gt;=bmi[bmi bawah]),0),0)</f>
        <v>Obesitas II</v>
      </c>
      <c r="Q432" s="138">
        <f>insurance9[[#This Row],[cha]]</f>
        <v>23082.955330000001</v>
      </c>
      <c r="R432" s="138" t="str">
        <f>insurance9[[#This Row],[smo]]</f>
        <v>Non Perokok</v>
      </c>
      <c r="S432" s="149">
        <f>insurance9[[#This Row],[bmi]]</f>
        <v>33.1</v>
      </c>
      <c r="T432" s="149">
        <f>insurance9[[#This Row],[age]]</f>
        <v>19</v>
      </c>
      <c r="U432" s="149">
        <f>insurance9[[#This Row],[bmi2]]</f>
        <v>33.1</v>
      </c>
      <c r="V432">
        <f>insurance9[[#This Row],[charges_class]]</f>
        <v>4</v>
      </c>
      <c r="W432">
        <f>VLOOKUP(insurance9[[#This Row],[region]],Table2[],2,0)</f>
        <v>3</v>
      </c>
      <c r="X432">
        <f>IF(insurance9[[#This Row],[sex]]="female",0,1)</f>
        <v>1</v>
      </c>
      <c r="Y432">
        <f>insurance9[[#This Row],[bmi]]</f>
        <v>33.1</v>
      </c>
      <c r="Z432">
        <f>insurance9[[#This Row],[children]]</f>
        <v>0</v>
      </c>
    </row>
    <row r="433" spans="1:26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 s="29">
        <v>4906.4096499999996</v>
      </c>
      <c r="H433" cm="1">
        <f t="array" ref="H433">INDEX(kelas_charges[kelas],MATCH(1,(insurance9[[#This Row],[charges]]&gt;=kelas_charges[Lower])*(insurance9[[#This Row],[charges]]&lt;kelas_charges[Upper]),0),1)</f>
        <v>1</v>
      </c>
      <c r="I433" t="str" cm="1">
        <f t="array" ref="I433">INDEX(kelas_charges[desc],MATCH(1,(insurance9[[#This Row],[charges]]&gt;=kelas_charges[Lower])*(insurance9[[#This Row],[charges]]&lt;kelas_charges[Upper]),0),1)</f>
        <v>1121 s.d 6817</v>
      </c>
      <c r="J433">
        <f>IF(insurance9[[#This Row],[charges]]&gt;16700,1,0)</f>
        <v>0</v>
      </c>
      <c r="K433" s="138">
        <f>insurance9[[#This Row],[charges]]</f>
        <v>4906.4096499999996</v>
      </c>
      <c r="L433">
        <f>insurance9[[#This Row],[age]]</f>
        <v>29</v>
      </c>
      <c r="M433">
        <f>IF(insurance9[[#This Row],[smoker]]="yes",1,0)</f>
        <v>0</v>
      </c>
      <c r="N433" t="str">
        <f>IF(insurance9[[#This Row],[smoker]]="yes","Perokok","Non Perokok")</f>
        <v>Non Perokok</v>
      </c>
      <c r="O433" s="138">
        <f>insurance9[[#This Row],[charges]]</f>
        <v>4906.4096499999996</v>
      </c>
      <c r="P433" s="138" t="str" cm="1">
        <f t="array" ref="P433">INDEX(bmi[bmi name],MATCH(1,(insurance9[[#This Row],[bmi]]&lt;bmi[bmi atas])*(insurance9[[#This Row],[bmi]]&gt;=bmi[bmi bawah]),0),0)</f>
        <v>Normal</v>
      </c>
      <c r="Q433" s="138">
        <f>insurance9[[#This Row],[cha]]</f>
        <v>4906.4096499999996</v>
      </c>
      <c r="R433" s="138" t="str">
        <f>insurance9[[#This Row],[smo]]</f>
        <v>Non Perokok</v>
      </c>
      <c r="S433" s="149">
        <f>insurance9[[#This Row],[bmi]]</f>
        <v>20.234999999999999</v>
      </c>
      <c r="T433" s="149">
        <f>insurance9[[#This Row],[age]]</f>
        <v>29</v>
      </c>
      <c r="U433" s="149">
        <f>insurance9[[#This Row],[bmi2]]</f>
        <v>20.234999999999999</v>
      </c>
      <c r="V433">
        <f>insurance9[[#This Row],[charges_class]]</f>
        <v>1</v>
      </c>
      <c r="W433">
        <f>VLOOKUP(insurance9[[#This Row],[region]],Table2[],2,0)</f>
        <v>1</v>
      </c>
      <c r="X433">
        <f>IF(insurance9[[#This Row],[sex]]="female",0,1)</f>
        <v>0</v>
      </c>
      <c r="Y433">
        <f>insurance9[[#This Row],[bmi]]</f>
        <v>20.234999999999999</v>
      </c>
      <c r="Z433">
        <f>insurance9[[#This Row],[children]]</f>
        <v>2</v>
      </c>
    </row>
    <row r="434" spans="1:26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 s="29">
        <v>5969.723</v>
      </c>
      <c r="H434" cm="1">
        <f t="array" ref="H434">INDEX(kelas_charges[kelas],MATCH(1,(insurance9[[#This Row],[charges]]&gt;=kelas_charges[Lower])*(insurance9[[#This Row],[charges]]&lt;kelas_charges[Upper]),0),1)</f>
        <v>1</v>
      </c>
      <c r="I434" t="str" cm="1">
        <f t="array" ref="I434">INDEX(kelas_charges[desc],MATCH(1,(insurance9[[#This Row],[charges]]&gt;=kelas_charges[Lower])*(insurance9[[#This Row],[charges]]&lt;kelas_charges[Upper]),0),1)</f>
        <v>1121 s.d 6817</v>
      </c>
      <c r="J434">
        <f>IF(insurance9[[#This Row],[charges]]&gt;16700,1,0)</f>
        <v>0</v>
      </c>
      <c r="K434" s="138">
        <f>insurance9[[#This Row],[charges]]</f>
        <v>5969.723</v>
      </c>
      <c r="L434">
        <f>insurance9[[#This Row],[age]]</f>
        <v>42</v>
      </c>
      <c r="M434">
        <f>IF(insurance9[[#This Row],[smoker]]="yes",1,0)</f>
        <v>0</v>
      </c>
      <c r="N434" t="str">
        <f>IF(insurance9[[#This Row],[smoker]]="yes","Perokok","Non Perokok")</f>
        <v>Non Perokok</v>
      </c>
      <c r="O434" s="138">
        <f>insurance9[[#This Row],[charges]]</f>
        <v>5969.723</v>
      </c>
      <c r="P434" s="138" t="str" cm="1">
        <f t="array" ref="P434">INDEX(bmi[bmi name],MATCH(1,(insurance9[[#This Row],[bmi]]&lt;bmi[bmi atas])*(insurance9[[#This Row],[bmi]]&gt;=bmi[bmi bawah]),0),0)</f>
        <v>Obesitas I</v>
      </c>
      <c r="Q434" s="138">
        <f>insurance9[[#This Row],[cha]]</f>
        <v>5969.723</v>
      </c>
      <c r="R434" s="138" t="str">
        <f>insurance9[[#This Row],[smo]]</f>
        <v>Non Perokok</v>
      </c>
      <c r="S434" s="149">
        <f>insurance9[[#This Row],[bmi]]</f>
        <v>26.9</v>
      </c>
      <c r="T434" s="149">
        <f>insurance9[[#This Row],[age]]</f>
        <v>42</v>
      </c>
      <c r="U434" s="149">
        <f>insurance9[[#This Row],[bmi2]]</f>
        <v>26.9</v>
      </c>
      <c r="V434">
        <f>insurance9[[#This Row],[charges_class]]</f>
        <v>1</v>
      </c>
      <c r="W434">
        <f>VLOOKUP(insurance9[[#This Row],[region]],Table2[],2,0)</f>
        <v>3</v>
      </c>
      <c r="X434">
        <f>IF(insurance9[[#This Row],[sex]]="female",0,1)</f>
        <v>1</v>
      </c>
      <c r="Y434">
        <f>insurance9[[#This Row],[bmi]]</f>
        <v>26.9</v>
      </c>
      <c r="Z434">
        <f>insurance9[[#This Row],[children]]</f>
        <v>0</v>
      </c>
    </row>
    <row r="435" spans="1:26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 s="29">
        <v>12638.195</v>
      </c>
      <c r="H435" cm="1">
        <f t="array" ref="H435">INDEX(kelas_charges[kelas],MATCH(1,(insurance9[[#This Row],[charges]]&gt;=kelas_charges[Lower])*(insurance9[[#This Row],[charges]]&lt;kelas_charges[Upper]),0),1)</f>
        <v>3</v>
      </c>
      <c r="I435" t="str" cm="1">
        <f t="array" ref="I435">INDEX(kelas_charges[desc],MATCH(1,(insurance9[[#This Row],[charges]]&gt;=kelas_charges[Lower])*(insurance9[[#This Row],[charges]]&lt;kelas_charges[Upper]),0),1)</f>
        <v>12512 s.d 18207</v>
      </c>
      <c r="J435">
        <f>IF(insurance9[[#This Row],[charges]]&gt;16700,1,0)</f>
        <v>0</v>
      </c>
      <c r="K435" s="138">
        <f>insurance9[[#This Row],[charges]]</f>
        <v>12638.195</v>
      </c>
      <c r="L435">
        <f>insurance9[[#This Row],[age]]</f>
        <v>60</v>
      </c>
      <c r="M435">
        <f>IF(insurance9[[#This Row],[smoker]]="yes",1,0)</f>
        <v>0</v>
      </c>
      <c r="N435" t="str">
        <f>IF(insurance9[[#This Row],[smoker]]="yes","Perokok","Non Perokok")</f>
        <v>Non Perokok</v>
      </c>
      <c r="O435" s="138">
        <f>insurance9[[#This Row],[charges]]</f>
        <v>12638.195</v>
      </c>
      <c r="P435" s="138" t="str" cm="1">
        <f t="array" ref="P435">INDEX(bmi[bmi name],MATCH(1,(insurance9[[#This Row],[bmi]]&lt;bmi[bmi atas])*(insurance9[[#This Row],[bmi]]&gt;=bmi[bmi bawah]),0),0)</f>
        <v>Obesitas II</v>
      </c>
      <c r="Q435" s="138">
        <f>insurance9[[#This Row],[cha]]</f>
        <v>12638.195</v>
      </c>
      <c r="R435" s="138" t="str">
        <f>insurance9[[#This Row],[smo]]</f>
        <v>Non Perokok</v>
      </c>
      <c r="S435" s="149">
        <f>insurance9[[#This Row],[bmi]]</f>
        <v>30.5</v>
      </c>
      <c r="T435" s="149">
        <f>insurance9[[#This Row],[age]]</f>
        <v>60</v>
      </c>
      <c r="U435" s="149">
        <f>insurance9[[#This Row],[bmi2]]</f>
        <v>30.5</v>
      </c>
      <c r="V435">
        <f>insurance9[[#This Row],[charges_class]]</f>
        <v>3</v>
      </c>
      <c r="W435">
        <f>VLOOKUP(insurance9[[#This Row],[region]],Table2[],2,0)</f>
        <v>3</v>
      </c>
      <c r="X435">
        <f>IF(insurance9[[#This Row],[sex]]="female",0,1)</f>
        <v>0</v>
      </c>
      <c r="Y435">
        <f>insurance9[[#This Row],[bmi]]</f>
        <v>30.5</v>
      </c>
      <c r="Z435">
        <f>insurance9[[#This Row],[children]]</f>
        <v>0</v>
      </c>
    </row>
    <row r="436" spans="1:26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 s="29">
        <v>4243.5900499999998</v>
      </c>
      <c r="H436" cm="1">
        <f t="array" ref="H436">INDEX(kelas_charges[kelas],MATCH(1,(insurance9[[#This Row],[charges]]&gt;=kelas_charges[Lower])*(insurance9[[#This Row],[charges]]&lt;kelas_charges[Upper]),0),1)</f>
        <v>1</v>
      </c>
      <c r="I436" t="str" cm="1">
        <f t="array" ref="I436">INDEX(kelas_charges[desc],MATCH(1,(insurance9[[#This Row],[charges]]&gt;=kelas_charges[Lower])*(insurance9[[#This Row],[charges]]&lt;kelas_charges[Upper]),0),1)</f>
        <v>1121 s.d 6817</v>
      </c>
      <c r="J436">
        <f>IF(insurance9[[#This Row],[charges]]&gt;16700,1,0)</f>
        <v>0</v>
      </c>
      <c r="K436" s="138">
        <f>insurance9[[#This Row],[charges]]</f>
        <v>4243.5900499999998</v>
      </c>
      <c r="L436">
        <f>insurance9[[#This Row],[age]]</f>
        <v>31</v>
      </c>
      <c r="M436">
        <f>IF(insurance9[[#This Row],[smoker]]="yes",1,0)</f>
        <v>0</v>
      </c>
      <c r="N436" t="str">
        <f>IF(insurance9[[#This Row],[smoker]]="yes","Perokok","Non Perokok")</f>
        <v>Non Perokok</v>
      </c>
      <c r="O436" s="138">
        <f>insurance9[[#This Row],[charges]]</f>
        <v>4243.5900499999998</v>
      </c>
      <c r="P436" s="138" t="str" cm="1">
        <f t="array" ref="P436">INDEX(bmi[bmi name],MATCH(1,(insurance9[[#This Row],[bmi]]&lt;bmi[bmi atas])*(insurance9[[#This Row],[bmi]]&gt;=bmi[bmi bawah]),0),0)</f>
        <v>Obesitas I</v>
      </c>
      <c r="Q436" s="138">
        <f>insurance9[[#This Row],[cha]]</f>
        <v>4243.5900499999998</v>
      </c>
      <c r="R436" s="138" t="str">
        <f>insurance9[[#This Row],[smo]]</f>
        <v>Non Perokok</v>
      </c>
      <c r="S436" s="149">
        <f>insurance9[[#This Row],[bmi]]</f>
        <v>28.594999999999999</v>
      </c>
      <c r="T436" s="149">
        <f>insurance9[[#This Row],[age]]</f>
        <v>31</v>
      </c>
      <c r="U436" s="149">
        <f>insurance9[[#This Row],[bmi2]]</f>
        <v>28.594999999999999</v>
      </c>
      <c r="V436">
        <f>insurance9[[#This Row],[charges_class]]</f>
        <v>1</v>
      </c>
      <c r="W436">
        <f>VLOOKUP(insurance9[[#This Row],[region]],Table2[],2,0)</f>
        <v>1</v>
      </c>
      <c r="X436">
        <f>IF(insurance9[[#This Row],[sex]]="female",0,1)</f>
        <v>1</v>
      </c>
      <c r="Y436">
        <f>insurance9[[#This Row],[bmi]]</f>
        <v>28.594999999999999</v>
      </c>
      <c r="Z436">
        <f>insurance9[[#This Row],[children]]</f>
        <v>1</v>
      </c>
    </row>
    <row r="437" spans="1:26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 s="29">
        <v>13919.822899999999</v>
      </c>
      <c r="H437" cm="1">
        <f t="array" ref="H437">INDEX(kelas_charges[kelas],MATCH(1,(insurance9[[#This Row],[charges]]&gt;=kelas_charges[Lower])*(insurance9[[#This Row],[charges]]&lt;kelas_charges[Upper]),0),1)</f>
        <v>3</v>
      </c>
      <c r="I437" t="str" cm="1">
        <f t="array" ref="I437">INDEX(kelas_charges[desc],MATCH(1,(insurance9[[#This Row],[charges]]&gt;=kelas_charges[Lower])*(insurance9[[#This Row],[charges]]&lt;kelas_charges[Upper]),0),1)</f>
        <v>12512 s.d 18207</v>
      </c>
      <c r="J437">
        <f>IF(insurance9[[#This Row],[charges]]&gt;16700,1,0)</f>
        <v>0</v>
      </c>
      <c r="K437" s="138">
        <f>insurance9[[#This Row],[charges]]</f>
        <v>13919.822899999999</v>
      </c>
      <c r="L437">
        <f>insurance9[[#This Row],[age]]</f>
        <v>60</v>
      </c>
      <c r="M437">
        <f>IF(insurance9[[#This Row],[smoker]]="yes",1,0)</f>
        <v>0</v>
      </c>
      <c r="N437" t="str">
        <f>IF(insurance9[[#This Row],[smoker]]="yes","Perokok","Non Perokok")</f>
        <v>Non Perokok</v>
      </c>
      <c r="O437" s="138">
        <f>insurance9[[#This Row],[charges]]</f>
        <v>13919.822899999999</v>
      </c>
      <c r="P437" s="138" t="str" cm="1">
        <f t="array" ref="P437">INDEX(bmi[bmi name],MATCH(1,(insurance9[[#This Row],[bmi]]&lt;bmi[bmi atas])*(insurance9[[#This Row],[bmi]]&gt;=bmi[bmi bawah]),0),0)</f>
        <v>Obesitas II</v>
      </c>
      <c r="Q437" s="138">
        <f>insurance9[[#This Row],[cha]]</f>
        <v>13919.822899999999</v>
      </c>
      <c r="R437" s="138" t="str">
        <f>insurance9[[#This Row],[smo]]</f>
        <v>Non Perokok</v>
      </c>
      <c r="S437" s="149">
        <f>insurance9[[#This Row],[bmi]]</f>
        <v>33.11</v>
      </c>
      <c r="T437" s="149">
        <f>insurance9[[#This Row],[age]]</f>
        <v>60</v>
      </c>
      <c r="U437" s="149">
        <f>insurance9[[#This Row],[bmi2]]</f>
        <v>33.11</v>
      </c>
      <c r="V437">
        <f>insurance9[[#This Row],[charges_class]]</f>
        <v>3</v>
      </c>
      <c r="W437">
        <f>VLOOKUP(insurance9[[#This Row],[region]],Table2[],2,0)</f>
        <v>4</v>
      </c>
      <c r="X437">
        <f>IF(insurance9[[#This Row],[sex]]="female",0,1)</f>
        <v>1</v>
      </c>
      <c r="Y437">
        <f>insurance9[[#This Row],[bmi]]</f>
        <v>33.11</v>
      </c>
      <c r="Z437">
        <f>insurance9[[#This Row],[children]]</f>
        <v>3</v>
      </c>
    </row>
    <row r="438" spans="1:26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 s="29">
        <v>2254.7966999999999</v>
      </c>
      <c r="H438" cm="1">
        <f t="array" ref="H438">INDEX(kelas_charges[kelas],MATCH(1,(insurance9[[#This Row],[charges]]&gt;=kelas_charges[Lower])*(insurance9[[#This Row],[charges]]&lt;kelas_charges[Upper]),0),1)</f>
        <v>1</v>
      </c>
      <c r="I438" t="str" cm="1">
        <f t="array" ref="I438">INDEX(kelas_charges[desc],MATCH(1,(insurance9[[#This Row],[charges]]&gt;=kelas_charges[Lower])*(insurance9[[#This Row],[charges]]&lt;kelas_charges[Upper]),0),1)</f>
        <v>1121 s.d 6817</v>
      </c>
      <c r="J438">
        <f>IF(insurance9[[#This Row],[charges]]&gt;16700,1,0)</f>
        <v>0</v>
      </c>
      <c r="K438" s="138">
        <f>insurance9[[#This Row],[charges]]</f>
        <v>2254.7966999999999</v>
      </c>
      <c r="L438">
        <f>insurance9[[#This Row],[age]]</f>
        <v>22</v>
      </c>
      <c r="M438">
        <f>IF(insurance9[[#This Row],[smoker]]="yes",1,0)</f>
        <v>0</v>
      </c>
      <c r="N438" t="str">
        <f>IF(insurance9[[#This Row],[smoker]]="yes","Perokok","Non Perokok")</f>
        <v>Non Perokok</v>
      </c>
      <c r="O438" s="138">
        <f>insurance9[[#This Row],[charges]]</f>
        <v>2254.7966999999999</v>
      </c>
      <c r="P438" s="138" t="str" cm="1">
        <f t="array" ref="P438">INDEX(bmi[bmi name],MATCH(1,(insurance9[[#This Row],[bmi]]&lt;bmi[bmi atas])*(insurance9[[#This Row],[bmi]]&gt;=bmi[bmi bawah]),0),0)</f>
        <v>Obesitas II</v>
      </c>
      <c r="Q438" s="138">
        <f>insurance9[[#This Row],[cha]]</f>
        <v>2254.7966999999999</v>
      </c>
      <c r="R438" s="138" t="str">
        <f>insurance9[[#This Row],[smo]]</f>
        <v>Non Perokok</v>
      </c>
      <c r="S438" s="149">
        <f>insurance9[[#This Row],[bmi]]</f>
        <v>31.73</v>
      </c>
      <c r="T438" s="149">
        <f>insurance9[[#This Row],[age]]</f>
        <v>22</v>
      </c>
      <c r="U438" s="149">
        <f>insurance9[[#This Row],[bmi2]]</f>
        <v>31.73</v>
      </c>
      <c r="V438">
        <f>insurance9[[#This Row],[charges_class]]</f>
        <v>1</v>
      </c>
      <c r="W438">
        <f>VLOOKUP(insurance9[[#This Row],[region]],Table2[],2,0)</f>
        <v>2</v>
      </c>
      <c r="X438">
        <f>IF(insurance9[[#This Row],[sex]]="female",0,1)</f>
        <v>1</v>
      </c>
      <c r="Y438">
        <f>insurance9[[#This Row],[bmi]]</f>
        <v>31.73</v>
      </c>
      <c r="Z438">
        <f>insurance9[[#This Row],[children]]</f>
        <v>0</v>
      </c>
    </row>
    <row r="439" spans="1:26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 s="29">
        <v>5926.8459999999995</v>
      </c>
      <c r="H439" cm="1">
        <f t="array" ref="H439">INDEX(kelas_charges[kelas],MATCH(1,(insurance9[[#This Row],[charges]]&gt;=kelas_charges[Lower])*(insurance9[[#This Row],[charges]]&lt;kelas_charges[Upper]),0),1)</f>
        <v>1</v>
      </c>
      <c r="I439" t="str" cm="1">
        <f t="array" ref="I439">INDEX(kelas_charges[desc],MATCH(1,(insurance9[[#This Row],[charges]]&gt;=kelas_charges[Lower])*(insurance9[[#This Row],[charges]]&lt;kelas_charges[Upper]),0),1)</f>
        <v>1121 s.d 6817</v>
      </c>
      <c r="J439">
        <f>IF(insurance9[[#This Row],[charges]]&gt;16700,1,0)</f>
        <v>0</v>
      </c>
      <c r="K439" s="138">
        <f>insurance9[[#This Row],[charges]]</f>
        <v>5926.8459999999995</v>
      </c>
      <c r="L439">
        <f>insurance9[[#This Row],[age]]</f>
        <v>35</v>
      </c>
      <c r="M439">
        <f>IF(insurance9[[#This Row],[smoker]]="yes",1,0)</f>
        <v>0</v>
      </c>
      <c r="N439" t="str">
        <f>IF(insurance9[[#This Row],[smoker]]="yes","Perokok","Non Perokok")</f>
        <v>Non Perokok</v>
      </c>
      <c r="O439" s="138">
        <f>insurance9[[#This Row],[charges]]</f>
        <v>5926.8459999999995</v>
      </c>
      <c r="P439" s="138" t="str" cm="1">
        <f t="array" ref="P439">INDEX(bmi[bmi name],MATCH(1,(insurance9[[#This Row],[bmi]]&lt;bmi[bmi atas])*(insurance9[[#This Row],[bmi]]&gt;=bmi[bmi bawah]),0),0)</f>
        <v>Obesitas I</v>
      </c>
      <c r="Q439" s="138">
        <f>insurance9[[#This Row],[cha]]</f>
        <v>5926.8459999999995</v>
      </c>
      <c r="R439" s="138" t="str">
        <f>insurance9[[#This Row],[smo]]</f>
        <v>Non Perokok</v>
      </c>
      <c r="S439" s="149">
        <f>insurance9[[#This Row],[bmi]]</f>
        <v>28.9</v>
      </c>
      <c r="T439" s="149">
        <f>insurance9[[#This Row],[age]]</f>
        <v>35</v>
      </c>
      <c r="U439" s="149">
        <f>insurance9[[#This Row],[bmi2]]</f>
        <v>28.9</v>
      </c>
      <c r="V439">
        <f>insurance9[[#This Row],[charges_class]]</f>
        <v>1</v>
      </c>
      <c r="W439">
        <f>VLOOKUP(insurance9[[#This Row],[region]],Table2[],2,0)</f>
        <v>3</v>
      </c>
      <c r="X439">
        <f>IF(insurance9[[#This Row],[sex]]="female",0,1)</f>
        <v>1</v>
      </c>
      <c r="Y439">
        <f>insurance9[[#This Row],[bmi]]</f>
        <v>28.9</v>
      </c>
      <c r="Z439">
        <f>insurance9[[#This Row],[children]]</f>
        <v>3</v>
      </c>
    </row>
    <row r="440" spans="1:26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 s="29">
        <v>12592.5345</v>
      </c>
      <c r="H440" cm="1">
        <f t="array" ref="H440">INDEX(kelas_charges[kelas],MATCH(1,(insurance9[[#This Row],[charges]]&gt;=kelas_charges[Lower])*(insurance9[[#This Row],[charges]]&lt;kelas_charges[Upper]),0),1)</f>
        <v>3</v>
      </c>
      <c r="I440" t="str" cm="1">
        <f t="array" ref="I440">INDEX(kelas_charges[desc],MATCH(1,(insurance9[[#This Row],[charges]]&gt;=kelas_charges[Lower])*(insurance9[[#This Row],[charges]]&lt;kelas_charges[Upper]),0),1)</f>
        <v>12512 s.d 18207</v>
      </c>
      <c r="J440">
        <f>IF(insurance9[[#This Row],[charges]]&gt;16700,1,0)</f>
        <v>0</v>
      </c>
      <c r="K440" s="138">
        <f>insurance9[[#This Row],[charges]]</f>
        <v>12592.5345</v>
      </c>
      <c r="L440">
        <f>insurance9[[#This Row],[age]]</f>
        <v>52</v>
      </c>
      <c r="M440">
        <f>IF(insurance9[[#This Row],[smoker]]="yes",1,0)</f>
        <v>0</v>
      </c>
      <c r="N440" t="str">
        <f>IF(insurance9[[#This Row],[smoker]]="yes","Perokok","Non Perokok")</f>
        <v>Non Perokok</v>
      </c>
      <c r="O440" s="138">
        <f>insurance9[[#This Row],[charges]]</f>
        <v>12592.5345</v>
      </c>
      <c r="P440" s="138" t="str" cm="1">
        <f t="array" ref="P440">INDEX(bmi[bmi name],MATCH(1,(insurance9[[#This Row],[bmi]]&lt;bmi[bmi atas])*(insurance9[[#This Row],[bmi]]&gt;=bmi[bmi bawah]),0),0)</f>
        <v>Obesitas II</v>
      </c>
      <c r="Q440" s="138">
        <f>insurance9[[#This Row],[cha]]</f>
        <v>12592.5345</v>
      </c>
      <c r="R440" s="138" t="str">
        <f>insurance9[[#This Row],[smo]]</f>
        <v>Non Perokok</v>
      </c>
      <c r="S440" s="149">
        <f>insurance9[[#This Row],[bmi]]</f>
        <v>46.75</v>
      </c>
      <c r="T440" s="149">
        <f>insurance9[[#This Row],[age]]</f>
        <v>52</v>
      </c>
      <c r="U440" s="149">
        <f>insurance9[[#This Row],[bmi2]]</f>
        <v>46.75</v>
      </c>
      <c r="V440">
        <f>insurance9[[#This Row],[charges_class]]</f>
        <v>3</v>
      </c>
      <c r="W440">
        <f>VLOOKUP(insurance9[[#This Row],[region]],Table2[],2,0)</f>
        <v>4</v>
      </c>
      <c r="X440">
        <f>IF(insurance9[[#This Row],[sex]]="female",0,1)</f>
        <v>0</v>
      </c>
      <c r="Y440">
        <f>insurance9[[#This Row],[bmi]]</f>
        <v>46.75</v>
      </c>
      <c r="Z440">
        <f>insurance9[[#This Row],[children]]</f>
        <v>5</v>
      </c>
    </row>
    <row r="441" spans="1:26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 s="29">
        <v>2897.3235</v>
      </c>
      <c r="H441" cm="1">
        <f t="array" ref="H441">INDEX(kelas_charges[kelas],MATCH(1,(insurance9[[#This Row],[charges]]&gt;=kelas_charges[Lower])*(insurance9[[#This Row],[charges]]&lt;kelas_charges[Upper]),0),1)</f>
        <v>1</v>
      </c>
      <c r="I441" t="str" cm="1">
        <f t="array" ref="I441">INDEX(kelas_charges[desc],MATCH(1,(insurance9[[#This Row],[charges]]&gt;=kelas_charges[Lower])*(insurance9[[#This Row],[charges]]&lt;kelas_charges[Upper]),0),1)</f>
        <v>1121 s.d 6817</v>
      </c>
      <c r="J441">
        <f>IF(insurance9[[#This Row],[charges]]&gt;16700,1,0)</f>
        <v>0</v>
      </c>
      <c r="K441" s="138">
        <f>insurance9[[#This Row],[charges]]</f>
        <v>2897.3235</v>
      </c>
      <c r="L441">
        <f>insurance9[[#This Row],[age]]</f>
        <v>26</v>
      </c>
      <c r="M441">
        <f>IF(insurance9[[#This Row],[smoker]]="yes",1,0)</f>
        <v>0</v>
      </c>
      <c r="N441" t="str">
        <f>IF(insurance9[[#This Row],[smoker]]="yes","Perokok","Non Perokok")</f>
        <v>Non Perokok</v>
      </c>
      <c r="O441" s="138">
        <f>insurance9[[#This Row],[charges]]</f>
        <v>2897.3235</v>
      </c>
      <c r="P441" s="138" t="str" cm="1">
        <f t="array" ref="P441">INDEX(bmi[bmi name],MATCH(1,(insurance9[[#This Row],[bmi]]&lt;bmi[bmi atas])*(insurance9[[#This Row],[bmi]]&gt;=bmi[bmi bawah]),0),0)</f>
        <v>Obesitas I</v>
      </c>
      <c r="Q441" s="138">
        <f>insurance9[[#This Row],[cha]]</f>
        <v>2897.3235</v>
      </c>
      <c r="R441" s="138" t="str">
        <f>insurance9[[#This Row],[smo]]</f>
        <v>Non Perokok</v>
      </c>
      <c r="S441" s="149">
        <f>insurance9[[#This Row],[bmi]]</f>
        <v>29.45</v>
      </c>
      <c r="T441" s="149">
        <f>insurance9[[#This Row],[age]]</f>
        <v>26</v>
      </c>
      <c r="U441" s="149">
        <f>insurance9[[#This Row],[bmi2]]</f>
        <v>29.45</v>
      </c>
      <c r="V441">
        <f>insurance9[[#This Row],[charges_class]]</f>
        <v>1</v>
      </c>
      <c r="W441">
        <f>VLOOKUP(insurance9[[#This Row],[region]],Table2[],2,0)</f>
        <v>2</v>
      </c>
      <c r="X441">
        <f>IF(insurance9[[#This Row],[sex]]="female",0,1)</f>
        <v>1</v>
      </c>
      <c r="Y441">
        <f>insurance9[[#This Row],[bmi]]</f>
        <v>29.45</v>
      </c>
      <c r="Z441">
        <f>insurance9[[#This Row],[children]]</f>
        <v>0</v>
      </c>
    </row>
    <row r="442" spans="1:26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 s="29">
        <v>4738.2682000000004</v>
      </c>
      <c r="H442" cm="1">
        <f t="array" ref="H442">INDEX(kelas_charges[kelas],MATCH(1,(insurance9[[#This Row],[charges]]&gt;=kelas_charges[Lower])*(insurance9[[#This Row],[charges]]&lt;kelas_charges[Upper]),0),1)</f>
        <v>1</v>
      </c>
      <c r="I442" t="str" cm="1">
        <f t="array" ref="I442">INDEX(kelas_charges[desc],MATCH(1,(insurance9[[#This Row],[charges]]&gt;=kelas_charges[Lower])*(insurance9[[#This Row],[charges]]&lt;kelas_charges[Upper]),0),1)</f>
        <v>1121 s.d 6817</v>
      </c>
      <c r="J442">
        <f>IF(insurance9[[#This Row],[charges]]&gt;16700,1,0)</f>
        <v>0</v>
      </c>
      <c r="K442" s="138">
        <f>insurance9[[#This Row],[charges]]</f>
        <v>4738.2682000000004</v>
      </c>
      <c r="L442">
        <f>insurance9[[#This Row],[age]]</f>
        <v>31</v>
      </c>
      <c r="M442">
        <f>IF(insurance9[[#This Row],[smoker]]="yes",1,0)</f>
        <v>0</v>
      </c>
      <c r="N442" t="str">
        <f>IF(insurance9[[#This Row],[smoker]]="yes","Perokok","Non Perokok")</f>
        <v>Non Perokok</v>
      </c>
      <c r="O442" s="138">
        <f>insurance9[[#This Row],[charges]]</f>
        <v>4738.2682000000004</v>
      </c>
      <c r="P442" s="138" t="str" cm="1">
        <f t="array" ref="P442">INDEX(bmi[bmi name],MATCH(1,(insurance9[[#This Row],[bmi]]&lt;bmi[bmi atas])*(insurance9[[#This Row],[bmi]]&gt;=bmi[bmi bawah]),0),0)</f>
        <v>Obesitas II</v>
      </c>
      <c r="Q442" s="138">
        <f>insurance9[[#This Row],[cha]]</f>
        <v>4738.2682000000004</v>
      </c>
      <c r="R442" s="138" t="str">
        <f>insurance9[[#This Row],[smo]]</f>
        <v>Non Perokok</v>
      </c>
      <c r="S442" s="149">
        <f>insurance9[[#This Row],[bmi]]</f>
        <v>32.68</v>
      </c>
      <c r="T442" s="149">
        <f>insurance9[[#This Row],[age]]</f>
        <v>31</v>
      </c>
      <c r="U442" s="149">
        <f>insurance9[[#This Row],[bmi2]]</f>
        <v>32.68</v>
      </c>
      <c r="V442">
        <f>insurance9[[#This Row],[charges_class]]</f>
        <v>1</v>
      </c>
      <c r="W442">
        <f>VLOOKUP(insurance9[[#This Row],[region]],Table2[],2,0)</f>
        <v>1</v>
      </c>
      <c r="X442">
        <f>IF(insurance9[[#This Row],[sex]]="female",0,1)</f>
        <v>0</v>
      </c>
      <c r="Y442">
        <f>insurance9[[#This Row],[bmi]]</f>
        <v>32.68</v>
      </c>
      <c r="Z442">
        <f>insurance9[[#This Row],[children]]</f>
        <v>1</v>
      </c>
    </row>
    <row r="443" spans="1:26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 s="29">
        <v>37079.372000000003</v>
      </c>
      <c r="H443" cm="1">
        <f t="array" ref="H443">INDEX(kelas_charges[kelas],MATCH(1,(insurance9[[#This Row],[charges]]&gt;=kelas_charges[Lower])*(insurance9[[#This Row],[charges]]&lt;kelas_charges[Upper]),0),1)</f>
        <v>7</v>
      </c>
      <c r="I443" t="str" cm="1">
        <f t="array" ref="I443">INDEX(kelas_charges[desc],MATCH(1,(insurance9[[#This Row],[charges]]&gt;=kelas_charges[Lower])*(insurance9[[#This Row],[charges]]&lt;kelas_charges[Upper]),0),1)</f>
        <v>35293 s.d 40989</v>
      </c>
      <c r="J443">
        <f>IF(insurance9[[#This Row],[charges]]&gt;16700,1,0)</f>
        <v>1</v>
      </c>
      <c r="K443" s="138">
        <f>insurance9[[#This Row],[charges]]</f>
        <v>37079.372000000003</v>
      </c>
      <c r="L443">
        <f>insurance9[[#This Row],[age]]</f>
        <v>33</v>
      </c>
      <c r="M443">
        <f>IF(insurance9[[#This Row],[smoker]]="yes",1,0)</f>
        <v>1</v>
      </c>
      <c r="N443" t="str">
        <f>IF(insurance9[[#This Row],[smoker]]="yes","Perokok","Non Perokok")</f>
        <v>Perokok</v>
      </c>
      <c r="O443" s="138">
        <f>insurance9[[#This Row],[charges]]</f>
        <v>37079.372000000003</v>
      </c>
      <c r="P443" s="138" t="str" cm="1">
        <f t="array" ref="P443">INDEX(bmi[bmi name],MATCH(1,(insurance9[[#This Row],[bmi]]&lt;bmi[bmi atas])*(insurance9[[#This Row],[bmi]]&gt;=bmi[bmi bawah]),0),0)</f>
        <v>Obesitas II</v>
      </c>
      <c r="Q443" s="138">
        <f>insurance9[[#This Row],[cha]]</f>
        <v>37079.372000000003</v>
      </c>
      <c r="R443" s="138" t="str">
        <f>insurance9[[#This Row],[smo]]</f>
        <v>Perokok</v>
      </c>
      <c r="S443" s="149">
        <f>insurance9[[#This Row],[bmi]]</f>
        <v>33.5</v>
      </c>
      <c r="T443" s="149">
        <f>insurance9[[#This Row],[age]]</f>
        <v>33</v>
      </c>
      <c r="U443" s="149">
        <f>insurance9[[#This Row],[bmi2]]</f>
        <v>33.5</v>
      </c>
      <c r="V443">
        <f>insurance9[[#This Row],[charges_class]]</f>
        <v>7</v>
      </c>
      <c r="W443">
        <f>VLOOKUP(insurance9[[#This Row],[region]],Table2[],2,0)</f>
        <v>3</v>
      </c>
      <c r="X443">
        <f>IF(insurance9[[#This Row],[sex]]="female",0,1)</f>
        <v>0</v>
      </c>
      <c r="Y443">
        <f>insurance9[[#This Row],[bmi]]</f>
        <v>33.5</v>
      </c>
      <c r="Z443">
        <f>insurance9[[#This Row],[children]]</f>
        <v>0</v>
      </c>
    </row>
    <row r="444" spans="1:26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 s="29">
        <v>1149.3959</v>
      </c>
      <c r="H444" cm="1">
        <f t="array" ref="H444">INDEX(kelas_charges[kelas],MATCH(1,(insurance9[[#This Row],[charges]]&gt;=kelas_charges[Lower])*(insurance9[[#This Row],[charges]]&lt;kelas_charges[Upper]),0),1)</f>
        <v>1</v>
      </c>
      <c r="I444" t="str" cm="1">
        <f t="array" ref="I444">INDEX(kelas_charges[desc],MATCH(1,(insurance9[[#This Row],[charges]]&gt;=kelas_charges[Lower])*(insurance9[[#This Row],[charges]]&lt;kelas_charges[Upper]),0),1)</f>
        <v>1121 s.d 6817</v>
      </c>
      <c r="J444">
        <f>IF(insurance9[[#This Row],[charges]]&gt;16700,1,0)</f>
        <v>0</v>
      </c>
      <c r="K444" s="138">
        <f>insurance9[[#This Row],[charges]]</f>
        <v>1149.3959</v>
      </c>
      <c r="L444">
        <f>insurance9[[#This Row],[age]]</f>
        <v>18</v>
      </c>
      <c r="M444">
        <f>IF(insurance9[[#This Row],[smoker]]="yes",1,0)</f>
        <v>0</v>
      </c>
      <c r="N444" t="str">
        <f>IF(insurance9[[#This Row],[smoker]]="yes","Perokok","Non Perokok")</f>
        <v>Non Perokok</v>
      </c>
      <c r="O444" s="138">
        <f>insurance9[[#This Row],[charges]]</f>
        <v>1149.3959</v>
      </c>
      <c r="P444" s="138" t="str" cm="1">
        <f t="array" ref="P444">INDEX(bmi[bmi name],MATCH(1,(insurance9[[#This Row],[bmi]]&lt;bmi[bmi atas])*(insurance9[[#This Row],[bmi]]&gt;=bmi[bmi bawah]),0),0)</f>
        <v>Obesitas II</v>
      </c>
      <c r="Q444" s="138">
        <f>insurance9[[#This Row],[cha]]</f>
        <v>1149.3959</v>
      </c>
      <c r="R444" s="138" t="str">
        <f>insurance9[[#This Row],[smo]]</f>
        <v>Non Perokok</v>
      </c>
      <c r="S444" s="149">
        <f>insurance9[[#This Row],[bmi]]</f>
        <v>43.01</v>
      </c>
      <c r="T444" s="149">
        <f>insurance9[[#This Row],[age]]</f>
        <v>18</v>
      </c>
      <c r="U444" s="149">
        <f>insurance9[[#This Row],[bmi2]]</f>
        <v>43.01</v>
      </c>
      <c r="V444">
        <f>insurance9[[#This Row],[charges_class]]</f>
        <v>1</v>
      </c>
      <c r="W444">
        <f>VLOOKUP(insurance9[[#This Row],[region]],Table2[],2,0)</f>
        <v>4</v>
      </c>
      <c r="X444">
        <f>IF(insurance9[[#This Row],[sex]]="female",0,1)</f>
        <v>1</v>
      </c>
      <c r="Y444">
        <f>insurance9[[#This Row],[bmi]]</f>
        <v>43.01</v>
      </c>
      <c r="Z444">
        <f>insurance9[[#This Row],[children]]</f>
        <v>0</v>
      </c>
    </row>
    <row r="445" spans="1:26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 s="29">
        <v>28287.897659999999</v>
      </c>
      <c r="H445" cm="1">
        <f t="array" ref="H445">INDEX(kelas_charges[kelas],MATCH(1,(insurance9[[#This Row],[charges]]&gt;=kelas_charges[Lower])*(insurance9[[#This Row],[charges]]&lt;kelas_charges[Upper]),0),1)</f>
        <v>5</v>
      </c>
      <c r="I445" t="str" cm="1">
        <f t="array" ref="I445">INDEX(kelas_charges[desc],MATCH(1,(insurance9[[#This Row],[charges]]&gt;=kelas_charges[Lower])*(insurance9[[#This Row],[charges]]&lt;kelas_charges[Upper]),0),1)</f>
        <v>23903 s.d 29598</v>
      </c>
      <c r="J445">
        <f>IF(insurance9[[#This Row],[charges]]&gt;16700,1,0)</f>
        <v>1</v>
      </c>
      <c r="K445" s="138">
        <f>insurance9[[#This Row],[charges]]</f>
        <v>28287.897659999999</v>
      </c>
      <c r="L445">
        <f>insurance9[[#This Row],[age]]</f>
        <v>59</v>
      </c>
      <c r="M445">
        <f>IF(insurance9[[#This Row],[smoker]]="yes",1,0)</f>
        <v>0</v>
      </c>
      <c r="N445" t="str">
        <f>IF(insurance9[[#This Row],[smoker]]="yes","Perokok","Non Perokok")</f>
        <v>Non Perokok</v>
      </c>
      <c r="O445" s="138">
        <f>insurance9[[#This Row],[charges]]</f>
        <v>28287.897659999999</v>
      </c>
      <c r="P445" s="138" t="str" cm="1">
        <f t="array" ref="P445">INDEX(bmi[bmi name],MATCH(1,(insurance9[[#This Row],[bmi]]&lt;bmi[bmi atas])*(insurance9[[#This Row],[bmi]]&gt;=bmi[bmi bawah]),0),0)</f>
        <v>Obesitas II</v>
      </c>
      <c r="Q445" s="138">
        <f>insurance9[[#This Row],[cha]]</f>
        <v>28287.897659999999</v>
      </c>
      <c r="R445" s="138" t="str">
        <f>insurance9[[#This Row],[smo]]</f>
        <v>Non Perokok</v>
      </c>
      <c r="S445" s="149">
        <f>insurance9[[#This Row],[bmi]]</f>
        <v>36.520000000000003</v>
      </c>
      <c r="T445" s="149">
        <f>insurance9[[#This Row],[age]]</f>
        <v>59</v>
      </c>
      <c r="U445" s="149">
        <f>insurance9[[#This Row],[bmi2]]</f>
        <v>36.520000000000003</v>
      </c>
      <c r="V445">
        <f>insurance9[[#This Row],[charges_class]]</f>
        <v>5</v>
      </c>
      <c r="W445">
        <f>VLOOKUP(insurance9[[#This Row],[region]],Table2[],2,0)</f>
        <v>4</v>
      </c>
      <c r="X445">
        <f>IF(insurance9[[#This Row],[sex]]="female",0,1)</f>
        <v>0</v>
      </c>
      <c r="Y445">
        <f>insurance9[[#This Row],[bmi]]</f>
        <v>36.520000000000003</v>
      </c>
      <c r="Z445">
        <f>insurance9[[#This Row],[children]]</f>
        <v>1</v>
      </c>
    </row>
    <row r="446" spans="1:26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 s="29">
        <v>26109.32905</v>
      </c>
      <c r="H446" cm="1">
        <f t="array" ref="H446">INDEX(kelas_charges[kelas],MATCH(1,(insurance9[[#This Row],[charges]]&gt;=kelas_charges[Lower])*(insurance9[[#This Row],[charges]]&lt;kelas_charges[Upper]),0),1)</f>
        <v>5</v>
      </c>
      <c r="I446" t="str" cm="1">
        <f t="array" ref="I446">INDEX(kelas_charges[desc],MATCH(1,(insurance9[[#This Row],[charges]]&gt;=kelas_charges[Lower])*(insurance9[[#This Row],[charges]]&lt;kelas_charges[Upper]),0),1)</f>
        <v>23903 s.d 29598</v>
      </c>
      <c r="J446">
        <f>IF(insurance9[[#This Row],[charges]]&gt;16700,1,0)</f>
        <v>1</v>
      </c>
      <c r="K446" s="138">
        <f>insurance9[[#This Row],[charges]]</f>
        <v>26109.32905</v>
      </c>
      <c r="L446">
        <f>insurance9[[#This Row],[age]]</f>
        <v>56</v>
      </c>
      <c r="M446">
        <f>IF(insurance9[[#This Row],[smoker]]="yes",1,0)</f>
        <v>1</v>
      </c>
      <c r="N446" t="str">
        <f>IF(insurance9[[#This Row],[smoker]]="yes","Perokok","Non Perokok")</f>
        <v>Perokok</v>
      </c>
      <c r="O446" s="138">
        <f>insurance9[[#This Row],[charges]]</f>
        <v>26109.32905</v>
      </c>
      <c r="P446" s="138" t="str" cm="1">
        <f t="array" ref="P446">INDEX(bmi[bmi name],MATCH(1,(insurance9[[#This Row],[bmi]]&lt;bmi[bmi atas])*(insurance9[[#This Row],[bmi]]&gt;=bmi[bmi bawah]),0),0)</f>
        <v>Obesitas I</v>
      </c>
      <c r="Q446" s="138">
        <f>insurance9[[#This Row],[cha]]</f>
        <v>26109.32905</v>
      </c>
      <c r="R446" s="138" t="str">
        <f>insurance9[[#This Row],[smo]]</f>
        <v>Perokok</v>
      </c>
      <c r="S446" s="149">
        <f>insurance9[[#This Row],[bmi]]</f>
        <v>26.695</v>
      </c>
      <c r="T446" s="149">
        <f>insurance9[[#This Row],[age]]</f>
        <v>56</v>
      </c>
      <c r="U446" s="149">
        <f>insurance9[[#This Row],[bmi2]]</f>
        <v>26.695</v>
      </c>
      <c r="V446">
        <f>insurance9[[#This Row],[charges_class]]</f>
        <v>5</v>
      </c>
      <c r="W446">
        <f>VLOOKUP(insurance9[[#This Row],[region]],Table2[],2,0)</f>
        <v>1</v>
      </c>
      <c r="X446">
        <f>IF(insurance9[[#This Row],[sex]]="female",0,1)</f>
        <v>1</v>
      </c>
      <c r="Y446">
        <f>insurance9[[#This Row],[bmi]]</f>
        <v>26.695</v>
      </c>
      <c r="Z446">
        <f>insurance9[[#This Row],[children]]</f>
        <v>1</v>
      </c>
    </row>
    <row r="447" spans="1:26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 s="29">
        <v>7345.0839999999998</v>
      </c>
      <c r="H447" cm="1">
        <f t="array" ref="H447">INDEX(kelas_charges[kelas],MATCH(1,(insurance9[[#This Row],[charges]]&gt;=kelas_charges[Lower])*(insurance9[[#This Row],[charges]]&lt;kelas_charges[Upper]),0),1)</f>
        <v>2</v>
      </c>
      <c r="I447" t="str" cm="1">
        <f t="array" ref="I447">INDEX(kelas_charges[desc],MATCH(1,(insurance9[[#This Row],[charges]]&gt;=kelas_charges[Lower])*(insurance9[[#This Row],[charges]]&lt;kelas_charges[Upper]),0),1)</f>
        <v>6817 s.d 12512</v>
      </c>
      <c r="J447">
        <f>IF(insurance9[[#This Row],[charges]]&gt;16700,1,0)</f>
        <v>0</v>
      </c>
      <c r="K447" s="138">
        <f>insurance9[[#This Row],[charges]]</f>
        <v>7345.0839999999998</v>
      </c>
      <c r="L447">
        <f>insurance9[[#This Row],[age]]</f>
        <v>45</v>
      </c>
      <c r="M447">
        <f>IF(insurance9[[#This Row],[smoker]]="yes",1,0)</f>
        <v>0</v>
      </c>
      <c r="N447" t="str">
        <f>IF(insurance9[[#This Row],[smoker]]="yes","Perokok","Non Perokok")</f>
        <v>Non Perokok</v>
      </c>
      <c r="O447" s="138">
        <f>insurance9[[#This Row],[charges]]</f>
        <v>7345.0839999999998</v>
      </c>
      <c r="P447" s="138" t="str" cm="1">
        <f t="array" ref="P447">INDEX(bmi[bmi name],MATCH(1,(insurance9[[#This Row],[bmi]]&lt;bmi[bmi atas])*(insurance9[[#This Row],[bmi]]&gt;=bmi[bmi bawah]),0),0)</f>
        <v>Obesitas II</v>
      </c>
      <c r="Q447" s="138">
        <f>insurance9[[#This Row],[cha]]</f>
        <v>7345.0839999999998</v>
      </c>
      <c r="R447" s="138" t="str">
        <f>insurance9[[#This Row],[smo]]</f>
        <v>Non Perokok</v>
      </c>
      <c r="S447" s="149">
        <f>insurance9[[#This Row],[bmi]]</f>
        <v>33.1</v>
      </c>
      <c r="T447" s="149">
        <f>insurance9[[#This Row],[age]]</f>
        <v>45</v>
      </c>
      <c r="U447" s="149">
        <f>insurance9[[#This Row],[bmi2]]</f>
        <v>33.1</v>
      </c>
      <c r="V447">
        <f>insurance9[[#This Row],[charges_class]]</f>
        <v>2</v>
      </c>
      <c r="W447">
        <f>VLOOKUP(insurance9[[#This Row],[region]],Table2[],2,0)</f>
        <v>3</v>
      </c>
      <c r="X447">
        <f>IF(insurance9[[#This Row],[sex]]="female",0,1)</f>
        <v>0</v>
      </c>
      <c r="Y447">
        <f>insurance9[[#This Row],[bmi]]</f>
        <v>33.1</v>
      </c>
      <c r="Z447">
        <f>insurance9[[#This Row],[children]]</f>
        <v>0</v>
      </c>
    </row>
    <row r="448" spans="1:26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 s="29">
        <v>12730.999599999999</v>
      </c>
      <c r="H448" cm="1">
        <f t="array" ref="H448">INDEX(kelas_charges[kelas],MATCH(1,(insurance9[[#This Row],[charges]]&gt;=kelas_charges[Lower])*(insurance9[[#This Row],[charges]]&lt;kelas_charges[Upper]),0),1)</f>
        <v>3</v>
      </c>
      <c r="I448" t="str" cm="1">
        <f t="array" ref="I448">INDEX(kelas_charges[desc],MATCH(1,(insurance9[[#This Row],[charges]]&gt;=kelas_charges[Lower])*(insurance9[[#This Row],[charges]]&lt;kelas_charges[Upper]),0),1)</f>
        <v>12512 s.d 18207</v>
      </c>
      <c r="J448">
        <f>IF(insurance9[[#This Row],[charges]]&gt;16700,1,0)</f>
        <v>0</v>
      </c>
      <c r="K448" s="138">
        <f>insurance9[[#This Row],[charges]]</f>
        <v>12730.999599999999</v>
      </c>
      <c r="L448">
        <f>insurance9[[#This Row],[age]]</f>
        <v>60</v>
      </c>
      <c r="M448">
        <f>IF(insurance9[[#This Row],[smoker]]="yes",1,0)</f>
        <v>0</v>
      </c>
      <c r="N448" t="str">
        <f>IF(insurance9[[#This Row],[smoker]]="yes","Perokok","Non Perokok")</f>
        <v>Non Perokok</v>
      </c>
      <c r="O448" s="138">
        <f>insurance9[[#This Row],[charges]]</f>
        <v>12730.999599999999</v>
      </c>
      <c r="P448" s="138" t="str" cm="1">
        <f t="array" ref="P448">INDEX(bmi[bmi name],MATCH(1,(insurance9[[#This Row],[bmi]]&lt;bmi[bmi atas])*(insurance9[[#This Row],[bmi]]&gt;=bmi[bmi bawah]),0),0)</f>
        <v>Obesitas I</v>
      </c>
      <c r="Q448" s="138">
        <f>insurance9[[#This Row],[cha]]</f>
        <v>12730.999599999999</v>
      </c>
      <c r="R448" s="138" t="str">
        <f>insurance9[[#This Row],[smo]]</f>
        <v>Non Perokok</v>
      </c>
      <c r="S448" s="149">
        <f>insurance9[[#This Row],[bmi]]</f>
        <v>29.64</v>
      </c>
      <c r="T448" s="149">
        <f>insurance9[[#This Row],[age]]</f>
        <v>60</v>
      </c>
      <c r="U448" s="149">
        <f>insurance9[[#This Row],[bmi2]]</f>
        <v>29.64</v>
      </c>
      <c r="V448">
        <f>insurance9[[#This Row],[charges_class]]</f>
        <v>3</v>
      </c>
      <c r="W448">
        <f>VLOOKUP(insurance9[[#This Row],[region]],Table2[],2,0)</f>
        <v>2</v>
      </c>
      <c r="X448">
        <f>IF(insurance9[[#This Row],[sex]]="female",0,1)</f>
        <v>1</v>
      </c>
      <c r="Y448">
        <f>insurance9[[#This Row],[bmi]]</f>
        <v>29.64</v>
      </c>
      <c r="Z448">
        <f>insurance9[[#This Row],[children]]</f>
        <v>0</v>
      </c>
    </row>
    <row r="449" spans="1:26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 s="29">
        <v>11454.021500000001</v>
      </c>
      <c r="H449" cm="1">
        <f t="array" ref="H449">INDEX(kelas_charges[kelas],MATCH(1,(insurance9[[#This Row],[charges]]&gt;=kelas_charges[Lower])*(insurance9[[#This Row],[charges]]&lt;kelas_charges[Upper]),0),1)</f>
        <v>2</v>
      </c>
      <c r="I449" t="str" cm="1">
        <f t="array" ref="I449">INDEX(kelas_charges[desc],MATCH(1,(insurance9[[#This Row],[charges]]&gt;=kelas_charges[Lower])*(insurance9[[#This Row],[charges]]&lt;kelas_charges[Upper]),0),1)</f>
        <v>6817 s.d 12512</v>
      </c>
      <c r="J449">
        <f>IF(insurance9[[#This Row],[charges]]&gt;16700,1,0)</f>
        <v>0</v>
      </c>
      <c r="K449" s="138">
        <f>insurance9[[#This Row],[charges]]</f>
        <v>11454.021500000001</v>
      </c>
      <c r="L449">
        <f>insurance9[[#This Row],[age]]</f>
        <v>56</v>
      </c>
      <c r="M449">
        <f>IF(insurance9[[#This Row],[smoker]]="yes",1,0)</f>
        <v>0</v>
      </c>
      <c r="N449" t="str">
        <f>IF(insurance9[[#This Row],[smoker]]="yes","Perokok","Non Perokok")</f>
        <v>Non Perokok</v>
      </c>
      <c r="O449" s="138">
        <f>insurance9[[#This Row],[charges]]</f>
        <v>11454.021500000001</v>
      </c>
      <c r="P449" s="138" t="str" cm="1">
        <f t="array" ref="P449">INDEX(bmi[bmi name],MATCH(1,(insurance9[[#This Row],[bmi]]&lt;bmi[bmi atas])*(insurance9[[#This Row],[bmi]]&gt;=bmi[bmi bawah]),0),0)</f>
        <v>Obesitas I</v>
      </c>
      <c r="Q449" s="138">
        <f>insurance9[[#This Row],[cha]]</f>
        <v>11454.021500000001</v>
      </c>
      <c r="R449" s="138" t="str">
        <f>insurance9[[#This Row],[smo]]</f>
        <v>Non Perokok</v>
      </c>
      <c r="S449" s="149">
        <f>insurance9[[#This Row],[bmi]]</f>
        <v>25.65</v>
      </c>
      <c r="T449" s="149">
        <f>insurance9[[#This Row],[age]]</f>
        <v>56</v>
      </c>
      <c r="U449" s="149">
        <f>insurance9[[#This Row],[bmi2]]</f>
        <v>25.65</v>
      </c>
      <c r="V449">
        <f>insurance9[[#This Row],[charges_class]]</f>
        <v>2</v>
      </c>
      <c r="W449">
        <f>VLOOKUP(insurance9[[#This Row],[region]],Table2[],2,0)</f>
        <v>1</v>
      </c>
      <c r="X449">
        <f>IF(insurance9[[#This Row],[sex]]="female",0,1)</f>
        <v>0</v>
      </c>
      <c r="Y449">
        <f>insurance9[[#This Row],[bmi]]</f>
        <v>25.65</v>
      </c>
      <c r="Z449">
        <f>insurance9[[#This Row],[children]]</f>
        <v>0</v>
      </c>
    </row>
    <row r="450" spans="1:26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 s="29">
        <v>5910.9440000000004</v>
      </c>
      <c r="H450" cm="1">
        <f t="array" ref="H450">INDEX(kelas_charges[kelas],MATCH(1,(insurance9[[#This Row],[charges]]&gt;=kelas_charges[Lower])*(insurance9[[#This Row],[charges]]&lt;kelas_charges[Upper]),0),1)</f>
        <v>1</v>
      </c>
      <c r="I450" t="str" cm="1">
        <f t="array" ref="I450">INDEX(kelas_charges[desc],MATCH(1,(insurance9[[#This Row],[charges]]&gt;=kelas_charges[Lower])*(insurance9[[#This Row],[charges]]&lt;kelas_charges[Upper]),0),1)</f>
        <v>1121 s.d 6817</v>
      </c>
      <c r="J450">
        <f>IF(insurance9[[#This Row],[charges]]&gt;16700,1,0)</f>
        <v>0</v>
      </c>
      <c r="K450" s="138">
        <f>insurance9[[#This Row],[charges]]</f>
        <v>5910.9440000000004</v>
      </c>
      <c r="L450">
        <f>insurance9[[#This Row],[age]]</f>
        <v>40</v>
      </c>
      <c r="M450">
        <f>IF(insurance9[[#This Row],[smoker]]="yes",1,0)</f>
        <v>0</v>
      </c>
      <c r="N450" t="str">
        <f>IF(insurance9[[#This Row],[smoker]]="yes","Perokok","Non Perokok")</f>
        <v>Non Perokok</v>
      </c>
      <c r="O450" s="138">
        <f>insurance9[[#This Row],[charges]]</f>
        <v>5910.9440000000004</v>
      </c>
      <c r="P450" s="138" t="str" cm="1">
        <f t="array" ref="P450">INDEX(bmi[bmi name],MATCH(1,(insurance9[[#This Row],[bmi]]&lt;bmi[bmi atas])*(insurance9[[#This Row],[bmi]]&gt;=bmi[bmi bawah]),0),0)</f>
        <v>Obesitas I</v>
      </c>
      <c r="Q450" s="138">
        <f>insurance9[[#This Row],[cha]]</f>
        <v>5910.9440000000004</v>
      </c>
      <c r="R450" s="138" t="str">
        <f>insurance9[[#This Row],[smo]]</f>
        <v>Non Perokok</v>
      </c>
      <c r="S450" s="149">
        <f>insurance9[[#This Row],[bmi]]</f>
        <v>29.6</v>
      </c>
      <c r="T450" s="149">
        <f>insurance9[[#This Row],[age]]</f>
        <v>40</v>
      </c>
      <c r="U450" s="149">
        <f>insurance9[[#This Row],[bmi2]]</f>
        <v>29.6</v>
      </c>
      <c r="V450">
        <f>insurance9[[#This Row],[charges_class]]</f>
        <v>1</v>
      </c>
      <c r="W450">
        <f>VLOOKUP(insurance9[[#This Row],[region]],Table2[],2,0)</f>
        <v>3</v>
      </c>
      <c r="X450">
        <f>IF(insurance9[[#This Row],[sex]]="female",0,1)</f>
        <v>0</v>
      </c>
      <c r="Y450">
        <f>insurance9[[#This Row],[bmi]]</f>
        <v>29.6</v>
      </c>
      <c r="Z450">
        <f>insurance9[[#This Row],[children]]</f>
        <v>0</v>
      </c>
    </row>
    <row r="451" spans="1:26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 s="29">
        <v>4762.3289999999997</v>
      </c>
      <c r="H451" cm="1">
        <f t="array" ref="H451">INDEX(kelas_charges[kelas],MATCH(1,(insurance9[[#This Row],[charges]]&gt;=kelas_charges[Lower])*(insurance9[[#This Row],[charges]]&lt;kelas_charges[Upper]),0),1)</f>
        <v>1</v>
      </c>
      <c r="I451" t="str" cm="1">
        <f t="array" ref="I451">INDEX(kelas_charges[desc],MATCH(1,(insurance9[[#This Row],[charges]]&gt;=kelas_charges[Lower])*(insurance9[[#This Row],[charges]]&lt;kelas_charges[Upper]),0),1)</f>
        <v>1121 s.d 6817</v>
      </c>
      <c r="J451">
        <f>IF(insurance9[[#This Row],[charges]]&gt;16700,1,0)</f>
        <v>0</v>
      </c>
      <c r="K451" s="138">
        <f>insurance9[[#This Row],[charges]]</f>
        <v>4762.3289999999997</v>
      </c>
      <c r="L451">
        <f>insurance9[[#This Row],[age]]</f>
        <v>35</v>
      </c>
      <c r="M451">
        <f>IF(insurance9[[#This Row],[smoker]]="yes",1,0)</f>
        <v>0</v>
      </c>
      <c r="N451" t="str">
        <f>IF(insurance9[[#This Row],[smoker]]="yes","Perokok","Non Perokok")</f>
        <v>Non Perokok</v>
      </c>
      <c r="O451" s="138">
        <f>insurance9[[#This Row],[charges]]</f>
        <v>4762.3289999999997</v>
      </c>
      <c r="P451" s="138" t="str" cm="1">
        <f t="array" ref="P451">INDEX(bmi[bmi name],MATCH(1,(insurance9[[#This Row],[bmi]]&lt;bmi[bmi atas])*(insurance9[[#This Row],[bmi]]&gt;=bmi[bmi bawah]),0),0)</f>
        <v>Obesitas II</v>
      </c>
      <c r="Q451" s="138">
        <f>insurance9[[#This Row],[cha]]</f>
        <v>4762.3289999999997</v>
      </c>
      <c r="R451" s="138" t="str">
        <f>insurance9[[#This Row],[smo]]</f>
        <v>Non Perokok</v>
      </c>
      <c r="S451" s="149">
        <f>insurance9[[#This Row],[bmi]]</f>
        <v>38.6</v>
      </c>
      <c r="T451" s="149">
        <f>insurance9[[#This Row],[age]]</f>
        <v>35</v>
      </c>
      <c r="U451" s="149">
        <f>insurance9[[#This Row],[bmi2]]</f>
        <v>38.6</v>
      </c>
      <c r="V451">
        <f>insurance9[[#This Row],[charges_class]]</f>
        <v>1</v>
      </c>
      <c r="W451">
        <f>VLOOKUP(insurance9[[#This Row],[region]],Table2[],2,0)</f>
        <v>3</v>
      </c>
      <c r="X451">
        <f>IF(insurance9[[#This Row],[sex]]="female",0,1)</f>
        <v>1</v>
      </c>
      <c r="Y451">
        <f>insurance9[[#This Row],[bmi]]</f>
        <v>38.6</v>
      </c>
      <c r="Z451">
        <f>insurance9[[#This Row],[children]]</f>
        <v>1</v>
      </c>
    </row>
    <row r="452" spans="1:26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 s="29">
        <v>7512.2669999999998</v>
      </c>
      <c r="H452" cm="1">
        <f t="array" ref="H452">INDEX(kelas_charges[kelas],MATCH(1,(insurance9[[#This Row],[charges]]&gt;=kelas_charges[Lower])*(insurance9[[#This Row],[charges]]&lt;kelas_charges[Upper]),0),1)</f>
        <v>2</v>
      </c>
      <c r="I452" t="str" cm="1">
        <f t="array" ref="I452">INDEX(kelas_charges[desc],MATCH(1,(insurance9[[#This Row],[charges]]&gt;=kelas_charges[Lower])*(insurance9[[#This Row],[charges]]&lt;kelas_charges[Upper]),0),1)</f>
        <v>6817 s.d 12512</v>
      </c>
      <c r="J452">
        <f>IF(insurance9[[#This Row],[charges]]&gt;16700,1,0)</f>
        <v>0</v>
      </c>
      <c r="K452" s="138">
        <f>insurance9[[#This Row],[charges]]</f>
        <v>7512.2669999999998</v>
      </c>
      <c r="L452">
        <f>insurance9[[#This Row],[age]]</f>
        <v>39</v>
      </c>
      <c r="M452">
        <f>IF(insurance9[[#This Row],[smoker]]="yes",1,0)</f>
        <v>0</v>
      </c>
      <c r="N452" t="str">
        <f>IF(insurance9[[#This Row],[smoker]]="yes","Perokok","Non Perokok")</f>
        <v>Non Perokok</v>
      </c>
      <c r="O452" s="138">
        <f>insurance9[[#This Row],[charges]]</f>
        <v>7512.2669999999998</v>
      </c>
      <c r="P452" s="138" t="str" cm="1">
        <f t="array" ref="P452">INDEX(bmi[bmi name],MATCH(1,(insurance9[[#This Row],[bmi]]&lt;bmi[bmi atas])*(insurance9[[#This Row],[bmi]]&gt;=bmi[bmi bawah]),0),0)</f>
        <v>Obesitas I</v>
      </c>
      <c r="Q452" s="138">
        <f>insurance9[[#This Row],[cha]]</f>
        <v>7512.2669999999998</v>
      </c>
      <c r="R452" s="138" t="str">
        <f>insurance9[[#This Row],[smo]]</f>
        <v>Non Perokok</v>
      </c>
      <c r="S452" s="149">
        <f>insurance9[[#This Row],[bmi]]</f>
        <v>29.6</v>
      </c>
      <c r="T452" s="149">
        <f>insurance9[[#This Row],[age]]</f>
        <v>39</v>
      </c>
      <c r="U452" s="149">
        <f>insurance9[[#This Row],[bmi2]]</f>
        <v>29.6</v>
      </c>
      <c r="V452">
        <f>insurance9[[#This Row],[charges_class]]</f>
        <v>2</v>
      </c>
      <c r="W452">
        <f>VLOOKUP(insurance9[[#This Row],[region]],Table2[],2,0)</f>
        <v>3</v>
      </c>
      <c r="X452">
        <f>IF(insurance9[[#This Row],[sex]]="female",0,1)</f>
        <v>1</v>
      </c>
      <c r="Y452">
        <f>insurance9[[#This Row],[bmi]]</f>
        <v>29.6</v>
      </c>
      <c r="Z452">
        <f>insurance9[[#This Row],[children]]</f>
        <v>4</v>
      </c>
    </row>
    <row r="453" spans="1:26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 s="29">
        <v>4032.2406999999998</v>
      </c>
      <c r="H453" cm="1">
        <f t="array" ref="H453">INDEX(kelas_charges[kelas],MATCH(1,(insurance9[[#This Row],[charges]]&gt;=kelas_charges[Lower])*(insurance9[[#This Row],[charges]]&lt;kelas_charges[Upper]),0),1)</f>
        <v>1</v>
      </c>
      <c r="I453" t="str" cm="1">
        <f t="array" ref="I453">INDEX(kelas_charges[desc],MATCH(1,(insurance9[[#This Row],[charges]]&gt;=kelas_charges[Lower])*(insurance9[[#This Row],[charges]]&lt;kelas_charges[Upper]),0),1)</f>
        <v>1121 s.d 6817</v>
      </c>
      <c r="J453">
        <f>IF(insurance9[[#This Row],[charges]]&gt;16700,1,0)</f>
        <v>0</v>
      </c>
      <c r="K453" s="138">
        <f>insurance9[[#This Row],[charges]]</f>
        <v>4032.2406999999998</v>
      </c>
      <c r="L453">
        <f>insurance9[[#This Row],[age]]</f>
        <v>30</v>
      </c>
      <c r="M453">
        <f>IF(insurance9[[#This Row],[smoker]]="yes",1,0)</f>
        <v>0</v>
      </c>
      <c r="N453" t="str">
        <f>IF(insurance9[[#This Row],[smoker]]="yes","Perokok","Non Perokok")</f>
        <v>Non Perokok</v>
      </c>
      <c r="O453" s="138">
        <f>insurance9[[#This Row],[charges]]</f>
        <v>4032.2406999999998</v>
      </c>
      <c r="P453" s="138" t="str" cm="1">
        <f t="array" ref="P453">INDEX(bmi[bmi name],MATCH(1,(insurance9[[#This Row],[bmi]]&lt;bmi[bmi atas])*(insurance9[[#This Row],[bmi]]&gt;=bmi[bmi bawah]),0),0)</f>
        <v>Overweight</v>
      </c>
      <c r="Q453" s="138">
        <f>insurance9[[#This Row],[cha]]</f>
        <v>4032.2406999999998</v>
      </c>
      <c r="R453" s="138" t="str">
        <f>insurance9[[#This Row],[smo]]</f>
        <v>Non Perokok</v>
      </c>
      <c r="S453" s="149">
        <f>insurance9[[#This Row],[bmi]]</f>
        <v>24.13</v>
      </c>
      <c r="T453" s="149">
        <f>insurance9[[#This Row],[age]]</f>
        <v>30</v>
      </c>
      <c r="U453" s="149">
        <f>insurance9[[#This Row],[bmi2]]</f>
        <v>24.13</v>
      </c>
      <c r="V453">
        <f>insurance9[[#This Row],[charges_class]]</f>
        <v>1</v>
      </c>
      <c r="W453">
        <f>VLOOKUP(insurance9[[#This Row],[region]],Table2[],2,0)</f>
        <v>1</v>
      </c>
      <c r="X453">
        <f>IF(insurance9[[#This Row],[sex]]="female",0,1)</f>
        <v>1</v>
      </c>
      <c r="Y453">
        <f>insurance9[[#This Row],[bmi]]</f>
        <v>24.13</v>
      </c>
      <c r="Z453">
        <f>insurance9[[#This Row],[children]]</f>
        <v>1</v>
      </c>
    </row>
    <row r="454" spans="1:26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 s="29">
        <v>1969.614</v>
      </c>
      <c r="H454" cm="1">
        <f t="array" ref="H454">INDEX(kelas_charges[kelas],MATCH(1,(insurance9[[#This Row],[charges]]&gt;=kelas_charges[Lower])*(insurance9[[#This Row],[charges]]&lt;kelas_charges[Upper]),0),1)</f>
        <v>1</v>
      </c>
      <c r="I454" t="str" cm="1">
        <f t="array" ref="I454">INDEX(kelas_charges[desc],MATCH(1,(insurance9[[#This Row],[charges]]&gt;=kelas_charges[Lower])*(insurance9[[#This Row],[charges]]&lt;kelas_charges[Upper]),0),1)</f>
        <v>1121 s.d 6817</v>
      </c>
      <c r="J454">
        <f>IF(insurance9[[#This Row],[charges]]&gt;16700,1,0)</f>
        <v>0</v>
      </c>
      <c r="K454" s="138">
        <f>insurance9[[#This Row],[charges]]</f>
        <v>1969.614</v>
      </c>
      <c r="L454">
        <f>insurance9[[#This Row],[age]]</f>
        <v>24</v>
      </c>
      <c r="M454">
        <f>IF(insurance9[[#This Row],[smoker]]="yes",1,0)</f>
        <v>0</v>
      </c>
      <c r="N454" t="str">
        <f>IF(insurance9[[#This Row],[smoker]]="yes","Perokok","Non Perokok")</f>
        <v>Non Perokok</v>
      </c>
      <c r="O454" s="138">
        <f>insurance9[[#This Row],[charges]]</f>
        <v>1969.614</v>
      </c>
      <c r="P454" s="138" t="str" cm="1">
        <f t="array" ref="P454">INDEX(bmi[bmi name],MATCH(1,(insurance9[[#This Row],[bmi]]&lt;bmi[bmi atas])*(insurance9[[#This Row],[bmi]]&gt;=bmi[bmi bawah]),0),0)</f>
        <v>Overweight</v>
      </c>
      <c r="Q454" s="138">
        <f>insurance9[[#This Row],[cha]]</f>
        <v>1969.614</v>
      </c>
      <c r="R454" s="138" t="str">
        <f>insurance9[[#This Row],[smo]]</f>
        <v>Non Perokok</v>
      </c>
      <c r="S454" s="149">
        <f>insurance9[[#This Row],[bmi]]</f>
        <v>23.4</v>
      </c>
      <c r="T454" s="149">
        <f>insurance9[[#This Row],[age]]</f>
        <v>24</v>
      </c>
      <c r="U454" s="149">
        <f>insurance9[[#This Row],[bmi2]]</f>
        <v>23.4</v>
      </c>
      <c r="V454">
        <f>insurance9[[#This Row],[charges_class]]</f>
        <v>1</v>
      </c>
      <c r="W454">
        <f>VLOOKUP(insurance9[[#This Row],[region]],Table2[],2,0)</f>
        <v>3</v>
      </c>
      <c r="X454">
        <f>IF(insurance9[[#This Row],[sex]]="female",0,1)</f>
        <v>1</v>
      </c>
      <c r="Y454">
        <f>insurance9[[#This Row],[bmi]]</f>
        <v>23.4</v>
      </c>
      <c r="Z454">
        <f>insurance9[[#This Row],[children]]</f>
        <v>0</v>
      </c>
    </row>
    <row r="455" spans="1:26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 s="29">
        <v>1769.5316499999999</v>
      </c>
      <c r="H455" cm="1">
        <f t="array" ref="H455">INDEX(kelas_charges[kelas],MATCH(1,(insurance9[[#This Row],[charges]]&gt;=kelas_charges[Lower])*(insurance9[[#This Row],[charges]]&lt;kelas_charges[Upper]),0),1)</f>
        <v>1</v>
      </c>
      <c r="I455" t="str" cm="1">
        <f t="array" ref="I455">INDEX(kelas_charges[desc],MATCH(1,(insurance9[[#This Row],[charges]]&gt;=kelas_charges[Lower])*(insurance9[[#This Row],[charges]]&lt;kelas_charges[Upper]),0),1)</f>
        <v>1121 s.d 6817</v>
      </c>
      <c r="J455">
        <f>IF(insurance9[[#This Row],[charges]]&gt;16700,1,0)</f>
        <v>0</v>
      </c>
      <c r="K455" s="138">
        <f>insurance9[[#This Row],[charges]]</f>
        <v>1769.5316499999999</v>
      </c>
      <c r="L455">
        <f>insurance9[[#This Row],[age]]</f>
        <v>20</v>
      </c>
      <c r="M455">
        <f>IF(insurance9[[#This Row],[smoker]]="yes",1,0)</f>
        <v>0</v>
      </c>
      <c r="N455" t="str">
        <f>IF(insurance9[[#This Row],[smoker]]="yes","Perokok","Non Perokok")</f>
        <v>Non Perokok</v>
      </c>
      <c r="O455" s="138">
        <f>insurance9[[#This Row],[charges]]</f>
        <v>1769.5316499999999</v>
      </c>
      <c r="P455" s="138" t="str" cm="1">
        <f t="array" ref="P455">INDEX(bmi[bmi name],MATCH(1,(insurance9[[#This Row],[bmi]]&lt;bmi[bmi atas])*(insurance9[[#This Row],[bmi]]&gt;=bmi[bmi bawah]),0),0)</f>
        <v>Obesitas I</v>
      </c>
      <c r="Q455" s="138">
        <f>insurance9[[#This Row],[cha]]</f>
        <v>1769.5316499999999</v>
      </c>
      <c r="R455" s="138" t="str">
        <f>insurance9[[#This Row],[smo]]</f>
        <v>Non Perokok</v>
      </c>
      <c r="S455" s="149">
        <f>insurance9[[#This Row],[bmi]]</f>
        <v>29.734999999999999</v>
      </c>
      <c r="T455" s="149">
        <f>insurance9[[#This Row],[age]]</f>
        <v>20</v>
      </c>
      <c r="U455" s="149">
        <f>insurance9[[#This Row],[bmi2]]</f>
        <v>29.734999999999999</v>
      </c>
      <c r="V455">
        <f>insurance9[[#This Row],[charges_class]]</f>
        <v>1</v>
      </c>
      <c r="W455">
        <f>VLOOKUP(insurance9[[#This Row],[region]],Table2[],2,0)</f>
        <v>1</v>
      </c>
      <c r="X455">
        <f>IF(insurance9[[#This Row],[sex]]="female",0,1)</f>
        <v>1</v>
      </c>
      <c r="Y455">
        <f>insurance9[[#This Row],[bmi]]</f>
        <v>29.734999999999999</v>
      </c>
      <c r="Z455">
        <f>insurance9[[#This Row],[children]]</f>
        <v>0</v>
      </c>
    </row>
    <row r="456" spans="1:26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 s="29">
        <v>4686.3887000000004</v>
      </c>
      <c r="H456" cm="1">
        <f t="array" ref="H456">INDEX(kelas_charges[kelas],MATCH(1,(insurance9[[#This Row],[charges]]&gt;=kelas_charges[Lower])*(insurance9[[#This Row],[charges]]&lt;kelas_charges[Upper]),0),1)</f>
        <v>1</v>
      </c>
      <c r="I456" t="str" cm="1">
        <f t="array" ref="I456">INDEX(kelas_charges[desc],MATCH(1,(insurance9[[#This Row],[charges]]&gt;=kelas_charges[Lower])*(insurance9[[#This Row],[charges]]&lt;kelas_charges[Upper]),0),1)</f>
        <v>1121 s.d 6817</v>
      </c>
      <c r="J456">
        <f>IF(insurance9[[#This Row],[charges]]&gt;16700,1,0)</f>
        <v>0</v>
      </c>
      <c r="K456" s="138">
        <f>insurance9[[#This Row],[charges]]</f>
        <v>4686.3887000000004</v>
      </c>
      <c r="L456">
        <f>insurance9[[#This Row],[age]]</f>
        <v>32</v>
      </c>
      <c r="M456">
        <f>IF(insurance9[[#This Row],[smoker]]="yes",1,0)</f>
        <v>0</v>
      </c>
      <c r="N456" t="str">
        <f>IF(insurance9[[#This Row],[smoker]]="yes","Perokok","Non Perokok")</f>
        <v>Non Perokok</v>
      </c>
      <c r="O456" s="138">
        <f>insurance9[[#This Row],[charges]]</f>
        <v>4686.3887000000004</v>
      </c>
      <c r="P456" s="138" t="str" cm="1">
        <f t="array" ref="P456">INDEX(bmi[bmi name],MATCH(1,(insurance9[[#This Row],[bmi]]&lt;bmi[bmi atas])*(insurance9[[#This Row],[bmi]]&gt;=bmi[bmi bawah]),0),0)</f>
        <v>Obesitas II</v>
      </c>
      <c r="Q456" s="138">
        <f>insurance9[[#This Row],[cha]]</f>
        <v>4686.3887000000004</v>
      </c>
      <c r="R456" s="138" t="str">
        <f>insurance9[[#This Row],[smo]]</f>
        <v>Non Perokok</v>
      </c>
      <c r="S456" s="149">
        <f>insurance9[[#This Row],[bmi]]</f>
        <v>46.53</v>
      </c>
      <c r="T456" s="149">
        <f>insurance9[[#This Row],[age]]</f>
        <v>32</v>
      </c>
      <c r="U456" s="149">
        <f>insurance9[[#This Row],[bmi2]]</f>
        <v>46.53</v>
      </c>
      <c r="V456">
        <f>insurance9[[#This Row],[charges_class]]</f>
        <v>1</v>
      </c>
      <c r="W456">
        <f>VLOOKUP(insurance9[[#This Row],[region]],Table2[],2,0)</f>
        <v>4</v>
      </c>
      <c r="X456">
        <f>IF(insurance9[[#This Row],[sex]]="female",0,1)</f>
        <v>1</v>
      </c>
      <c r="Y456">
        <f>insurance9[[#This Row],[bmi]]</f>
        <v>46.53</v>
      </c>
      <c r="Z456">
        <f>insurance9[[#This Row],[children]]</f>
        <v>2</v>
      </c>
    </row>
    <row r="457" spans="1:26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 s="29">
        <v>21797.000400000001</v>
      </c>
      <c r="H457" cm="1">
        <f t="array" ref="H457">INDEX(kelas_charges[kelas],MATCH(1,(insurance9[[#This Row],[charges]]&gt;=kelas_charges[Lower])*(insurance9[[#This Row],[charges]]&lt;kelas_charges[Upper]),0),1)</f>
        <v>4</v>
      </c>
      <c r="I457" t="str" cm="1">
        <f t="array" ref="I457">INDEX(kelas_charges[desc],MATCH(1,(insurance9[[#This Row],[charges]]&gt;=kelas_charges[Lower])*(insurance9[[#This Row],[charges]]&lt;kelas_charges[Upper]),0),1)</f>
        <v>18207 s.d 23903</v>
      </c>
      <c r="J457">
        <f>IF(insurance9[[#This Row],[charges]]&gt;16700,1,0)</f>
        <v>1</v>
      </c>
      <c r="K457" s="138">
        <f>insurance9[[#This Row],[charges]]</f>
        <v>21797.000400000001</v>
      </c>
      <c r="L457">
        <f>insurance9[[#This Row],[age]]</f>
        <v>59</v>
      </c>
      <c r="M457">
        <f>IF(insurance9[[#This Row],[smoker]]="yes",1,0)</f>
        <v>0</v>
      </c>
      <c r="N457" t="str">
        <f>IF(insurance9[[#This Row],[smoker]]="yes","Perokok","Non Perokok")</f>
        <v>Non Perokok</v>
      </c>
      <c r="O457" s="138">
        <f>insurance9[[#This Row],[charges]]</f>
        <v>21797.000400000001</v>
      </c>
      <c r="P457" s="138" t="str" cm="1">
        <f t="array" ref="P457">INDEX(bmi[bmi name],MATCH(1,(insurance9[[#This Row],[bmi]]&lt;bmi[bmi atas])*(insurance9[[#This Row],[bmi]]&gt;=bmi[bmi bawah]),0),0)</f>
        <v>Obesitas II</v>
      </c>
      <c r="Q457" s="138">
        <f>insurance9[[#This Row],[cha]]</f>
        <v>21797.000400000001</v>
      </c>
      <c r="R457" s="138" t="str">
        <f>insurance9[[#This Row],[smo]]</f>
        <v>Non Perokok</v>
      </c>
      <c r="S457" s="149">
        <f>insurance9[[#This Row],[bmi]]</f>
        <v>37.4</v>
      </c>
      <c r="T457" s="149">
        <f>insurance9[[#This Row],[age]]</f>
        <v>59</v>
      </c>
      <c r="U457" s="149">
        <f>insurance9[[#This Row],[bmi2]]</f>
        <v>37.4</v>
      </c>
      <c r="V457">
        <f>insurance9[[#This Row],[charges_class]]</f>
        <v>4</v>
      </c>
      <c r="W457">
        <f>VLOOKUP(insurance9[[#This Row],[region]],Table2[],2,0)</f>
        <v>3</v>
      </c>
      <c r="X457">
        <f>IF(insurance9[[#This Row],[sex]]="female",0,1)</f>
        <v>1</v>
      </c>
      <c r="Y457">
        <f>insurance9[[#This Row],[bmi]]</f>
        <v>37.4</v>
      </c>
      <c r="Z457">
        <f>insurance9[[#This Row],[children]]</f>
        <v>0</v>
      </c>
    </row>
    <row r="458" spans="1:26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 s="29">
        <v>11881.9696</v>
      </c>
      <c r="H458" cm="1">
        <f t="array" ref="H458">INDEX(kelas_charges[kelas],MATCH(1,(insurance9[[#This Row],[charges]]&gt;=kelas_charges[Lower])*(insurance9[[#This Row],[charges]]&lt;kelas_charges[Upper]),0),1)</f>
        <v>2</v>
      </c>
      <c r="I458" t="str" cm="1">
        <f t="array" ref="I458">INDEX(kelas_charges[desc],MATCH(1,(insurance9[[#This Row],[charges]]&gt;=kelas_charges[Lower])*(insurance9[[#This Row],[charges]]&lt;kelas_charges[Upper]),0),1)</f>
        <v>6817 s.d 12512</v>
      </c>
      <c r="J458">
        <f>IF(insurance9[[#This Row],[charges]]&gt;16700,1,0)</f>
        <v>0</v>
      </c>
      <c r="K458" s="138">
        <f>insurance9[[#This Row],[charges]]</f>
        <v>11881.9696</v>
      </c>
      <c r="L458">
        <f>insurance9[[#This Row],[age]]</f>
        <v>55</v>
      </c>
      <c r="M458">
        <f>IF(insurance9[[#This Row],[smoker]]="yes",1,0)</f>
        <v>0</v>
      </c>
      <c r="N458" t="str">
        <f>IF(insurance9[[#This Row],[smoker]]="yes","Perokok","Non Perokok")</f>
        <v>Non Perokok</v>
      </c>
      <c r="O458" s="138">
        <f>insurance9[[#This Row],[charges]]</f>
        <v>11881.9696</v>
      </c>
      <c r="P458" s="138" t="str" cm="1">
        <f t="array" ref="P458">INDEX(bmi[bmi name],MATCH(1,(insurance9[[#This Row],[bmi]]&lt;bmi[bmi atas])*(insurance9[[#This Row],[bmi]]&gt;=bmi[bmi bawah]),0),0)</f>
        <v>Obesitas II</v>
      </c>
      <c r="Q458" s="138">
        <f>insurance9[[#This Row],[cha]]</f>
        <v>11881.9696</v>
      </c>
      <c r="R458" s="138" t="str">
        <f>insurance9[[#This Row],[smo]]</f>
        <v>Non Perokok</v>
      </c>
      <c r="S458" s="149">
        <f>insurance9[[#This Row],[bmi]]</f>
        <v>30.14</v>
      </c>
      <c r="T458" s="149">
        <f>insurance9[[#This Row],[age]]</f>
        <v>55</v>
      </c>
      <c r="U458" s="149">
        <f>insurance9[[#This Row],[bmi2]]</f>
        <v>30.14</v>
      </c>
      <c r="V458">
        <f>insurance9[[#This Row],[charges_class]]</f>
        <v>2</v>
      </c>
      <c r="W458">
        <f>VLOOKUP(insurance9[[#This Row],[region]],Table2[],2,0)</f>
        <v>4</v>
      </c>
      <c r="X458">
        <f>IF(insurance9[[#This Row],[sex]]="female",0,1)</f>
        <v>0</v>
      </c>
      <c r="Y458">
        <f>insurance9[[#This Row],[bmi]]</f>
        <v>30.14</v>
      </c>
      <c r="Z458">
        <f>insurance9[[#This Row],[children]]</f>
        <v>2</v>
      </c>
    </row>
    <row r="459" spans="1:26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 s="29">
        <v>11840.77505</v>
      </c>
      <c r="H459" cm="1">
        <f t="array" ref="H459">INDEX(kelas_charges[kelas],MATCH(1,(insurance9[[#This Row],[charges]]&gt;=kelas_charges[Lower])*(insurance9[[#This Row],[charges]]&lt;kelas_charges[Upper]),0),1)</f>
        <v>2</v>
      </c>
      <c r="I459" t="str" cm="1">
        <f t="array" ref="I459">INDEX(kelas_charges[desc],MATCH(1,(insurance9[[#This Row],[charges]]&gt;=kelas_charges[Lower])*(insurance9[[#This Row],[charges]]&lt;kelas_charges[Upper]),0),1)</f>
        <v>6817 s.d 12512</v>
      </c>
      <c r="J459">
        <f>IF(insurance9[[#This Row],[charges]]&gt;16700,1,0)</f>
        <v>0</v>
      </c>
      <c r="K459" s="138">
        <f>insurance9[[#This Row],[charges]]</f>
        <v>11840.77505</v>
      </c>
      <c r="L459">
        <f>insurance9[[#This Row],[age]]</f>
        <v>57</v>
      </c>
      <c r="M459">
        <f>IF(insurance9[[#This Row],[smoker]]="yes",1,0)</f>
        <v>0</v>
      </c>
      <c r="N459" t="str">
        <f>IF(insurance9[[#This Row],[smoker]]="yes","Perokok","Non Perokok")</f>
        <v>Non Perokok</v>
      </c>
      <c r="O459" s="138">
        <f>insurance9[[#This Row],[charges]]</f>
        <v>11840.77505</v>
      </c>
      <c r="P459" s="138" t="str" cm="1">
        <f t="array" ref="P459">INDEX(bmi[bmi name],MATCH(1,(insurance9[[#This Row],[bmi]]&lt;bmi[bmi atas])*(insurance9[[#This Row],[bmi]]&gt;=bmi[bmi bawah]),0),0)</f>
        <v>Obesitas II</v>
      </c>
      <c r="Q459" s="138">
        <f>insurance9[[#This Row],[cha]]</f>
        <v>11840.77505</v>
      </c>
      <c r="R459" s="138" t="str">
        <f>insurance9[[#This Row],[smo]]</f>
        <v>Non Perokok</v>
      </c>
      <c r="S459" s="149">
        <f>insurance9[[#This Row],[bmi]]</f>
        <v>30.495000000000001</v>
      </c>
      <c r="T459" s="149">
        <f>insurance9[[#This Row],[age]]</f>
        <v>57</v>
      </c>
      <c r="U459" s="149">
        <f>insurance9[[#This Row],[bmi2]]</f>
        <v>30.495000000000001</v>
      </c>
      <c r="V459">
        <f>insurance9[[#This Row],[charges_class]]</f>
        <v>2</v>
      </c>
      <c r="W459">
        <f>VLOOKUP(insurance9[[#This Row],[region]],Table2[],2,0)</f>
        <v>1</v>
      </c>
      <c r="X459">
        <f>IF(insurance9[[#This Row],[sex]]="female",0,1)</f>
        <v>0</v>
      </c>
      <c r="Y459">
        <f>insurance9[[#This Row],[bmi]]</f>
        <v>30.495000000000001</v>
      </c>
      <c r="Z459">
        <f>insurance9[[#This Row],[children]]</f>
        <v>0</v>
      </c>
    </row>
    <row r="460" spans="1:26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 s="29">
        <v>10601.412</v>
      </c>
      <c r="H460" cm="1">
        <f t="array" ref="H460">INDEX(kelas_charges[kelas],MATCH(1,(insurance9[[#This Row],[charges]]&gt;=kelas_charges[Lower])*(insurance9[[#This Row],[charges]]&lt;kelas_charges[Upper]),0),1)</f>
        <v>2</v>
      </c>
      <c r="I460" t="str" cm="1">
        <f t="array" ref="I460">INDEX(kelas_charges[desc],MATCH(1,(insurance9[[#This Row],[charges]]&gt;=kelas_charges[Lower])*(insurance9[[#This Row],[charges]]&lt;kelas_charges[Upper]),0),1)</f>
        <v>6817 s.d 12512</v>
      </c>
      <c r="J460">
        <f>IF(insurance9[[#This Row],[charges]]&gt;16700,1,0)</f>
        <v>0</v>
      </c>
      <c r="K460" s="138">
        <f>insurance9[[#This Row],[charges]]</f>
        <v>10601.412</v>
      </c>
      <c r="L460">
        <f>insurance9[[#This Row],[age]]</f>
        <v>56</v>
      </c>
      <c r="M460">
        <f>IF(insurance9[[#This Row],[smoker]]="yes",1,0)</f>
        <v>0</v>
      </c>
      <c r="N460" t="str">
        <f>IF(insurance9[[#This Row],[smoker]]="yes","Perokok","Non Perokok")</f>
        <v>Non Perokok</v>
      </c>
      <c r="O460" s="138">
        <f>insurance9[[#This Row],[charges]]</f>
        <v>10601.412</v>
      </c>
      <c r="P460" s="138" t="str" cm="1">
        <f t="array" ref="P460">INDEX(bmi[bmi name],MATCH(1,(insurance9[[#This Row],[bmi]]&lt;bmi[bmi atas])*(insurance9[[#This Row],[bmi]]&gt;=bmi[bmi bawah]),0),0)</f>
        <v>Obesitas II</v>
      </c>
      <c r="Q460" s="138">
        <f>insurance9[[#This Row],[cha]]</f>
        <v>10601.412</v>
      </c>
      <c r="R460" s="138" t="str">
        <f>insurance9[[#This Row],[smo]]</f>
        <v>Non Perokok</v>
      </c>
      <c r="S460" s="149">
        <f>insurance9[[#This Row],[bmi]]</f>
        <v>39.6</v>
      </c>
      <c r="T460" s="149">
        <f>insurance9[[#This Row],[age]]</f>
        <v>56</v>
      </c>
      <c r="U460" s="149">
        <f>insurance9[[#This Row],[bmi2]]</f>
        <v>39.6</v>
      </c>
      <c r="V460">
        <f>insurance9[[#This Row],[charges_class]]</f>
        <v>2</v>
      </c>
      <c r="W460">
        <f>VLOOKUP(insurance9[[#This Row],[region]],Table2[],2,0)</f>
        <v>3</v>
      </c>
      <c r="X460">
        <f>IF(insurance9[[#This Row],[sex]]="female",0,1)</f>
        <v>1</v>
      </c>
      <c r="Y460">
        <f>insurance9[[#This Row],[bmi]]</f>
        <v>39.6</v>
      </c>
      <c r="Z460">
        <f>insurance9[[#This Row],[children]]</f>
        <v>0</v>
      </c>
    </row>
    <row r="461" spans="1:26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 s="29">
        <v>7682.67</v>
      </c>
      <c r="H461" cm="1">
        <f t="array" ref="H461">INDEX(kelas_charges[kelas],MATCH(1,(insurance9[[#This Row],[charges]]&gt;=kelas_charges[Lower])*(insurance9[[#This Row],[charges]]&lt;kelas_charges[Upper]),0),1)</f>
        <v>2</v>
      </c>
      <c r="I461" t="str" cm="1">
        <f t="array" ref="I461">INDEX(kelas_charges[desc],MATCH(1,(insurance9[[#This Row],[charges]]&gt;=kelas_charges[Lower])*(insurance9[[#This Row],[charges]]&lt;kelas_charges[Upper]),0),1)</f>
        <v>6817 s.d 12512</v>
      </c>
      <c r="J461">
        <f>IF(insurance9[[#This Row],[charges]]&gt;16700,1,0)</f>
        <v>0</v>
      </c>
      <c r="K461" s="138">
        <f>insurance9[[#This Row],[charges]]</f>
        <v>7682.67</v>
      </c>
      <c r="L461">
        <f>insurance9[[#This Row],[age]]</f>
        <v>40</v>
      </c>
      <c r="M461">
        <f>IF(insurance9[[#This Row],[smoker]]="yes",1,0)</f>
        <v>0</v>
      </c>
      <c r="N461" t="str">
        <f>IF(insurance9[[#This Row],[smoker]]="yes","Perokok","Non Perokok")</f>
        <v>Non Perokok</v>
      </c>
      <c r="O461" s="138">
        <f>insurance9[[#This Row],[charges]]</f>
        <v>7682.67</v>
      </c>
      <c r="P461" s="138" t="str" cm="1">
        <f t="array" ref="P461">INDEX(bmi[bmi name],MATCH(1,(insurance9[[#This Row],[bmi]]&lt;bmi[bmi atas])*(insurance9[[#This Row],[bmi]]&gt;=bmi[bmi bawah]),0),0)</f>
        <v>Obesitas II</v>
      </c>
      <c r="Q461" s="138">
        <f>insurance9[[#This Row],[cha]]</f>
        <v>7682.67</v>
      </c>
      <c r="R461" s="138" t="str">
        <f>insurance9[[#This Row],[smo]]</f>
        <v>Non Perokok</v>
      </c>
      <c r="S461" s="149">
        <f>insurance9[[#This Row],[bmi]]</f>
        <v>33</v>
      </c>
      <c r="T461" s="149">
        <f>insurance9[[#This Row],[age]]</f>
        <v>40</v>
      </c>
      <c r="U461" s="149">
        <f>insurance9[[#This Row],[bmi2]]</f>
        <v>33</v>
      </c>
      <c r="V461">
        <f>insurance9[[#This Row],[charges_class]]</f>
        <v>2</v>
      </c>
      <c r="W461">
        <f>VLOOKUP(insurance9[[#This Row],[region]],Table2[],2,0)</f>
        <v>4</v>
      </c>
      <c r="X461">
        <f>IF(insurance9[[#This Row],[sex]]="female",0,1)</f>
        <v>0</v>
      </c>
      <c r="Y461">
        <f>insurance9[[#This Row],[bmi]]</f>
        <v>33</v>
      </c>
      <c r="Z461">
        <f>insurance9[[#This Row],[children]]</f>
        <v>3</v>
      </c>
    </row>
    <row r="462" spans="1:26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 s="29">
        <v>10381.4787</v>
      </c>
      <c r="H462" cm="1">
        <f t="array" ref="H462">INDEX(kelas_charges[kelas],MATCH(1,(insurance9[[#This Row],[charges]]&gt;=kelas_charges[Lower])*(insurance9[[#This Row],[charges]]&lt;kelas_charges[Upper]),0),1)</f>
        <v>2</v>
      </c>
      <c r="I462" t="str" cm="1">
        <f t="array" ref="I462">INDEX(kelas_charges[desc],MATCH(1,(insurance9[[#This Row],[charges]]&gt;=kelas_charges[Lower])*(insurance9[[#This Row],[charges]]&lt;kelas_charges[Upper]),0),1)</f>
        <v>6817 s.d 12512</v>
      </c>
      <c r="J462">
        <f>IF(insurance9[[#This Row],[charges]]&gt;16700,1,0)</f>
        <v>0</v>
      </c>
      <c r="K462" s="138">
        <f>insurance9[[#This Row],[charges]]</f>
        <v>10381.4787</v>
      </c>
      <c r="L462">
        <f>insurance9[[#This Row],[age]]</f>
        <v>49</v>
      </c>
      <c r="M462">
        <f>IF(insurance9[[#This Row],[smoker]]="yes",1,0)</f>
        <v>0</v>
      </c>
      <c r="N462" t="str">
        <f>IF(insurance9[[#This Row],[smoker]]="yes","Perokok","Non Perokok")</f>
        <v>Non Perokok</v>
      </c>
      <c r="O462" s="138">
        <f>insurance9[[#This Row],[charges]]</f>
        <v>10381.4787</v>
      </c>
      <c r="P462" s="138" t="str" cm="1">
        <f t="array" ref="P462">INDEX(bmi[bmi name],MATCH(1,(insurance9[[#This Row],[bmi]]&lt;bmi[bmi atas])*(insurance9[[#This Row],[bmi]]&gt;=bmi[bmi bawah]),0),0)</f>
        <v>Obesitas II</v>
      </c>
      <c r="Q462" s="138">
        <f>insurance9[[#This Row],[cha]]</f>
        <v>10381.4787</v>
      </c>
      <c r="R462" s="138" t="str">
        <f>insurance9[[#This Row],[smo]]</f>
        <v>Non Perokok</v>
      </c>
      <c r="S462" s="149">
        <f>insurance9[[#This Row],[bmi]]</f>
        <v>36.630000000000003</v>
      </c>
      <c r="T462" s="149">
        <f>insurance9[[#This Row],[age]]</f>
        <v>49</v>
      </c>
      <c r="U462" s="149">
        <f>insurance9[[#This Row],[bmi2]]</f>
        <v>36.630000000000003</v>
      </c>
      <c r="V462">
        <f>insurance9[[#This Row],[charges_class]]</f>
        <v>2</v>
      </c>
      <c r="W462">
        <f>VLOOKUP(insurance9[[#This Row],[region]],Table2[],2,0)</f>
        <v>4</v>
      </c>
      <c r="X462">
        <f>IF(insurance9[[#This Row],[sex]]="female",0,1)</f>
        <v>0</v>
      </c>
      <c r="Y462">
        <f>insurance9[[#This Row],[bmi]]</f>
        <v>36.630000000000003</v>
      </c>
      <c r="Z462">
        <f>insurance9[[#This Row],[children]]</f>
        <v>3</v>
      </c>
    </row>
    <row r="463" spans="1:26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 s="29">
        <v>22144.031999999999</v>
      </c>
      <c r="H463" cm="1">
        <f t="array" ref="H463">INDEX(kelas_charges[kelas],MATCH(1,(insurance9[[#This Row],[charges]]&gt;=kelas_charges[Lower])*(insurance9[[#This Row],[charges]]&lt;kelas_charges[Upper]),0),1)</f>
        <v>4</v>
      </c>
      <c r="I463" t="str" cm="1">
        <f t="array" ref="I463">INDEX(kelas_charges[desc],MATCH(1,(insurance9[[#This Row],[charges]]&gt;=kelas_charges[Lower])*(insurance9[[#This Row],[charges]]&lt;kelas_charges[Upper]),0),1)</f>
        <v>18207 s.d 23903</v>
      </c>
      <c r="J463">
        <f>IF(insurance9[[#This Row],[charges]]&gt;16700,1,0)</f>
        <v>1</v>
      </c>
      <c r="K463" s="138">
        <f>insurance9[[#This Row],[charges]]</f>
        <v>22144.031999999999</v>
      </c>
      <c r="L463">
        <f>insurance9[[#This Row],[age]]</f>
        <v>42</v>
      </c>
      <c r="M463">
        <f>IF(insurance9[[#This Row],[smoker]]="yes",1,0)</f>
        <v>1</v>
      </c>
      <c r="N463" t="str">
        <f>IF(insurance9[[#This Row],[smoker]]="yes","Perokok","Non Perokok")</f>
        <v>Perokok</v>
      </c>
      <c r="O463" s="138">
        <f>insurance9[[#This Row],[charges]]</f>
        <v>22144.031999999999</v>
      </c>
      <c r="P463" s="138" t="str" cm="1">
        <f t="array" ref="P463">INDEX(bmi[bmi name],MATCH(1,(insurance9[[#This Row],[bmi]]&lt;bmi[bmi atas])*(insurance9[[#This Row],[bmi]]&gt;=bmi[bmi bawah]),0),0)</f>
        <v>Obesitas II</v>
      </c>
      <c r="Q463" s="138">
        <f>insurance9[[#This Row],[cha]]</f>
        <v>22144.031999999999</v>
      </c>
      <c r="R463" s="138" t="str">
        <f>insurance9[[#This Row],[smo]]</f>
        <v>Perokok</v>
      </c>
      <c r="S463" s="149">
        <f>insurance9[[#This Row],[bmi]]</f>
        <v>30</v>
      </c>
      <c r="T463" s="149">
        <f>insurance9[[#This Row],[age]]</f>
        <v>42</v>
      </c>
      <c r="U463" s="149">
        <f>insurance9[[#This Row],[bmi2]]</f>
        <v>30</v>
      </c>
      <c r="V463">
        <f>insurance9[[#This Row],[charges_class]]</f>
        <v>4</v>
      </c>
      <c r="W463">
        <f>VLOOKUP(insurance9[[#This Row],[region]],Table2[],2,0)</f>
        <v>3</v>
      </c>
      <c r="X463">
        <f>IF(insurance9[[#This Row],[sex]]="female",0,1)</f>
        <v>1</v>
      </c>
      <c r="Y463">
        <f>insurance9[[#This Row],[bmi]]</f>
        <v>30</v>
      </c>
      <c r="Z463">
        <f>insurance9[[#This Row],[children]]</f>
        <v>0</v>
      </c>
    </row>
    <row r="464" spans="1:26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 s="29">
        <v>15230.324049999999</v>
      </c>
      <c r="H464" cm="1">
        <f t="array" ref="H464">INDEX(kelas_charges[kelas],MATCH(1,(insurance9[[#This Row],[charges]]&gt;=kelas_charges[Lower])*(insurance9[[#This Row],[charges]]&lt;kelas_charges[Upper]),0),1)</f>
        <v>3</v>
      </c>
      <c r="I464" t="str" cm="1">
        <f t="array" ref="I464">INDEX(kelas_charges[desc],MATCH(1,(insurance9[[#This Row],[charges]]&gt;=kelas_charges[Lower])*(insurance9[[#This Row],[charges]]&lt;kelas_charges[Upper]),0),1)</f>
        <v>12512 s.d 18207</v>
      </c>
      <c r="J464">
        <f>IF(insurance9[[#This Row],[charges]]&gt;16700,1,0)</f>
        <v>0</v>
      </c>
      <c r="K464" s="138">
        <f>insurance9[[#This Row],[charges]]</f>
        <v>15230.324049999999</v>
      </c>
      <c r="L464">
        <f>insurance9[[#This Row],[age]]</f>
        <v>62</v>
      </c>
      <c r="M464">
        <f>IF(insurance9[[#This Row],[smoker]]="yes",1,0)</f>
        <v>0</v>
      </c>
      <c r="N464" t="str">
        <f>IF(insurance9[[#This Row],[smoker]]="yes","Perokok","Non Perokok")</f>
        <v>Non Perokok</v>
      </c>
      <c r="O464" s="138">
        <f>insurance9[[#This Row],[charges]]</f>
        <v>15230.324049999999</v>
      </c>
      <c r="P464" s="138" t="str" cm="1">
        <f t="array" ref="P464">INDEX(bmi[bmi name],MATCH(1,(insurance9[[#This Row],[bmi]]&lt;bmi[bmi atas])*(insurance9[[#This Row],[bmi]]&gt;=bmi[bmi bawah]),0),0)</f>
        <v>Obesitas II</v>
      </c>
      <c r="Q464" s="138">
        <f>insurance9[[#This Row],[cha]]</f>
        <v>15230.324049999999</v>
      </c>
      <c r="R464" s="138" t="str">
        <f>insurance9[[#This Row],[smo]]</f>
        <v>Non Perokok</v>
      </c>
      <c r="S464" s="149">
        <f>insurance9[[#This Row],[bmi]]</f>
        <v>38.094999999999999</v>
      </c>
      <c r="T464" s="149">
        <f>insurance9[[#This Row],[age]]</f>
        <v>62</v>
      </c>
      <c r="U464" s="149">
        <f>insurance9[[#This Row],[bmi2]]</f>
        <v>38.094999999999999</v>
      </c>
      <c r="V464">
        <f>insurance9[[#This Row],[charges_class]]</f>
        <v>3</v>
      </c>
      <c r="W464">
        <f>VLOOKUP(insurance9[[#This Row],[region]],Table2[],2,0)</f>
        <v>2</v>
      </c>
      <c r="X464">
        <f>IF(insurance9[[#This Row],[sex]]="female",0,1)</f>
        <v>0</v>
      </c>
      <c r="Y464">
        <f>insurance9[[#This Row],[bmi]]</f>
        <v>38.094999999999999</v>
      </c>
      <c r="Z464">
        <f>insurance9[[#This Row],[children]]</f>
        <v>2</v>
      </c>
    </row>
    <row r="465" spans="1:26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 s="29">
        <v>11165.417649999999</v>
      </c>
      <c r="H465" cm="1">
        <f t="array" ref="H465">INDEX(kelas_charges[kelas],MATCH(1,(insurance9[[#This Row],[charges]]&gt;=kelas_charges[Lower])*(insurance9[[#This Row],[charges]]&lt;kelas_charges[Upper]),0),1)</f>
        <v>2</v>
      </c>
      <c r="I465" t="str" cm="1">
        <f t="array" ref="I465">INDEX(kelas_charges[desc],MATCH(1,(insurance9[[#This Row],[charges]]&gt;=kelas_charges[Lower])*(insurance9[[#This Row],[charges]]&lt;kelas_charges[Upper]),0),1)</f>
        <v>6817 s.d 12512</v>
      </c>
      <c r="J465">
        <f>IF(insurance9[[#This Row],[charges]]&gt;16700,1,0)</f>
        <v>0</v>
      </c>
      <c r="K465" s="138">
        <f>insurance9[[#This Row],[charges]]</f>
        <v>11165.417649999999</v>
      </c>
      <c r="L465">
        <f>insurance9[[#This Row],[age]]</f>
        <v>56</v>
      </c>
      <c r="M465">
        <f>IF(insurance9[[#This Row],[smoker]]="yes",1,0)</f>
        <v>0</v>
      </c>
      <c r="N465" t="str">
        <f>IF(insurance9[[#This Row],[smoker]]="yes","Perokok","Non Perokok")</f>
        <v>Non Perokok</v>
      </c>
      <c r="O465" s="138">
        <f>insurance9[[#This Row],[charges]]</f>
        <v>11165.417649999999</v>
      </c>
      <c r="P465" s="138" t="str" cm="1">
        <f t="array" ref="P465">INDEX(bmi[bmi name],MATCH(1,(insurance9[[#This Row],[bmi]]&lt;bmi[bmi atas])*(insurance9[[#This Row],[bmi]]&gt;=bmi[bmi bawah]),0),0)</f>
        <v>Obesitas I</v>
      </c>
      <c r="Q465" s="138">
        <f>insurance9[[#This Row],[cha]]</f>
        <v>11165.417649999999</v>
      </c>
      <c r="R465" s="138" t="str">
        <f>insurance9[[#This Row],[smo]]</f>
        <v>Non Perokok</v>
      </c>
      <c r="S465" s="149">
        <f>insurance9[[#This Row],[bmi]]</f>
        <v>25.934999999999999</v>
      </c>
      <c r="T465" s="149">
        <f>insurance9[[#This Row],[age]]</f>
        <v>56</v>
      </c>
      <c r="U465" s="149">
        <f>insurance9[[#This Row],[bmi2]]</f>
        <v>25.934999999999999</v>
      </c>
      <c r="V465">
        <f>insurance9[[#This Row],[charges_class]]</f>
        <v>2</v>
      </c>
      <c r="W465">
        <f>VLOOKUP(insurance9[[#This Row],[region]],Table2[],2,0)</f>
        <v>2</v>
      </c>
      <c r="X465">
        <f>IF(insurance9[[#This Row],[sex]]="female",0,1)</f>
        <v>1</v>
      </c>
      <c r="Y465">
        <f>insurance9[[#This Row],[bmi]]</f>
        <v>25.934999999999999</v>
      </c>
      <c r="Z465">
        <f>insurance9[[#This Row],[children]]</f>
        <v>0</v>
      </c>
    </row>
    <row r="466" spans="1:26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 s="29">
        <v>1632.0362500000001</v>
      </c>
      <c r="H466" cm="1">
        <f t="array" ref="H466">INDEX(kelas_charges[kelas],MATCH(1,(insurance9[[#This Row],[charges]]&gt;=kelas_charges[Lower])*(insurance9[[#This Row],[charges]]&lt;kelas_charges[Upper]),0),1)</f>
        <v>1</v>
      </c>
      <c r="I466" t="str" cm="1">
        <f t="array" ref="I466">INDEX(kelas_charges[desc],MATCH(1,(insurance9[[#This Row],[charges]]&gt;=kelas_charges[Lower])*(insurance9[[#This Row],[charges]]&lt;kelas_charges[Upper]),0),1)</f>
        <v>1121 s.d 6817</v>
      </c>
      <c r="J466">
        <f>IF(insurance9[[#This Row],[charges]]&gt;16700,1,0)</f>
        <v>0</v>
      </c>
      <c r="K466" s="138">
        <f>insurance9[[#This Row],[charges]]</f>
        <v>1632.0362500000001</v>
      </c>
      <c r="L466">
        <f>insurance9[[#This Row],[age]]</f>
        <v>19</v>
      </c>
      <c r="M466">
        <f>IF(insurance9[[#This Row],[smoker]]="yes",1,0)</f>
        <v>0</v>
      </c>
      <c r="N466" t="str">
        <f>IF(insurance9[[#This Row],[smoker]]="yes","Perokok","Non Perokok")</f>
        <v>Non Perokok</v>
      </c>
      <c r="O466" s="138">
        <f>insurance9[[#This Row],[charges]]</f>
        <v>1632.0362500000001</v>
      </c>
      <c r="P466" s="138" t="str" cm="1">
        <f t="array" ref="P466">INDEX(bmi[bmi name],MATCH(1,(insurance9[[#This Row],[bmi]]&lt;bmi[bmi atas])*(insurance9[[#This Row],[bmi]]&gt;=bmi[bmi bawah]),0),0)</f>
        <v>Obesitas I</v>
      </c>
      <c r="Q466" s="138">
        <f>insurance9[[#This Row],[cha]]</f>
        <v>1632.0362500000001</v>
      </c>
      <c r="R466" s="138" t="str">
        <f>insurance9[[#This Row],[smo]]</f>
        <v>Non Perokok</v>
      </c>
      <c r="S466" s="149">
        <f>insurance9[[#This Row],[bmi]]</f>
        <v>25.175000000000001</v>
      </c>
      <c r="T466" s="149">
        <f>insurance9[[#This Row],[age]]</f>
        <v>19</v>
      </c>
      <c r="U466" s="149">
        <f>insurance9[[#This Row],[bmi2]]</f>
        <v>25.175000000000001</v>
      </c>
      <c r="V466">
        <f>insurance9[[#This Row],[charges_class]]</f>
        <v>1</v>
      </c>
      <c r="W466">
        <f>VLOOKUP(insurance9[[#This Row],[region]],Table2[],2,0)</f>
        <v>1</v>
      </c>
      <c r="X466">
        <f>IF(insurance9[[#This Row],[sex]]="female",0,1)</f>
        <v>1</v>
      </c>
      <c r="Y466">
        <f>insurance9[[#This Row],[bmi]]</f>
        <v>25.175000000000001</v>
      </c>
      <c r="Z466">
        <f>insurance9[[#This Row],[children]]</f>
        <v>0</v>
      </c>
    </row>
    <row r="467" spans="1:26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 s="29">
        <v>19521.968199999999</v>
      </c>
      <c r="H467" cm="1">
        <f t="array" ref="H467">INDEX(kelas_charges[kelas],MATCH(1,(insurance9[[#This Row],[charges]]&gt;=kelas_charges[Lower])*(insurance9[[#This Row],[charges]]&lt;kelas_charges[Upper]),0),1)</f>
        <v>4</v>
      </c>
      <c r="I467" t="str" cm="1">
        <f t="array" ref="I467">INDEX(kelas_charges[desc],MATCH(1,(insurance9[[#This Row],[charges]]&gt;=kelas_charges[Lower])*(insurance9[[#This Row],[charges]]&lt;kelas_charges[Upper]),0),1)</f>
        <v>18207 s.d 23903</v>
      </c>
      <c r="J467">
        <f>IF(insurance9[[#This Row],[charges]]&gt;16700,1,0)</f>
        <v>1</v>
      </c>
      <c r="K467" s="138">
        <f>insurance9[[#This Row],[charges]]</f>
        <v>19521.968199999999</v>
      </c>
      <c r="L467">
        <f>insurance9[[#This Row],[age]]</f>
        <v>30</v>
      </c>
      <c r="M467">
        <f>IF(insurance9[[#This Row],[smoker]]="yes",1,0)</f>
        <v>1</v>
      </c>
      <c r="N467" t="str">
        <f>IF(insurance9[[#This Row],[smoker]]="yes","Perokok","Non Perokok")</f>
        <v>Perokok</v>
      </c>
      <c r="O467" s="138">
        <f>insurance9[[#This Row],[charges]]</f>
        <v>19521.968199999999</v>
      </c>
      <c r="P467" s="138" t="str" cm="1">
        <f t="array" ref="P467">INDEX(bmi[bmi name],MATCH(1,(insurance9[[#This Row],[bmi]]&lt;bmi[bmi atas])*(insurance9[[#This Row],[bmi]]&gt;=bmi[bmi bawah]),0),0)</f>
        <v>Obesitas I</v>
      </c>
      <c r="Q467" s="138">
        <f>insurance9[[#This Row],[cha]]</f>
        <v>19521.968199999999</v>
      </c>
      <c r="R467" s="138" t="str">
        <f>insurance9[[#This Row],[smo]]</f>
        <v>Perokok</v>
      </c>
      <c r="S467" s="149">
        <f>insurance9[[#This Row],[bmi]]</f>
        <v>28.38</v>
      </c>
      <c r="T467" s="149">
        <f>insurance9[[#This Row],[age]]</f>
        <v>30</v>
      </c>
      <c r="U467" s="149">
        <f>insurance9[[#This Row],[bmi2]]</f>
        <v>28.38</v>
      </c>
      <c r="V467">
        <f>insurance9[[#This Row],[charges_class]]</f>
        <v>4</v>
      </c>
      <c r="W467">
        <f>VLOOKUP(insurance9[[#This Row],[region]],Table2[],2,0)</f>
        <v>4</v>
      </c>
      <c r="X467">
        <f>IF(insurance9[[#This Row],[sex]]="female",0,1)</f>
        <v>0</v>
      </c>
      <c r="Y467">
        <f>insurance9[[#This Row],[bmi]]</f>
        <v>28.38</v>
      </c>
      <c r="Z467">
        <f>insurance9[[#This Row],[children]]</f>
        <v>1</v>
      </c>
    </row>
    <row r="468" spans="1:26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 s="29">
        <v>13224.692999999999</v>
      </c>
      <c r="H468" cm="1">
        <f t="array" ref="H468">INDEX(kelas_charges[kelas],MATCH(1,(insurance9[[#This Row],[charges]]&gt;=kelas_charges[Lower])*(insurance9[[#This Row],[charges]]&lt;kelas_charges[Upper]),0),1)</f>
        <v>3</v>
      </c>
      <c r="I468" t="str" cm="1">
        <f t="array" ref="I468">INDEX(kelas_charges[desc],MATCH(1,(insurance9[[#This Row],[charges]]&gt;=kelas_charges[Lower])*(insurance9[[#This Row],[charges]]&lt;kelas_charges[Upper]),0),1)</f>
        <v>12512 s.d 18207</v>
      </c>
      <c r="J468">
        <f>IF(insurance9[[#This Row],[charges]]&gt;16700,1,0)</f>
        <v>0</v>
      </c>
      <c r="K468" s="138">
        <f>insurance9[[#This Row],[charges]]</f>
        <v>13224.692999999999</v>
      </c>
      <c r="L468">
        <f>insurance9[[#This Row],[age]]</f>
        <v>60</v>
      </c>
      <c r="M468">
        <f>IF(insurance9[[#This Row],[smoker]]="yes",1,0)</f>
        <v>0</v>
      </c>
      <c r="N468" t="str">
        <f>IF(insurance9[[#This Row],[smoker]]="yes","Perokok","Non Perokok")</f>
        <v>Non Perokok</v>
      </c>
      <c r="O468" s="138">
        <f>insurance9[[#This Row],[charges]]</f>
        <v>13224.692999999999</v>
      </c>
      <c r="P468" s="138" t="str" cm="1">
        <f t="array" ref="P468">INDEX(bmi[bmi name],MATCH(1,(insurance9[[#This Row],[bmi]]&lt;bmi[bmi atas])*(insurance9[[#This Row],[bmi]]&gt;=bmi[bmi bawah]),0),0)</f>
        <v>Obesitas I</v>
      </c>
      <c r="Q468" s="138">
        <f>insurance9[[#This Row],[cha]]</f>
        <v>13224.692999999999</v>
      </c>
      <c r="R468" s="138" t="str">
        <f>insurance9[[#This Row],[smo]]</f>
        <v>Non Perokok</v>
      </c>
      <c r="S468" s="149">
        <f>insurance9[[#This Row],[bmi]]</f>
        <v>28.7</v>
      </c>
      <c r="T468" s="149">
        <f>insurance9[[#This Row],[age]]</f>
        <v>60</v>
      </c>
      <c r="U468" s="149">
        <f>insurance9[[#This Row],[bmi2]]</f>
        <v>28.7</v>
      </c>
      <c r="V468">
        <f>insurance9[[#This Row],[charges_class]]</f>
        <v>3</v>
      </c>
      <c r="W468">
        <f>VLOOKUP(insurance9[[#This Row],[region]],Table2[],2,0)</f>
        <v>3</v>
      </c>
      <c r="X468">
        <f>IF(insurance9[[#This Row],[sex]]="female",0,1)</f>
        <v>0</v>
      </c>
      <c r="Y468">
        <f>insurance9[[#This Row],[bmi]]</f>
        <v>28.7</v>
      </c>
      <c r="Z468">
        <f>insurance9[[#This Row],[children]]</f>
        <v>1</v>
      </c>
    </row>
    <row r="469" spans="1:26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 s="29">
        <v>12643.3778</v>
      </c>
      <c r="H469" cm="1">
        <f t="array" ref="H469">INDEX(kelas_charges[kelas],MATCH(1,(insurance9[[#This Row],[charges]]&gt;=kelas_charges[Lower])*(insurance9[[#This Row],[charges]]&lt;kelas_charges[Upper]),0),1)</f>
        <v>3</v>
      </c>
      <c r="I469" t="str" cm="1">
        <f t="array" ref="I469">INDEX(kelas_charges[desc],MATCH(1,(insurance9[[#This Row],[charges]]&gt;=kelas_charges[Lower])*(insurance9[[#This Row],[charges]]&lt;kelas_charges[Upper]),0),1)</f>
        <v>12512 s.d 18207</v>
      </c>
      <c r="J469">
        <f>IF(insurance9[[#This Row],[charges]]&gt;16700,1,0)</f>
        <v>0</v>
      </c>
      <c r="K469" s="138">
        <f>insurance9[[#This Row],[charges]]</f>
        <v>12643.3778</v>
      </c>
      <c r="L469">
        <f>insurance9[[#This Row],[age]]</f>
        <v>56</v>
      </c>
      <c r="M469">
        <f>IF(insurance9[[#This Row],[smoker]]="yes",1,0)</f>
        <v>0</v>
      </c>
      <c r="N469" t="str">
        <f>IF(insurance9[[#This Row],[smoker]]="yes","Perokok","Non Perokok")</f>
        <v>Non Perokok</v>
      </c>
      <c r="O469" s="138">
        <f>insurance9[[#This Row],[charges]]</f>
        <v>12643.3778</v>
      </c>
      <c r="P469" s="138" t="str" cm="1">
        <f t="array" ref="P469">INDEX(bmi[bmi name],MATCH(1,(insurance9[[#This Row],[bmi]]&lt;bmi[bmi atas])*(insurance9[[#This Row],[bmi]]&gt;=bmi[bmi bawah]),0),0)</f>
        <v>Obesitas II</v>
      </c>
      <c r="Q469" s="138">
        <f>insurance9[[#This Row],[cha]]</f>
        <v>12643.3778</v>
      </c>
      <c r="R469" s="138" t="str">
        <f>insurance9[[#This Row],[smo]]</f>
        <v>Non Perokok</v>
      </c>
      <c r="S469" s="149">
        <f>insurance9[[#This Row],[bmi]]</f>
        <v>33.82</v>
      </c>
      <c r="T469" s="149">
        <f>insurance9[[#This Row],[age]]</f>
        <v>56</v>
      </c>
      <c r="U469" s="149">
        <f>insurance9[[#This Row],[bmi2]]</f>
        <v>33.82</v>
      </c>
      <c r="V469">
        <f>insurance9[[#This Row],[charges_class]]</f>
        <v>3</v>
      </c>
      <c r="W469">
        <f>VLOOKUP(insurance9[[#This Row],[region]],Table2[],2,0)</f>
        <v>1</v>
      </c>
      <c r="X469">
        <f>IF(insurance9[[#This Row],[sex]]="female",0,1)</f>
        <v>0</v>
      </c>
      <c r="Y469">
        <f>insurance9[[#This Row],[bmi]]</f>
        <v>33.82</v>
      </c>
      <c r="Z469">
        <f>insurance9[[#This Row],[children]]</f>
        <v>2</v>
      </c>
    </row>
    <row r="470" spans="1:26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 s="29">
        <v>23288.928400000001</v>
      </c>
      <c r="H470" cm="1">
        <f t="array" ref="H470">INDEX(kelas_charges[kelas],MATCH(1,(insurance9[[#This Row],[charges]]&gt;=kelas_charges[Lower])*(insurance9[[#This Row],[charges]]&lt;kelas_charges[Upper]),0),1)</f>
        <v>4</v>
      </c>
      <c r="I470" t="str" cm="1">
        <f t="array" ref="I470">INDEX(kelas_charges[desc],MATCH(1,(insurance9[[#This Row],[charges]]&gt;=kelas_charges[Lower])*(insurance9[[#This Row],[charges]]&lt;kelas_charges[Upper]),0),1)</f>
        <v>18207 s.d 23903</v>
      </c>
      <c r="J470">
        <f>IF(insurance9[[#This Row],[charges]]&gt;16700,1,0)</f>
        <v>1</v>
      </c>
      <c r="K470" s="138">
        <f>insurance9[[#This Row],[charges]]</f>
        <v>23288.928400000001</v>
      </c>
      <c r="L470">
        <f>insurance9[[#This Row],[age]]</f>
        <v>28</v>
      </c>
      <c r="M470">
        <f>IF(insurance9[[#This Row],[smoker]]="yes",1,0)</f>
        <v>0</v>
      </c>
      <c r="N470" t="str">
        <f>IF(insurance9[[#This Row],[smoker]]="yes","Perokok","Non Perokok")</f>
        <v>Non Perokok</v>
      </c>
      <c r="O470" s="138">
        <f>insurance9[[#This Row],[charges]]</f>
        <v>23288.928400000001</v>
      </c>
      <c r="P470" s="138" t="str" cm="1">
        <f t="array" ref="P470">INDEX(bmi[bmi name],MATCH(1,(insurance9[[#This Row],[bmi]]&lt;bmi[bmi atas])*(insurance9[[#This Row],[bmi]]&gt;=bmi[bmi bawah]),0),0)</f>
        <v>Overweight</v>
      </c>
      <c r="Q470" s="138">
        <f>insurance9[[#This Row],[cha]]</f>
        <v>23288.928400000001</v>
      </c>
      <c r="R470" s="138" t="str">
        <f>insurance9[[#This Row],[smo]]</f>
        <v>Non Perokok</v>
      </c>
      <c r="S470" s="149">
        <f>insurance9[[#This Row],[bmi]]</f>
        <v>24.32</v>
      </c>
      <c r="T470" s="149">
        <f>insurance9[[#This Row],[age]]</f>
        <v>28</v>
      </c>
      <c r="U470" s="149">
        <f>insurance9[[#This Row],[bmi2]]</f>
        <v>24.32</v>
      </c>
      <c r="V470">
        <f>insurance9[[#This Row],[charges_class]]</f>
        <v>4</v>
      </c>
      <c r="W470">
        <f>VLOOKUP(insurance9[[#This Row],[region]],Table2[],2,0)</f>
        <v>2</v>
      </c>
      <c r="X470">
        <f>IF(insurance9[[#This Row],[sex]]="female",0,1)</f>
        <v>0</v>
      </c>
      <c r="Y470">
        <f>insurance9[[#This Row],[bmi]]</f>
        <v>24.32</v>
      </c>
      <c r="Z470">
        <f>insurance9[[#This Row],[children]]</f>
        <v>1</v>
      </c>
    </row>
    <row r="471" spans="1:26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 s="29">
        <v>2201.0971</v>
      </c>
      <c r="H471" cm="1">
        <f t="array" ref="H471">INDEX(kelas_charges[kelas],MATCH(1,(insurance9[[#This Row],[charges]]&gt;=kelas_charges[Lower])*(insurance9[[#This Row],[charges]]&lt;kelas_charges[Upper]),0),1)</f>
        <v>1</v>
      </c>
      <c r="I471" t="str" cm="1">
        <f t="array" ref="I471">INDEX(kelas_charges[desc],MATCH(1,(insurance9[[#This Row],[charges]]&gt;=kelas_charges[Lower])*(insurance9[[#This Row],[charges]]&lt;kelas_charges[Upper]),0),1)</f>
        <v>1121 s.d 6817</v>
      </c>
      <c r="J471">
        <f>IF(insurance9[[#This Row],[charges]]&gt;16700,1,0)</f>
        <v>0</v>
      </c>
      <c r="K471" s="138">
        <f>insurance9[[#This Row],[charges]]</f>
        <v>2201.0971</v>
      </c>
      <c r="L471">
        <f>insurance9[[#This Row],[age]]</f>
        <v>18</v>
      </c>
      <c r="M471">
        <f>IF(insurance9[[#This Row],[smoker]]="yes",1,0)</f>
        <v>0</v>
      </c>
      <c r="N471" t="str">
        <f>IF(insurance9[[#This Row],[smoker]]="yes","Perokok","Non Perokok")</f>
        <v>Non Perokok</v>
      </c>
      <c r="O471" s="138">
        <f>insurance9[[#This Row],[charges]]</f>
        <v>2201.0971</v>
      </c>
      <c r="P471" s="138" t="str" cm="1">
        <f t="array" ref="P471">INDEX(bmi[bmi name],MATCH(1,(insurance9[[#This Row],[bmi]]&lt;bmi[bmi atas])*(insurance9[[#This Row],[bmi]]&gt;=bmi[bmi bawah]),0),0)</f>
        <v>Overweight</v>
      </c>
      <c r="Q471" s="138">
        <f>insurance9[[#This Row],[cha]]</f>
        <v>2201.0971</v>
      </c>
      <c r="R471" s="138" t="str">
        <f>insurance9[[#This Row],[smo]]</f>
        <v>Non Perokok</v>
      </c>
      <c r="S471" s="149">
        <f>insurance9[[#This Row],[bmi]]</f>
        <v>24.09</v>
      </c>
      <c r="T471" s="149">
        <f>insurance9[[#This Row],[age]]</f>
        <v>18</v>
      </c>
      <c r="U471" s="149">
        <f>insurance9[[#This Row],[bmi2]]</f>
        <v>24.09</v>
      </c>
      <c r="V471">
        <f>insurance9[[#This Row],[charges_class]]</f>
        <v>1</v>
      </c>
      <c r="W471">
        <f>VLOOKUP(insurance9[[#This Row],[region]],Table2[],2,0)</f>
        <v>4</v>
      </c>
      <c r="X471">
        <f>IF(insurance9[[#This Row],[sex]]="female",0,1)</f>
        <v>0</v>
      </c>
      <c r="Y471">
        <f>insurance9[[#This Row],[bmi]]</f>
        <v>24.09</v>
      </c>
      <c r="Z471">
        <f>insurance9[[#This Row],[children]]</f>
        <v>1</v>
      </c>
    </row>
    <row r="472" spans="1:26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 s="29">
        <v>2497.0383000000002</v>
      </c>
      <c r="H472" cm="1">
        <f t="array" ref="H472">INDEX(kelas_charges[kelas],MATCH(1,(insurance9[[#This Row],[charges]]&gt;=kelas_charges[Lower])*(insurance9[[#This Row],[charges]]&lt;kelas_charges[Upper]),0),1)</f>
        <v>1</v>
      </c>
      <c r="I472" t="str" cm="1">
        <f t="array" ref="I472">INDEX(kelas_charges[desc],MATCH(1,(insurance9[[#This Row],[charges]]&gt;=kelas_charges[Lower])*(insurance9[[#This Row],[charges]]&lt;kelas_charges[Upper]),0),1)</f>
        <v>1121 s.d 6817</v>
      </c>
      <c r="J472">
        <f>IF(insurance9[[#This Row],[charges]]&gt;16700,1,0)</f>
        <v>0</v>
      </c>
      <c r="K472" s="138">
        <f>insurance9[[#This Row],[charges]]</f>
        <v>2497.0383000000002</v>
      </c>
      <c r="L472">
        <f>insurance9[[#This Row],[age]]</f>
        <v>27</v>
      </c>
      <c r="M472">
        <f>IF(insurance9[[#This Row],[smoker]]="yes",1,0)</f>
        <v>0</v>
      </c>
      <c r="N472" t="str">
        <f>IF(insurance9[[#This Row],[smoker]]="yes","Perokok","Non Perokok")</f>
        <v>Non Perokok</v>
      </c>
      <c r="O472" s="138">
        <f>insurance9[[#This Row],[charges]]</f>
        <v>2497.0383000000002</v>
      </c>
      <c r="P472" s="138" t="str" cm="1">
        <f t="array" ref="P472">INDEX(bmi[bmi name],MATCH(1,(insurance9[[#This Row],[bmi]]&lt;bmi[bmi atas])*(insurance9[[#This Row],[bmi]]&gt;=bmi[bmi bawah]),0),0)</f>
        <v>Obesitas II</v>
      </c>
      <c r="Q472" s="138">
        <f>insurance9[[#This Row],[cha]]</f>
        <v>2497.0383000000002</v>
      </c>
      <c r="R472" s="138" t="str">
        <f>insurance9[[#This Row],[smo]]</f>
        <v>Non Perokok</v>
      </c>
      <c r="S472" s="149">
        <f>insurance9[[#This Row],[bmi]]</f>
        <v>32.67</v>
      </c>
      <c r="T472" s="149">
        <f>insurance9[[#This Row],[age]]</f>
        <v>27</v>
      </c>
      <c r="U472" s="149">
        <f>insurance9[[#This Row],[bmi2]]</f>
        <v>32.67</v>
      </c>
      <c r="V472">
        <f>insurance9[[#This Row],[charges_class]]</f>
        <v>1</v>
      </c>
      <c r="W472">
        <f>VLOOKUP(insurance9[[#This Row],[region]],Table2[],2,0)</f>
        <v>4</v>
      </c>
      <c r="X472">
        <f>IF(insurance9[[#This Row],[sex]]="female",0,1)</f>
        <v>1</v>
      </c>
      <c r="Y472">
        <f>insurance9[[#This Row],[bmi]]</f>
        <v>32.67</v>
      </c>
      <c r="Z472">
        <f>insurance9[[#This Row],[children]]</f>
        <v>0</v>
      </c>
    </row>
    <row r="473" spans="1:26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 s="29">
        <v>2203.4718499999999</v>
      </c>
      <c r="H473" cm="1">
        <f t="array" ref="H473">INDEX(kelas_charges[kelas],MATCH(1,(insurance9[[#This Row],[charges]]&gt;=kelas_charges[Lower])*(insurance9[[#This Row],[charges]]&lt;kelas_charges[Upper]),0),1)</f>
        <v>1</v>
      </c>
      <c r="I473" t="str" cm="1">
        <f t="array" ref="I473">INDEX(kelas_charges[desc],MATCH(1,(insurance9[[#This Row],[charges]]&gt;=kelas_charges[Lower])*(insurance9[[#This Row],[charges]]&lt;kelas_charges[Upper]),0),1)</f>
        <v>1121 s.d 6817</v>
      </c>
      <c r="J473">
        <f>IF(insurance9[[#This Row],[charges]]&gt;16700,1,0)</f>
        <v>0</v>
      </c>
      <c r="K473" s="138">
        <f>insurance9[[#This Row],[charges]]</f>
        <v>2203.4718499999999</v>
      </c>
      <c r="L473">
        <f>insurance9[[#This Row],[age]]</f>
        <v>18</v>
      </c>
      <c r="M473">
        <f>IF(insurance9[[#This Row],[smoker]]="yes",1,0)</f>
        <v>0</v>
      </c>
      <c r="N473" t="str">
        <f>IF(insurance9[[#This Row],[smoker]]="yes","Perokok","Non Perokok")</f>
        <v>Non Perokok</v>
      </c>
      <c r="O473" s="138">
        <f>insurance9[[#This Row],[charges]]</f>
        <v>2203.4718499999999</v>
      </c>
      <c r="P473" s="138" t="str" cm="1">
        <f t="array" ref="P473">INDEX(bmi[bmi name],MATCH(1,(insurance9[[#This Row],[bmi]]&lt;bmi[bmi atas])*(insurance9[[#This Row],[bmi]]&gt;=bmi[bmi bawah]),0),0)</f>
        <v>Obesitas II</v>
      </c>
      <c r="Q473" s="138">
        <f>insurance9[[#This Row],[cha]]</f>
        <v>2203.4718499999999</v>
      </c>
      <c r="R473" s="138" t="str">
        <f>insurance9[[#This Row],[smo]]</f>
        <v>Non Perokok</v>
      </c>
      <c r="S473" s="149">
        <f>insurance9[[#This Row],[bmi]]</f>
        <v>30.114999999999998</v>
      </c>
      <c r="T473" s="149">
        <f>insurance9[[#This Row],[age]]</f>
        <v>18</v>
      </c>
      <c r="U473" s="149">
        <f>insurance9[[#This Row],[bmi2]]</f>
        <v>30.114999999999998</v>
      </c>
      <c r="V473">
        <f>insurance9[[#This Row],[charges_class]]</f>
        <v>1</v>
      </c>
      <c r="W473">
        <f>VLOOKUP(insurance9[[#This Row],[region]],Table2[],2,0)</f>
        <v>2</v>
      </c>
      <c r="X473">
        <f>IF(insurance9[[#This Row],[sex]]="female",0,1)</f>
        <v>0</v>
      </c>
      <c r="Y473">
        <f>insurance9[[#This Row],[bmi]]</f>
        <v>30.114999999999998</v>
      </c>
      <c r="Z473">
        <f>insurance9[[#This Row],[children]]</f>
        <v>0</v>
      </c>
    </row>
    <row r="474" spans="1:26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 s="29">
        <v>1744.4649999999999</v>
      </c>
      <c r="H474" cm="1">
        <f t="array" ref="H474">INDEX(kelas_charges[kelas],MATCH(1,(insurance9[[#This Row],[charges]]&gt;=kelas_charges[Lower])*(insurance9[[#This Row],[charges]]&lt;kelas_charges[Upper]),0),1)</f>
        <v>1</v>
      </c>
      <c r="I474" t="str" cm="1">
        <f t="array" ref="I474">INDEX(kelas_charges[desc],MATCH(1,(insurance9[[#This Row],[charges]]&gt;=kelas_charges[Lower])*(insurance9[[#This Row],[charges]]&lt;kelas_charges[Upper]),0),1)</f>
        <v>1121 s.d 6817</v>
      </c>
      <c r="J474">
        <f>IF(insurance9[[#This Row],[charges]]&gt;16700,1,0)</f>
        <v>0</v>
      </c>
      <c r="K474" s="138">
        <f>insurance9[[#This Row],[charges]]</f>
        <v>1744.4649999999999</v>
      </c>
      <c r="L474">
        <f>insurance9[[#This Row],[age]]</f>
        <v>19</v>
      </c>
      <c r="M474">
        <f>IF(insurance9[[#This Row],[smoker]]="yes",1,0)</f>
        <v>0</v>
      </c>
      <c r="N474" t="str">
        <f>IF(insurance9[[#This Row],[smoker]]="yes","Perokok","Non Perokok")</f>
        <v>Non Perokok</v>
      </c>
      <c r="O474" s="138">
        <f>insurance9[[#This Row],[charges]]</f>
        <v>1744.4649999999999</v>
      </c>
      <c r="P474" s="138" t="str" cm="1">
        <f t="array" ref="P474">INDEX(bmi[bmi name],MATCH(1,(insurance9[[#This Row],[bmi]]&lt;bmi[bmi atas])*(insurance9[[#This Row],[bmi]]&gt;=bmi[bmi bawah]),0),0)</f>
        <v>Obesitas I</v>
      </c>
      <c r="Q474" s="138">
        <f>insurance9[[#This Row],[cha]]</f>
        <v>1744.4649999999999</v>
      </c>
      <c r="R474" s="138" t="str">
        <f>insurance9[[#This Row],[smo]]</f>
        <v>Non Perokok</v>
      </c>
      <c r="S474" s="149">
        <f>insurance9[[#This Row],[bmi]]</f>
        <v>29.8</v>
      </c>
      <c r="T474" s="149">
        <f>insurance9[[#This Row],[age]]</f>
        <v>19</v>
      </c>
      <c r="U474" s="149">
        <f>insurance9[[#This Row],[bmi2]]</f>
        <v>29.8</v>
      </c>
      <c r="V474">
        <f>insurance9[[#This Row],[charges_class]]</f>
        <v>1</v>
      </c>
      <c r="W474">
        <f>VLOOKUP(insurance9[[#This Row],[region]],Table2[],2,0)</f>
        <v>3</v>
      </c>
      <c r="X474">
        <f>IF(insurance9[[#This Row],[sex]]="female",0,1)</f>
        <v>0</v>
      </c>
      <c r="Y474">
        <f>insurance9[[#This Row],[bmi]]</f>
        <v>29.8</v>
      </c>
      <c r="Z474">
        <f>insurance9[[#This Row],[children]]</f>
        <v>0</v>
      </c>
    </row>
    <row r="475" spans="1:26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 s="29">
        <v>20878.78443</v>
      </c>
      <c r="H475" cm="1">
        <f t="array" ref="H475">INDEX(kelas_charges[kelas],MATCH(1,(insurance9[[#This Row],[charges]]&gt;=kelas_charges[Lower])*(insurance9[[#This Row],[charges]]&lt;kelas_charges[Upper]),0),1)</f>
        <v>4</v>
      </c>
      <c r="I475" t="str" cm="1">
        <f t="array" ref="I475">INDEX(kelas_charges[desc],MATCH(1,(insurance9[[#This Row],[charges]]&gt;=kelas_charges[Lower])*(insurance9[[#This Row],[charges]]&lt;kelas_charges[Upper]),0),1)</f>
        <v>18207 s.d 23903</v>
      </c>
      <c r="J475">
        <f>IF(insurance9[[#This Row],[charges]]&gt;16700,1,0)</f>
        <v>1</v>
      </c>
      <c r="K475" s="138">
        <f>insurance9[[#This Row],[charges]]</f>
        <v>20878.78443</v>
      </c>
      <c r="L475">
        <f>insurance9[[#This Row],[age]]</f>
        <v>47</v>
      </c>
      <c r="M475">
        <f>IF(insurance9[[#This Row],[smoker]]="yes",1,0)</f>
        <v>0</v>
      </c>
      <c r="N475" t="str">
        <f>IF(insurance9[[#This Row],[smoker]]="yes","Perokok","Non Perokok")</f>
        <v>Non Perokok</v>
      </c>
      <c r="O475" s="138">
        <f>insurance9[[#This Row],[charges]]</f>
        <v>20878.78443</v>
      </c>
      <c r="P475" s="138" t="str" cm="1">
        <f t="array" ref="P475">INDEX(bmi[bmi name],MATCH(1,(insurance9[[#This Row],[bmi]]&lt;bmi[bmi atas])*(insurance9[[#This Row],[bmi]]&gt;=bmi[bmi bawah]),0),0)</f>
        <v>Obesitas II</v>
      </c>
      <c r="Q475" s="138">
        <f>insurance9[[#This Row],[cha]]</f>
        <v>20878.78443</v>
      </c>
      <c r="R475" s="138" t="str">
        <f>insurance9[[#This Row],[smo]]</f>
        <v>Non Perokok</v>
      </c>
      <c r="S475" s="149">
        <f>insurance9[[#This Row],[bmi]]</f>
        <v>33.344999999999999</v>
      </c>
      <c r="T475" s="149">
        <f>insurance9[[#This Row],[age]]</f>
        <v>47</v>
      </c>
      <c r="U475" s="149">
        <f>insurance9[[#This Row],[bmi2]]</f>
        <v>33.344999999999999</v>
      </c>
      <c r="V475">
        <f>insurance9[[#This Row],[charges_class]]</f>
        <v>4</v>
      </c>
      <c r="W475">
        <f>VLOOKUP(insurance9[[#This Row],[region]],Table2[],2,0)</f>
        <v>2</v>
      </c>
      <c r="X475">
        <f>IF(insurance9[[#This Row],[sex]]="female",0,1)</f>
        <v>0</v>
      </c>
      <c r="Y475">
        <f>insurance9[[#This Row],[bmi]]</f>
        <v>33.344999999999999</v>
      </c>
      <c r="Z475">
        <f>insurance9[[#This Row],[children]]</f>
        <v>0</v>
      </c>
    </row>
    <row r="476" spans="1:26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 s="29">
        <v>25382.296999999999</v>
      </c>
      <c r="H476" cm="1">
        <f t="array" ref="H476">INDEX(kelas_charges[kelas],MATCH(1,(insurance9[[#This Row],[charges]]&gt;=kelas_charges[Lower])*(insurance9[[#This Row],[charges]]&lt;kelas_charges[Upper]),0),1)</f>
        <v>5</v>
      </c>
      <c r="I476" t="str" cm="1">
        <f t="array" ref="I476">INDEX(kelas_charges[desc],MATCH(1,(insurance9[[#This Row],[charges]]&gt;=kelas_charges[Lower])*(insurance9[[#This Row],[charges]]&lt;kelas_charges[Upper]),0),1)</f>
        <v>23903 s.d 29598</v>
      </c>
      <c r="J476">
        <f>IF(insurance9[[#This Row],[charges]]&gt;16700,1,0)</f>
        <v>1</v>
      </c>
      <c r="K476" s="138">
        <f>insurance9[[#This Row],[charges]]</f>
        <v>25382.296999999999</v>
      </c>
      <c r="L476">
        <f>insurance9[[#This Row],[age]]</f>
        <v>54</v>
      </c>
      <c r="M476">
        <f>IF(insurance9[[#This Row],[smoker]]="yes",1,0)</f>
        <v>1</v>
      </c>
      <c r="N476" t="str">
        <f>IF(insurance9[[#This Row],[smoker]]="yes","Perokok","Non Perokok")</f>
        <v>Perokok</v>
      </c>
      <c r="O476" s="138">
        <f>insurance9[[#This Row],[charges]]</f>
        <v>25382.296999999999</v>
      </c>
      <c r="P476" s="138" t="str" cm="1">
        <f t="array" ref="P476">INDEX(bmi[bmi name],MATCH(1,(insurance9[[#This Row],[bmi]]&lt;bmi[bmi atas])*(insurance9[[#This Row],[bmi]]&gt;=bmi[bmi bawah]),0),0)</f>
        <v>Obesitas I</v>
      </c>
      <c r="Q476" s="138">
        <f>insurance9[[#This Row],[cha]]</f>
        <v>25382.296999999999</v>
      </c>
      <c r="R476" s="138" t="str">
        <f>insurance9[[#This Row],[smo]]</f>
        <v>Perokok</v>
      </c>
      <c r="S476" s="149">
        <f>insurance9[[#This Row],[bmi]]</f>
        <v>25.1</v>
      </c>
      <c r="T476" s="149">
        <f>insurance9[[#This Row],[age]]</f>
        <v>54</v>
      </c>
      <c r="U476" s="149">
        <f>insurance9[[#This Row],[bmi2]]</f>
        <v>25.1</v>
      </c>
      <c r="V476">
        <f>insurance9[[#This Row],[charges_class]]</f>
        <v>5</v>
      </c>
      <c r="W476">
        <f>VLOOKUP(insurance9[[#This Row],[region]],Table2[],2,0)</f>
        <v>3</v>
      </c>
      <c r="X476">
        <f>IF(insurance9[[#This Row],[sex]]="female",0,1)</f>
        <v>1</v>
      </c>
      <c r="Y476">
        <f>insurance9[[#This Row],[bmi]]</f>
        <v>25.1</v>
      </c>
      <c r="Z476">
        <f>insurance9[[#This Row],[children]]</f>
        <v>3</v>
      </c>
    </row>
    <row r="477" spans="1:26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 s="29">
        <v>28868.6639</v>
      </c>
      <c r="H477" cm="1">
        <f t="array" ref="H477">INDEX(kelas_charges[kelas],MATCH(1,(insurance9[[#This Row],[charges]]&gt;=kelas_charges[Lower])*(insurance9[[#This Row],[charges]]&lt;kelas_charges[Upper]),0),1)</f>
        <v>5</v>
      </c>
      <c r="I477" t="str" cm="1">
        <f t="array" ref="I477">INDEX(kelas_charges[desc],MATCH(1,(insurance9[[#This Row],[charges]]&gt;=kelas_charges[Lower])*(insurance9[[#This Row],[charges]]&lt;kelas_charges[Upper]),0),1)</f>
        <v>23903 s.d 29598</v>
      </c>
      <c r="J477">
        <f>IF(insurance9[[#This Row],[charges]]&gt;16700,1,0)</f>
        <v>1</v>
      </c>
      <c r="K477" s="138">
        <f>insurance9[[#This Row],[charges]]</f>
        <v>28868.6639</v>
      </c>
      <c r="L477">
        <f>insurance9[[#This Row],[age]]</f>
        <v>61</v>
      </c>
      <c r="M477">
        <f>IF(insurance9[[#This Row],[smoker]]="yes",1,0)</f>
        <v>1</v>
      </c>
      <c r="N477" t="str">
        <f>IF(insurance9[[#This Row],[smoker]]="yes","Perokok","Non Perokok")</f>
        <v>Perokok</v>
      </c>
      <c r="O477" s="138">
        <f>insurance9[[#This Row],[charges]]</f>
        <v>28868.6639</v>
      </c>
      <c r="P477" s="138" t="str" cm="1">
        <f t="array" ref="P477">INDEX(bmi[bmi name],MATCH(1,(insurance9[[#This Row],[bmi]]&lt;bmi[bmi atas])*(insurance9[[#This Row],[bmi]]&gt;=bmi[bmi bawah]),0),0)</f>
        <v>Obesitas I</v>
      </c>
      <c r="Q477" s="138">
        <f>insurance9[[#This Row],[cha]]</f>
        <v>28868.6639</v>
      </c>
      <c r="R477" s="138" t="str">
        <f>insurance9[[#This Row],[smo]]</f>
        <v>Perokok</v>
      </c>
      <c r="S477" s="149">
        <f>insurance9[[#This Row],[bmi]]</f>
        <v>28.31</v>
      </c>
      <c r="T477" s="149">
        <f>insurance9[[#This Row],[age]]</f>
        <v>61</v>
      </c>
      <c r="U477" s="149">
        <f>insurance9[[#This Row],[bmi2]]</f>
        <v>28.31</v>
      </c>
      <c r="V477">
        <f>insurance9[[#This Row],[charges_class]]</f>
        <v>5</v>
      </c>
      <c r="W477">
        <f>VLOOKUP(insurance9[[#This Row],[region]],Table2[],2,0)</f>
        <v>1</v>
      </c>
      <c r="X477">
        <f>IF(insurance9[[#This Row],[sex]]="female",0,1)</f>
        <v>1</v>
      </c>
      <c r="Y477">
        <f>insurance9[[#This Row],[bmi]]</f>
        <v>28.31</v>
      </c>
      <c r="Z477">
        <f>insurance9[[#This Row],[children]]</f>
        <v>1</v>
      </c>
    </row>
    <row r="478" spans="1:26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 s="29">
        <v>35147.528480000001</v>
      </c>
      <c r="H478" cm="1">
        <f t="array" ref="H478">INDEX(kelas_charges[kelas],MATCH(1,(insurance9[[#This Row],[charges]]&gt;=kelas_charges[Lower])*(insurance9[[#This Row],[charges]]&lt;kelas_charges[Upper]),0),1)</f>
        <v>6</v>
      </c>
      <c r="I478" t="str" cm="1">
        <f t="array" ref="I478">INDEX(kelas_charges[desc],MATCH(1,(insurance9[[#This Row],[charges]]&gt;=kelas_charges[Lower])*(insurance9[[#This Row],[charges]]&lt;kelas_charges[Upper]),0),1)</f>
        <v>29598 s.d 35293</v>
      </c>
      <c r="J478">
        <f>IF(insurance9[[#This Row],[charges]]&gt;16700,1,0)</f>
        <v>1</v>
      </c>
      <c r="K478" s="138">
        <f>insurance9[[#This Row],[charges]]</f>
        <v>35147.528480000001</v>
      </c>
      <c r="L478">
        <f>insurance9[[#This Row],[age]]</f>
        <v>24</v>
      </c>
      <c r="M478">
        <f>IF(insurance9[[#This Row],[smoker]]="yes",1,0)</f>
        <v>1</v>
      </c>
      <c r="N478" t="str">
        <f>IF(insurance9[[#This Row],[smoker]]="yes","Perokok","Non Perokok")</f>
        <v>Perokok</v>
      </c>
      <c r="O478" s="138">
        <f>insurance9[[#This Row],[charges]]</f>
        <v>35147.528480000001</v>
      </c>
      <c r="P478" s="138" t="str" cm="1">
        <f t="array" ref="P478">INDEX(bmi[bmi name],MATCH(1,(insurance9[[#This Row],[bmi]]&lt;bmi[bmi atas])*(insurance9[[#This Row],[bmi]]&gt;=bmi[bmi bawah]),0),0)</f>
        <v>Obesitas I</v>
      </c>
      <c r="Q478" s="138">
        <f>insurance9[[#This Row],[cha]]</f>
        <v>35147.528480000001</v>
      </c>
      <c r="R478" s="138" t="str">
        <f>insurance9[[#This Row],[smo]]</f>
        <v>Perokok</v>
      </c>
      <c r="S478" s="149">
        <f>insurance9[[#This Row],[bmi]]</f>
        <v>28.5</v>
      </c>
      <c r="T478" s="149">
        <f>insurance9[[#This Row],[age]]</f>
        <v>24</v>
      </c>
      <c r="U478" s="149">
        <f>insurance9[[#This Row],[bmi2]]</f>
        <v>28.5</v>
      </c>
      <c r="V478">
        <f>insurance9[[#This Row],[charges_class]]</f>
        <v>6</v>
      </c>
      <c r="W478">
        <f>VLOOKUP(insurance9[[#This Row],[region]],Table2[],2,0)</f>
        <v>2</v>
      </c>
      <c r="X478">
        <f>IF(insurance9[[#This Row],[sex]]="female",0,1)</f>
        <v>1</v>
      </c>
      <c r="Y478">
        <f>insurance9[[#This Row],[bmi]]</f>
        <v>28.5</v>
      </c>
      <c r="Z478">
        <f>insurance9[[#This Row],[children]]</f>
        <v>0</v>
      </c>
    </row>
    <row r="479" spans="1:26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 s="29">
        <v>2534.3937500000002</v>
      </c>
      <c r="H479" cm="1">
        <f t="array" ref="H479">INDEX(kelas_charges[kelas],MATCH(1,(insurance9[[#This Row],[charges]]&gt;=kelas_charges[Lower])*(insurance9[[#This Row],[charges]]&lt;kelas_charges[Upper]),0),1)</f>
        <v>1</v>
      </c>
      <c r="I479" t="str" cm="1">
        <f t="array" ref="I479">INDEX(kelas_charges[desc],MATCH(1,(insurance9[[#This Row],[charges]]&gt;=kelas_charges[Lower])*(insurance9[[#This Row],[charges]]&lt;kelas_charges[Upper]),0),1)</f>
        <v>1121 s.d 6817</v>
      </c>
      <c r="J479">
        <f>IF(insurance9[[#This Row],[charges]]&gt;16700,1,0)</f>
        <v>0</v>
      </c>
      <c r="K479" s="138">
        <f>insurance9[[#This Row],[charges]]</f>
        <v>2534.3937500000002</v>
      </c>
      <c r="L479">
        <f>insurance9[[#This Row],[age]]</f>
        <v>25</v>
      </c>
      <c r="M479">
        <f>IF(insurance9[[#This Row],[smoker]]="yes",1,0)</f>
        <v>0</v>
      </c>
      <c r="N479" t="str">
        <f>IF(insurance9[[#This Row],[smoker]]="yes","Perokok","Non Perokok")</f>
        <v>Non Perokok</v>
      </c>
      <c r="O479" s="138">
        <f>insurance9[[#This Row],[charges]]</f>
        <v>2534.3937500000002</v>
      </c>
      <c r="P479" s="138" t="str" cm="1">
        <f t="array" ref="P479">INDEX(bmi[bmi name],MATCH(1,(insurance9[[#This Row],[bmi]]&lt;bmi[bmi atas])*(insurance9[[#This Row],[bmi]]&gt;=bmi[bmi bawah]),0),0)</f>
        <v>Obesitas II</v>
      </c>
      <c r="Q479" s="138">
        <f>insurance9[[#This Row],[cha]]</f>
        <v>2534.3937500000002</v>
      </c>
      <c r="R479" s="138" t="str">
        <f>insurance9[[#This Row],[smo]]</f>
        <v>Non Perokok</v>
      </c>
      <c r="S479" s="149">
        <f>insurance9[[#This Row],[bmi]]</f>
        <v>35.625</v>
      </c>
      <c r="T479" s="149">
        <f>insurance9[[#This Row],[age]]</f>
        <v>25</v>
      </c>
      <c r="U479" s="149">
        <f>insurance9[[#This Row],[bmi2]]</f>
        <v>35.625</v>
      </c>
      <c r="V479">
        <f>insurance9[[#This Row],[charges_class]]</f>
        <v>1</v>
      </c>
      <c r="W479">
        <f>VLOOKUP(insurance9[[#This Row],[region]],Table2[],2,0)</f>
        <v>1</v>
      </c>
      <c r="X479">
        <f>IF(insurance9[[#This Row],[sex]]="female",0,1)</f>
        <v>1</v>
      </c>
      <c r="Y479">
        <f>insurance9[[#This Row],[bmi]]</f>
        <v>35.625</v>
      </c>
      <c r="Z479">
        <f>insurance9[[#This Row],[children]]</f>
        <v>0</v>
      </c>
    </row>
    <row r="480" spans="1:26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 s="29">
        <v>1534.3045</v>
      </c>
      <c r="H480" cm="1">
        <f t="array" ref="H480">INDEX(kelas_charges[kelas],MATCH(1,(insurance9[[#This Row],[charges]]&gt;=kelas_charges[Lower])*(insurance9[[#This Row],[charges]]&lt;kelas_charges[Upper]),0),1)</f>
        <v>1</v>
      </c>
      <c r="I480" t="str" cm="1">
        <f t="array" ref="I480">INDEX(kelas_charges[desc],MATCH(1,(insurance9[[#This Row],[charges]]&gt;=kelas_charges[Lower])*(insurance9[[#This Row],[charges]]&lt;kelas_charges[Upper]),0),1)</f>
        <v>1121 s.d 6817</v>
      </c>
      <c r="J480">
        <f>IF(insurance9[[#This Row],[charges]]&gt;16700,1,0)</f>
        <v>0</v>
      </c>
      <c r="K480" s="138">
        <f>insurance9[[#This Row],[charges]]</f>
        <v>1534.3045</v>
      </c>
      <c r="L480">
        <f>insurance9[[#This Row],[age]]</f>
        <v>21</v>
      </c>
      <c r="M480">
        <f>IF(insurance9[[#This Row],[smoker]]="yes",1,0)</f>
        <v>0</v>
      </c>
      <c r="N480" t="str">
        <f>IF(insurance9[[#This Row],[smoker]]="yes","Perokok","Non Perokok")</f>
        <v>Non Perokok</v>
      </c>
      <c r="O480" s="138">
        <f>insurance9[[#This Row],[charges]]</f>
        <v>1534.3045</v>
      </c>
      <c r="P480" s="138" t="str" cm="1">
        <f t="array" ref="P480">INDEX(bmi[bmi name],MATCH(1,(insurance9[[#This Row],[bmi]]&lt;bmi[bmi atas])*(insurance9[[#This Row],[bmi]]&gt;=bmi[bmi bawah]),0),0)</f>
        <v>Obesitas II</v>
      </c>
      <c r="Q480" s="138">
        <f>insurance9[[#This Row],[cha]]</f>
        <v>1534.3045</v>
      </c>
      <c r="R480" s="138" t="str">
        <f>insurance9[[#This Row],[smo]]</f>
        <v>Non Perokok</v>
      </c>
      <c r="S480" s="149">
        <f>insurance9[[#This Row],[bmi]]</f>
        <v>36.85</v>
      </c>
      <c r="T480" s="149">
        <f>insurance9[[#This Row],[age]]</f>
        <v>21</v>
      </c>
      <c r="U480" s="149">
        <f>insurance9[[#This Row],[bmi2]]</f>
        <v>36.85</v>
      </c>
      <c r="V480">
        <f>insurance9[[#This Row],[charges_class]]</f>
        <v>1</v>
      </c>
      <c r="W480">
        <f>VLOOKUP(insurance9[[#This Row],[region]],Table2[],2,0)</f>
        <v>4</v>
      </c>
      <c r="X480">
        <f>IF(insurance9[[#This Row],[sex]]="female",0,1)</f>
        <v>1</v>
      </c>
      <c r="Y480">
        <f>insurance9[[#This Row],[bmi]]</f>
        <v>36.85</v>
      </c>
      <c r="Z480">
        <f>insurance9[[#This Row],[children]]</f>
        <v>0</v>
      </c>
    </row>
    <row r="481" spans="1:26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 s="29">
        <v>1824.2854</v>
      </c>
      <c r="H481" cm="1">
        <f t="array" ref="H481">INDEX(kelas_charges[kelas],MATCH(1,(insurance9[[#This Row],[charges]]&gt;=kelas_charges[Lower])*(insurance9[[#This Row],[charges]]&lt;kelas_charges[Upper]),0),1)</f>
        <v>1</v>
      </c>
      <c r="I481" t="str" cm="1">
        <f t="array" ref="I481">INDEX(kelas_charges[desc],MATCH(1,(insurance9[[#This Row],[charges]]&gt;=kelas_charges[Lower])*(insurance9[[#This Row],[charges]]&lt;kelas_charges[Upper]),0),1)</f>
        <v>1121 s.d 6817</v>
      </c>
      <c r="J481">
        <f>IF(insurance9[[#This Row],[charges]]&gt;16700,1,0)</f>
        <v>0</v>
      </c>
      <c r="K481" s="138">
        <f>insurance9[[#This Row],[charges]]</f>
        <v>1824.2854</v>
      </c>
      <c r="L481">
        <f>insurance9[[#This Row],[age]]</f>
        <v>23</v>
      </c>
      <c r="M481">
        <f>IF(insurance9[[#This Row],[smoker]]="yes",1,0)</f>
        <v>0</v>
      </c>
      <c r="N481" t="str">
        <f>IF(insurance9[[#This Row],[smoker]]="yes","Perokok","Non Perokok")</f>
        <v>Non Perokok</v>
      </c>
      <c r="O481" s="138">
        <f>insurance9[[#This Row],[charges]]</f>
        <v>1824.2854</v>
      </c>
      <c r="P481" s="138" t="str" cm="1">
        <f t="array" ref="P481">INDEX(bmi[bmi name],MATCH(1,(insurance9[[#This Row],[bmi]]&lt;bmi[bmi atas])*(insurance9[[#This Row],[bmi]]&gt;=bmi[bmi bawah]),0),0)</f>
        <v>Obesitas II</v>
      </c>
      <c r="Q481" s="138">
        <f>insurance9[[#This Row],[cha]]</f>
        <v>1824.2854</v>
      </c>
      <c r="R481" s="138" t="str">
        <f>insurance9[[#This Row],[smo]]</f>
        <v>Non Perokok</v>
      </c>
      <c r="S481" s="149">
        <f>insurance9[[#This Row],[bmi]]</f>
        <v>32.56</v>
      </c>
      <c r="T481" s="149">
        <f>insurance9[[#This Row],[age]]</f>
        <v>23</v>
      </c>
      <c r="U481" s="149">
        <f>insurance9[[#This Row],[bmi2]]</f>
        <v>32.56</v>
      </c>
      <c r="V481">
        <f>insurance9[[#This Row],[charges_class]]</f>
        <v>1</v>
      </c>
      <c r="W481">
        <f>VLOOKUP(insurance9[[#This Row],[region]],Table2[],2,0)</f>
        <v>4</v>
      </c>
      <c r="X481">
        <f>IF(insurance9[[#This Row],[sex]]="female",0,1)</f>
        <v>1</v>
      </c>
      <c r="Y481">
        <f>insurance9[[#This Row],[bmi]]</f>
        <v>32.56</v>
      </c>
      <c r="Z481">
        <f>insurance9[[#This Row],[children]]</f>
        <v>0</v>
      </c>
    </row>
    <row r="482" spans="1:26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 s="29">
        <v>15555.188749999999</v>
      </c>
      <c r="H482" cm="1">
        <f t="array" ref="H482">INDEX(kelas_charges[kelas],MATCH(1,(insurance9[[#This Row],[charges]]&gt;=kelas_charges[Lower])*(insurance9[[#This Row],[charges]]&lt;kelas_charges[Upper]),0),1)</f>
        <v>3</v>
      </c>
      <c r="I482" t="str" cm="1">
        <f t="array" ref="I482">INDEX(kelas_charges[desc],MATCH(1,(insurance9[[#This Row],[charges]]&gt;=kelas_charges[Lower])*(insurance9[[#This Row],[charges]]&lt;kelas_charges[Upper]),0),1)</f>
        <v>12512 s.d 18207</v>
      </c>
      <c r="J482">
        <f>IF(insurance9[[#This Row],[charges]]&gt;16700,1,0)</f>
        <v>0</v>
      </c>
      <c r="K482" s="138">
        <f>insurance9[[#This Row],[charges]]</f>
        <v>15555.188749999999</v>
      </c>
      <c r="L482">
        <f>insurance9[[#This Row],[age]]</f>
        <v>63</v>
      </c>
      <c r="M482">
        <f>IF(insurance9[[#This Row],[smoker]]="yes",1,0)</f>
        <v>0</v>
      </c>
      <c r="N482" t="str">
        <f>IF(insurance9[[#This Row],[smoker]]="yes","Perokok","Non Perokok")</f>
        <v>Non Perokok</v>
      </c>
      <c r="O482" s="138">
        <f>insurance9[[#This Row],[charges]]</f>
        <v>15555.188749999999</v>
      </c>
      <c r="P482" s="138" t="str" cm="1">
        <f t="array" ref="P482">INDEX(bmi[bmi name],MATCH(1,(insurance9[[#This Row],[bmi]]&lt;bmi[bmi atas])*(insurance9[[#This Row],[bmi]]&gt;=bmi[bmi bawah]),0),0)</f>
        <v>Obesitas II</v>
      </c>
      <c r="Q482" s="138">
        <f>insurance9[[#This Row],[cha]]</f>
        <v>15555.188749999999</v>
      </c>
      <c r="R482" s="138" t="str">
        <f>insurance9[[#This Row],[smo]]</f>
        <v>Non Perokok</v>
      </c>
      <c r="S482" s="149">
        <f>insurance9[[#This Row],[bmi]]</f>
        <v>41.325000000000003</v>
      </c>
      <c r="T482" s="149">
        <f>insurance9[[#This Row],[age]]</f>
        <v>63</v>
      </c>
      <c r="U482" s="149">
        <f>insurance9[[#This Row],[bmi2]]</f>
        <v>41.325000000000003</v>
      </c>
      <c r="V482">
        <f>insurance9[[#This Row],[charges_class]]</f>
        <v>3</v>
      </c>
      <c r="W482">
        <f>VLOOKUP(insurance9[[#This Row],[region]],Table2[],2,0)</f>
        <v>1</v>
      </c>
      <c r="X482">
        <f>IF(insurance9[[#This Row],[sex]]="female",0,1)</f>
        <v>1</v>
      </c>
      <c r="Y482">
        <f>insurance9[[#This Row],[bmi]]</f>
        <v>41.325000000000003</v>
      </c>
      <c r="Z482">
        <f>insurance9[[#This Row],[children]]</f>
        <v>3</v>
      </c>
    </row>
    <row r="483" spans="1:26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 s="29">
        <v>9304.7019</v>
      </c>
      <c r="H483" cm="1">
        <f t="array" ref="H483">INDEX(kelas_charges[kelas],MATCH(1,(insurance9[[#This Row],[charges]]&gt;=kelas_charges[Lower])*(insurance9[[#This Row],[charges]]&lt;kelas_charges[Upper]),0),1)</f>
        <v>2</v>
      </c>
      <c r="I483" t="str" cm="1">
        <f t="array" ref="I483">INDEX(kelas_charges[desc],MATCH(1,(insurance9[[#This Row],[charges]]&gt;=kelas_charges[Lower])*(insurance9[[#This Row],[charges]]&lt;kelas_charges[Upper]),0),1)</f>
        <v>6817 s.d 12512</v>
      </c>
      <c r="J483">
        <f>IF(insurance9[[#This Row],[charges]]&gt;16700,1,0)</f>
        <v>0</v>
      </c>
      <c r="K483" s="138">
        <f>insurance9[[#This Row],[charges]]</f>
        <v>9304.7019</v>
      </c>
      <c r="L483">
        <f>insurance9[[#This Row],[age]]</f>
        <v>49</v>
      </c>
      <c r="M483">
        <f>IF(insurance9[[#This Row],[smoker]]="yes",1,0)</f>
        <v>0</v>
      </c>
      <c r="N483" t="str">
        <f>IF(insurance9[[#This Row],[smoker]]="yes","Perokok","Non Perokok")</f>
        <v>Non Perokok</v>
      </c>
      <c r="O483" s="138">
        <f>insurance9[[#This Row],[charges]]</f>
        <v>9304.7019</v>
      </c>
      <c r="P483" s="138" t="str" cm="1">
        <f t="array" ref="P483">INDEX(bmi[bmi name],MATCH(1,(insurance9[[#This Row],[bmi]]&lt;bmi[bmi atas])*(insurance9[[#This Row],[bmi]]&gt;=bmi[bmi bawah]),0),0)</f>
        <v>Obesitas II</v>
      </c>
      <c r="Q483" s="138">
        <f>insurance9[[#This Row],[cha]]</f>
        <v>9304.7019</v>
      </c>
      <c r="R483" s="138" t="str">
        <f>insurance9[[#This Row],[smo]]</f>
        <v>Non Perokok</v>
      </c>
      <c r="S483" s="149">
        <f>insurance9[[#This Row],[bmi]]</f>
        <v>37.51</v>
      </c>
      <c r="T483" s="149">
        <f>insurance9[[#This Row],[age]]</f>
        <v>49</v>
      </c>
      <c r="U483" s="149">
        <f>insurance9[[#This Row],[bmi2]]</f>
        <v>37.51</v>
      </c>
      <c r="V483">
        <f>insurance9[[#This Row],[charges_class]]</f>
        <v>2</v>
      </c>
      <c r="W483">
        <f>VLOOKUP(insurance9[[#This Row],[region]],Table2[],2,0)</f>
        <v>4</v>
      </c>
      <c r="X483">
        <f>IF(insurance9[[#This Row],[sex]]="female",0,1)</f>
        <v>1</v>
      </c>
      <c r="Y483">
        <f>insurance9[[#This Row],[bmi]]</f>
        <v>37.51</v>
      </c>
      <c r="Z483">
        <f>insurance9[[#This Row],[children]]</f>
        <v>2</v>
      </c>
    </row>
    <row r="484" spans="1:26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 s="29">
        <v>1622.1885</v>
      </c>
      <c r="H484" cm="1">
        <f t="array" ref="H484">INDEX(kelas_charges[kelas],MATCH(1,(insurance9[[#This Row],[charges]]&gt;=kelas_charges[Lower])*(insurance9[[#This Row],[charges]]&lt;kelas_charges[Upper]),0),1)</f>
        <v>1</v>
      </c>
      <c r="I484" t="str" cm="1">
        <f t="array" ref="I484">INDEX(kelas_charges[desc],MATCH(1,(insurance9[[#This Row],[charges]]&gt;=kelas_charges[Lower])*(insurance9[[#This Row],[charges]]&lt;kelas_charges[Upper]),0),1)</f>
        <v>1121 s.d 6817</v>
      </c>
      <c r="J484">
        <f>IF(insurance9[[#This Row],[charges]]&gt;16700,1,0)</f>
        <v>0</v>
      </c>
      <c r="K484" s="138">
        <f>insurance9[[#This Row],[charges]]</f>
        <v>1622.1885</v>
      </c>
      <c r="L484">
        <f>insurance9[[#This Row],[age]]</f>
        <v>18</v>
      </c>
      <c r="M484">
        <f>IF(insurance9[[#This Row],[smoker]]="yes",1,0)</f>
        <v>0</v>
      </c>
      <c r="N484" t="str">
        <f>IF(insurance9[[#This Row],[smoker]]="yes","Perokok","Non Perokok")</f>
        <v>Non Perokok</v>
      </c>
      <c r="O484" s="138">
        <f>insurance9[[#This Row],[charges]]</f>
        <v>1622.1885</v>
      </c>
      <c r="P484" s="138" t="str" cm="1">
        <f t="array" ref="P484">INDEX(bmi[bmi name],MATCH(1,(insurance9[[#This Row],[bmi]]&lt;bmi[bmi atas])*(insurance9[[#This Row],[bmi]]&gt;=bmi[bmi bawah]),0),0)</f>
        <v>Obesitas II</v>
      </c>
      <c r="Q484" s="138">
        <f>insurance9[[#This Row],[cha]]</f>
        <v>1622.1885</v>
      </c>
      <c r="R484" s="138" t="str">
        <f>insurance9[[#This Row],[smo]]</f>
        <v>Non Perokok</v>
      </c>
      <c r="S484" s="149">
        <f>insurance9[[#This Row],[bmi]]</f>
        <v>31.35</v>
      </c>
      <c r="T484" s="149">
        <f>insurance9[[#This Row],[age]]</f>
        <v>18</v>
      </c>
      <c r="U484" s="149">
        <f>insurance9[[#This Row],[bmi2]]</f>
        <v>31.35</v>
      </c>
      <c r="V484">
        <f>insurance9[[#This Row],[charges_class]]</f>
        <v>1</v>
      </c>
      <c r="W484">
        <f>VLOOKUP(insurance9[[#This Row],[region]],Table2[],2,0)</f>
        <v>4</v>
      </c>
      <c r="X484">
        <f>IF(insurance9[[#This Row],[sex]]="female",0,1)</f>
        <v>0</v>
      </c>
      <c r="Y484">
        <f>insurance9[[#This Row],[bmi]]</f>
        <v>31.35</v>
      </c>
      <c r="Z484">
        <f>insurance9[[#This Row],[children]]</f>
        <v>0</v>
      </c>
    </row>
    <row r="485" spans="1:26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 s="29">
        <v>9880.0679999999993</v>
      </c>
      <c r="H485" cm="1">
        <f t="array" ref="H485">INDEX(kelas_charges[kelas],MATCH(1,(insurance9[[#This Row],[charges]]&gt;=kelas_charges[Lower])*(insurance9[[#This Row],[charges]]&lt;kelas_charges[Upper]),0),1)</f>
        <v>2</v>
      </c>
      <c r="I485" t="str" cm="1">
        <f t="array" ref="I485">INDEX(kelas_charges[desc],MATCH(1,(insurance9[[#This Row],[charges]]&gt;=kelas_charges[Lower])*(insurance9[[#This Row],[charges]]&lt;kelas_charges[Upper]),0),1)</f>
        <v>6817 s.d 12512</v>
      </c>
      <c r="J485">
        <f>IF(insurance9[[#This Row],[charges]]&gt;16700,1,0)</f>
        <v>0</v>
      </c>
      <c r="K485" s="138">
        <f>insurance9[[#This Row],[charges]]</f>
        <v>9880.0679999999993</v>
      </c>
      <c r="L485">
        <f>insurance9[[#This Row],[age]]</f>
        <v>51</v>
      </c>
      <c r="M485">
        <f>IF(insurance9[[#This Row],[smoker]]="yes",1,0)</f>
        <v>0</v>
      </c>
      <c r="N485" t="str">
        <f>IF(insurance9[[#This Row],[smoker]]="yes","Perokok","Non Perokok")</f>
        <v>Non Perokok</v>
      </c>
      <c r="O485" s="138">
        <f>insurance9[[#This Row],[charges]]</f>
        <v>9880.0679999999993</v>
      </c>
      <c r="P485" s="138" t="str" cm="1">
        <f t="array" ref="P485">INDEX(bmi[bmi name],MATCH(1,(insurance9[[#This Row],[bmi]]&lt;bmi[bmi atas])*(insurance9[[#This Row],[bmi]]&gt;=bmi[bmi bawah]),0),0)</f>
        <v>Obesitas II</v>
      </c>
      <c r="Q485" s="138">
        <f>insurance9[[#This Row],[cha]]</f>
        <v>9880.0679999999993</v>
      </c>
      <c r="R485" s="138" t="str">
        <f>insurance9[[#This Row],[smo]]</f>
        <v>Non Perokok</v>
      </c>
      <c r="S485" s="149">
        <f>insurance9[[#This Row],[bmi]]</f>
        <v>39.5</v>
      </c>
      <c r="T485" s="149">
        <f>insurance9[[#This Row],[age]]</f>
        <v>51</v>
      </c>
      <c r="U485" s="149">
        <f>insurance9[[#This Row],[bmi2]]</f>
        <v>39.5</v>
      </c>
      <c r="V485">
        <f>insurance9[[#This Row],[charges_class]]</f>
        <v>2</v>
      </c>
      <c r="W485">
        <f>VLOOKUP(insurance9[[#This Row],[region]],Table2[],2,0)</f>
        <v>3</v>
      </c>
      <c r="X485">
        <f>IF(insurance9[[#This Row],[sex]]="female",0,1)</f>
        <v>0</v>
      </c>
      <c r="Y485">
        <f>insurance9[[#This Row],[bmi]]</f>
        <v>39.5</v>
      </c>
      <c r="Z485">
        <f>insurance9[[#This Row],[children]]</f>
        <v>1</v>
      </c>
    </row>
    <row r="486" spans="1:26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 s="29">
        <v>9563.0290000000005</v>
      </c>
      <c r="H486" cm="1">
        <f t="array" ref="H486">INDEX(kelas_charges[kelas],MATCH(1,(insurance9[[#This Row],[charges]]&gt;=kelas_charges[Lower])*(insurance9[[#This Row],[charges]]&lt;kelas_charges[Upper]),0),1)</f>
        <v>2</v>
      </c>
      <c r="I486" t="str" cm="1">
        <f t="array" ref="I486">INDEX(kelas_charges[desc],MATCH(1,(insurance9[[#This Row],[charges]]&gt;=kelas_charges[Lower])*(insurance9[[#This Row],[charges]]&lt;kelas_charges[Upper]),0),1)</f>
        <v>6817 s.d 12512</v>
      </c>
      <c r="J486">
        <f>IF(insurance9[[#This Row],[charges]]&gt;16700,1,0)</f>
        <v>0</v>
      </c>
      <c r="K486" s="138">
        <f>insurance9[[#This Row],[charges]]</f>
        <v>9563.0290000000005</v>
      </c>
      <c r="L486">
        <f>insurance9[[#This Row],[age]]</f>
        <v>48</v>
      </c>
      <c r="M486">
        <f>IF(insurance9[[#This Row],[smoker]]="yes",1,0)</f>
        <v>0</v>
      </c>
      <c r="N486" t="str">
        <f>IF(insurance9[[#This Row],[smoker]]="yes","Perokok","Non Perokok")</f>
        <v>Non Perokok</v>
      </c>
      <c r="O486" s="138">
        <f>insurance9[[#This Row],[charges]]</f>
        <v>9563.0290000000005</v>
      </c>
      <c r="P486" s="138" t="str" cm="1">
        <f t="array" ref="P486">INDEX(bmi[bmi name],MATCH(1,(insurance9[[#This Row],[bmi]]&lt;bmi[bmi atas])*(insurance9[[#This Row],[bmi]]&gt;=bmi[bmi bawah]),0),0)</f>
        <v>Obesitas II</v>
      </c>
      <c r="Q486" s="138">
        <f>insurance9[[#This Row],[cha]]</f>
        <v>9563.0290000000005</v>
      </c>
      <c r="R486" s="138" t="str">
        <f>insurance9[[#This Row],[smo]]</f>
        <v>Non Perokok</v>
      </c>
      <c r="S486" s="149">
        <f>insurance9[[#This Row],[bmi]]</f>
        <v>34.299999999999997</v>
      </c>
      <c r="T486" s="149">
        <f>insurance9[[#This Row],[age]]</f>
        <v>48</v>
      </c>
      <c r="U486" s="149">
        <f>insurance9[[#This Row],[bmi2]]</f>
        <v>34.299999999999997</v>
      </c>
      <c r="V486">
        <f>insurance9[[#This Row],[charges_class]]</f>
        <v>2</v>
      </c>
      <c r="W486">
        <f>VLOOKUP(insurance9[[#This Row],[region]],Table2[],2,0)</f>
        <v>3</v>
      </c>
      <c r="X486">
        <f>IF(insurance9[[#This Row],[sex]]="female",0,1)</f>
        <v>1</v>
      </c>
      <c r="Y486">
        <f>insurance9[[#This Row],[bmi]]</f>
        <v>34.299999999999997</v>
      </c>
      <c r="Z486">
        <f>insurance9[[#This Row],[children]]</f>
        <v>3</v>
      </c>
    </row>
    <row r="487" spans="1:26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 s="29">
        <v>4347.0233500000004</v>
      </c>
      <c r="H487" cm="1">
        <f t="array" ref="H487">INDEX(kelas_charges[kelas],MATCH(1,(insurance9[[#This Row],[charges]]&gt;=kelas_charges[Lower])*(insurance9[[#This Row],[charges]]&lt;kelas_charges[Upper]),0),1)</f>
        <v>1</v>
      </c>
      <c r="I487" t="str" cm="1">
        <f t="array" ref="I487">INDEX(kelas_charges[desc],MATCH(1,(insurance9[[#This Row],[charges]]&gt;=kelas_charges[Lower])*(insurance9[[#This Row],[charges]]&lt;kelas_charges[Upper]),0),1)</f>
        <v>1121 s.d 6817</v>
      </c>
      <c r="J487">
        <f>IF(insurance9[[#This Row],[charges]]&gt;16700,1,0)</f>
        <v>0</v>
      </c>
      <c r="K487" s="138">
        <f>insurance9[[#This Row],[charges]]</f>
        <v>4347.0233500000004</v>
      </c>
      <c r="L487">
        <f>insurance9[[#This Row],[age]]</f>
        <v>31</v>
      </c>
      <c r="M487">
        <f>IF(insurance9[[#This Row],[smoker]]="yes",1,0)</f>
        <v>0</v>
      </c>
      <c r="N487" t="str">
        <f>IF(insurance9[[#This Row],[smoker]]="yes","Perokok","Non Perokok")</f>
        <v>Non Perokok</v>
      </c>
      <c r="O487" s="138">
        <f>insurance9[[#This Row],[charges]]</f>
        <v>4347.0233500000004</v>
      </c>
      <c r="P487" s="138" t="str" cm="1">
        <f t="array" ref="P487">INDEX(bmi[bmi name],MATCH(1,(insurance9[[#This Row],[bmi]]&lt;bmi[bmi atas])*(insurance9[[#This Row],[bmi]]&gt;=bmi[bmi bawah]),0),0)</f>
        <v>Obesitas II</v>
      </c>
      <c r="Q487" s="138">
        <f>insurance9[[#This Row],[cha]]</f>
        <v>4347.0233500000004</v>
      </c>
      <c r="R487" s="138" t="str">
        <f>insurance9[[#This Row],[smo]]</f>
        <v>Non Perokok</v>
      </c>
      <c r="S487" s="149">
        <f>insurance9[[#This Row],[bmi]]</f>
        <v>31.065000000000001</v>
      </c>
      <c r="T487" s="149">
        <f>insurance9[[#This Row],[age]]</f>
        <v>31</v>
      </c>
      <c r="U487" s="149">
        <f>insurance9[[#This Row],[bmi2]]</f>
        <v>31.065000000000001</v>
      </c>
      <c r="V487">
        <f>insurance9[[#This Row],[charges_class]]</f>
        <v>1</v>
      </c>
      <c r="W487">
        <f>VLOOKUP(insurance9[[#This Row],[region]],Table2[],2,0)</f>
        <v>2</v>
      </c>
      <c r="X487">
        <f>IF(insurance9[[#This Row],[sex]]="female",0,1)</f>
        <v>0</v>
      </c>
      <c r="Y487">
        <f>insurance9[[#This Row],[bmi]]</f>
        <v>31.065000000000001</v>
      </c>
      <c r="Z487">
        <f>insurance9[[#This Row],[children]]</f>
        <v>0</v>
      </c>
    </row>
    <row r="488" spans="1:26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 s="29">
        <v>12475.3513</v>
      </c>
      <c r="H488" cm="1">
        <f t="array" ref="H488">INDEX(kelas_charges[kelas],MATCH(1,(insurance9[[#This Row],[charges]]&gt;=kelas_charges[Lower])*(insurance9[[#This Row],[charges]]&lt;kelas_charges[Upper]),0),1)</f>
        <v>2</v>
      </c>
      <c r="I488" t="str" cm="1">
        <f t="array" ref="I488">INDEX(kelas_charges[desc],MATCH(1,(insurance9[[#This Row],[charges]]&gt;=kelas_charges[Lower])*(insurance9[[#This Row],[charges]]&lt;kelas_charges[Upper]),0),1)</f>
        <v>6817 s.d 12512</v>
      </c>
      <c r="J488">
        <f>IF(insurance9[[#This Row],[charges]]&gt;16700,1,0)</f>
        <v>0</v>
      </c>
      <c r="K488" s="138">
        <f>insurance9[[#This Row],[charges]]</f>
        <v>12475.3513</v>
      </c>
      <c r="L488">
        <f>insurance9[[#This Row],[age]]</f>
        <v>54</v>
      </c>
      <c r="M488">
        <f>IF(insurance9[[#This Row],[smoker]]="yes",1,0)</f>
        <v>0</v>
      </c>
      <c r="N488" t="str">
        <f>IF(insurance9[[#This Row],[smoker]]="yes","Perokok","Non Perokok")</f>
        <v>Non Perokok</v>
      </c>
      <c r="O488" s="138">
        <f>insurance9[[#This Row],[charges]]</f>
        <v>12475.3513</v>
      </c>
      <c r="P488" s="138" t="str" cm="1">
        <f t="array" ref="P488">INDEX(bmi[bmi name],MATCH(1,(insurance9[[#This Row],[bmi]]&lt;bmi[bmi atas])*(insurance9[[#This Row],[bmi]]&gt;=bmi[bmi bawah]),0),0)</f>
        <v>Normal</v>
      </c>
      <c r="Q488" s="138">
        <f>insurance9[[#This Row],[cha]]</f>
        <v>12475.3513</v>
      </c>
      <c r="R488" s="138" t="str">
        <f>insurance9[[#This Row],[smo]]</f>
        <v>Non Perokok</v>
      </c>
      <c r="S488" s="149">
        <f>insurance9[[#This Row],[bmi]]</f>
        <v>21.47</v>
      </c>
      <c r="T488" s="149">
        <f>insurance9[[#This Row],[age]]</f>
        <v>54</v>
      </c>
      <c r="U488" s="149">
        <f>insurance9[[#This Row],[bmi2]]</f>
        <v>21.47</v>
      </c>
      <c r="V488">
        <f>insurance9[[#This Row],[charges_class]]</f>
        <v>2</v>
      </c>
      <c r="W488">
        <f>VLOOKUP(insurance9[[#This Row],[region]],Table2[],2,0)</f>
        <v>1</v>
      </c>
      <c r="X488">
        <f>IF(insurance9[[#This Row],[sex]]="female",0,1)</f>
        <v>0</v>
      </c>
      <c r="Y488">
        <f>insurance9[[#This Row],[bmi]]</f>
        <v>21.47</v>
      </c>
      <c r="Z488">
        <f>insurance9[[#This Row],[children]]</f>
        <v>3</v>
      </c>
    </row>
    <row r="489" spans="1:26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 s="29">
        <v>1253.9359999999999</v>
      </c>
      <c r="H489" cm="1">
        <f t="array" ref="H489">INDEX(kelas_charges[kelas],MATCH(1,(insurance9[[#This Row],[charges]]&gt;=kelas_charges[Lower])*(insurance9[[#This Row],[charges]]&lt;kelas_charges[Upper]),0),1)</f>
        <v>1</v>
      </c>
      <c r="I489" t="str" cm="1">
        <f t="array" ref="I489">INDEX(kelas_charges[desc],MATCH(1,(insurance9[[#This Row],[charges]]&gt;=kelas_charges[Lower])*(insurance9[[#This Row],[charges]]&lt;kelas_charges[Upper]),0),1)</f>
        <v>1121 s.d 6817</v>
      </c>
      <c r="J489">
        <f>IF(insurance9[[#This Row],[charges]]&gt;16700,1,0)</f>
        <v>0</v>
      </c>
      <c r="K489" s="138">
        <f>insurance9[[#This Row],[charges]]</f>
        <v>1253.9359999999999</v>
      </c>
      <c r="L489">
        <f>insurance9[[#This Row],[age]]</f>
        <v>19</v>
      </c>
      <c r="M489">
        <f>IF(insurance9[[#This Row],[smoker]]="yes",1,0)</f>
        <v>0</v>
      </c>
      <c r="N489" t="str">
        <f>IF(insurance9[[#This Row],[smoker]]="yes","Perokok","Non Perokok")</f>
        <v>Non Perokok</v>
      </c>
      <c r="O489" s="138">
        <f>insurance9[[#This Row],[charges]]</f>
        <v>1253.9359999999999</v>
      </c>
      <c r="P489" s="138" t="str" cm="1">
        <f t="array" ref="P489">INDEX(bmi[bmi name],MATCH(1,(insurance9[[#This Row],[bmi]]&lt;bmi[bmi atas])*(insurance9[[#This Row],[bmi]]&gt;=bmi[bmi bawah]),0),0)</f>
        <v>Obesitas I</v>
      </c>
      <c r="Q489" s="138">
        <f>insurance9[[#This Row],[cha]]</f>
        <v>1253.9359999999999</v>
      </c>
      <c r="R489" s="138" t="str">
        <f>insurance9[[#This Row],[smo]]</f>
        <v>Non Perokok</v>
      </c>
      <c r="S489" s="149">
        <f>insurance9[[#This Row],[bmi]]</f>
        <v>28.7</v>
      </c>
      <c r="T489" s="149">
        <f>insurance9[[#This Row],[age]]</f>
        <v>19</v>
      </c>
      <c r="U489" s="149">
        <f>insurance9[[#This Row],[bmi2]]</f>
        <v>28.7</v>
      </c>
      <c r="V489">
        <f>insurance9[[#This Row],[charges_class]]</f>
        <v>1</v>
      </c>
      <c r="W489">
        <f>VLOOKUP(insurance9[[#This Row],[region]],Table2[],2,0)</f>
        <v>3</v>
      </c>
      <c r="X489">
        <f>IF(insurance9[[#This Row],[sex]]="female",0,1)</f>
        <v>1</v>
      </c>
      <c r="Y489">
        <f>insurance9[[#This Row],[bmi]]</f>
        <v>28.7</v>
      </c>
      <c r="Z489">
        <f>insurance9[[#This Row],[children]]</f>
        <v>0</v>
      </c>
    </row>
    <row r="490" spans="1:26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 s="29">
        <v>48885.135609999998</v>
      </c>
      <c r="H490" cm="1">
        <f t="array" ref="H490">INDEX(kelas_charges[kelas],MATCH(1,(insurance9[[#This Row],[charges]]&gt;=kelas_charges[Lower])*(insurance9[[#This Row],[charges]]&lt;kelas_charges[Upper]),0),1)</f>
        <v>9</v>
      </c>
      <c r="I490" t="str" cm="1">
        <f t="array" ref="I490">INDEX(kelas_charges[desc],MATCH(1,(insurance9[[#This Row],[charges]]&gt;=kelas_charges[Lower])*(insurance9[[#This Row],[charges]]&lt;kelas_charges[Upper]),0),1)</f>
        <v>46684 s.d 52379</v>
      </c>
      <c r="J490">
        <f>IF(insurance9[[#This Row],[charges]]&gt;16700,1,0)</f>
        <v>1</v>
      </c>
      <c r="K490" s="138">
        <f>insurance9[[#This Row],[charges]]</f>
        <v>48885.135609999998</v>
      </c>
      <c r="L490">
        <f>insurance9[[#This Row],[age]]</f>
        <v>44</v>
      </c>
      <c r="M490">
        <f>IF(insurance9[[#This Row],[smoker]]="yes",1,0)</f>
        <v>1</v>
      </c>
      <c r="N490" t="str">
        <f>IF(insurance9[[#This Row],[smoker]]="yes","Perokok","Non Perokok")</f>
        <v>Perokok</v>
      </c>
      <c r="O490" s="138">
        <f>insurance9[[#This Row],[charges]]</f>
        <v>48885.135609999998</v>
      </c>
      <c r="P490" s="138" t="str" cm="1">
        <f t="array" ref="P490">INDEX(bmi[bmi name],MATCH(1,(insurance9[[#This Row],[bmi]]&lt;bmi[bmi atas])*(insurance9[[#This Row],[bmi]]&gt;=bmi[bmi bawah]),0),0)</f>
        <v>Obesitas II</v>
      </c>
      <c r="Q490" s="138">
        <f>insurance9[[#This Row],[cha]]</f>
        <v>48885.135609999998</v>
      </c>
      <c r="R490" s="138" t="str">
        <f>insurance9[[#This Row],[smo]]</f>
        <v>Perokok</v>
      </c>
      <c r="S490" s="149">
        <f>insurance9[[#This Row],[bmi]]</f>
        <v>38.06</v>
      </c>
      <c r="T490" s="149">
        <f>insurance9[[#This Row],[age]]</f>
        <v>44</v>
      </c>
      <c r="U490" s="149">
        <f>insurance9[[#This Row],[bmi2]]</f>
        <v>38.06</v>
      </c>
      <c r="V490">
        <f>insurance9[[#This Row],[charges_class]]</f>
        <v>9</v>
      </c>
      <c r="W490">
        <f>VLOOKUP(insurance9[[#This Row],[region]],Table2[],2,0)</f>
        <v>4</v>
      </c>
      <c r="X490">
        <f>IF(insurance9[[#This Row],[sex]]="female",0,1)</f>
        <v>0</v>
      </c>
      <c r="Y490">
        <f>insurance9[[#This Row],[bmi]]</f>
        <v>38.06</v>
      </c>
      <c r="Z490">
        <f>insurance9[[#This Row],[children]]</f>
        <v>0</v>
      </c>
    </row>
    <row r="491" spans="1:26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 s="29">
        <v>10461.9794</v>
      </c>
      <c r="H491" cm="1">
        <f t="array" ref="H491">INDEX(kelas_charges[kelas],MATCH(1,(insurance9[[#This Row],[charges]]&gt;=kelas_charges[Lower])*(insurance9[[#This Row],[charges]]&lt;kelas_charges[Upper]),0),1)</f>
        <v>2</v>
      </c>
      <c r="I491" t="str" cm="1">
        <f t="array" ref="I491">INDEX(kelas_charges[desc],MATCH(1,(insurance9[[#This Row],[charges]]&gt;=kelas_charges[Lower])*(insurance9[[#This Row],[charges]]&lt;kelas_charges[Upper]),0),1)</f>
        <v>6817 s.d 12512</v>
      </c>
      <c r="J491">
        <f>IF(insurance9[[#This Row],[charges]]&gt;16700,1,0)</f>
        <v>0</v>
      </c>
      <c r="K491" s="138">
        <f>insurance9[[#This Row],[charges]]</f>
        <v>10461.9794</v>
      </c>
      <c r="L491">
        <f>insurance9[[#This Row],[age]]</f>
        <v>53</v>
      </c>
      <c r="M491">
        <f>IF(insurance9[[#This Row],[smoker]]="yes",1,0)</f>
        <v>0</v>
      </c>
      <c r="N491" t="str">
        <f>IF(insurance9[[#This Row],[smoker]]="yes","Perokok","Non Perokok")</f>
        <v>Non Perokok</v>
      </c>
      <c r="O491" s="138">
        <f>insurance9[[#This Row],[charges]]</f>
        <v>10461.9794</v>
      </c>
      <c r="P491" s="138" t="str" cm="1">
        <f t="array" ref="P491">INDEX(bmi[bmi name],MATCH(1,(insurance9[[#This Row],[bmi]]&lt;bmi[bmi atas])*(insurance9[[#This Row],[bmi]]&gt;=bmi[bmi bawah]),0),0)</f>
        <v>Obesitas II</v>
      </c>
      <c r="Q491" s="138">
        <f>insurance9[[#This Row],[cha]]</f>
        <v>10461.9794</v>
      </c>
      <c r="R491" s="138" t="str">
        <f>insurance9[[#This Row],[smo]]</f>
        <v>Non Perokok</v>
      </c>
      <c r="S491" s="149">
        <f>insurance9[[#This Row],[bmi]]</f>
        <v>31.16</v>
      </c>
      <c r="T491" s="149">
        <f>insurance9[[#This Row],[age]]</f>
        <v>53</v>
      </c>
      <c r="U491" s="149">
        <f>insurance9[[#This Row],[bmi2]]</f>
        <v>31.16</v>
      </c>
      <c r="V491">
        <f>insurance9[[#This Row],[charges_class]]</f>
        <v>2</v>
      </c>
      <c r="W491">
        <f>VLOOKUP(insurance9[[#This Row],[region]],Table2[],2,0)</f>
        <v>1</v>
      </c>
      <c r="X491">
        <f>IF(insurance9[[#This Row],[sex]]="female",0,1)</f>
        <v>1</v>
      </c>
      <c r="Y491">
        <f>insurance9[[#This Row],[bmi]]</f>
        <v>31.16</v>
      </c>
      <c r="Z491">
        <f>insurance9[[#This Row],[children]]</f>
        <v>1</v>
      </c>
    </row>
    <row r="492" spans="1:26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 s="29">
        <v>1748.7739999999999</v>
      </c>
      <c r="H492" cm="1">
        <f t="array" ref="H492">INDEX(kelas_charges[kelas],MATCH(1,(insurance9[[#This Row],[charges]]&gt;=kelas_charges[Lower])*(insurance9[[#This Row],[charges]]&lt;kelas_charges[Upper]),0),1)</f>
        <v>1</v>
      </c>
      <c r="I492" t="str" cm="1">
        <f t="array" ref="I492">INDEX(kelas_charges[desc],MATCH(1,(insurance9[[#This Row],[charges]]&gt;=kelas_charges[Lower])*(insurance9[[#This Row],[charges]]&lt;kelas_charges[Upper]),0),1)</f>
        <v>1121 s.d 6817</v>
      </c>
      <c r="J492">
        <f>IF(insurance9[[#This Row],[charges]]&gt;16700,1,0)</f>
        <v>0</v>
      </c>
      <c r="K492" s="138">
        <f>insurance9[[#This Row],[charges]]</f>
        <v>1748.7739999999999</v>
      </c>
      <c r="L492">
        <f>insurance9[[#This Row],[age]]</f>
        <v>19</v>
      </c>
      <c r="M492">
        <f>IF(insurance9[[#This Row],[smoker]]="yes",1,0)</f>
        <v>0</v>
      </c>
      <c r="N492" t="str">
        <f>IF(insurance9[[#This Row],[smoker]]="yes","Perokok","Non Perokok")</f>
        <v>Non Perokok</v>
      </c>
      <c r="O492" s="138">
        <f>insurance9[[#This Row],[charges]]</f>
        <v>1748.7739999999999</v>
      </c>
      <c r="P492" s="138" t="str" cm="1">
        <f t="array" ref="P492">INDEX(bmi[bmi name],MATCH(1,(insurance9[[#This Row],[bmi]]&lt;bmi[bmi atas])*(insurance9[[#This Row],[bmi]]&gt;=bmi[bmi bawah]),0),0)</f>
        <v>Obesitas II</v>
      </c>
      <c r="Q492" s="138">
        <f>insurance9[[#This Row],[cha]]</f>
        <v>1748.7739999999999</v>
      </c>
      <c r="R492" s="138" t="str">
        <f>insurance9[[#This Row],[smo]]</f>
        <v>Non Perokok</v>
      </c>
      <c r="S492" s="149">
        <f>insurance9[[#This Row],[bmi]]</f>
        <v>32.9</v>
      </c>
      <c r="T492" s="149">
        <f>insurance9[[#This Row],[age]]</f>
        <v>19</v>
      </c>
      <c r="U492" s="149">
        <f>insurance9[[#This Row],[bmi2]]</f>
        <v>32.9</v>
      </c>
      <c r="V492">
        <f>insurance9[[#This Row],[charges_class]]</f>
        <v>1</v>
      </c>
      <c r="W492">
        <f>VLOOKUP(insurance9[[#This Row],[region]],Table2[],2,0)</f>
        <v>3</v>
      </c>
      <c r="X492">
        <f>IF(insurance9[[#This Row],[sex]]="female",0,1)</f>
        <v>0</v>
      </c>
      <c r="Y492">
        <f>insurance9[[#This Row],[bmi]]</f>
        <v>32.9</v>
      </c>
      <c r="Z492">
        <f>insurance9[[#This Row],[children]]</f>
        <v>0</v>
      </c>
    </row>
    <row r="493" spans="1:26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 s="29">
        <v>24513.091260000001</v>
      </c>
      <c r="H493" cm="1">
        <f t="array" ref="H493">INDEX(kelas_charges[kelas],MATCH(1,(insurance9[[#This Row],[charges]]&gt;=kelas_charges[Lower])*(insurance9[[#This Row],[charges]]&lt;kelas_charges[Upper]),0),1)</f>
        <v>5</v>
      </c>
      <c r="I493" t="str" cm="1">
        <f t="array" ref="I493">INDEX(kelas_charges[desc],MATCH(1,(insurance9[[#This Row],[charges]]&gt;=kelas_charges[Lower])*(insurance9[[#This Row],[charges]]&lt;kelas_charges[Upper]),0),1)</f>
        <v>23903 s.d 29598</v>
      </c>
      <c r="J493">
        <f>IF(insurance9[[#This Row],[charges]]&gt;16700,1,0)</f>
        <v>1</v>
      </c>
      <c r="K493" s="138">
        <f>insurance9[[#This Row],[charges]]</f>
        <v>24513.091260000001</v>
      </c>
      <c r="L493">
        <f>insurance9[[#This Row],[age]]</f>
        <v>61</v>
      </c>
      <c r="M493">
        <f>IF(insurance9[[#This Row],[smoker]]="yes",1,0)</f>
        <v>0</v>
      </c>
      <c r="N493" t="str">
        <f>IF(insurance9[[#This Row],[smoker]]="yes","Perokok","Non Perokok")</f>
        <v>Non Perokok</v>
      </c>
      <c r="O493" s="138">
        <f>insurance9[[#This Row],[charges]]</f>
        <v>24513.091260000001</v>
      </c>
      <c r="P493" s="138" t="str" cm="1">
        <f t="array" ref="P493">INDEX(bmi[bmi name],MATCH(1,(insurance9[[#This Row],[bmi]]&lt;bmi[bmi atas])*(insurance9[[#This Row],[bmi]]&gt;=bmi[bmi bawah]),0),0)</f>
        <v>Obesitas I</v>
      </c>
      <c r="Q493" s="138">
        <f>insurance9[[#This Row],[cha]]</f>
        <v>24513.091260000001</v>
      </c>
      <c r="R493" s="138" t="str">
        <f>insurance9[[#This Row],[smo]]</f>
        <v>Non Perokok</v>
      </c>
      <c r="S493" s="149">
        <f>insurance9[[#This Row],[bmi]]</f>
        <v>25.08</v>
      </c>
      <c r="T493" s="149">
        <f>insurance9[[#This Row],[age]]</f>
        <v>61</v>
      </c>
      <c r="U493" s="149">
        <f>insurance9[[#This Row],[bmi2]]</f>
        <v>25.08</v>
      </c>
      <c r="V493">
        <f>insurance9[[#This Row],[charges_class]]</f>
        <v>5</v>
      </c>
      <c r="W493">
        <f>VLOOKUP(insurance9[[#This Row],[region]],Table2[],2,0)</f>
        <v>4</v>
      </c>
      <c r="X493">
        <f>IF(insurance9[[#This Row],[sex]]="female",0,1)</f>
        <v>0</v>
      </c>
      <c r="Y493">
        <f>insurance9[[#This Row],[bmi]]</f>
        <v>25.08</v>
      </c>
      <c r="Z493">
        <f>insurance9[[#This Row],[children]]</f>
        <v>0</v>
      </c>
    </row>
    <row r="494" spans="1:26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 s="29">
        <v>2196.4731999999999</v>
      </c>
      <c r="H494" cm="1">
        <f t="array" ref="H494">INDEX(kelas_charges[kelas],MATCH(1,(insurance9[[#This Row],[charges]]&gt;=kelas_charges[Lower])*(insurance9[[#This Row],[charges]]&lt;kelas_charges[Upper]),0),1)</f>
        <v>1</v>
      </c>
      <c r="I494" t="str" cm="1">
        <f t="array" ref="I494">INDEX(kelas_charges[desc],MATCH(1,(insurance9[[#This Row],[charges]]&gt;=kelas_charges[Lower])*(insurance9[[#This Row],[charges]]&lt;kelas_charges[Upper]),0),1)</f>
        <v>1121 s.d 6817</v>
      </c>
      <c r="J494">
        <f>IF(insurance9[[#This Row],[charges]]&gt;16700,1,0)</f>
        <v>0</v>
      </c>
      <c r="K494" s="138">
        <f>insurance9[[#This Row],[charges]]</f>
        <v>2196.4731999999999</v>
      </c>
      <c r="L494">
        <f>insurance9[[#This Row],[age]]</f>
        <v>18</v>
      </c>
      <c r="M494">
        <f>IF(insurance9[[#This Row],[smoker]]="yes",1,0)</f>
        <v>0</v>
      </c>
      <c r="N494" t="str">
        <f>IF(insurance9[[#This Row],[smoker]]="yes","Perokok","Non Perokok")</f>
        <v>Non Perokok</v>
      </c>
      <c r="O494" s="138">
        <f>insurance9[[#This Row],[charges]]</f>
        <v>2196.4731999999999</v>
      </c>
      <c r="P494" s="138" t="str" cm="1">
        <f t="array" ref="P494">INDEX(bmi[bmi name],MATCH(1,(insurance9[[#This Row],[bmi]]&lt;bmi[bmi atas])*(insurance9[[#This Row],[bmi]]&gt;=bmi[bmi bawah]),0),0)</f>
        <v>Obesitas I</v>
      </c>
      <c r="Q494" s="138">
        <f>insurance9[[#This Row],[cha]]</f>
        <v>2196.4731999999999</v>
      </c>
      <c r="R494" s="138" t="str">
        <f>insurance9[[#This Row],[smo]]</f>
        <v>Non Perokok</v>
      </c>
      <c r="S494" s="149">
        <f>insurance9[[#This Row],[bmi]]</f>
        <v>25.08</v>
      </c>
      <c r="T494" s="149">
        <f>insurance9[[#This Row],[age]]</f>
        <v>18</v>
      </c>
      <c r="U494" s="149">
        <f>insurance9[[#This Row],[bmi2]]</f>
        <v>25.08</v>
      </c>
      <c r="V494">
        <f>insurance9[[#This Row],[charges_class]]</f>
        <v>1</v>
      </c>
      <c r="W494">
        <f>VLOOKUP(insurance9[[#This Row],[region]],Table2[],2,0)</f>
        <v>2</v>
      </c>
      <c r="X494">
        <f>IF(insurance9[[#This Row],[sex]]="female",0,1)</f>
        <v>0</v>
      </c>
      <c r="Y494">
        <f>insurance9[[#This Row],[bmi]]</f>
        <v>25.08</v>
      </c>
      <c r="Z494">
        <f>insurance9[[#This Row],[children]]</f>
        <v>0</v>
      </c>
    </row>
    <row r="495" spans="1:26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 s="29">
        <v>12574.049000000001</v>
      </c>
      <c r="H495" cm="1">
        <f t="array" ref="H495">INDEX(kelas_charges[kelas],MATCH(1,(insurance9[[#This Row],[charges]]&gt;=kelas_charges[Lower])*(insurance9[[#This Row],[charges]]&lt;kelas_charges[Upper]),0),1)</f>
        <v>3</v>
      </c>
      <c r="I495" t="str" cm="1">
        <f t="array" ref="I495">INDEX(kelas_charges[desc],MATCH(1,(insurance9[[#This Row],[charges]]&gt;=kelas_charges[Lower])*(insurance9[[#This Row],[charges]]&lt;kelas_charges[Upper]),0),1)</f>
        <v>12512 s.d 18207</v>
      </c>
      <c r="J495">
        <f>IF(insurance9[[#This Row],[charges]]&gt;16700,1,0)</f>
        <v>0</v>
      </c>
      <c r="K495" s="138">
        <f>insurance9[[#This Row],[charges]]</f>
        <v>12574.049000000001</v>
      </c>
      <c r="L495">
        <f>insurance9[[#This Row],[age]]</f>
        <v>61</v>
      </c>
      <c r="M495">
        <f>IF(insurance9[[#This Row],[smoker]]="yes",1,0)</f>
        <v>0</v>
      </c>
      <c r="N495" t="str">
        <f>IF(insurance9[[#This Row],[smoker]]="yes","Perokok","Non Perokok")</f>
        <v>Non Perokok</v>
      </c>
      <c r="O495" s="138">
        <f>insurance9[[#This Row],[charges]]</f>
        <v>12574.049000000001</v>
      </c>
      <c r="P495" s="138" t="str" cm="1">
        <f t="array" ref="P495">INDEX(bmi[bmi name],MATCH(1,(insurance9[[#This Row],[bmi]]&lt;bmi[bmi atas])*(insurance9[[#This Row],[bmi]]&gt;=bmi[bmi bawah]),0),0)</f>
        <v>Obesitas II</v>
      </c>
      <c r="Q495" s="138">
        <f>insurance9[[#This Row],[cha]]</f>
        <v>12574.049000000001</v>
      </c>
      <c r="R495" s="138" t="str">
        <f>insurance9[[#This Row],[smo]]</f>
        <v>Non Perokok</v>
      </c>
      <c r="S495" s="149">
        <f>insurance9[[#This Row],[bmi]]</f>
        <v>43.4</v>
      </c>
      <c r="T495" s="149">
        <f>insurance9[[#This Row],[age]]</f>
        <v>61</v>
      </c>
      <c r="U495" s="149">
        <f>insurance9[[#This Row],[bmi2]]</f>
        <v>43.4</v>
      </c>
      <c r="V495">
        <f>insurance9[[#This Row],[charges_class]]</f>
        <v>3</v>
      </c>
      <c r="W495">
        <f>VLOOKUP(insurance9[[#This Row],[region]],Table2[],2,0)</f>
        <v>3</v>
      </c>
      <c r="X495">
        <f>IF(insurance9[[#This Row],[sex]]="female",0,1)</f>
        <v>1</v>
      </c>
      <c r="Y495">
        <f>insurance9[[#This Row],[bmi]]</f>
        <v>43.4</v>
      </c>
      <c r="Z495">
        <f>insurance9[[#This Row],[children]]</f>
        <v>0</v>
      </c>
    </row>
    <row r="496" spans="1:26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 s="29">
        <v>17942.106</v>
      </c>
      <c r="H496" cm="1">
        <f t="array" ref="H496">INDEX(kelas_charges[kelas],MATCH(1,(insurance9[[#This Row],[charges]]&gt;=kelas_charges[Lower])*(insurance9[[#This Row],[charges]]&lt;kelas_charges[Upper]),0),1)</f>
        <v>3</v>
      </c>
      <c r="I496" t="str" cm="1">
        <f t="array" ref="I496">INDEX(kelas_charges[desc],MATCH(1,(insurance9[[#This Row],[charges]]&gt;=kelas_charges[Lower])*(insurance9[[#This Row],[charges]]&lt;kelas_charges[Upper]),0),1)</f>
        <v>12512 s.d 18207</v>
      </c>
      <c r="J496">
        <f>IF(insurance9[[#This Row],[charges]]&gt;16700,1,0)</f>
        <v>1</v>
      </c>
      <c r="K496" s="138">
        <f>insurance9[[#This Row],[charges]]</f>
        <v>17942.106</v>
      </c>
      <c r="L496">
        <f>insurance9[[#This Row],[age]]</f>
        <v>21</v>
      </c>
      <c r="M496">
        <f>IF(insurance9[[#This Row],[smoker]]="yes",1,0)</f>
        <v>1</v>
      </c>
      <c r="N496" t="str">
        <f>IF(insurance9[[#This Row],[smoker]]="yes","Perokok","Non Perokok")</f>
        <v>Perokok</v>
      </c>
      <c r="O496" s="138">
        <f>insurance9[[#This Row],[charges]]</f>
        <v>17942.106</v>
      </c>
      <c r="P496" s="138" t="str" cm="1">
        <f t="array" ref="P496">INDEX(bmi[bmi name],MATCH(1,(insurance9[[#This Row],[bmi]]&lt;bmi[bmi atas])*(insurance9[[#This Row],[bmi]]&gt;=bmi[bmi bawah]),0),0)</f>
        <v>Obesitas I</v>
      </c>
      <c r="Q496" s="138">
        <f>insurance9[[#This Row],[cha]]</f>
        <v>17942.106</v>
      </c>
      <c r="R496" s="138" t="str">
        <f>insurance9[[#This Row],[smo]]</f>
        <v>Perokok</v>
      </c>
      <c r="S496" s="149">
        <f>insurance9[[#This Row],[bmi]]</f>
        <v>25.7</v>
      </c>
      <c r="T496" s="149">
        <f>insurance9[[#This Row],[age]]</f>
        <v>21</v>
      </c>
      <c r="U496" s="149">
        <f>insurance9[[#This Row],[bmi2]]</f>
        <v>25.7</v>
      </c>
      <c r="V496">
        <f>insurance9[[#This Row],[charges_class]]</f>
        <v>3</v>
      </c>
      <c r="W496">
        <f>VLOOKUP(insurance9[[#This Row],[region]],Table2[],2,0)</f>
        <v>3</v>
      </c>
      <c r="X496">
        <f>IF(insurance9[[#This Row],[sex]]="female",0,1)</f>
        <v>1</v>
      </c>
      <c r="Y496">
        <f>insurance9[[#This Row],[bmi]]</f>
        <v>25.7</v>
      </c>
      <c r="Z496">
        <f>insurance9[[#This Row],[children]]</f>
        <v>4</v>
      </c>
    </row>
    <row r="497" spans="1:26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 s="29">
        <v>1967.0227</v>
      </c>
      <c r="H497" cm="1">
        <f t="array" ref="H497">INDEX(kelas_charges[kelas],MATCH(1,(insurance9[[#This Row],[charges]]&gt;=kelas_charges[Lower])*(insurance9[[#This Row],[charges]]&lt;kelas_charges[Upper]),0),1)</f>
        <v>1</v>
      </c>
      <c r="I497" t="str" cm="1">
        <f t="array" ref="I497">INDEX(kelas_charges[desc],MATCH(1,(insurance9[[#This Row],[charges]]&gt;=kelas_charges[Lower])*(insurance9[[#This Row],[charges]]&lt;kelas_charges[Upper]),0),1)</f>
        <v>1121 s.d 6817</v>
      </c>
      <c r="J497">
        <f>IF(insurance9[[#This Row],[charges]]&gt;16700,1,0)</f>
        <v>0</v>
      </c>
      <c r="K497" s="138">
        <f>insurance9[[#This Row],[charges]]</f>
        <v>1967.0227</v>
      </c>
      <c r="L497">
        <f>insurance9[[#This Row],[age]]</f>
        <v>20</v>
      </c>
      <c r="M497">
        <f>IF(insurance9[[#This Row],[smoker]]="yes",1,0)</f>
        <v>0</v>
      </c>
      <c r="N497" t="str">
        <f>IF(insurance9[[#This Row],[smoker]]="yes","Perokok","Non Perokok")</f>
        <v>Non Perokok</v>
      </c>
      <c r="O497" s="138">
        <f>insurance9[[#This Row],[charges]]</f>
        <v>1967.0227</v>
      </c>
      <c r="P497" s="138" t="str" cm="1">
        <f t="array" ref="P497">INDEX(bmi[bmi name],MATCH(1,(insurance9[[#This Row],[bmi]]&lt;bmi[bmi atas])*(insurance9[[#This Row],[bmi]]&gt;=bmi[bmi bawah]),0),0)</f>
        <v>Obesitas I</v>
      </c>
      <c r="Q497" s="138">
        <f>insurance9[[#This Row],[cha]]</f>
        <v>1967.0227</v>
      </c>
      <c r="R497" s="138" t="str">
        <f>insurance9[[#This Row],[smo]]</f>
        <v>Non Perokok</v>
      </c>
      <c r="S497" s="149">
        <f>insurance9[[#This Row],[bmi]]</f>
        <v>27.93</v>
      </c>
      <c r="T497" s="149">
        <f>insurance9[[#This Row],[age]]</f>
        <v>20</v>
      </c>
      <c r="U497" s="149">
        <f>insurance9[[#This Row],[bmi2]]</f>
        <v>27.93</v>
      </c>
      <c r="V497">
        <f>insurance9[[#This Row],[charges_class]]</f>
        <v>1</v>
      </c>
      <c r="W497">
        <f>VLOOKUP(insurance9[[#This Row],[region]],Table2[],2,0)</f>
        <v>2</v>
      </c>
      <c r="X497">
        <f>IF(insurance9[[#This Row],[sex]]="female",0,1)</f>
        <v>1</v>
      </c>
      <c r="Y497">
        <f>insurance9[[#This Row],[bmi]]</f>
        <v>27.93</v>
      </c>
      <c r="Z497">
        <f>insurance9[[#This Row],[children]]</f>
        <v>0</v>
      </c>
    </row>
    <row r="498" spans="1:26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 s="29">
        <v>4931.6469999999999</v>
      </c>
      <c r="H498" cm="1">
        <f t="array" ref="H498">INDEX(kelas_charges[kelas],MATCH(1,(insurance9[[#This Row],[charges]]&gt;=kelas_charges[Lower])*(insurance9[[#This Row],[charges]]&lt;kelas_charges[Upper]),0),1)</f>
        <v>1</v>
      </c>
      <c r="I498" t="str" cm="1">
        <f t="array" ref="I498">INDEX(kelas_charges[desc],MATCH(1,(insurance9[[#This Row],[charges]]&gt;=kelas_charges[Lower])*(insurance9[[#This Row],[charges]]&lt;kelas_charges[Upper]),0),1)</f>
        <v>1121 s.d 6817</v>
      </c>
      <c r="J498">
        <f>IF(insurance9[[#This Row],[charges]]&gt;16700,1,0)</f>
        <v>0</v>
      </c>
      <c r="K498" s="138">
        <f>insurance9[[#This Row],[charges]]</f>
        <v>4931.6469999999999</v>
      </c>
      <c r="L498">
        <f>insurance9[[#This Row],[age]]</f>
        <v>31</v>
      </c>
      <c r="M498">
        <f>IF(insurance9[[#This Row],[smoker]]="yes",1,0)</f>
        <v>0</v>
      </c>
      <c r="N498" t="str">
        <f>IF(insurance9[[#This Row],[smoker]]="yes","Perokok","Non Perokok")</f>
        <v>Non Perokok</v>
      </c>
      <c r="O498" s="138">
        <f>insurance9[[#This Row],[charges]]</f>
        <v>4931.6469999999999</v>
      </c>
      <c r="P498" s="138" t="str" cm="1">
        <f t="array" ref="P498">INDEX(bmi[bmi name],MATCH(1,(insurance9[[#This Row],[bmi]]&lt;bmi[bmi atas])*(insurance9[[#This Row],[bmi]]&gt;=bmi[bmi bawah]),0),0)</f>
        <v>Overweight</v>
      </c>
      <c r="Q498" s="138">
        <f>insurance9[[#This Row],[cha]]</f>
        <v>4931.6469999999999</v>
      </c>
      <c r="R498" s="138" t="str">
        <f>insurance9[[#This Row],[smo]]</f>
        <v>Non Perokok</v>
      </c>
      <c r="S498" s="149">
        <f>insurance9[[#This Row],[bmi]]</f>
        <v>23.6</v>
      </c>
      <c r="T498" s="149">
        <f>insurance9[[#This Row],[age]]</f>
        <v>31</v>
      </c>
      <c r="U498" s="149">
        <f>insurance9[[#This Row],[bmi2]]</f>
        <v>23.6</v>
      </c>
      <c r="V498">
        <f>insurance9[[#This Row],[charges_class]]</f>
        <v>1</v>
      </c>
      <c r="W498">
        <f>VLOOKUP(insurance9[[#This Row],[region]],Table2[],2,0)</f>
        <v>3</v>
      </c>
      <c r="X498">
        <f>IF(insurance9[[#This Row],[sex]]="female",0,1)</f>
        <v>0</v>
      </c>
      <c r="Y498">
        <f>insurance9[[#This Row],[bmi]]</f>
        <v>23.6</v>
      </c>
      <c r="Z498">
        <f>insurance9[[#This Row],[children]]</f>
        <v>2</v>
      </c>
    </row>
    <row r="499" spans="1:26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 s="29">
        <v>8027.9679999999998</v>
      </c>
      <c r="H499" cm="1">
        <f t="array" ref="H499">INDEX(kelas_charges[kelas],MATCH(1,(insurance9[[#This Row],[charges]]&gt;=kelas_charges[Lower])*(insurance9[[#This Row],[charges]]&lt;kelas_charges[Upper]),0),1)</f>
        <v>2</v>
      </c>
      <c r="I499" t="str" cm="1">
        <f t="array" ref="I499">INDEX(kelas_charges[desc],MATCH(1,(insurance9[[#This Row],[charges]]&gt;=kelas_charges[Lower])*(insurance9[[#This Row],[charges]]&lt;kelas_charges[Upper]),0),1)</f>
        <v>6817 s.d 12512</v>
      </c>
      <c r="J499">
        <f>IF(insurance9[[#This Row],[charges]]&gt;16700,1,0)</f>
        <v>0</v>
      </c>
      <c r="K499" s="138">
        <f>insurance9[[#This Row],[charges]]</f>
        <v>8027.9679999999998</v>
      </c>
      <c r="L499">
        <f>insurance9[[#This Row],[age]]</f>
        <v>45</v>
      </c>
      <c r="M499">
        <f>IF(insurance9[[#This Row],[smoker]]="yes",1,0)</f>
        <v>0</v>
      </c>
      <c r="N499" t="str">
        <f>IF(insurance9[[#This Row],[smoker]]="yes","Perokok","Non Perokok")</f>
        <v>Non Perokok</v>
      </c>
      <c r="O499" s="138">
        <f>insurance9[[#This Row],[charges]]</f>
        <v>8027.9679999999998</v>
      </c>
      <c r="P499" s="138" t="str" cm="1">
        <f t="array" ref="P499">INDEX(bmi[bmi name],MATCH(1,(insurance9[[#This Row],[bmi]]&lt;bmi[bmi atas])*(insurance9[[#This Row],[bmi]]&gt;=bmi[bmi bawah]),0),0)</f>
        <v>Obesitas I</v>
      </c>
      <c r="Q499" s="138">
        <f>insurance9[[#This Row],[cha]]</f>
        <v>8027.9679999999998</v>
      </c>
      <c r="R499" s="138" t="str">
        <f>insurance9[[#This Row],[smo]]</f>
        <v>Non Perokok</v>
      </c>
      <c r="S499" s="149">
        <f>insurance9[[#This Row],[bmi]]</f>
        <v>28.7</v>
      </c>
      <c r="T499" s="149">
        <f>insurance9[[#This Row],[age]]</f>
        <v>45</v>
      </c>
      <c r="U499" s="149">
        <f>insurance9[[#This Row],[bmi2]]</f>
        <v>28.7</v>
      </c>
      <c r="V499">
        <f>insurance9[[#This Row],[charges_class]]</f>
        <v>2</v>
      </c>
      <c r="W499">
        <f>VLOOKUP(insurance9[[#This Row],[region]],Table2[],2,0)</f>
        <v>3</v>
      </c>
      <c r="X499">
        <f>IF(insurance9[[#This Row],[sex]]="female",0,1)</f>
        <v>1</v>
      </c>
      <c r="Y499">
        <f>insurance9[[#This Row],[bmi]]</f>
        <v>28.7</v>
      </c>
      <c r="Z499">
        <f>insurance9[[#This Row],[children]]</f>
        <v>2</v>
      </c>
    </row>
    <row r="500" spans="1:26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 s="29">
        <v>8211.1002000000008</v>
      </c>
      <c r="H500" cm="1">
        <f t="array" ref="H500">INDEX(kelas_charges[kelas],MATCH(1,(insurance9[[#This Row],[charges]]&gt;=kelas_charges[Lower])*(insurance9[[#This Row],[charges]]&lt;kelas_charges[Upper]),0),1)</f>
        <v>2</v>
      </c>
      <c r="I500" t="str" cm="1">
        <f t="array" ref="I500">INDEX(kelas_charges[desc],MATCH(1,(insurance9[[#This Row],[charges]]&gt;=kelas_charges[Lower])*(insurance9[[#This Row],[charges]]&lt;kelas_charges[Upper]),0),1)</f>
        <v>6817 s.d 12512</v>
      </c>
      <c r="J500">
        <f>IF(insurance9[[#This Row],[charges]]&gt;16700,1,0)</f>
        <v>0</v>
      </c>
      <c r="K500" s="138">
        <f>insurance9[[#This Row],[charges]]</f>
        <v>8211.1002000000008</v>
      </c>
      <c r="L500">
        <f>insurance9[[#This Row],[age]]</f>
        <v>44</v>
      </c>
      <c r="M500">
        <f>IF(insurance9[[#This Row],[smoker]]="yes",1,0)</f>
        <v>0</v>
      </c>
      <c r="N500" t="str">
        <f>IF(insurance9[[#This Row],[smoker]]="yes","Perokok","Non Perokok")</f>
        <v>Non Perokok</v>
      </c>
      <c r="O500" s="138">
        <f>insurance9[[#This Row],[charges]]</f>
        <v>8211.1002000000008</v>
      </c>
      <c r="P500" s="138" t="str" cm="1">
        <f t="array" ref="P500">INDEX(bmi[bmi name],MATCH(1,(insurance9[[#This Row],[bmi]]&lt;bmi[bmi atas])*(insurance9[[#This Row],[bmi]]&gt;=bmi[bmi bawah]),0),0)</f>
        <v>Overweight</v>
      </c>
      <c r="Q500" s="138">
        <f>insurance9[[#This Row],[cha]]</f>
        <v>8211.1002000000008</v>
      </c>
      <c r="R500" s="138" t="str">
        <f>insurance9[[#This Row],[smo]]</f>
        <v>Non Perokok</v>
      </c>
      <c r="S500" s="149">
        <f>insurance9[[#This Row],[bmi]]</f>
        <v>23.98</v>
      </c>
      <c r="T500" s="149">
        <f>insurance9[[#This Row],[age]]</f>
        <v>44</v>
      </c>
      <c r="U500" s="149">
        <f>insurance9[[#This Row],[bmi2]]</f>
        <v>23.98</v>
      </c>
      <c r="V500">
        <f>insurance9[[#This Row],[charges_class]]</f>
        <v>2</v>
      </c>
      <c r="W500">
        <f>VLOOKUP(insurance9[[#This Row],[region]],Table2[],2,0)</f>
        <v>4</v>
      </c>
      <c r="X500">
        <f>IF(insurance9[[#This Row],[sex]]="female",0,1)</f>
        <v>0</v>
      </c>
      <c r="Y500">
        <f>insurance9[[#This Row],[bmi]]</f>
        <v>23.98</v>
      </c>
      <c r="Z500">
        <f>insurance9[[#This Row],[children]]</f>
        <v>2</v>
      </c>
    </row>
    <row r="501" spans="1:26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 s="29">
        <v>13470.86</v>
      </c>
      <c r="H501" cm="1">
        <f t="array" ref="H501">INDEX(kelas_charges[kelas],MATCH(1,(insurance9[[#This Row],[charges]]&gt;=kelas_charges[Lower])*(insurance9[[#This Row],[charges]]&lt;kelas_charges[Upper]),0),1)</f>
        <v>3</v>
      </c>
      <c r="I501" t="str" cm="1">
        <f t="array" ref="I501">INDEX(kelas_charges[desc],MATCH(1,(insurance9[[#This Row],[charges]]&gt;=kelas_charges[Lower])*(insurance9[[#This Row],[charges]]&lt;kelas_charges[Upper]),0),1)</f>
        <v>12512 s.d 18207</v>
      </c>
      <c r="J501">
        <f>IF(insurance9[[#This Row],[charges]]&gt;16700,1,0)</f>
        <v>0</v>
      </c>
      <c r="K501" s="138">
        <f>insurance9[[#This Row],[charges]]</f>
        <v>13470.86</v>
      </c>
      <c r="L501">
        <f>insurance9[[#This Row],[age]]</f>
        <v>62</v>
      </c>
      <c r="M501">
        <f>IF(insurance9[[#This Row],[smoker]]="yes",1,0)</f>
        <v>0</v>
      </c>
      <c r="N501" t="str">
        <f>IF(insurance9[[#This Row],[smoker]]="yes","Perokok","Non Perokok")</f>
        <v>Non Perokok</v>
      </c>
      <c r="O501" s="138">
        <f>insurance9[[#This Row],[charges]]</f>
        <v>13470.86</v>
      </c>
      <c r="P501" s="138" t="str" cm="1">
        <f t="array" ref="P501">INDEX(bmi[bmi name],MATCH(1,(insurance9[[#This Row],[bmi]]&lt;bmi[bmi atas])*(insurance9[[#This Row],[bmi]]&gt;=bmi[bmi bawah]),0),0)</f>
        <v>Obesitas II</v>
      </c>
      <c r="Q501" s="138">
        <f>insurance9[[#This Row],[cha]]</f>
        <v>13470.86</v>
      </c>
      <c r="R501" s="138" t="str">
        <f>insurance9[[#This Row],[smo]]</f>
        <v>Non Perokok</v>
      </c>
      <c r="S501" s="149">
        <f>insurance9[[#This Row],[bmi]]</f>
        <v>39.200000000000003</v>
      </c>
      <c r="T501" s="149">
        <f>insurance9[[#This Row],[age]]</f>
        <v>62</v>
      </c>
      <c r="U501" s="149">
        <f>insurance9[[#This Row],[bmi2]]</f>
        <v>39.200000000000003</v>
      </c>
      <c r="V501">
        <f>insurance9[[#This Row],[charges_class]]</f>
        <v>3</v>
      </c>
      <c r="W501">
        <f>VLOOKUP(insurance9[[#This Row],[region]],Table2[],2,0)</f>
        <v>3</v>
      </c>
      <c r="X501">
        <f>IF(insurance9[[#This Row],[sex]]="female",0,1)</f>
        <v>0</v>
      </c>
      <c r="Y501">
        <f>insurance9[[#This Row],[bmi]]</f>
        <v>39.200000000000003</v>
      </c>
      <c r="Z501">
        <f>insurance9[[#This Row],[children]]</f>
        <v>0</v>
      </c>
    </row>
    <row r="502" spans="1:26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 s="29">
        <v>36197.699000000001</v>
      </c>
      <c r="H502" cm="1">
        <f t="array" ref="H502">INDEX(kelas_charges[kelas],MATCH(1,(insurance9[[#This Row],[charges]]&gt;=kelas_charges[Lower])*(insurance9[[#This Row],[charges]]&lt;kelas_charges[Upper]),0),1)</f>
        <v>7</v>
      </c>
      <c r="I502" t="str" cm="1">
        <f t="array" ref="I502">INDEX(kelas_charges[desc],MATCH(1,(insurance9[[#This Row],[charges]]&gt;=kelas_charges[Lower])*(insurance9[[#This Row],[charges]]&lt;kelas_charges[Upper]),0),1)</f>
        <v>35293 s.d 40989</v>
      </c>
      <c r="J502">
        <f>IF(insurance9[[#This Row],[charges]]&gt;16700,1,0)</f>
        <v>1</v>
      </c>
      <c r="K502" s="138">
        <f>insurance9[[#This Row],[charges]]</f>
        <v>36197.699000000001</v>
      </c>
      <c r="L502">
        <f>insurance9[[#This Row],[age]]</f>
        <v>29</v>
      </c>
      <c r="M502">
        <f>IF(insurance9[[#This Row],[smoker]]="yes",1,0)</f>
        <v>1</v>
      </c>
      <c r="N502" t="str">
        <f>IF(insurance9[[#This Row],[smoker]]="yes","Perokok","Non Perokok")</f>
        <v>Perokok</v>
      </c>
      <c r="O502" s="138">
        <f>insurance9[[#This Row],[charges]]</f>
        <v>36197.699000000001</v>
      </c>
      <c r="P502" s="138" t="str" cm="1">
        <f t="array" ref="P502">INDEX(bmi[bmi name],MATCH(1,(insurance9[[#This Row],[bmi]]&lt;bmi[bmi atas])*(insurance9[[#This Row],[bmi]]&gt;=bmi[bmi bawah]),0),0)</f>
        <v>Obesitas II</v>
      </c>
      <c r="Q502" s="138">
        <f>insurance9[[#This Row],[cha]]</f>
        <v>36197.699000000001</v>
      </c>
      <c r="R502" s="138" t="str">
        <f>insurance9[[#This Row],[smo]]</f>
        <v>Perokok</v>
      </c>
      <c r="S502" s="149">
        <f>insurance9[[#This Row],[bmi]]</f>
        <v>34.4</v>
      </c>
      <c r="T502" s="149">
        <f>insurance9[[#This Row],[age]]</f>
        <v>29</v>
      </c>
      <c r="U502" s="149">
        <f>insurance9[[#This Row],[bmi2]]</f>
        <v>34.4</v>
      </c>
      <c r="V502">
        <f>insurance9[[#This Row],[charges_class]]</f>
        <v>7</v>
      </c>
      <c r="W502">
        <f>VLOOKUP(insurance9[[#This Row],[region]],Table2[],2,0)</f>
        <v>3</v>
      </c>
      <c r="X502">
        <f>IF(insurance9[[#This Row],[sex]]="female",0,1)</f>
        <v>1</v>
      </c>
      <c r="Y502">
        <f>insurance9[[#This Row],[bmi]]</f>
        <v>34.4</v>
      </c>
      <c r="Z502">
        <f>insurance9[[#This Row],[children]]</f>
        <v>0</v>
      </c>
    </row>
    <row r="503" spans="1:26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 s="29">
        <v>6837.3687</v>
      </c>
      <c r="H503" cm="1">
        <f t="array" ref="H503">INDEX(kelas_charges[kelas],MATCH(1,(insurance9[[#This Row],[charges]]&gt;=kelas_charges[Lower])*(insurance9[[#This Row],[charges]]&lt;kelas_charges[Upper]),0),1)</f>
        <v>2</v>
      </c>
      <c r="I503" t="str" cm="1">
        <f t="array" ref="I503">INDEX(kelas_charges[desc],MATCH(1,(insurance9[[#This Row],[charges]]&gt;=kelas_charges[Lower])*(insurance9[[#This Row],[charges]]&lt;kelas_charges[Upper]),0),1)</f>
        <v>6817 s.d 12512</v>
      </c>
      <c r="J503">
        <f>IF(insurance9[[#This Row],[charges]]&gt;16700,1,0)</f>
        <v>0</v>
      </c>
      <c r="K503" s="138">
        <f>insurance9[[#This Row],[charges]]</f>
        <v>6837.3687</v>
      </c>
      <c r="L503">
        <f>insurance9[[#This Row],[age]]</f>
        <v>43</v>
      </c>
      <c r="M503">
        <f>IF(insurance9[[#This Row],[smoker]]="yes",1,0)</f>
        <v>0</v>
      </c>
      <c r="N503" t="str">
        <f>IF(insurance9[[#This Row],[smoker]]="yes","Perokok","Non Perokok")</f>
        <v>Non Perokok</v>
      </c>
      <c r="O503" s="138">
        <f>insurance9[[#This Row],[charges]]</f>
        <v>6837.3687</v>
      </c>
      <c r="P503" s="138" t="str" cm="1">
        <f t="array" ref="P503">INDEX(bmi[bmi name],MATCH(1,(insurance9[[#This Row],[bmi]]&lt;bmi[bmi atas])*(insurance9[[#This Row],[bmi]]&gt;=bmi[bmi bawah]),0),0)</f>
        <v>Obesitas I</v>
      </c>
      <c r="Q503" s="138">
        <f>insurance9[[#This Row],[cha]]</f>
        <v>6837.3687</v>
      </c>
      <c r="R503" s="138" t="str">
        <f>insurance9[[#This Row],[smo]]</f>
        <v>Non Perokok</v>
      </c>
      <c r="S503" s="149">
        <f>insurance9[[#This Row],[bmi]]</f>
        <v>26.03</v>
      </c>
      <c r="T503" s="149">
        <f>insurance9[[#This Row],[age]]</f>
        <v>43</v>
      </c>
      <c r="U503" s="149">
        <f>insurance9[[#This Row],[bmi2]]</f>
        <v>26.03</v>
      </c>
      <c r="V503">
        <f>insurance9[[#This Row],[charges_class]]</f>
        <v>2</v>
      </c>
      <c r="W503">
        <f>VLOOKUP(insurance9[[#This Row],[region]],Table2[],2,0)</f>
        <v>2</v>
      </c>
      <c r="X503">
        <f>IF(insurance9[[#This Row],[sex]]="female",0,1)</f>
        <v>1</v>
      </c>
      <c r="Y503">
        <f>insurance9[[#This Row],[bmi]]</f>
        <v>26.03</v>
      </c>
      <c r="Z503">
        <f>insurance9[[#This Row],[children]]</f>
        <v>0</v>
      </c>
    </row>
    <row r="504" spans="1:26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 s="29">
        <v>22218.1149</v>
      </c>
      <c r="H504" cm="1">
        <f t="array" ref="H504">INDEX(kelas_charges[kelas],MATCH(1,(insurance9[[#This Row],[charges]]&gt;=kelas_charges[Lower])*(insurance9[[#This Row],[charges]]&lt;kelas_charges[Upper]),0),1)</f>
        <v>4</v>
      </c>
      <c r="I504" t="str" cm="1">
        <f t="array" ref="I504">INDEX(kelas_charges[desc],MATCH(1,(insurance9[[#This Row],[charges]]&gt;=kelas_charges[Lower])*(insurance9[[#This Row],[charges]]&lt;kelas_charges[Upper]),0),1)</f>
        <v>18207 s.d 23903</v>
      </c>
      <c r="J504">
        <f>IF(insurance9[[#This Row],[charges]]&gt;16700,1,0)</f>
        <v>1</v>
      </c>
      <c r="K504" s="138">
        <f>insurance9[[#This Row],[charges]]</f>
        <v>22218.1149</v>
      </c>
      <c r="L504">
        <f>insurance9[[#This Row],[age]]</f>
        <v>51</v>
      </c>
      <c r="M504">
        <f>IF(insurance9[[#This Row],[smoker]]="yes",1,0)</f>
        <v>1</v>
      </c>
      <c r="N504" t="str">
        <f>IF(insurance9[[#This Row],[smoker]]="yes","Perokok","Non Perokok")</f>
        <v>Perokok</v>
      </c>
      <c r="O504" s="138">
        <f>insurance9[[#This Row],[charges]]</f>
        <v>22218.1149</v>
      </c>
      <c r="P504" s="138" t="str" cm="1">
        <f t="array" ref="P504">INDEX(bmi[bmi name],MATCH(1,(insurance9[[#This Row],[bmi]]&lt;bmi[bmi atas])*(insurance9[[#This Row],[bmi]]&gt;=bmi[bmi bawah]),0),0)</f>
        <v>Overweight</v>
      </c>
      <c r="Q504" s="138">
        <f>insurance9[[#This Row],[cha]]</f>
        <v>22218.1149</v>
      </c>
      <c r="R504" s="138" t="str">
        <f>insurance9[[#This Row],[smo]]</f>
        <v>Perokok</v>
      </c>
      <c r="S504" s="149">
        <f>insurance9[[#This Row],[bmi]]</f>
        <v>23.21</v>
      </c>
      <c r="T504" s="149">
        <f>insurance9[[#This Row],[age]]</f>
        <v>51</v>
      </c>
      <c r="U504" s="149">
        <f>insurance9[[#This Row],[bmi2]]</f>
        <v>23.21</v>
      </c>
      <c r="V504">
        <f>insurance9[[#This Row],[charges_class]]</f>
        <v>4</v>
      </c>
      <c r="W504">
        <f>VLOOKUP(insurance9[[#This Row],[region]],Table2[],2,0)</f>
        <v>4</v>
      </c>
      <c r="X504">
        <f>IF(insurance9[[#This Row],[sex]]="female",0,1)</f>
        <v>1</v>
      </c>
      <c r="Y504">
        <f>insurance9[[#This Row],[bmi]]</f>
        <v>23.21</v>
      </c>
      <c r="Z504">
        <f>insurance9[[#This Row],[children]]</f>
        <v>1</v>
      </c>
    </row>
    <row r="505" spans="1:26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 s="29">
        <v>32548.340499999998</v>
      </c>
      <c r="H505" cm="1">
        <f t="array" ref="H505">INDEX(kelas_charges[kelas],MATCH(1,(insurance9[[#This Row],[charges]]&gt;=kelas_charges[Lower])*(insurance9[[#This Row],[charges]]&lt;kelas_charges[Upper]),0),1)</f>
        <v>6</v>
      </c>
      <c r="I505" t="str" cm="1">
        <f t="array" ref="I505">INDEX(kelas_charges[desc],MATCH(1,(insurance9[[#This Row],[charges]]&gt;=kelas_charges[Lower])*(insurance9[[#This Row],[charges]]&lt;kelas_charges[Upper]),0),1)</f>
        <v>29598 s.d 35293</v>
      </c>
      <c r="J505">
        <f>IF(insurance9[[#This Row],[charges]]&gt;16700,1,0)</f>
        <v>1</v>
      </c>
      <c r="K505" s="138">
        <f>insurance9[[#This Row],[charges]]</f>
        <v>32548.340499999998</v>
      </c>
      <c r="L505">
        <f>insurance9[[#This Row],[age]]</f>
        <v>19</v>
      </c>
      <c r="M505">
        <f>IF(insurance9[[#This Row],[smoker]]="yes",1,0)</f>
        <v>1</v>
      </c>
      <c r="N505" t="str">
        <f>IF(insurance9[[#This Row],[smoker]]="yes","Perokok","Non Perokok")</f>
        <v>Perokok</v>
      </c>
      <c r="O505" s="138">
        <f>insurance9[[#This Row],[charges]]</f>
        <v>32548.340499999998</v>
      </c>
      <c r="P505" s="138" t="str" cm="1">
        <f t="array" ref="P505">INDEX(bmi[bmi name],MATCH(1,(insurance9[[#This Row],[bmi]]&lt;bmi[bmi atas])*(insurance9[[#This Row],[bmi]]&gt;=bmi[bmi bawah]),0),0)</f>
        <v>Obesitas II</v>
      </c>
      <c r="Q505" s="138">
        <f>insurance9[[#This Row],[cha]]</f>
        <v>32548.340499999998</v>
      </c>
      <c r="R505" s="138" t="str">
        <f>insurance9[[#This Row],[smo]]</f>
        <v>Perokok</v>
      </c>
      <c r="S505" s="149">
        <f>insurance9[[#This Row],[bmi]]</f>
        <v>30.25</v>
      </c>
      <c r="T505" s="149">
        <f>insurance9[[#This Row],[age]]</f>
        <v>19</v>
      </c>
      <c r="U505" s="149">
        <f>insurance9[[#This Row],[bmi2]]</f>
        <v>30.25</v>
      </c>
      <c r="V505">
        <f>insurance9[[#This Row],[charges_class]]</f>
        <v>6</v>
      </c>
      <c r="W505">
        <f>VLOOKUP(insurance9[[#This Row],[region]],Table2[],2,0)</f>
        <v>4</v>
      </c>
      <c r="X505">
        <f>IF(insurance9[[#This Row],[sex]]="female",0,1)</f>
        <v>1</v>
      </c>
      <c r="Y505">
        <f>insurance9[[#This Row],[bmi]]</f>
        <v>30.25</v>
      </c>
      <c r="Z505">
        <f>insurance9[[#This Row],[children]]</f>
        <v>0</v>
      </c>
    </row>
    <row r="506" spans="1:26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 s="29">
        <v>5974.3846999999996</v>
      </c>
      <c r="H506" cm="1">
        <f t="array" ref="H506">INDEX(kelas_charges[kelas],MATCH(1,(insurance9[[#This Row],[charges]]&gt;=kelas_charges[Lower])*(insurance9[[#This Row],[charges]]&lt;kelas_charges[Upper]),0),1)</f>
        <v>1</v>
      </c>
      <c r="I506" t="str" cm="1">
        <f t="array" ref="I506">INDEX(kelas_charges[desc],MATCH(1,(insurance9[[#This Row],[charges]]&gt;=kelas_charges[Lower])*(insurance9[[#This Row],[charges]]&lt;kelas_charges[Upper]),0),1)</f>
        <v>1121 s.d 6817</v>
      </c>
      <c r="J506">
        <f>IF(insurance9[[#This Row],[charges]]&gt;16700,1,0)</f>
        <v>0</v>
      </c>
      <c r="K506" s="138">
        <f>insurance9[[#This Row],[charges]]</f>
        <v>5974.3846999999996</v>
      </c>
      <c r="L506">
        <f>insurance9[[#This Row],[age]]</f>
        <v>38</v>
      </c>
      <c r="M506">
        <f>IF(insurance9[[#This Row],[smoker]]="yes",1,0)</f>
        <v>0</v>
      </c>
      <c r="N506" t="str">
        <f>IF(insurance9[[#This Row],[smoker]]="yes","Perokok","Non Perokok")</f>
        <v>Non Perokok</v>
      </c>
      <c r="O506" s="138">
        <f>insurance9[[#This Row],[charges]]</f>
        <v>5974.3846999999996</v>
      </c>
      <c r="P506" s="138" t="str" cm="1">
        <f t="array" ref="P506">INDEX(bmi[bmi name],MATCH(1,(insurance9[[#This Row],[bmi]]&lt;bmi[bmi atas])*(insurance9[[#This Row],[bmi]]&gt;=bmi[bmi bawah]),0),0)</f>
        <v>Obesitas I</v>
      </c>
      <c r="Q506" s="138">
        <f>insurance9[[#This Row],[cha]]</f>
        <v>5974.3846999999996</v>
      </c>
      <c r="R506" s="138" t="str">
        <f>insurance9[[#This Row],[smo]]</f>
        <v>Non Perokok</v>
      </c>
      <c r="S506" s="149">
        <f>insurance9[[#This Row],[bmi]]</f>
        <v>28.93</v>
      </c>
      <c r="T506" s="149">
        <f>insurance9[[#This Row],[age]]</f>
        <v>38</v>
      </c>
      <c r="U506" s="149">
        <f>insurance9[[#This Row],[bmi2]]</f>
        <v>28.93</v>
      </c>
      <c r="V506">
        <f>insurance9[[#This Row],[charges_class]]</f>
        <v>1</v>
      </c>
      <c r="W506">
        <f>VLOOKUP(insurance9[[#This Row],[region]],Table2[],2,0)</f>
        <v>4</v>
      </c>
      <c r="X506">
        <f>IF(insurance9[[#This Row],[sex]]="female",0,1)</f>
        <v>0</v>
      </c>
      <c r="Y506">
        <f>insurance9[[#This Row],[bmi]]</f>
        <v>28.93</v>
      </c>
      <c r="Z506">
        <f>insurance9[[#This Row],[children]]</f>
        <v>1</v>
      </c>
    </row>
    <row r="507" spans="1:26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 s="29">
        <v>6796.8632500000003</v>
      </c>
      <c r="H507" cm="1">
        <f t="array" ref="H507">INDEX(kelas_charges[kelas],MATCH(1,(insurance9[[#This Row],[charges]]&gt;=kelas_charges[Lower])*(insurance9[[#This Row],[charges]]&lt;kelas_charges[Upper]),0),1)</f>
        <v>1</v>
      </c>
      <c r="I507" t="str" cm="1">
        <f t="array" ref="I507">INDEX(kelas_charges[desc],MATCH(1,(insurance9[[#This Row],[charges]]&gt;=kelas_charges[Lower])*(insurance9[[#This Row],[charges]]&lt;kelas_charges[Upper]),0),1)</f>
        <v>1121 s.d 6817</v>
      </c>
      <c r="J507">
        <f>IF(insurance9[[#This Row],[charges]]&gt;16700,1,0)</f>
        <v>0</v>
      </c>
      <c r="K507" s="138">
        <f>insurance9[[#This Row],[charges]]</f>
        <v>6796.8632500000003</v>
      </c>
      <c r="L507">
        <f>insurance9[[#This Row],[age]]</f>
        <v>37</v>
      </c>
      <c r="M507">
        <f>IF(insurance9[[#This Row],[smoker]]="yes",1,0)</f>
        <v>0</v>
      </c>
      <c r="N507" t="str">
        <f>IF(insurance9[[#This Row],[smoker]]="yes","Perokok","Non Perokok")</f>
        <v>Non Perokok</v>
      </c>
      <c r="O507" s="138">
        <f>insurance9[[#This Row],[charges]]</f>
        <v>6796.8632500000003</v>
      </c>
      <c r="P507" s="138" t="str" cm="1">
        <f t="array" ref="P507">INDEX(bmi[bmi name],MATCH(1,(insurance9[[#This Row],[bmi]]&lt;bmi[bmi atas])*(insurance9[[#This Row],[bmi]]&gt;=bmi[bmi bawah]),0),0)</f>
        <v>Obesitas II</v>
      </c>
      <c r="Q507" s="138">
        <f>insurance9[[#This Row],[cha]]</f>
        <v>6796.8632500000003</v>
      </c>
      <c r="R507" s="138" t="str">
        <f>insurance9[[#This Row],[smo]]</f>
        <v>Non Perokok</v>
      </c>
      <c r="S507" s="149">
        <f>insurance9[[#This Row],[bmi]]</f>
        <v>30.875</v>
      </c>
      <c r="T507" s="149">
        <f>insurance9[[#This Row],[age]]</f>
        <v>37</v>
      </c>
      <c r="U507" s="149">
        <f>insurance9[[#This Row],[bmi2]]</f>
        <v>30.875</v>
      </c>
      <c r="V507">
        <f>insurance9[[#This Row],[charges_class]]</f>
        <v>1</v>
      </c>
      <c r="W507">
        <f>VLOOKUP(insurance9[[#This Row],[region]],Table2[],2,0)</f>
        <v>1</v>
      </c>
      <c r="X507">
        <f>IF(insurance9[[#This Row],[sex]]="female",0,1)</f>
        <v>1</v>
      </c>
      <c r="Y507">
        <f>insurance9[[#This Row],[bmi]]</f>
        <v>30.875</v>
      </c>
      <c r="Z507">
        <f>insurance9[[#This Row],[children]]</f>
        <v>3</v>
      </c>
    </row>
    <row r="508" spans="1:26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 s="29">
        <v>2643.2685000000001</v>
      </c>
      <c r="H508" cm="1">
        <f t="array" ref="H508">INDEX(kelas_charges[kelas],MATCH(1,(insurance9[[#This Row],[charges]]&gt;=kelas_charges[Lower])*(insurance9[[#This Row],[charges]]&lt;kelas_charges[Upper]),0),1)</f>
        <v>1</v>
      </c>
      <c r="I508" t="str" cm="1">
        <f t="array" ref="I508">INDEX(kelas_charges[desc],MATCH(1,(insurance9[[#This Row],[charges]]&gt;=kelas_charges[Lower])*(insurance9[[#This Row],[charges]]&lt;kelas_charges[Upper]),0),1)</f>
        <v>1121 s.d 6817</v>
      </c>
      <c r="J508">
        <f>IF(insurance9[[#This Row],[charges]]&gt;16700,1,0)</f>
        <v>0</v>
      </c>
      <c r="K508" s="138">
        <f>insurance9[[#This Row],[charges]]</f>
        <v>2643.2685000000001</v>
      </c>
      <c r="L508">
        <f>insurance9[[#This Row],[age]]</f>
        <v>22</v>
      </c>
      <c r="M508">
        <f>IF(insurance9[[#This Row],[smoker]]="yes",1,0)</f>
        <v>0</v>
      </c>
      <c r="N508" t="str">
        <f>IF(insurance9[[#This Row],[smoker]]="yes","Perokok","Non Perokok")</f>
        <v>Non Perokok</v>
      </c>
      <c r="O508" s="138">
        <f>insurance9[[#This Row],[charges]]</f>
        <v>2643.2685000000001</v>
      </c>
      <c r="P508" s="138" t="str" cm="1">
        <f t="array" ref="P508">INDEX(bmi[bmi name],MATCH(1,(insurance9[[#This Row],[bmi]]&lt;bmi[bmi atas])*(insurance9[[#This Row],[bmi]]&gt;=bmi[bmi bawah]),0),0)</f>
        <v>Obesitas II</v>
      </c>
      <c r="Q508" s="138">
        <f>insurance9[[#This Row],[cha]]</f>
        <v>2643.2685000000001</v>
      </c>
      <c r="R508" s="138" t="str">
        <f>insurance9[[#This Row],[smo]]</f>
        <v>Non Perokok</v>
      </c>
      <c r="S508" s="149">
        <f>insurance9[[#This Row],[bmi]]</f>
        <v>31.35</v>
      </c>
      <c r="T508" s="149">
        <f>insurance9[[#This Row],[age]]</f>
        <v>22</v>
      </c>
      <c r="U508" s="149">
        <f>insurance9[[#This Row],[bmi2]]</f>
        <v>31.35</v>
      </c>
      <c r="V508">
        <f>insurance9[[#This Row],[charges_class]]</f>
        <v>1</v>
      </c>
      <c r="W508">
        <f>VLOOKUP(insurance9[[#This Row],[region]],Table2[],2,0)</f>
        <v>1</v>
      </c>
      <c r="X508">
        <f>IF(insurance9[[#This Row],[sex]]="female",0,1)</f>
        <v>1</v>
      </c>
      <c r="Y508">
        <f>insurance9[[#This Row],[bmi]]</f>
        <v>31.35</v>
      </c>
      <c r="Z508">
        <f>insurance9[[#This Row],[children]]</f>
        <v>1</v>
      </c>
    </row>
    <row r="509" spans="1:26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 s="29">
        <v>3077.0954999999999</v>
      </c>
      <c r="H509" cm="1">
        <f t="array" ref="H509">INDEX(kelas_charges[kelas],MATCH(1,(insurance9[[#This Row],[charges]]&gt;=kelas_charges[Lower])*(insurance9[[#This Row],[charges]]&lt;kelas_charges[Upper]),0),1)</f>
        <v>1</v>
      </c>
      <c r="I509" t="str" cm="1">
        <f t="array" ref="I509">INDEX(kelas_charges[desc],MATCH(1,(insurance9[[#This Row],[charges]]&gt;=kelas_charges[Lower])*(insurance9[[#This Row],[charges]]&lt;kelas_charges[Upper]),0),1)</f>
        <v>1121 s.d 6817</v>
      </c>
      <c r="J509">
        <f>IF(insurance9[[#This Row],[charges]]&gt;16700,1,0)</f>
        <v>0</v>
      </c>
      <c r="K509" s="138">
        <f>insurance9[[#This Row],[charges]]</f>
        <v>3077.0954999999999</v>
      </c>
      <c r="L509">
        <f>insurance9[[#This Row],[age]]</f>
        <v>21</v>
      </c>
      <c r="M509">
        <f>IF(insurance9[[#This Row],[smoker]]="yes",1,0)</f>
        <v>0</v>
      </c>
      <c r="N509" t="str">
        <f>IF(insurance9[[#This Row],[smoker]]="yes","Perokok","Non Perokok")</f>
        <v>Non Perokok</v>
      </c>
      <c r="O509" s="138">
        <f>insurance9[[#This Row],[charges]]</f>
        <v>3077.0954999999999</v>
      </c>
      <c r="P509" s="138" t="str" cm="1">
        <f t="array" ref="P509">INDEX(bmi[bmi name],MATCH(1,(insurance9[[#This Row],[bmi]]&lt;bmi[bmi atas])*(insurance9[[#This Row],[bmi]]&gt;=bmi[bmi bawah]),0),0)</f>
        <v>Overweight</v>
      </c>
      <c r="Q509" s="138">
        <f>insurance9[[#This Row],[cha]]</f>
        <v>3077.0954999999999</v>
      </c>
      <c r="R509" s="138" t="str">
        <f>insurance9[[#This Row],[smo]]</f>
        <v>Non Perokok</v>
      </c>
      <c r="S509" s="149">
        <f>insurance9[[#This Row],[bmi]]</f>
        <v>23.75</v>
      </c>
      <c r="T509" s="149">
        <f>insurance9[[#This Row],[age]]</f>
        <v>21</v>
      </c>
      <c r="U509" s="149">
        <f>insurance9[[#This Row],[bmi2]]</f>
        <v>23.75</v>
      </c>
      <c r="V509">
        <f>insurance9[[#This Row],[charges_class]]</f>
        <v>1</v>
      </c>
      <c r="W509">
        <f>VLOOKUP(insurance9[[#This Row],[region]],Table2[],2,0)</f>
        <v>1</v>
      </c>
      <c r="X509">
        <f>IF(insurance9[[#This Row],[sex]]="female",0,1)</f>
        <v>1</v>
      </c>
      <c r="Y509">
        <f>insurance9[[#This Row],[bmi]]</f>
        <v>23.75</v>
      </c>
      <c r="Z509">
        <f>insurance9[[#This Row],[children]]</f>
        <v>2</v>
      </c>
    </row>
    <row r="510" spans="1:26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 s="29">
        <v>3044.2132999999999</v>
      </c>
      <c r="H510" cm="1">
        <f t="array" ref="H510">INDEX(kelas_charges[kelas],MATCH(1,(insurance9[[#This Row],[charges]]&gt;=kelas_charges[Lower])*(insurance9[[#This Row],[charges]]&lt;kelas_charges[Upper]),0),1)</f>
        <v>1</v>
      </c>
      <c r="I510" t="str" cm="1">
        <f t="array" ref="I510">INDEX(kelas_charges[desc],MATCH(1,(insurance9[[#This Row],[charges]]&gt;=kelas_charges[Lower])*(insurance9[[#This Row],[charges]]&lt;kelas_charges[Upper]),0),1)</f>
        <v>1121 s.d 6817</v>
      </c>
      <c r="J510">
        <f>IF(insurance9[[#This Row],[charges]]&gt;16700,1,0)</f>
        <v>0</v>
      </c>
      <c r="K510" s="138">
        <f>insurance9[[#This Row],[charges]]</f>
        <v>3044.2132999999999</v>
      </c>
      <c r="L510">
        <f>insurance9[[#This Row],[age]]</f>
        <v>24</v>
      </c>
      <c r="M510">
        <f>IF(insurance9[[#This Row],[smoker]]="yes",1,0)</f>
        <v>0</v>
      </c>
      <c r="N510" t="str">
        <f>IF(insurance9[[#This Row],[smoker]]="yes","Perokok","Non Perokok")</f>
        <v>Non Perokok</v>
      </c>
      <c r="O510" s="138">
        <f>insurance9[[#This Row],[charges]]</f>
        <v>3044.2132999999999</v>
      </c>
      <c r="P510" s="138" t="str" cm="1">
        <f t="array" ref="P510">INDEX(bmi[bmi name],MATCH(1,(insurance9[[#This Row],[bmi]]&lt;bmi[bmi atas])*(insurance9[[#This Row],[bmi]]&gt;=bmi[bmi bawah]),0),0)</f>
        <v>Obesitas I</v>
      </c>
      <c r="Q510" s="138">
        <f>insurance9[[#This Row],[cha]]</f>
        <v>3044.2132999999999</v>
      </c>
      <c r="R510" s="138" t="str">
        <f>insurance9[[#This Row],[smo]]</f>
        <v>Non Perokok</v>
      </c>
      <c r="S510" s="149">
        <f>insurance9[[#This Row],[bmi]]</f>
        <v>25.27</v>
      </c>
      <c r="T510" s="149">
        <f>insurance9[[#This Row],[age]]</f>
        <v>24</v>
      </c>
      <c r="U510" s="149">
        <f>insurance9[[#This Row],[bmi2]]</f>
        <v>25.27</v>
      </c>
      <c r="V510">
        <f>insurance9[[#This Row],[charges_class]]</f>
        <v>1</v>
      </c>
      <c r="W510">
        <f>VLOOKUP(insurance9[[#This Row],[region]],Table2[],2,0)</f>
        <v>2</v>
      </c>
      <c r="X510">
        <f>IF(insurance9[[#This Row],[sex]]="female",0,1)</f>
        <v>0</v>
      </c>
      <c r="Y510">
        <f>insurance9[[#This Row],[bmi]]</f>
        <v>25.27</v>
      </c>
      <c r="Z510">
        <f>insurance9[[#This Row],[children]]</f>
        <v>0</v>
      </c>
    </row>
    <row r="511" spans="1:26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 s="29">
        <v>11455.28</v>
      </c>
      <c r="H511" cm="1">
        <f t="array" ref="H511">INDEX(kelas_charges[kelas],MATCH(1,(insurance9[[#This Row],[charges]]&gt;=kelas_charges[Lower])*(insurance9[[#This Row],[charges]]&lt;kelas_charges[Upper]),0),1)</f>
        <v>2</v>
      </c>
      <c r="I511" t="str" cm="1">
        <f t="array" ref="I511">INDEX(kelas_charges[desc],MATCH(1,(insurance9[[#This Row],[charges]]&gt;=kelas_charges[Lower])*(insurance9[[#This Row],[charges]]&lt;kelas_charges[Upper]),0),1)</f>
        <v>6817 s.d 12512</v>
      </c>
      <c r="J511">
        <f>IF(insurance9[[#This Row],[charges]]&gt;16700,1,0)</f>
        <v>0</v>
      </c>
      <c r="K511" s="138">
        <f>insurance9[[#This Row],[charges]]</f>
        <v>11455.28</v>
      </c>
      <c r="L511">
        <f>insurance9[[#This Row],[age]]</f>
        <v>57</v>
      </c>
      <c r="M511">
        <f>IF(insurance9[[#This Row],[smoker]]="yes",1,0)</f>
        <v>0</v>
      </c>
      <c r="N511" t="str">
        <f>IF(insurance9[[#This Row],[smoker]]="yes","Perokok","Non Perokok")</f>
        <v>Non Perokok</v>
      </c>
      <c r="O511" s="138">
        <f>insurance9[[#This Row],[charges]]</f>
        <v>11455.28</v>
      </c>
      <c r="P511" s="138" t="str" cm="1">
        <f t="array" ref="P511">INDEX(bmi[bmi name],MATCH(1,(insurance9[[#This Row],[bmi]]&lt;bmi[bmi atas])*(insurance9[[#This Row],[bmi]]&gt;=bmi[bmi bawah]),0),0)</f>
        <v>Obesitas I</v>
      </c>
      <c r="Q511" s="138">
        <f>insurance9[[#This Row],[cha]]</f>
        <v>11455.28</v>
      </c>
      <c r="R511" s="138" t="str">
        <f>insurance9[[#This Row],[smo]]</f>
        <v>Non Perokok</v>
      </c>
      <c r="S511" s="149">
        <f>insurance9[[#This Row],[bmi]]</f>
        <v>28.7</v>
      </c>
      <c r="T511" s="149">
        <f>insurance9[[#This Row],[age]]</f>
        <v>57</v>
      </c>
      <c r="U511" s="149">
        <f>insurance9[[#This Row],[bmi2]]</f>
        <v>28.7</v>
      </c>
      <c r="V511">
        <f>insurance9[[#This Row],[charges_class]]</f>
        <v>2</v>
      </c>
      <c r="W511">
        <f>VLOOKUP(insurance9[[#This Row],[region]],Table2[],2,0)</f>
        <v>3</v>
      </c>
      <c r="X511">
        <f>IF(insurance9[[#This Row],[sex]]="female",0,1)</f>
        <v>0</v>
      </c>
      <c r="Y511">
        <f>insurance9[[#This Row],[bmi]]</f>
        <v>28.7</v>
      </c>
      <c r="Z511">
        <f>insurance9[[#This Row],[children]]</f>
        <v>0</v>
      </c>
    </row>
    <row r="512" spans="1:26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 s="29">
        <v>11763.000899999999</v>
      </c>
      <c r="H512" cm="1">
        <f t="array" ref="H512">INDEX(kelas_charges[kelas],MATCH(1,(insurance9[[#This Row],[charges]]&gt;=kelas_charges[Lower])*(insurance9[[#This Row],[charges]]&lt;kelas_charges[Upper]),0),1)</f>
        <v>2</v>
      </c>
      <c r="I512" t="str" cm="1">
        <f t="array" ref="I512">INDEX(kelas_charges[desc],MATCH(1,(insurance9[[#This Row],[charges]]&gt;=kelas_charges[Lower])*(insurance9[[#This Row],[charges]]&lt;kelas_charges[Upper]),0),1)</f>
        <v>6817 s.d 12512</v>
      </c>
      <c r="J512">
        <f>IF(insurance9[[#This Row],[charges]]&gt;16700,1,0)</f>
        <v>0</v>
      </c>
      <c r="K512" s="138">
        <f>insurance9[[#This Row],[charges]]</f>
        <v>11763.000899999999</v>
      </c>
      <c r="L512">
        <f>insurance9[[#This Row],[age]]</f>
        <v>56</v>
      </c>
      <c r="M512">
        <f>IF(insurance9[[#This Row],[smoker]]="yes",1,0)</f>
        <v>0</v>
      </c>
      <c r="N512" t="str">
        <f>IF(insurance9[[#This Row],[smoker]]="yes","Perokok","Non Perokok")</f>
        <v>Non Perokok</v>
      </c>
      <c r="O512" s="138">
        <f>insurance9[[#This Row],[charges]]</f>
        <v>11763.000899999999</v>
      </c>
      <c r="P512" s="138" t="str" cm="1">
        <f t="array" ref="P512">INDEX(bmi[bmi name],MATCH(1,(insurance9[[#This Row],[bmi]]&lt;bmi[bmi atas])*(insurance9[[#This Row],[bmi]]&gt;=bmi[bmi bawah]),0),0)</f>
        <v>Obesitas II</v>
      </c>
      <c r="Q512" s="138">
        <f>insurance9[[#This Row],[cha]]</f>
        <v>11763.000899999999</v>
      </c>
      <c r="R512" s="138" t="str">
        <f>insurance9[[#This Row],[smo]]</f>
        <v>Non Perokok</v>
      </c>
      <c r="S512" s="149">
        <f>insurance9[[#This Row],[bmi]]</f>
        <v>32.11</v>
      </c>
      <c r="T512" s="149">
        <f>insurance9[[#This Row],[age]]</f>
        <v>56</v>
      </c>
      <c r="U512" s="149">
        <f>insurance9[[#This Row],[bmi2]]</f>
        <v>32.11</v>
      </c>
      <c r="V512">
        <f>insurance9[[#This Row],[charges_class]]</f>
        <v>2</v>
      </c>
      <c r="W512">
        <f>VLOOKUP(insurance9[[#This Row],[region]],Table2[],2,0)</f>
        <v>2</v>
      </c>
      <c r="X512">
        <f>IF(insurance9[[#This Row],[sex]]="female",0,1)</f>
        <v>1</v>
      </c>
      <c r="Y512">
        <f>insurance9[[#This Row],[bmi]]</f>
        <v>32.11</v>
      </c>
      <c r="Z512">
        <f>insurance9[[#This Row],[children]]</f>
        <v>1</v>
      </c>
    </row>
    <row r="513" spans="1:26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 s="29">
        <v>2498.4144000000001</v>
      </c>
      <c r="H513" cm="1">
        <f t="array" ref="H513">INDEX(kelas_charges[kelas],MATCH(1,(insurance9[[#This Row],[charges]]&gt;=kelas_charges[Lower])*(insurance9[[#This Row],[charges]]&lt;kelas_charges[Upper]),0),1)</f>
        <v>1</v>
      </c>
      <c r="I513" t="str" cm="1">
        <f t="array" ref="I513">INDEX(kelas_charges[desc],MATCH(1,(insurance9[[#This Row],[charges]]&gt;=kelas_charges[Lower])*(insurance9[[#This Row],[charges]]&lt;kelas_charges[Upper]),0),1)</f>
        <v>1121 s.d 6817</v>
      </c>
      <c r="J513">
        <f>IF(insurance9[[#This Row],[charges]]&gt;16700,1,0)</f>
        <v>0</v>
      </c>
      <c r="K513" s="138">
        <f>insurance9[[#This Row],[charges]]</f>
        <v>2498.4144000000001</v>
      </c>
      <c r="L513">
        <f>insurance9[[#This Row],[age]]</f>
        <v>27</v>
      </c>
      <c r="M513">
        <f>IF(insurance9[[#This Row],[smoker]]="yes",1,0)</f>
        <v>0</v>
      </c>
      <c r="N513" t="str">
        <f>IF(insurance9[[#This Row],[smoker]]="yes","Perokok","Non Perokok")</f>
        <v>Non Perokok</v>
      </c>
      <c r="O513" s="138">
        <f>insurance9[[#This Row],[charges]]</f>
        <v>2498.4144000000001</v>
      </c>
      <c r="P513" s="138" t="str" cm="1">
        <f t="array" ref="P513">INDEX(bmi[bmi name],MATCH(1,(insurance9[[#This Row],[bmi]]&lt;bmi[bmi atas])*(insurance9[[#This Row],[bmi]]&gt;=bmi[bmi bawah]),0),0)</f>
        <v>Obesitas II</v>
      </c>
      <c r="Q513" s="138">
        <f>insurance9[[#This Row],[cha]]</f>
        <v>2498.4144000000001</v>
      </c>
      <c r="R513" s="138" t="str">
        <f>insurance9[[#This Row],[smo]]</f>
        <v>Non Perokok</v>
      </c>
      <c r="S513" s="149">
        <f>insurance9[[#This Row],[bmi]]</f>
        <v>33.659999999999997</v>
      </c>
      <c r="T513" s="149">
        <f>insurance9[[#This Row],[age]]</f>
        <v>27</v>
      </c>
      <c r="U513" s="149">
        <f>insurance9[[#This Row],[bmi2]]</f>
        <v>33.659999999999997</v>
      </c>
      <c r="V513">
        <f>insurance9[[#This Row],[charges_class]]</f>
        <v>1</v>
      </c>
      <c r="W513">
        <f>VLOOKUP(insurance9[[#This Row],[region]],Table2[],2,0)</f>
        <v>4</v>
      </c>
      <c r="X513">
        <f>IF(insurance9[[#This Row],[sex]]="female",0,1)</f>
        <v>1</v>
      </c>
      <c r="Y513">
        <f>insurance9[[#This Row],[bmi]]</f>
        <v>33.659999999999997</v>
      </c>
      <c r="Z513">
        <f>insurance9[[#This Row],[children]]</f>
        <v>0</v>
      </c>
    </row>
    <row r="514" spans="1:26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 s="29">
        <v>9361.3268000000007</v>
      </c>
      <c r="H514" cm="1">
        <f t="array" ref="H514">INDEX(kelas_charges[kelas],MATCH(1,(insurance9[[#This Row],[charges]]&gt;=kelas_charges[Lower])*(insurance9[[#This Row],[charges]]&lt;kelas_charges[Upper]),0),1)</f>
        <v>2</v>
      </c>
      <c r="I514" t="str" cm="1">
        <f t="array" ref="I514">INDEX(kelas_charges[desc],MATCH(1,(insurance9[[#This Row],[charges]]&gt;=kelas_charges[Lower])*(insurance9[[#This Row],[charges]]&lt;kelas_charges[Upper]),0),1)</f>
        <v>6817 s.d 12512</v>
      </c>
      <c r="J514">
        <f>IF(insurance9[[#This Row],[charges]]&gt;16700,1,0)</f>
        <v>0</v>
      </c>
      <c r="K514" s="138">
        <f>insurance9[[#This Row],[charges]]</f>
        <v>9361.3268000000007</v>
      </c>
      <c r="L514">
        <f>insurance9[[#This Row],[age]]</f>
        <v>51</v>
      </c>
      <c r="M514">
        <f>IF(insurance9[[#This Row],[smoker]]="yes",1,0)</f>
        <v>0</v>
      </c>
      <c r="N514" t="str">
        <f>IF(insurance9[[#This Row],[smoker]]="yes","Perokok","Non Perokok")</f>
        <v>Non Perokok</v>
      </c>
      <c r="O514" s="138">
        <f>insurance9[[#This Row],[charges]]</f>
        <v>9361.3268000000007</v>
      </c>
      <c r="P514" s="138" t="str" cm="1">
        <f t="array" ref="P514">INDEX(bmi[bmi name],MATCH(1,(insurance9[[#This Row],[bmi]]&lt;bmi[bmi atas])*(insurance9[[#This Row],[bmi]]&gt;=bmi[bmi bawah]),0),0)</f>
        <v>Normal</v>
      </c>
      <c r="Q514" s="138">
        <f>insurance9[[#This Row],[cha]]</f>
        <v>9361.3268000000007</v>
      </c>
      <c r="R514" s="138" t="str">
        <f>insurance9[[#This Row],[smo]]</f>
        <v>Non Perokok</v>
      </c>
      <c r="S514" s="149">
        <f>insurance9[[#This Row],[bmi]]</f>
        <v>22.42</v>
      </c>
      <c r="T514" s="149">
        <f>insurance9[[#This Row],[age]]</f>
        <v>51</v>
      </c>
      <c r="U514" s="149">
        <f>insurance9[[#This Row],[bmi2]]</f>
        <v>22.42</v>
      </c>
      <c r="V514">
        <f>insurance9[[#This Row],[charges_class]]</f>
        <v>2</v>
      </c>
      <c r="W514">
        <f>VLOOKUP(insurance9[[#This Row],[region]],Table2[],2,0)</f>
        <v>2</v>
      </c>
      <c r="X514">
        <f>IF(insurance9[[#This Row],[sex]]="female",0,1)</f>
        <v>1</v>
      </c>
      <c r="Y514">
        <f>insurance9[[#This Row],[bmi]]</f>
        <v>22.42</v>
      </c>
      <c r="Z514">
        <f>insurance9[[#This Row],[children]]</f>
        <v>0</v>
      </c>
    </row>
    <row r="515" spans="1:26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 s="29">
        <v>1256.299</v>
      </c>
      <c r="H515" cm="1">
        <f t="array" ref="H515">INDEX(kelas_charges[kelas],MATCH(1,(insurance9[[#This Row],[charges]]&gt;=kelas_charges[Lower])*(insurance9[[#This Row],[charges]]&lt;kelas_charges[Upper]),0),1)</f>
        <v>1</v>
      </c>
      <c r="I515" t="str" cm="1">
        <f t="array" ref="I515">INDEX(kelas_charges[desc],MATCH(1,(insurance9[[#This Row],[charges]]&gt;=kelas_charges[Lower])*(insurance9[[#This Row],[charges]]&lt;kelas_charges[Upper]),0),1)</f>
        <v>1121 s.d 6817</v>
      </c>
      <c r="J515">
        <f>IF(insurance9[[#This Row],[charges]]&gt;16700,1,0)</f>
        <v>0</v>
      </c>
      <c r="K515" s="138">
        <f>insurance9[[#This Row],[charges]]</f>
        <v>1256.299</v>
      </c>
      <c r="L515">
        <f>insurance9[[#This Row],[age]]</f>
        <v>19</v>
      </c>
      <c r="M515">
        <f>IF(insurance9[[#This Row],[smoker]]="yes",1,0)</f>
        <v>0</v>
      </c>
      <c r="N515" t="str">
        <f>IF(insurance9[[#This Row],[smoker]]="yes","Perokok","Non Perokok")</f>
        <v>Non Perokok</v>
      </c>
      <c r="O515" s="138">
        <f>insurance9[[#This Row],[charges]]</f>
        <v>1256.299</v>
      </c>
      <c r="P515" s="138" t="str" cm="1">
        <f t="array" ref="P515">INDEX(bmi[bmi name],MATCH(1,(insurance9[[#This Row],[bmi]]&lt;bmi[bmi atas])*(insurance9[[#This Row],[bmi]]&gt;=bmi[bmi bawah]),0),0)</f>
        <v>Obesitas II</v>
      </c>
      <c r="Q515" s="138">
        <f>insurance9[[#This Row],[cha]]</f>
        <v>1256.299</v>
      </c>
      <c r="R515" s="138" t="str">
        <f>insurance9[[#This Row],[smo]]</f>
        <v>Non Perokok</v>
      </c>
      <c r="S515" s="149">
        <f>insurance9[[#This Row],[bmi]]</f>
        <v>30.4</v>
      </c>
      <c r="T515" s="149">
        <f>insurance9[[#This Row],[age]]</f>
        <v>19</v>
      </c>
      <c r="U515" s="149">
        <f>insurance9[[#This Row],[bmi2]]</f>
        <v>30.4</v>
      </c>
      <c r="V515">
        <f>insurance9[[#This Row],[charges_class]]</f>
        <v>1</v>
      </c>
      <c r="W515">
        <f>VLOOKUP(insurance9[[#This Row],[region]],Table2[],2,0)</f>
        <v>3</v>
      </c>
      <c r="X515">
        <f>IF(insurance9[[#This Row],[sex]]="female",0,1)</f>
        <v>1</v>
      </c>
      <c r="Y515">
        <f>insurance9[[#This Row],[bmi]]</f>
        <v>30.4</v>
      </c>
      <c r="Z515">
        <f>insurance9[[#This Row],[children]]</f>
        <v>0</v>
      </c>
    </row>
    <row r="516" spans="1:26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 s="29">
        <v>21082.16</v>
      </c>
      <c r="H516" cm="1">
        <f t="array" ref="H516">INDEX(kelas_charges[kelas],MATCH(1,(insurance9[[#This Row],[charges]]&gt;=kelas_charges[Lower])*(insurance9[[#This Row],[charges]]&lt;kelas_charges[Upper]),0),1)</f>
        <v>4</v>
      </c>
      <c r="I516" t="str" cm="1">
        <f t="array" ref="I516">INDEX(kelas_charges[desc],MATCH(1,(insurance9[[#This Row],[charges]]&gt;=kelas_charges[Lower])*(insurance9[[#This Row],[charges]]&lt;kelas_charges[Upper]),0),1)</f>
        <v>18207 s.d 23903</v>
      </c>
      <c r="J516">
        <f>IF(insurance9[[#This Row],[charges]]&gt;16700,1,0)</f>
        <v>1</v>
      </c>
      <c r="K516" s="138">
        <f>insurance9[[#This Row],[charges]]</f>
        <v>21082.16</v>
      </c>
      <c r="L516">
        <f>insurance9[[#This Row],[age]]</f>
        <v>39</v>
      </c>
      <c r="M516">
        <f>IF(insurance9[[#This Row],[smoker]]="yes",1,0)</f>
        <v>1</v>
      </c>
      <c r="N516" t="str">
        <f>IF(insurance9[[#This Row],[smoker]]="yes","Perokok","Non Perokok")</f>
        <v>Perokok</v>
      </c>
      <c r="O516" s="138">
        <f>insurance9[[#This Row],[charges]]</f>
        <v>21082.16</v>
      </c>
      <c r="P516" s="138" t="str" cm="1">
        <f t="array" ref="P516">INDEX(bmi[bmi name],MATCH(1,(insurance9[[#This Row],[bmi]]&lt;bmi[bmi atas])*(insurance9[[#This Row],[bmi]]&gt;=bmi[bmi bawah]),0),0)</f>
        <v>Obesitas I</v>
      </c>
      <c r="Q516" s="138">
        <f>insurance9[[#This Row],[cha]]</f>
        <v>21082.16</v>
      </c>
      <c r="R516" s="138" t="str">
        <f>insurance9[[#This Row],[smo]]</f>
        <v>Perokok</v>
      </c>
      <c r="S516" s="149">
        <f>insurance9[[#This Row],[bmi]]</f>
        <v>28.3</v>
      </c>
      <c r="T516" s="149">
        <f>insurance9[[#This Row],[age]]</f>
        <v>39</v>
      </c>
      <c r="U516" s="149">
        <f>insurance9[[#This Row],[bmi2]]</f>
        <v>28.3</v>
      </c>
      <c r="V516">
        <f>insurance9[[#This Row],[charges_class]]</f>
        <v>4</v>
      </c>
      <c r="W516">
        <f>VLOOKUP(insurance9[[#This Row],[region]],Table2[],2,0)</f>
        <v>3</v>
      </c>
      <c r="X516">
        <f>IF(insurance9[[#This Row],[sex]]="female",0,1)</f>
        <v>1</v>
      </c>
      <c r="Y516">
        <f>insurance9[[#This Row],[bmi]]</f>
        <v>28.3</v>
      </c>
      <c r="Z516">
        <f>insurance9[[#This Row],[children]]</f>
        <v>1</v>
      </c>
    </row>
    <row r="517" spans="1:26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 s="29">
        <v>11362.754999999999</v>
      </c>
      <c r="H517" cm="1">
        <f t="array" ref="H517">INDEX(kelas_charges[kelas],MATCH(1,(insurance9[[#This Row],[charges]]&gt;=kelas_charges[Lower])*(insurance9[[#This Row],[charges]]&lt;kelas_charges[Upper]),0),1)</f>
        <v>2</v>
      </c>
      <c r="I517" t="str" cm="1">
        <f t="array" ref="I517">INDEX(kelas_charges[desc],MATCH(1,(insurance9[[#This Row],[charges]]&gt;=kelas_charges[Lower])*(insurance9[[#This Row],[charges]]&lt;kelas_charges[Upper]),0),1)</f>
        <v>6817 s.d 12512</v>
      </c>
      <c r="J517">
        <f>IF(insurance9[[#This Row],[charges]]&gt;16700,1,0)</f>
        <v>0</v>
      </c>
      <c r="K517" s="138">
        <f>insurance9[[#This Row],[charges]]</f>
        <v>11362.754999999999</v>
      </c>
      <c r="L517">
        <f>insurance9[[#This Row],[age]]</f>
        <v>58</v>
      </c>
      <c r="M517">
        <f>IF(insurance9[[#This Row],[smoker]]="yes",1,0)</f>
        <v>0</v>
      </c>
      <c r="N517" t="str">
        <f>IF(insurance9[[#This Row],[smoker]]="yes","Perokok","Non Perokok")</f>
        <v>Non Perokok</v>
      </c>
      <c r="O517" s="138">
        <f>insurance9[[#This Row],[charges]]</f>
        <v>11362.754999999999</v>
      </c>
      <c r="P517" s="138" t="str" cm="1">
        <f t="array" ref="P517">INDEX(bmi[bmi name],MATCH(1,(insurance9[[#This Row],[bmi]]&lt;bmi[bmi atas])*(insurance9[[#This Row],[bmi]]&gt;=bmi[bmi bawah]),0),0)</f>
        <v>Obesitas II</v>
      </c>
      <c r="Q517" s="138">
        <f>insurance9[[#This Row],[cha]]</f>
        <v>11362.754999999999</v>
      </c>
      <c r="R517" s="138" t="str">
        <f>insurance9[[#This Row],[smo]]</f>
        <v>Non Perokok</v>
      </c>
      <c r="S517" s="149">
        <f>insurance9[[#This Row],[bmi]]</f>
        <v>35.700000000000003</v>
      </c>
      <c r="T517" s="149">
        <f>insurance9[[#This Row],[age]]</f>
        <v>58</v>
      </c>
      <c r="U517" s="149">
        <f>insurance9[[#This Row],[bmi2]]</f>
        <v>35.700000000000003</v>
      </c>
      <c r="V517">
        <f>insurance9[[#This Row],[charges_class]]</f>
        <v>2</v>
      </c>
      <c r="W517">
        <f>VLOOKUP(insurance9[[#This Row],[region]],Table2[],2,0)</f>
        <v>3</v>
      </c>
      <c r="X517">
        <f>IF(insurance9[[#This Row],[sex]]="female",0,1)</f>
        <v>1</v>
      </c>
      <c r="Y517">
        <f>insurance9[[#This Row],[bmi]]</f>
        <v>35.700000000000003</v>
      </c>
      <c r="Z517">
        <f>insurance9[[#This Row],[children]]</f>
        <v>0</v>
      </c>
    </row>
    <row r="518" spans="1:26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 s="29">
        <v>27724.28875</v>
      </c>
      <c r="H518" cm="1">
        <f t="array" ref="H518">INDEX(kelas_charges[kelas],MATCH(1,(insurance9[[#This Row],[charges]]&gt;=kelas_charges[Lower])*(insurance9[[#This Row],[charges]]&lt;kelas_charges[Upper]),0),1)</f>
        <v>5</v>
      </c>
      <c r="I518" t="str" cm="1">
        <f t="array" ref="I518">INDEX(kelas_charges[desc],MATCH(1,(insurance9[[#This Row],[charges]]&gt;=kelas_charges[Lower])*(insurance9[[#This Row],[charges]]&lt;kelas_charges[Upper]),0),1)</f>
        <v>23903 s.d 29598</v>
      </c>
      <c r="J518">
        <f>IF(insurance9[[#This Row],[charges]]&gt;16700,1,0)</f>
        <v>1</v>
      </c>
      <c r="K518" s="138">
        <f>insurance9[[#This Row],[charges]]</f>
        <v>27724.28875</v>
      </c>
      <c r="L518">
        <f>insurance9[[#This Row],[age]]</f>
        <v>20</v>
      </c>
      <c r="M518">
        <f>IF(insurance9[[#This Row],[smoker]]="yes",1,0)</f>
        <v>0</v>
      </c>
      <c r="N518" t="str">
        <f>IF(insurance9[[#This Row],[smoker]]="yes","Perokok","Non Perokok")</f>
        <v>Non Perokok</v>
      </c>
      <c r="O518" s="138">
        <f>insurance9[[#This Row],[charges]]</f>
        <v>27724.28875</v>
      </c>
      <c r="P518" s="138" t="str" cm="1">
        <f t="array" ref="P518">INDEX(bmi[bmi name],MATCH(1,(insurance9[[#This Row],[bmi]]&lt;bmi[bmi atas])*(insurance9[[#This Row],[bmi]]&gt;=bmi[bmi bawah]),0),0)</f>
        <v>Obesitas II</v>
      </c>
      <c r="Q518" s="138">
        <f>insurance9[[#This Row],[cha]]</f>
        <v>27724.28875</v>
      </c>
      <c r="R518" s="138" t="str">
        <f>insurance9[[#This Row],[smo]]</f>
        <v>Non Perokok</v>
      </c>
      <c r="S518" s="149">
        <f>insurance9[[#This Row],[bmi]]</f>
        <v>35.31</v>
      </c>
      <c r="T518" s="149">
        <f>insurance9[[#This Row],[age]]</f>
        <v>20</v>
      </c>
      <c r="U518" s="149">
        <f>insurance9[[#This Row],[bmi2]]</f>
        <v>35.31</v>
      </c>
      <c r="V518">
        <f>insurance9[[#This Row],[charges_class]]</f>
        <v>5</v>
      </c>
      <c r="W518">
        <f>VLOOKUP(insurance9[[#This Row],[region]],Table2[],2,0)</f>
        <v>4</v>
      </c>
      <c r="X518">
        <f>IF(insurance9[[#This Row],[sex]]="female",0,1)</f>
        <v>1</v>
      </c>
      <c r="Y518">
        <f>insurance9[[#This Row],[bmi]]</f>
        <v>35.31</v>
      </c>
      <c r="Z518">
        <f>insurance9[[#This Row],[children]]</f>
        <v>1</v>
      </c>
    </row>
    <row r="519" spans="1:26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 s="29">
        <v>8413.4630500000003</v>
      </c>
      <c r="H519" cm="1">
        <f t="array" ref="H519">INDEX(kelas_charges[kelas],MATCH(1,(insurance9[[#This Row],[charges]]&gt;=kelas_charges[Lower])*(insurance9[[#This Row],[charges]]&lt;kelas_charges[Upper]),0),1)</f>
        <v>2</v>
      </c>
      <c r="I519" t="str" cm="1">
        <f t="array" ref="I519">INDEX(kelas_charges[desc],MATCH(1,(insurance9[[#This Row],[charges]]&gt;=kelas_charges[Lower])*(insurance9[[#This Row],[charges]]&lt;kelas_charges[Upper]),0),1)</f>
        <v>6817 s.d 12512</v>
      </c>
      <c r="J519">
        <f>IF(insurance9[[#This Row],[charges]]&gt;16700,1,0)</f>
        <v>0</v>
      </c>
      <c r="K519" s="138">
        <f>insurance9[[#This Row],[charges]]</f>
        <v>8413.4630500000003</v>
      </c>
      <c r="L519">
        <f>insurance9[[#This Row],[age]]</f>
        <v>45</v>
      </c>
      <c r="M519">
        <f>IF(insurance9[[#This Row],[smoker]]="yes",1,0)</f>
        <v>0</v>
      </c>
      <c r="N519" t="str">
        <f>IF(insurance9[[#This Row],[smoker]]="yes","Perokok","Non Perokok")</f>
        <v>Non Perokok</v>
      </c>
      <c r="O519" s="138">
        <f>insurance9[[#This Row],[charges]]</f>
        <v>8413.4630500000003</v>
      </c>
      <c r="P519" s="138" t="str" cm="1">
        <f t="array" ref="P519">INDEX(bmi[bmi name],MATCH(1,(insurance9[[#This Row],[bmi]]&lt;bmi[bmi atas])*(insurance9[[#This Row],[bmi]]&gt;=bmi[bmi bawah]),0),0)</f>
        <v>Obesitas II</v>
      </c>
      <c r="Q519" s="138">
        <f>insurance9[[#This Row],[cha]]</f>
        <v>8413.4630500000003</v>
      </c>
      <c r="R519" s="138" t="str">
        <f>insurance9[[#This Row],[smo]]</f>
        <v>Non Perokok</v>
      </c>
      <c r="S519" s="149">
        <f>insurance9[[#This Row],[bmi]]</f>
        <v>30.495000000000001</v>
      </c>
      <c r="T519" s="149">
        <f>insurance9[[#This Row],[age]]</f>
        <v>45</v>
      </c>
      <c r="U519" s="149">
        <f>insurance9[[#This Row],[bmi2]]</f>
        <v>30.495000000000001</v>
      </c>
      <c r="V519">
        <f>insurance9[[#This Row],[charges_class]]</f>
        <v>2</v>
      </c>
      <c r="W519">
        <f>VLOOKUP(insurance9[[#This Row],[region]],Table2[],2,0)</f>
        <v>1</v>
      </c>
      <c r="X519">
        <f>IF(insurance9[[#This Row],[sex]]="female",0,1)</f>
        <v>1</v>
      </c>
      <c r="Y519">
        <f>insurance9[[#This Row],[bmi]]</f>
        <v>30.495000000000001</v>
      </c>
      <c r="Z519">
        <f>insurance9[[#This Row],[children]]</f>
        <v>2</v>
      </c>
    </row>
    <row r="520" spans="1:26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 s="29">
        <v>5240.7650000000003</v>
      </c>
      <c r="H520" cm="1">
        <f t="array" ref="H520">INDEX(kelas_charges[kelas],MATCH(1,(insurance9[[#This Row],[charges]]&gt;=kelas_charges[Lower])*(insurance9[[#This Row],[charges]]&lt;kelas_charges[Upper]),0),1)</f>
        <v>1</v>
      </c>
      <c r="I520" t="str" cm="1">
        <f t="array" ref="I520">INDEX(kelas_charges[desc],MATCH(1,(insurance9[[#This Row],[charges]]&gt;=kelas_charges[Lower])*(insurance9[[#This Row],[charges]]&lt;kelas_charges[Upper]),0),1)</f>
        <v>1121 s.d 6817</v>
      </c>
      <c r="J520">
        <f>IF(insurance9[[#This Row],[charges]]&gt;16700,1,0)</f>
        <v>0</v>
      </c>
      <c r="K520" s="138">
        <f>insurance9[[#This Row],[charges]]</f>
        <v>5240.7650000000003</v>
      </c>
      <c r="L520">
        <f>insurance9[[#This Row],[age]]</f>
        <v>35</v>
      </c>
      <c r="M520">
        <f>IF(insurance9[[#This Row],[smoker]]="yes",1,0)</f>
        <v>0</v>
      </c>
      <c r="N520" t="str">
        <f>IF(insurance9[[#This Row],[smoker]]="yes","Perokok","Non Perokok")</f>
        <v>Non Perokok</v>
      </c>
      <c r="O520" s="138">
        <f>insurance9[[#This Row],[charges]]</f>
        <v>5240.7650000000003</v>
      </c>
      <c r="P520" s="138" t="str" cm="1">
        <f t="array" ref="P520">INDEX(bmi[bmi name],MATCH(1,(insurance9[[#This Row],[bmi]]&lt;bmi[bmi atas])*(insurance9[[#This Row],[bmi]]&gt;=bmi[bmi bawah]),0),0)</f>
        <v>Obesitas II</v>
      </c>
      <c r="Q520" s="138">
        <f>insurance9[[#This Row],[cha]]</f>
        <v>5240.7650000000003</v>
      </c>
      <c r="R520" s="138" t="str">
        <f>insurance9[[#This Row],[smo]]</f>
        <v>Non Perokok</v>
      </c>
      <c r="S520" s="149">
        <f>insurance9[[#This Row],[bmi]]</f>
        <v>31</v>
      </c>
      <c r="T520" s="149">
        <f>insurance9[[#This Row],[age]]</f>
        <v>35</v>
      </c>
      <c r="U520" s="149">
        <f>insurance9[[#This Row],[bmi2]]</f>
        <v>31</v>
      </c>
      <c r="V520">
        <f>insurance9[[#This Row],[charges_class]]</f>
        <v>1</v>
      </c>
      <c r="W520">
        <f>VLOOKUP(insurance9[[#This Row],[region]],Table2[],2,0)</f>
        <v>3</v>
      </c>
      <c r="X520">
        <f>IF(insurance9[[#This Row],[sex]]="female",0,1)</f>
        <v>0</v>
      </c>
      <c r="Y520">
        <f>insurance9[[#This Row],[bmi]]</f>
        <v>31</v>
      </c>
      <c r="Z520">
        <f>insurance9[[#This Row],[children]]</f>
        <v>1</v>
      </c>
    </row>
    <row r="521" spans="1:26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 s="29">
        <v>3857.7592500000001</v>
      </c>
      <c r="H521" cm="1">
        <f t="array" ref="H521">INDEX(kelas_charges[kelas],MATCH(1,(insurance9[[#This Row],[charges]]&gt;=kelas_charges[Lower])*(insurance9[[#This Row],[charges]]&lt;kelas_charges[Upper]),0),1)</f>
        <v>1</v>
      </c>
      <c r="I521" t="str" cm="1">
        <f t="array" ref="I521">INDEX(kelas_charges[desc],MATCH(1,(insurance9[[#This Row],[charges]]&gt;=kelas_charges[Lower])*(insurance9[[#This Row],[charges]]&lt;kelas_charges[Upper]),0),1)</f>
        <v>1121 s.d 6817</v>
      </c>
      <c r="J521">
        <f>IF(insurance9[[#This Row],[charges]]&gt;16700,1,0)</f>
        <v>0</v>
      </c>
      <c r="K521" s="138">
        <f>insurance9[[#This Row],[charges]]</f>
        <v>3857.7592500000001</v>
      </c>
      <c r="L521">
        <f>insurance9[[#This Row],[age]]</f>
        <v>31</v>
      </c>
      <c r="M521">
        <f>IF(insurance9[[#This Row],[smoker]]="yes",1,0)</f>
        <v>0</v>
      </c>
      <c r="N521" t="str">
        <f>IF(insurance9[[#This Row],[smoker]]="yes","Perokok","Non Perokok")</f>
        <v>Non Perokok</v>
      </c>
      <c r="O521" s="138">
        <f>insurance9[[#This Row],[charges]]</f>
        <v>3857.7592500000001</v>
      </c>
      <c r="P521" s="138" t="str" cm="1">
        <f t="array" ref="P521">INDEX(bmi[bmi name],MATCH(1,(insurance9[[#This Row],[bmi]]&lt;bmi[bmi atas])*(insurance9[[#This Row],[bmi]]&gt;=bmi[bmi bawah]),0),0)</f>
        <v>Obesitas II</v>
      </c>
      <c r="Q521" s="138">
        <f>insurance9[[#This Row],[cha]]</f>
        <v>3857.7592500000001</v>
      </c>
      <c r="R521" s="138" t="str">
        <f>insurance9[[#This Row],[smo]]</f>
        <v>Non Perokok</v>
      </c>
      <c r="S521" s="149">
        <f>insurance9[[#This Row],[bmi]]</f>
        <v>30.875</v>
      </c>
      <c r="T521" s="149">
        <f>insurance9[[#This Row],[age]]</f>
        <v>31</v>
      </c>
      <c r="U521" s="149">
        <f>insurance9[[#This Row],[bmi2]]</f>
        <v>30.875</v>
      </c>
      <c r="V521">
        <f>insurance9[[#This Row],[charges_class]]</f>
        <v>1</v>
      </c>
      <c r="W521">
        <f>VLOOKUP(insurance9[[#This Row],[region]],Table2[],2,0)</f>
        <v>2</v>
      </c>
      <c r="X521">
        <f>IF(insurance9[[#This Row],[sex]]="female",0,1)</f>
        <v>1</v>
      </c>
      <c r="Y521">
        <f>insurance9[[#This Row],[bmi]]</f>
        <v>30.875</v>
      </c>
      <c r="Z521">
        <f>insurance9[[#This Row],[children]]</f>
        <v>0</v>
      </c>
    </row>
    <row r="522" spans="1:26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 s="29">
        <v>25656.575260000001</v>
      </c>
      <c r="H522" cm="1">
        <f t="array" ref="H522">INDEX(kelas_charges[kelas],MATCH(1,(insurance9[[#This Row],[charges]]&gt;=kelas_charges[Lower])*(insurance9[[#This Row],[charges]]&lt;kelas_charges[Upper]),0),1)</f>
        <v>5</v>
      </c>
      <c r="I522" t="str" cm="1">
        <f t="array" ref="I522">INDEX(kelas_charges[desc],MATCH(1,(insurance9[[#This Row],[charges]]&gt;=kelas_charges[Lower])*(insurance9[[#This Row],[charges]]&lt;kelas_charges[Upper]),0),1)</f>
        <v>23903 s.d 29598</v>
      </c>
      <c r="J522">
        <f>IF(insurance9[[#This Row],[charges]]&gt;16700,1,0)</f>
        <v>1</v>
      </c>
      <c r="K522" s="138">
        <f>insurance9[[#This Row],[charges]]</f>
        <v>25656.575260000001</v>
      </c>
      <c r="L522">
        <f>insurance9[[#This Row],[age]]</f>
        <v>50</v>
      </c>
      <c r="M522">
        <f>IF(insurance9[[#This Row],[smoker]]="yes",1,0)</f>
        <v>0</v>
      </c>
      <c r="N522" t="str">
        <f>IF(insurance9[[#This Row],[smoker]]="yes","Perokok","Non Perokok")</f>
        <v>Non Perokok</v>
      </c>
      <c r="O522" s="138">
        <f>insurance9[[#This Row],[charges]]</f>
        <v>25656.575260000001</v>
      </c>
      <c r="P522" s="138" t="str" cm="1">
        <f t="array" ref="P522">INDEX(bmi[bmi name],MATCH(1,(insurance9[[#This Row],[bmi]]&lt;bmi[bmi atas])*(insurance9[[#This Row],[bmi]]&gt;=bmi[bmi bawah]),0),0)</f>
        <v>Obesitas I</v>
      </c>
      <c r="Q522" s="138">
        <f>insurance9[[#This Row],[cha]]</f>
        <v>25656.575260000001</v>
      </c>
      <c r="R522" s="138" t="str">
        <f>insurance9[[#This Row],[smo]]</f>
        <v>Non Perokok</v>
      </c>
      <c r="S522" s="149">
        <f>insurance9[[#This Row],[bmi]]</f>
        <v>27.36</v>
      </c>
      <c r="T522" s="149">
        <f>insurance9[[#This Row],[age]]</f>
        <v>50</v>
      </c>
      <c r="U522" s="149">
        <f>insurance9[[#This Row],[bmi2]]</f>
        <v>27.36</v>
      </c>
      <c r="V522">
        <f>insurance9[[#This Row],[charges_class]]</f>
        <v>5</v>
      </c>
      <c r="W522">
        <f>VLOOKUP(insurance9[[#This Row],[region]],Table2[],2,0)</f>
        <v>2</v>
      </c>
      <c r="X522">
        <f>IF(insurance9[[#This Row],[sex]]="female",0,1)</f>
        <v>0</v>
      </c>
      <c r="Y522">
        <f>insurance9[[#This Row],[bmi]]</f>
        <v>27.36</v>
      </c>
      <c r="Z522">
        <f>insurance9[[#This Row],[children]]</f>
        <v>0</v>
      </c>
    </row>
    <row r="523" spans="1:26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 s="29">
        <v>3994.1777999999999</v>
      </c>
      <c r="H523" cm="1">
        <f t="array" ref="H523">INDEX(kelas_charges[kelas],MATCH(1,(insurance9[[#This Row],[charges]]&gt;=kelas_charges[Lower])*(insurance9[[#This Row],[charges]]&lt;kelas_charges[Upper]),0),1)</f>
        <v>1</v>
      </c>
      <c r="I523" t="str" cm="1">
        <f t="array" ref="I523">INDEX(kelas_charges[desc],MATCH(1,(insurance9[[#This Row],[charges]]&gt;=kelas_charges[Lower])*(insurance9[[#This Row],[charges]]&lt;kelas_charges[Upper]),0),1)</f>
        <v>1121 s.d 6817</v>
      </c>
      <c r="J523">
        <f>IF(insurance9[[#This Row],[charges]]&gt;16700,1,0)</f>
        <v>0</v>
      </c>
      <c r="K523" s="138">
        <f>insurance9[[#This Row],[charges]]</f>
        <v>3994.1777999999999</v>
      </c>
      <c r="L523">
        <f>insurance9[[#This Row],[age]]</f>
        <v>32</v>
      </c>
      <c r="M523">
        <f>IF(insurance9[[#This Row],[smoker]]="yes",1,0)</f>
        <v>0</v>
      </c>
      <c r="N523" t="str">
        <f>IF(insurance9[[#This Row],[smoker]]="yes","Perokok","Non Perokok")</f>
        <v>Non Perokok</v>
      </c>
      <c r="O523" s="138">
        <f>insurance9[[#This Row],[charges]]</f>
        <v>3994.1777999999999</v>
      </c>
      <c r="P523" s="138" t="str" cm="1">
        <f t="array" ref="P523">INDEX(bmi[bmi name],MATCH(1,(insurance9[[#This Row],[bmi]]&lt;bmi[bmi atas])*(insurance9[[#This Row],[bmi]]&gt;=bmi[bmi bawah]),0),0)</f>
        <v>Obesitas II</v>
      </c>
      <c r="Q523" s="138">
        <f>insurance9[[#This Row],[cha]]</f>
        <v>3994.1777999999999</v>
      </c>
      <c r="R523" s="138" t="str">
        <f>insurance9[[#This Row],[smo]]</f>
        <v>Non Perokok</v>
      </c>
      <c r="S523" s="149">
        <f>insurance9[[#This Row],[bmi]]</f>
        <v>44.22</v>
      </c>
      <c r="T523" s="149">
        <f>insurance9[[#This Row],[age]]</f>
        <v>32</v>
      </c>
      <c r="U523" s="149">
        <f>insurance9[[#This Row],[bmi2]]</f>
        <v>44.22</v>
      </c>
      <c r="V523">
        <f>insurance9[[#This Row],[charges_class]]</f>
        <v>1</v>
      </c>
      <c r="W523">
        <f>VLOOKUP(insurance9[[#This Row],[region]],Table2[],2,0)</f>
        <v>4</v>
      </c>
      <c r="X523">
        <f>IF(insurance9[[#This Row],[sex]]="female",0,1)</f>
        <v>0</v>
      </c>
      <c r="Y523">
        <f>insurance9[[#This Row],[bmi]]</f>
        <v>44.22</v>
      </c>
      <c r="Z523">
        <f>insurance9[[#This Row],[children]]</f>
        <v>0</v>
      </c>
    </row>
    <row r="524" spans="1:26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 s="29">
        <v>9866.3048500000004</v>
      </c>
      <c r="H524" cm="1">
        <f t="array" ref="H524">INDEX(kelas_charges[kelas],MATCH(1,(insurance9[[#This Row],[charges]]&gt;=kelas_charges[Lower])*(insurance9[[#This Row],[charges]]&lt;kelas_charges[Upper]),0),1)</f>
        <v>2</v>
      </c>
      <c r="I524" t="str" cm="1">
        <f t="array" ref="I524">INDEX(kelas_charges[desc],MATCH(1,(insurance9[[#This Row],[charges]]&gt;=kelas_charges[Lower])*(insurance9[[#This Row],[charges]]&lt;kelas_charges[Upper]),0),1)</f>
        <v>6817 s.d 12512</v>
      </c>
      <c r="J524">
        <f>IF(insurance9[[#This Row],[charges]]&gt;16700,1,0)</f>
        <v>0</v>
      </c>
      <c r="K524" s="138">
        <f>insurance9[[#This Row],[charges]]</f>
        <v>9866.3048500000004</v>
      </c>
      <c r="L524">
        <f>insurance9[[#This Row],[age]]</f>
        <v>51</v>
      </c>
      <c r="M524">
        <f>IF(insurance9[[#This Row],[smoker]]="yes",1,0)</f>
        <v>0</v>
      </c>
      <c r="N524" t="str">
        <f>IF(insurance9[[#This Row],[smoker]]="yes","Perokok","Non Perokok")</f>
        <v>Non Perokok</v>
      </c>
      <c r="O524" s="138">
        <f>insurance9[[#This Row],[charges]]</f>
        <v>9866.3048500000004</v>
      </c>
      <c r="P524" s="138" t="str" cm="1">
        <f t="array" ref="P524">INDEX(bmi[bmi name],MATCH(1,(insurance9[[#This Row],[bmi]]&lt;bmi[bmi atas])*(insurance9[[#This Row],[bmi]]&gt;=bmi[bmi bawah]),0),0)</f>
        <v>Obesitas II</v>
      </c>
      <c r="Q524" s="138">
        <f>insurance9[[#This Row],[cha]]</f>
        <v>9866.3048500000004</v>
      </c>
      <c r="R524" s="138" t="str">
        <f>insurance9[[#This Row],[smo]]</f>
        <v>Non Perokok</v>
      </c>
      <c r="S524" s="149">
        <f>insurance9[[#This Row],[bmi]]</f>
        <v>33.914999999999999</v>
      </c>
      <c r="T524" s="149">
        <f>insurance9[[#This Row],[age]]</f>
        <v>51</v>
      </c>
      <c r="U524" s="149">
        <f>insurance9[[#This Row],[bmi2]]</f>
        <v>33.914999999999999</v>
      </c>
      <c r="V524">
        <f>insurance9[[#This Row],[charges_class]]</f>
        <v>2</v>
      </c>
      <c r="W524">
        <f>VLOOKUP(insurance9[[#This Row],[region]],Table2[],2,0)</f>
        <v>2</v>
      </c>
      <c r="X524">
        <f>IF(insurance9[[#This Row],[sex]]="female",0,1)</f>
        <v>0</v>
      </c>
      <c r="Y524">
        <f>insurance9[[#This Row],[bmi]]</f>
        <v>33.914999999999999</v>
      </c>
      <c r="Z524">
        <f>insurance9[[#This Row],[children]]</f>
        <v>0</v>
      </c>
    </row>
    <row r="525" spans="1:26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 s="29">
        <v>5397.6166999999996</v>
      </c>
      <c r="H525" cm="1">
        <f t="array" ref="H525">INDEX(kelas_charges[kelas],MATCH(1,(insurance9[[#This Row],[charges]]&gt;=kelas_charges[Lower])*(insurance9[[#This Row],[charges]]&lt;kelas_charges[Upper]),0),1)</f>
        <v>1</v>
      </c>
      <c r="I525" t="str" cm="1">
        <f t="array" ref="I525">INDEX(kelas_charges[desc],MATCH(1,(insurance9[[#This Row],[charges]]&gt;=kelas_charges[Lower])*(insurance9[[#This Row],[charges]]&lt;kelas_charges[Upper]),0),1)</f>
        <v>1121 s.d 6817</v>
      </c>
      <c r="J525">
        <f>IF(insurance9[[#This Row],[charges]]&gt;16700,1,0)</f>
        <v>0</v>
      </c>
      <c r="K525" s="138">
        <f>insurance9[[#This Row],[charges]]</f>
        <v>5397.6166999999996</v>
      </c>
      <c r="L525">
        <f>insurance9[[#This Row],[age]]</f>
        <v>38</v>
      </c>
      <c r="M525">
        <f>IF(insurance9[[#This Row],[smoker]]="yes",1,0)</f>
        <v>0</v>
      </c>
      <c r="N525" t="str">
        <f>IF(insurance9[[#This Row],[smoker]]="yes","Perokok","Non Perokok")</f>
        <v>Non Perokok</v>
      </c>
      <c r="O525" s="138">
        <f>insurance9[[#This Row],[charges]]</f>
        <v>5397.6166999999996</v>
      </c>
      <c r="P525" s="138" t="str" cm="1">
        <f t="array" ref="P525">INDEX(bmi[bmi name],MATCH(1,(insurance9[[#This Row],[bmi]]&lt;bmi[bmi atas])*(insurance9[[#This Row],[bmi]]&gt;=bmi[bmi bawah]),0),0)</f>
        <v>Obesitas II</v>
      </c>
      <c r="Q525" s="138">
        <f>insurance9[[#This Row],[cha]]</f>
        <v>5397.6166999999996</v>
      </c>
      <c r="R525" s="138" t="str">
        <f>insurance9[[#This Row],[smo]]</f>
        <v>Non Perokok</v>
      </c>
      <c r="S525" s="149">
        <f>insurance9[[#This Row],[bmi]]</f>
        <v>37.729999999999997</v>
      </c>
      <c r="T525" s="149">
        <f>insurance9[[#This Row],[age]]</f>
        <v>38</v>
      </c>
      <c r="U525" s="149">
        <f>insurance9[[#This Row],[bmi2]]</f>
        <v>37.729999999999997</v>
      </c>
      <c r="V525">
        <f>insurance9[[#This Row],[charges_class]]</f>
        <v>1</v>
      </c>
      <c r="W525">
        <f>VLOOKUP(insurance9[[#This Row],[region]],Table2[],2,0)</f>
        <v>4</v>
      </c>
      <c r="X525">
        <f>IF(insurance9[[#This Row],[sex]]="female",0,1)</f>
        <v>0</v>
      </c>
      <c r="Y525">
        <f>insurance9[[#This Row],[bmi]]</f>
        <v>37.729999999999997</v>
      </c>
      <c r="Z525">
        <f>insurance9[[#This Row],[children]]</f>
        <v>0</v>
      </c>
    </row>
    <row r="526" spans="1:26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 s="29">
        <v>38245.593269999998</v>
      </c>
      <c r="H526" cm="1">
        <f t="array" ref="H526">INDEX(kelas_charges[kelas],MATCH(1,(insurance9[[#This Row],[charges]]&gt;=kelas_charges[Lower])*(insurance9[[#This Row],[charges]]&lt;kelas_charges[Upper]),0),1)</f>
        <v>7</v>
      </c>
      <c r="I526" t="str" cm="1">
        <f t="array" ref="I526">INDEX(kelas_charges[desc],MATCH(1,(insurance9[[#This Row],[charges]]&gt;=kelas_charges[Lower])*(insurance9[[#This Row],[charges]]&lt;kelas_charges[Upper]),0),1)</f>
        <v>35293 s.d 40989</v>
      </c>
      <c r="J526">
        <f>IF(insurance9[[#This Row],[charges]]&gt;16700,1,0)</f>
        <v>1</v>
      </c>
      <c r="K526" s="138">
        <f>insurance9[[#This Row],[charges]]</f>
        <v>38245.593269999998</v>
      </c>
      <c r="L526">
        <f>insurance9[[#This Row],[age]]</f>
        <v>42</v>
      </c>
      <c r="M526">
        <f>IF(insurance9[[#This Row],[smoker]]="yes",1,0)</f>
        <v>1</v>
      </c>
      <c r="N526" t="str">
        <f>IF(insurance9[[#This Row],[smoker]]="yes","Perokok","Non Perokok")</f>
        <v>Perokok</v>
      </c>
      <c r="O526" s="138">
        <f>insurance9[[#This Row],[charges]]</f>
        <v>38245.593269999998</v>
      </c>
      <c r="P526" s="138" t="str" cm="1">
        <f t="array" ref="P526">INDEX(bmi[bmi name],MATCH(1,(insurance9[[#This Row],[bmi]]&lt;bmi[bmi atas])*(insurance9[[#This Row],[bmi]]&gt;=bmi[bmi bawah]),0),0)</f>
        <v>Obesitas I</v>
      </c>
      <c r="Q526" s="138">
        <f>insurance9[[#This Row],[cha]]</f>
        <v>38245.593269999998</v>
      </c>
      <c r="R526" s="138" t="str">
        <f>insurance9[[#This Row],[smo]]</f>
        <v>Perokok</v>
      </c>
      <c r="S526" s="149">
        <f>insurance9[[#This Row],[bmi]]</f>
        <v>26.07</v>
      </c>
      <c r="T526" s="149">
        <f>insurance9[[#This Row],[age]]</f>
        <v>42</v>
      </c>
      <c r="U526" s="149">
        <f>insurance9[[#This Row],[bmi2]]</f>
        <v>26.07</v>
      </c>
      <c r="V526">
        <f>insurance9[[#This Row],[charges_class]]</f>
        <v>7</v>
      </c>
      <c r="W526">
        <f>VLOOKUP(insurance9[[#This Row],[region]],Table2[],2,0)</f>
        <v>4</v>
      </c>
      <c r="X526">
        <f>IF(insurance9[[#This Row],[sex]]="female",0,1)</f>
        <v>1</v>
      </c>
      <c r="Y526">
        <f>insurance9[[#This Row],[bmi]]</f>
        <v>26.07</v>
      </c>
      <c r="Z526">
        <f>insurance9[[#This Row],[children]]</f>
        <v>1</v>
      </c>
    </row>
    <row r="527" spans="1:26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 s="29">
        <v>11482.63485</v>
      </c>
      <c r="H527" cm="1">
        <f t="array" ref="H527">INDEX(kelas_charges[kelas],MATCH(1,(insurance9[[#This Row],[charges]]&gt;=kelas_charges[Lower])*(insurance9[[#This Row],[charges]]&lt;kelas_charges[Upper]),0),1)</f>
        <v>2</v>
      </c>
      <c r="I527" t="str" cm="1">
        <f t="array" ref="I527">INDEX(kelas_charges[desc],MATCH(1,(insurance9[[#This Row],[charges]]&gt;=kelas_charges[Lower])*(insurance9[[#This Row],[charges]]&lt;kelas_charges[Upper]),0),1)</f>
        <v>6817 s.d 12512</v>
      </c>
      <c r="J527">
        <f>IF(insurance9[[#This Row],[charges]]&gt;16700,1,0)</f>
        <v>0</v>
      </c>
      <c r="K527" s="138">
        <f>insurance9[[#This Row],[charges]]</f>
        <v>11482.63485</v>
      </c>
      <c r="L527">
        <f>insurance9[[#This Row],[age]]</f>
        <v>18</v>
      </c>
      <c r="M527">
        <f>IF(insurance9[[#This Row],[smoker]]="yes",1,0)</f>
        <v>0</v>
      </c>
      <c r="N527" t="str">
        <f>IF(insurance9[[#This Row],[smoker]]="yes","Perokok","Non Perokok")</f>
        <v>Non Perokok</v>
      </c>
      <c r="O527" s="138">
        <f>insurance9[[#This Row],[charges]]</f>
        <v>11482.63485</v>
      </c>
      <c r="P527" s="138" t="str" cm="1">
        <f t="array" ref="P527">INDEX(bmi[bmi name],MATCH(1,(insurance9[[#This Row],[bmi]]&lt;bmi[bmi atas])*(insurance9[[#This Row],[bmi]]&gt;=bmi[bmi bawah]),0),0)</f>
        <v>Obesitas II</v>
      </c>
      <c r="Q527" s="138">
        <f>insurance9[[#This Row],[cha]]</f>
        <v>11482.63485</v>
      </c>
      <c r="R527" s="138" t="str">
        <f>insurance9[[#This Row],[smo]]</f>
        <v>Non Perokok</v>
      </c>
      <c r="S527" s="149">
        <f>insurance9[[#This Row],[bmi]]</f>
        <v>33.880000000000003</v>
      </c>
      <c r="T527" s="149">
        <f>insurance9[[#This Row],[age]]</f>
        <v>18</v>
      </c>
      <c r="U527" s="149">
        <f>insurance9[[#This Row],[bmi2]]</f>
        <v>33.880000000000003</v>
      </c>
      <c r="V527">
        <f>insurance9[[#This Row],[charges_class]]</f>
        <v>2</v>
      </c>
      <c r="W527">
        <f>VLOOKUP(insurance9[[#This Row],[region]],Table2[],2,0)</f>
        <v>4</v>
      </c>
      <c r="X527">
        <f>IF(insurance9[[#This Row],[sex]]="female",0,1)</f>
        <v>0</v>
      </c>
      <c r="Y527">
        <f>insurance9[[#This Row],[bmi]]</f>
        <v>33.880000000000003</v>
      </c>
      <c r="Z527">
        <f>insurance9[[#This Row],[children]]</f>
        <v>0</v>
      </c>
    </row>
    <row r="528" spans="1:26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 s="29">
        <v>24059.680189999999</v>
      </c>
      <c r="H528" cm="1">
        <f t="array" ref="H528">INDEX(kelas_charges[kelas],MATCH(1,(insurance9[[#This Row],[charges]]&gt;=kelas_charges[Lower])*(insurance9[[#This Row],[charges]]&lt;kelas_charges[Upper]),0),1)</f>
        <v>5</v>
      </c>
      <c r="I528" t="str" cm="1">
        <f t="array" ref="I528">INDEX(kelas_charges[desc],MATCH(1,(insurance9[[#This Row],[charges]]&gt;=kelas_charges[Lower])*(insurance9[[#This Row],[charges]]&lt;kelas_charges[Upper]),0),1)</f>
        <v>23903 s.d 29598</v>
      </c>
      <c r="J528">
        <f>IF(insurance9[[#This Row],[charges]]&gt;16700,1,0)</f>
        <v>1</v>
      </c>
      <c r="K528" s="138">
        <f>insurance9[[#This Row],[charges]]</f>
        <v>24059.680189999999</v>
      </c>
      <c r="L528">
        <f>insurance9[[#This Row],[age]]</f>
        <v>19</v>
      </c>
      <c r="M528">
        <f>IF(insurance9[[#This Row],[smoker]]="yes",1,0)</f>
        <v>0</v>
      </c>
      <c r="N528" t="str">
        <f>IF(insurance9[[#This Row],[smoker]]="yes","Perokok","Non Perokok")</f>
        <v>Non Perokok</v>
      </c>
      <c r="O528" s="138">
        <f>insurance9[[#This Row],[charges]]</f>
        <v>24059.680189999999</v>
      </c>
      <c r="P528" s="138" t="str" cm="1">
        <f t="array" ref="P528">INDEX(bmi[bmi name],MATCH(1,(insurance9[[#This Row],[bmi]]&lt;bmi[bmi atas])*(insurance9[[#This Row],[bmi]]&gt;=bmi[bmi bawah]),0),0)</f>
        <v>Obesitas II</v>
      </c>
      <c r="Q528" s="138">
        <f>insurance9[[#This Row],[cha]]</f>
        <v>24059.680189999999</v>
      </c>
      <c r="R528" s="138" t="str">
        <f>insurance9[[#This Row],[smo]]</f>
        <v>Non Perokok</v>
      </c>
      <c r="S528" s="149">
        <f>insurance9[[#This Row],[bmi]]</f>
        <v>30.59</v>
      </c>
      <c r="T528" s="149">
        <f>insurance9[[#This Row],[age]]</f>
        <v>19</v>
      </c>
      <c r="U528" s="149">
        <f>insurance9[[#This Row],[bmi2]]</f>
        <v>30.59</v>
      </c>
      <c r="V528">
        <f>insurance9[[#This Row],[charges_class]]</f>
        <v>5</v>
      </c>
      <c r="W528">
        <f>VLOOKUP(insurance9[[#This Row],[region]],Table2[],2,0)</f>
        <v>1</v>
      </c>
      <c r="X528">
        <f>IF(insurance9[[#This Row],[sex]]="female",0,1)</f>
        <v>0</v>
      </c>
      <c r="Y528">
        <f>insurance9[[#This Row],[bmi]]</f>
        <v>30.59</v>
      </c>
      <c r="Z528">
        <f>insurance9[[#This Row],[children]]</f>
        <v>2</v>
      </c>
    </row>
    <row r="529" spans="1:26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 s="29">
        <v>9861.0249999999996</v>
      </c>
      <c r="H529" cm="1">
        <f t="array" ref="H529">INDEX(kelas_charges[kelas],MATCH(1,(insurance9[[#This Row],[charges]]&gt;=kelas_charges[Lower])*(insurance9[[#This Row],[charges]]&lt;kelas_charges[Upper]),0),1)</f>
        <v>2</v>
      </c>
      <c r="I529" t="str" cm="1">
        <f t="array" ref="I529">INDEX(kelas_charges[desc],MATCH(1,(insurance9[[#This Row],[charges]]&gt;=kelas_charges[Lower])*(insurance9[[#This Row],[charges]]&lt;kelas_charges[Upper]),0),1)</f>
        <v>6817 s.d 12512</v>
      </c>
      <c r="J529">
        <f>IF(insurance9[[#This Row],[charges]]&gt;16700,1,0)</f>
        <v>0</v>
      </c>
      <c r="K529" s="138">
        <f>insurance9[[#This Row],[charges]]</f>
        <v>9861.0249999999996</v>
      </c>
      <c r="L529">
        <f>insurance9[[#This Row],[age]]</f>
        <v>51</v>
      </c>
      <c r="M529">
        <f>IF(insurance9[[#This Row],[smoker]]="yes",1,0)</f>
        <v>0</v>
      </c>
      <c r="N529" t="str">
        <f>IF(insurance9[[#This Row],[smoker]]="yes","Perokok","Non Perokok")</f>
        <v>Non Perokok</v>
      </c>
      <c r="O529" s="138">
        <f>insurance9[[#This Row],[charges]]</f>
        <v>9861.0249999999996</v>
      </c>
      <c r="P529" s="138" t="str" cm="1">
        <f t="array" ref="P529">INDEX(bmi[bmi name],MATCH(1,(insurance9[[#This Row],[bmi]]&lt;bmi[bmi atas])*(insurance9[[#This Row],[bmi]]&gt;=bmi[bmi bawah]),0),0)</f>
        <v>Obesitas I</v>
      </c>
      <c r="Q529" s="138">
        <f>insurance9[[#This Row],[cha]]</f>
        <v>9861.0249999999996</v>
      </c>
      <c r="R529" s="138" t="str">
        <f>insurance9[[#This Row],[smo]]</f>
        <v>Non Perokok</v>
      </c>
      <c r="S529" s="149">
        <f>insurance9[[#This Row],[bmi]]</f>
        <v>25.8</v>
      </c>
      <c r="T529" s="149">
        <f>insurance9[[#This Row],[age]]</f>
        <v>51</v>
      </c>
      <c r="U529" s="149">
        <f>insurance9[[#This Row],[bmi2]]</f>
        <v>25.8</v>
      </c>
      <c r="V529">
        <f>insurance9[[#This Row],[charges_class]]</f>
        <v>2</v>
      </c>
      <c r="W529">
        <f>VLOOKUP(insurance9[[#This Row],[region]],Table2[],2,0)</f>
        <v>3</v>
      </c>
      <c r="X529">
        <f>IF(insurance9[[#This Row],[sex]]="female",0,1)</f>
        <v>0</v>
      </c>
      <c r="Y529">
        <f>insurance9[[#This Row],[bmi]]</f>
        <v>25.8</v>
      </c>
      <c r="Z529">
        <f>insurance9[[#This Row],[children]]</f>
        <v>1</v>
      </c>
    </row>
    <row r="530" spans="1:26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 s="29">
        <v>8342.9087500000005</v>
      </c>
      <c r="H530" cm="1">
        <f t="array" ref="H530">INDEX(kelas_charges[kelas],MATCH(1,(insurance9[[#This Row],[charges]]&gt;=kelas_charges[Lower])*(insurance9[[#This Row],[charges]]&lt;kelas_charges[Upper]),0),1)</f>
        <v>2</v>
      </c>
      <c r="I530" t="str" cm="1">
        <f t="array" ref="I530">INDEX(kelas_charges[desc],MATCH(1,(insurance9[[#This Row],[charges]]&gt;=kelas_charges[Lower])*(insurance9[[#This Row],[charges]]&lt;kelas_charges[Upper]),0),1)</f>
        <v>6817 s.d 12512</v>
      </c>
      <c r="J530">
        <f>IF(insurance9[[#This Row],[charges]]&gt;16700,1,0)</f>
        <v>0</v>
      </c>
      <c r="K530" s="138">
        <f>insurance9[[#This Row],[charges]]</f>
        <v>8342.9087500000005</v>
      </c>
      <c r="L530">
        <f>insurance9[[#This Row],[age]]</f>
        <v>46</v>
      </c>
      <c r="M530">
        <f>IF(insurance9[[#This Row],[smoker]]="yes",1,0)</f>
        <v>0</v>
      </c>
      <c r="N530" t="str">
        <f>IF(insurance9[[#This Row],[smoker]]="yes","Perokok","Non Perokok")</f>
        <v>Non Perokok</v>
      </c>
      <c r="O530" s="138">
        <f>insurance9[[#This Row],[charges]]</f>
        <v>8342.9087500000005</v>
      </c>
      <c r="P530" s="138" t="str" cm="1">
        <f t="array" ref="P530">INDEX(bmi[bmi name],MATCH(1,(insurance9[[#This Row],[bmi]]&lt;bmi[bmi atas])*(insurance9[[#This Row],[bmi]]&gt;=bmi[bmi bawah]),0),0)</f>
        <v>Obesitas II</v>
      </c>
      <c r="Q530" s="138">
        <f>insurance9[[#This Row],[cha]]</f>
        <v>8342.9087500000005</v>
      </c>
      <c r="R530" s="138" t="str">
        <f>insurance9[[#This Row],[smo]]</f>
        <v>Non Perokok</v>
      </c>
      <c r="S530" s="149">
        <f>insurance9[[#This Row],[bmi]]</f>
        <v>39.424999999999997</v>
      </c>
      <c r="T530" s="149">
        <f>insurance9[[#This Row],[age]]</f>
        <v>46</v>
      </c>
      <c r="U530" s="149">
        <f>insurance9[[#This Row],[bmi2]]</f>
        <v>39.424999999999997</v>
      </c>
      <c r="V530">
        <f>insurance9[[#This Row],[charges_class]]</f>
        <v>2</v>
      </c>
      <c r="W530">
        <f>VLOOKUP(insurance9[[#This Row],[region]],Table2[],2,0)</f>
        <v>2</v>
      </c>
      <c r="X530">
        <f>IF(insurance9[[#This Row],[sex]]="female",0,1)</f>
        <v>1</v>
      </c>
      <c r="Y530">
        <f>insurance9[[#This Row],[bmi]]</f>
        <v>39.424999999999997</v>
      </c>
      <c r="Z530">
        <f>insurance9[[#This Row],[children]]</f>
        <v>1</v>
      </c>
    </row>
    <row r="531" spans="1:26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 s="29">
        <v>1708.0014000000001</v>
      </c>
      <c r="H531" cm="1">
        <f t="array" ref="H531">INDEX(kelas_charges[kelas],MATCH(1,(insurance9[[#This Row],[charges]]&gt;=kelas_charges[Lower])*(insurance9[[#This Row],[charges]]&lt;kelas_charges[Upper]),0),1)</f>
        <v>1</v>
      </c>
      <c r="I531" t="str" cm="1">
        <f t="array" ref="I531">INDEX(kelas_charges[desc],MATCH(1,(insurance9[[#This Row],[charges]]&gt;=kelas_charges[Lower])*(insurance9[[#This Row],[charges]]&lt;kelas_charges[Upper]),0),1)</f>
        <v>1121 s.d 6817</v>
      </c>
      <c r="J531">
        <f>IF(insurance9[[#This Row],[charges]]&gt;16700,1,0)</f>
        <v>0</v>
      </c>
      <c r="K531" s="138">
        <f>insurance9[[#This Row],[charges]]</f>
        <v>1708.0014000000001</v>
      </c>
      <c r="L531">
        <f>insurance9[[#This Row],[age]]</f>
        <v>18</v>
      </c>
      <c r="M531">
        <f>IF(insurance9[[#This Row],[smoker]]="yes",1,0)</f>
        <v>0</v>
      </c>
      <c r="N531" t="str">
        <f>IF(insurance9[[#This Row],[smoker]]="yes","Perokok","Non Perokok")</f>
        <v>Non Perokok</v>
      </c>
      <c r="O531" s="138">
        <f>insurance9[[#This Row],[charges]]</f>
        <v>1708.0014000000001</v>
      </c>
      <c r="P531" s="138" t="str" cm="1">
        <f t="array" ref="P531">INDEX(bmi[bmi name],MATCH(1,(insurance9[[#This Row],[bmi]]&lt;bmi[bmi atas])*(insurance9[[#This Row],[bmi]]&gt;=bmi[bmi bawah]),0),0)</f>
        <v>Obesitas I</v>
      </c>
      <c r="Q531" s="138">
        <f>insurance9[[#This Row],[cha]]</f>
        <v>1708.0014000000001</v>
      </c>
      <c r="R531" s="138" t="str">
        <f>insurance9[[#This Row],[smo]]</f>
        <v>Non Perokok</v>
      </c>
      <c r="S531" s="149">
        <f>insurance9[[#This Row],[bmi]]</f>
        <v>25.46</v>
      </c>
      <c r="T531" s="149">
        <f>insurance9[[#This Row],[age]]</f>
        <v>18</v>
      </c>
      <c r="U531" s="149">
        <f>insurance9[[#This Row],[bmi2]]</f>
        <v>25.46</v>
      </c>
      <c r="V531">
        <f>insurance9[[#This Row],[charges_class]]</f>
        <v>1</v>
      </c>
      <c r="W531">
        <f>VLOOKUP(insurance9[[#This Row],[region]],Table2[],2,0)</f>
        <v>2</v>
      </c>
      <c r="X531">
        <f>IF(insurance9[[#This Row],[sex]]="female",0,1)</f>
        <v>1</v>
      </c>
      <c r="Y531">
        <f>insurance9[[#This Row],[bmi]]</f>
        <v>25.46</v>
      </c>
      <c r="Z531">
        <f>insurance9[[#This Row],[children]]</f>
        <v>0</v>
      </c>
    </row>
    <row r="532" spans="1:26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 s="29">
        <v>48675.517699999997</v>
      </c>
      <c r="H532" cm="1">
        <f t="array" ref="H532">INDEX(kelas_charges[kelas],MATCH(1,(insurance9[[#This Row],[charges]]&gt;=kelas_charges[Lower])*(insurance9[[#This Row],[charges]]&lt;kelas_charges[Upper]),0),1)</f>
        <v>9</v>
      </c>
      <c r="I532" t="str" cm="1">
        <f t="array" ref="I532">INDEX(kelas_charges[desc],MATCH(1,(insurance9[[#This Row],[charges]]&gt;=kelas_charges[Lower])*(insurance9[[#This Row],[charges]]&lt;kelas_charges[Upper]),0),1)</f>
        <v>46684 s.d 52379</v>
      </c>
      <c r="J532">
        <f>IF(insurance9[[#This Row],[charges]]&gt;16700,1,0)</f>
        <v>1</v>
      </c>
      <c r="K532" s="138">
        <f>insurance9[[#This Row],[charges]]</f>
        <v>48675.517699999997</v>
      </c>
      <c r="L532">
        <f>insurance9[[#This Row],[age]]</f>
        <v>57</v>
      </c>
      <c r="M532">
        <f>IF(insurance9[[#This Row],[smoker]]="yes",1,0)</f>
        <v>1</v>
      </c>
      <c r="N532" t="str">
        <f>IF(insurance9[[#This Row],[smoker]]="yes","Perokok","Non Perokok")</f>
        <v>Perokok</v>
      </c>
      <c r="O532" s="138">
        <f>insurance9[[#This Row],[charges]]</f>
        <v>48675.517699999997</v>
      </c>
      <c r="P532" s="138" t="str" cm="1">
        <f t="array" ref="P532">INDEX(bmi[bmi name],MATCH(1,(insurance9[[#This Row],[bmi]]&lt;bmi[bmi atas])*(insurance9[[#This Row],[bmi]]&gt;=bmi[bmi bawah]),0),0)</f>
        <v>Obesitas II</v>
      </c>
      <c r="Q532" s="138">
        <f>insurance9[[#This Row],[cha]]</f>
        <v>48675.517699999997</v>
      </c>
      <c r="R532" s="138" t="str">
        <f>insurance9[[#This Row],[smo]]</f>
        <v>Perokok</v>
      </c>
      <c r="S532" s="149">
        <f>insurance9[[#This Row],[bmi]]</f>
        <v>42.13</v>
      </c>
      <c r="T532" s="149">
        <f>insurance9[[#This Row],[age]]</f>
        <v>57</v>
      </c>
      <c r="U532" s="149">
        <f>insurance9[[#This Row],[bmi2]]</f>
        <v>42.13</v>
      </c>
      <c r="V532">
        <f>insurance9[[#This Row],[charges_class]]</f>
        <v>9</v>
      </c>
      <c r="W532">
        <f>VLOOKUP(insurance9[[#This Row],[region]],Table2[],2,0)</f>
        <v>4</v>
      </c>
      <c r="X532">
        <f>IF(insurance9[[#This Row],[sex]]="female",0,1)</f>
        <v>1</v>
      </c>
      <c r="Y532">
        <f>insurance9[[#This Row],[bmi]]</f>
        <v>42.13</v>
      </c>
      <c r="Z532">
        <f>insurance9[[#This Row],[children]]</f>
        <v>1</v>
      </c>
    </row>
    <row r="533" spans="1:26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 s="29">
        <v>14043.476699999999</v>
      </c>
      <c r="H533" cm="1">
        <f t="array" ref="H533">INDEX(kelas_charges[kelas],MATCH(1,(insurance9[[#This Row],[charges]]&gt;=kelas_charges[Lower])*(insurance9[[#This Row],[charges]]&lt;kelas_charges[Upper]),0),1)</f>
        <v>3</v>
      </c>
      <c r="I533" t="str" cm="1">
        <f t="array" ref="I533">INDEX(kelas_charges[desc],MATCH(1,(insurance9[[#This Row],[charges]]&gt;=kelas_charges[Lower])*(insurance9[[#This Row],[charges]]&lt;kelas_charges[Upper]),0),1)</f>
        <v>12512 s.d 18207</v>
      </c>
      <c r="J533">
        <f>IF(insurance9[[#This Row],[charges]]&gt;16700,1,0)</f>
        <v>0</v>
      </c>
      <c r="K533" s="138">
        <f>insurance9[[#This Row],[charges]]</f>
        <v>14043.476699999999</v>
      </c>
      <c r="L533">
        <f>insurance9[[#This Row],[age]]</f>
        <v>62</v>
      </c>
      <c r="M533">
        <f>IF(insurance9[[#This Row],[smoker]]="yes",1,0)</f>
        <v>0</v>
      </c>
      <c r="N533" t="str">
        <f>IF(insurance9[[#This Row],[smoker]]="yes","Perokok","Non Perokok")</f>
        <v>Non Perokok</v>
      </c>
      <c r="O533" s="138">
        <f>insurance9[[#This Row],[charges]]</f>
        <v>14043.476699999999</v>
      </c>
      <c r="P533" s="138" t="str" cm="1">
        <f t="array" ref="P533">INDEX(bmi[bmi name],MATCH(1,(insurance9[[#This Row],[bmi]]&lt;bmi[bmi atas])*(insurance9[[#This Row],[bmi]]&gt;=bmi[bmi bawah]),0),0)</f>
        <v>Obesitas II</v>
      </c>
      <c r="Q533" s="138">
        <f>insurance9[[#This Row],[cha]]</f>
        <v>14043.476699999999</v>
      </c>
      <c r="R533" s="138" t="str">
        <f>insurance9[[#This Row],[smo]]</f>
        <v>Non Perokok</v>
      </c>
      <c r="S533" s="149">
        <f>insurance9[[#This Row],[bmi]]</f>
        <v>31.73</v>
      </c>
      <c r="T533" s="149">
        <f>insurance9[[#This Row],[age]]</f>
        <v>62</v>
      </c>
      <c r="U533" s="149">
        <f>insurance9[[#This Row],[bmi2]]</f>
        <v>31.73</v>
      </c>
      <c r="V533">
        <f>insurance9[[#This Row],[charges_class]]</f>
        <v>3</v>
      </c>
      <c r="W533">
        <f>VLOOKUP(insurance9[[#This Row],[region]],Table2[],2,0)</f>
        <v>2</v>
      </c>
      <c r="X533">
        <f>IF(insurance9[[#This Row],[sex]]="female",0,1)</f>
        <v>0</v>
      </c>
      <c r="Y533">
        <f>insurance9[[#This Row],[bmi]]</f>
        <v>31.73</v>
      </c>
      <c r="Z533">
        <f>insurance9[[#This Row],[children]]</f>
        <v>0</v>
      </c>
    </row>
    <row r="534" spans="1:26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 s="29">
        <v>12925.886</v>
      </c>
      <c r="H534" cm="1">
        <f t="array" ref="H534">INDEX(kelas_charges[kelas],MATCH(1,(insurance9[[#This Row],[charges]]&gt;=kelas_charges[Lower])*(insurance9[[#This Row],[charges]]&lt;kelas_charges[Upper]),0),1)</f>
        <v>3</v>
      </c>
      <c r="I534" t="str" cm="1">
        <f t="array" ref="I534">INDEX(kelas_charges[desc],MATCH(1,(insurance9[[#This Row],[charges]]&gt;=kelas_charges[Lower])*(insurance9[[#This Row],[charges]]&lt;kelas_charges[Upper]),0),1)</f>
        <v>12512 s.d 18207</v>
      </c>
      <c r="J534">
        <f>IF(insurance9[[#This Row],[charges]]&gt;16700,1,0)</f>
        <v>0</v>
      </c>
      <c r="K534" s="138">
        <f>insurance9[[#This Row],[charges]]</f>
        <v>12925.886</v>
      </c>
      <c r="L534">
        <f>insurance9[[#This Row],[age]]</f>
        <v>59</v>
      </c>
      <c r="M534">
        <f>IF(insurance9[[#This Row],[smoker]]="yes",1,0)</f>
        <v>0</v>
      </c>
      <c r="N534" t="str">
        <f>IF(insurance9[[#This Row],[smoker]]="yes","Perokok","Non Perokok")</f>
        <v>Non Perokok</v>
      </c>
      <c r="O534" s="138">
        <f>insurance9[[#This Row],[charges]]</f>
        <v>12925.886</v>
      </c>
      <c r="P534" s="138" t="str" cm="1">
        <f t="array" ref="P534">INDEX(bmi[bmi name],MATCH(1,(insurance9[[#This Row],[bmi]]&lt;bmi[bmi atas])*(insurance9[[#This Row],[bmi]]&gt;=bmi[bmi bawah]),0),0)</f>
        <v>Obesitas I</v>
      </c>
      <c r="Q534" s="138">
        <f>insurance9[[#This Row],[cha]]</f>
        <v>12925.886</v>
      </c>
      <c r="R534" s="138" t="str">
        <f>insurance9[[#This Row],[smo]]</f>
        <v>Non Perokok</v>
      </c>
      <c r="S534" s="149">
        <f>insurance9[[#This Row],[bmi]]</f>
        <v>29.7</v>
      </c>
      <c r="T534" s="149">
        <f>insurance9[[#This Row],[age]]</f>
        <v>59</v>
      </c>
      <c r="U534" s="149">
        <f>insurance9[[#This Row],[bmi2]]</f>
        <v>29.7</v>
      </c>
      <c r="V534">
        <f>insurance9[[#This Row],[charges_class]]</f>
        <v>3</v>
      </c>
      <c r="W534">
        <f>VLOOKUP(insurance9[[#This Row],[region]],Table2[],2,0)</f>
        <v>4</v>
      </c>
      <c r="X534">
        <f>IF(insurance9[[#This Row],[sex]]="female",0,1)</f>
        <v>1</v>
      </c>
      <c r="Y534">
        <f>insurance9[[#This Row],[bmi]]</f>
        <v>29.7</v>
      </c>
      <c r="Z534">
        <f>insurance9[[#This Row],[children]]</f>
        <v>2</v>
      </c>
    </row>
    <row r="535" spans="1:26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 s="29">
        <v>19214.705529999999</v>
      </c>
      <c r="H535" cm="1">
        <f t="array" ref="H535">INDEX(kelas_charges[kelas],MATCH(1,(insurance9[[#This Row],[charges]]&gt;=kelas_charges[Lower])*(insurance9[[#This Row],[charges]]&lt;kelas_charges[Upper]),0),1)</f>
        <v>4</v>
      </c>
      <c r="I535" t="str" cm="1">
        <f t="array" ref="I535">INDEX(kelas_charges[desc],MATCH(1,(insurance9[[#This Row],[charges]]&gt;=kelas_charges[Lower])*(insurance9[[#This Row],[charges]]&lt;kelas_charges[Upper]),0),1)</f>
        <v>18207 s.d 23903</v>
      </c>
      <c r="J535">
        <f>IF(insurance9[[#This Row],[charges]]&gt;16700,1,0)</f>
        <v>1</v>
      </c>
      <c r="K535" s="138">
        <f>insurance9[[#This Row],[charges]]</f>
        <v>19214.705529999999</v>
      </c>
      <c r="L535">
        <f>insurance9[[#This Row],[age]]</f>
        <v>37</v>
      </c>
      <c r="M535">
        <f>IF(insurance9[[#This Row],[smoker]]="yes",1,0)</f>
        <v>0</v>
      </c>
      <c r="N535" t="str">
        <f>IF(insurance9[[#This Row],[smoker]]="yes","Perokok","Non Perokok")</f>
        <v>Non Perokok</v>
      </c>
      <c r="O535" s="138">
        <f>insurance9[[#This Row],[charges]]</f>
        <v>19214.705529999999</v>
      </c>
      <c r="P535" s="138" t="str" cm="1">
        <f t="array" ref="P535">INDEX(bmi[bmi name],MATCH(1,(insurance9[[#This Row],[bmi]]&lt;bmi[bmi atas])*(insurance9[[#This Row],[bmi]]&gt;=bmi[bmi bawah]),0),0)</f>
        <v>Obesitas II</v>
      </c>
      <c r="Q535" s="138">
        <f>insurance9[[#This Row],[cha]]</f>
        <v>19214.705529999999</v>
      </c>
      <c r="R535" s="138" t="str">
        <f>insurance9[[#This Row],[smo]]</f>
        <v>Non Perokok</v>
      </c>
      <c r="S535" s="149">
        <f>insurance9[[#This Row],[bmi]]</f>
        <v>36.19</v>
      </c>
      <c r="T535" s="149">
        <f>insurance9[[#This Row],[age]]</f>
        <v>37</v>
      </c>
      <c r="U535" s="149">
        <f>insurance9[[#This Row],[bmi2]]</f>
        <v>36.19</v>
      </c>
      <c r="V535">
        <f>insurance9[[#This Row],[charges_class]]</f>
        <v>4</v>
      </c>
      <c r="W535">
        <f>VLOOKUP(insurance9[[#This Row],[region]],Table2[],2,0)</f>
        <v>4</v>
      </c>
      <c r="X535">
        <f>IF(insurance9[[#This Row],[sex]]="female",0,1)</f>
        <v>1</v>
      </c>
      <c r="Y535">
        <f>insurance9[[#This Row],[bmi]]</f>
        <v>36.19</v>
      </c>
      <c r="Z535">
        <f>insurance9[[#This Row],[children]]</f>
        <v>0</v>
      </c>
    </row>
    <row r="536" spans="1:26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 s="29">
        <v>13831.1152</v>
      </c>
      <c r="H536" cm="1">
        <f t="array" ref="H536">INDEX(kelas_charges[kelas],MATCH(1,(insurance9[[#This Row],[charges]]&gt;=kelas_charges[Lower])*(insurance9[[#This Row],[charges]]&lt;kelas_charges[Upper]),0),1)</f>
        <v>3</v>
      </c>
      <c r="I536" t="str" cm="1">
        <f t="array" ref="I536">INDEX(kelas_charges[desc],MATCH(1,(insurance9[[#This Row],[charges]]&gt;=kelas_charges[Lower])*(insurance9[[#This Row],[charges]]&lt;kelas_charges[Upper]),0),1)</f>
        <v>12512 s.d 18207</v>
      </c>
      <c r="J536">
        <f>IF(insurance9[[#This Row],[charges]]&gt;16700,1,0)</f>
        <v>0</v>
      </c>
      <c r="K536" s="138">
        <f>insurance9[[#This Row],[charges]]</f>
        <v>13831.1152</v>
      </c>
      <c r="L536">
        <f>insurance9[[#This Row],[age]]</f>
        <v>64</v>
      </c>
      <c r="M536">
        <f>IF(insurance9[[#This Row],[smoker]]="yes",1,0)</f>
        <v>0</v>
      </c>
      <c r="N536" t="str">
        <f>IF(insurance9[[#This Row],[smoker]]="yes","Perokok","Non Perokok")</f>
        <v>Non Perokok</v>
      </c>
      <c r="O536" s="138">
        <f>insurance9[[#This Row],[charges]]</f>
        <v>13831.1152</v>
      </c>
      <c r="P536" s="138" t="str" cm="1">
        <f t="array" ref="P536">INDEX(bmi[bmi name],MATCH(1,(insurance9[[#This Row],[bmi]]&lt;bmi[bmi atas])*(insurance9[[#This Row],[bmi]]&gt;=bmi[bmi bawah]),0),0)</f>
        <v>Obesitas II</v>
      </c>
      <c r="Q536" s="138">
        <f>insurance9[[#This Row],[cha]]</f>
        <v>13831.1152</v>
      </c>
      <c r="R536" s="138" t="str">
        <f>insurance9[[#This Row],[smo]]</f>
        <v>Non Perokok</v>
      </c>
      <c r="S536" s="149">
        <f>insurance9[[#This Row],[bmi]]</f>
        <v>40.479999999999997</v>
      </c>
      <c r="T536" s="149">
        <f>insurance9[[#This Row],[age]]</f>
        <v>64</v>
      </c>
      <c r="U536" s="149">
        <f>insurance9[[#This Row],[bmi2]]</f>
        <v>40.479999999999997</v>
      </c>
      <c r="V536">
        <f>insurance9[[#This Row],[charges_class]]</f>
        <v>3</v>
      </c>
      <c r="W536">
        <f>VLOOKUP(insurance9[[#This Row],[region]],Table2[],2,0)</f>
        <v>4</v>
      </c>
      <c r="X536">
        <f>IF(insurance9[[#This Row],[sex]]="female",0,1)</f>
        <v>1</v>
      </c>
      <c r="Y536">
        <f>insurance9[[#This Row],[bmi]]</f>
        <v>40.479999999999997</v>
      </c>
      <c r="Z536">
        <f>insurance9[[#This Row],[children]]</f>
        <v>0</v>
      </c>
    </row>
    <row r="537" spans="1:26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 s="29">
        <v>6067.1267500000004</v>
      </c>
      <c r="H537" cm="1">
        <f t="array" ref="H537">INDEX(kelas_charges[kelas],MATCH(1,(insurance9[[#This Row],[charges]]&gt;=kelas_charges[Lower])*(insurance9[[#This Row],[charges]]&lt;kelas_charges[Upper]),0),1)</f>
        <v>1</v>
      </c>
      <c r="I537" t="str" cm="1">
        <f t="array" ref="I537">INDEX(kelas_charges[desc],MATCH(1,(insurance9[[#This Row],[charges]]&gt;=kelas_charges[Lower])*(insurance9[[#This Row],[charges]]&lt;kelas_charges[Upper]),0),1)</f>
        <v>1121 s.d 6817</v>
      </c>
      <c r="J537">
        <f>IF(insurance9[[#This Row],[charges]]&gt;16700,1,0)</f>
        <v>0</v>
      </c>
      <c r="K537" s="138">
        <f>insurance9[[#This Row],[charges]]</f>
        <v>6067.1267500000004</v>
      </c>
      <c r="L537">
        <f>insurance9[[#This Row],[age]]</f>
        <v>38</v>
      </c>
      <c r="M537">
        <f>IF(insurance9[[#This Row],[smoker]]="yes",1,0)</f>
        <v>0</v>
      </c>
      <c r="N537" t="str">
        <f>IF(insurance9[[#This Row],[smoker]]="yes","Perokok","Non Perokok")</f>
        <v>Non Perokok</v>
      </c>
      <c r="O537" s="138">
        <f>insurance9[[#This Row],[charges]]</f>
        <v>6067.1267500000004</v>
      </c>
      <c r="P537" s="138" t="str" cm="1">
        <f t="array" ref="P537">INDEX(bmi[bmi name],MATCH(1,(insurance9[[#This Row],[bmi]]&lt;bmi[bmi atas])*(insurance9[[#This Row],[bmi]]&gt;=bmi[bmi bawah]),0),0)</f>
        <v>Obesitas I</v>
      </c>
      <c r="Q537" s="138">
        <f>insurance9[[#This Row],[cha]]</f>
        <v>6067.1267500000004</v>
      </c>
      <c r="R537" s="138" t="str">
        <f>insurance9[[#This Row],[smo]]</f>
        <v>Non Perokok</v>
      </c>
      <c r="S537" s="149">
        <f>insurance9[[#This Row],[bmi]]</f>
        <v>28.024999999999999</v>
      </c>
      <c r="T537" s="149">
        <f>insurance9[[#This Row],[age]]</f>
        <v>38</v>
      </c>
      <c r="U537" s="149">
        <f>insurance9[[#This Row],[bmi2]]</f>
        <v>28.024999999999999</v>
      </c>
      <c r="V537">
        <f>insurance9[[#This Row],[charges_class]]</f>
        <v>1</v>
      </c>
      <c r="W537">
        <f>VLOOKUP(insurance9[[#This Row],[region]],Table2[],2,0)</f>
        <v>2</v>
      </c>
      <c r="X537">
        <f>IF(insurance9[[#This Row],[sex]]="female",0,1)</f>
        <v>1</v>
      </c>
      <c r="Y537">
        <f>insurance9[[#This Row],[bmi]]</f>
        <v>28.024999999999999</v>
      </c>
      <c r="Z537">
        <f>insurance9[[#This Row],[children]]</f>
        <v>1</v>
      </c>
    </row>
    <row r="538" spans="1:26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 s="29">
        <v>5972.3779999999997</v>
      </c>
      <c r="H538" cm="1">
        <f t="array" ref="H538">INDEX(kelas_charges[kelas],MATCH(1,(insurance9[[#This Row],[charges]]&gt;=kelas_charges[Lower])*(insurance9[[#This Row],[charges]]&lt;kelas_charges[Upper]),0),1)</f>
        <v>1</v>
      </c>
      <c r="I538" t="str" cm="1">
        <f t="array" ref="I538">INDEX(kelas_charges[desc],MATCH(1,(insurance9[[#This Row],[charges]]&gt;=kelas_charges[Lower])*(insurance9[[#This Row],[charges]]&lt;kelas_charges[Upper]),0),1)</f>
        <v>1121 s.d 6817</v>
      </c>
      <c r="J538">
        <f>IF(insurance9[[#This Row],[charges]]&gt;16700,1,0)</f>
        <v>0</v>
      </c>
      <c r="K538" s="138">
        <f>insurance9[[#This Row],[charges]]</f>
        <v>5972.3779999999997</v>
      </c>
      <c r="L538">
        <f>insurance9[[#This Row],[age]]</f>
        <v>33</v>
      </c>
      <c r="M538">
        <f>IF(insurance9[[#This Row],[smoker]]="yes",1,0)</f>
        <v>0</v>
      </c>
      <c r="N538" t="str">
        <f>IF(insurance9[[#This Row],[smoker]]="yes","Perokok","Non Perokok")</f>
        <v>Non Perokok</v>
      </c>
      <c r="O538" s="138">
        <f>insurance9[[#This Row],[charges]]</f>
        <v>5972.3779999999997</v>
      </c>
      <c r="P538" s="138" t="str" cm="1">
        <f t="array" ref="P538">INDEX(bmi[bmi name],MATCH(1,(insurance9[[#This Row],[bmi]]&lt;bmi[bmi atas])*(insurance9[[#This Row],[bmi]]&gt;=bmi[bmi bawah]),0),0)</f>
        <v>Obesitas II</v>
      </c>
      <c r="Q538" s="138">
        <f>insurance9[[#This Row],[cha]]</f>
        <v>5972.3779999999997</v>
      </c>
      <c r="R538" s="138" t="str">
        <f>insurance9[[#This Row],[smo]]</f>
        <v>Non Perokok</v>
      </c>
      <c r="S538" s="149">
        <f>insurance9[[#This Row],[bmi]]</f>
        <v>38.9</v>
      </c>
      <c r="T538" s="149">
        <f>insurance9[[#This Row],[age]]</f>
        <v>33</v>
      </c>
      <c r="U538" s="149">
        <f>insurance9[[#This Row],[bmi2]]</f>
        <v>38.9</v>
      </c>
      <c r="V538">
        <f>insurance9[[#This Row],[charges_class]]</f>
        <v>1</v>
      </c>
      <c r="W538">
        <f>VLOOKUP(insurance9[[#This Row],[region]],Table2[],2,0)</f>
        <v>3</v>
      </c>
      <c r="X538">
        <f>IF(insurance9[[#This Row],[sex]]="female",0,1)</f>
        <v>0</v>
      </c>
      <c r="Y538">
        <f>insurance9[[#This Row],[bmi]]</f>
        <v>38.9</v>
      </c>
      <c r="Z538">
        <f>insurance9[[#This Row],[children]]</f>
        <v>3</v>
      </c>
    </row>
    <row r="539" spans="1:26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 s="29">
        <v>8825.0859999999993</v>
      </c>
      <c r="H539" cm="1">
        <f t="array" ref="H539">INDEX(kelas_charges[kelas],MATCH(1,(insurance9[[#This Row],[charges]]&gt;=kelas_charges[Lower])*(insurance9[[#This Row],[charges]]&lt;kelas_charges[Upper]),0),1)</f>
        <v>2</v>
      </c>
      <c r="I539" t="str" cm="1">
        <f t="array" ref="I539">INDEX(kelas_charges[desc],MATCH(1,(insurance9[[#This Row],[charges]]&gt;=kelas_charges[Lower])*(insurance9[[#This Row],[charges]]&lt;kelas_charges[Upper]),0),1)</f>
        <v>6817 s.d 12512</v>
      </c>
      <c r="J539">
        <f>IF(insurance9[[#This Row],[charges]]&gt;16700,1,0)</f>
        <v>0</v>
      </c>
      <c r="K539" s="138">
        <f>insurance9[[#This Row],[charges]]</f>
        <v>8825.0859999999993</v>
      </c>
      <c r="L539">
        <f>insurance9[[#This Row],[age]]</f>
        <v>46</v>
      </c>
      <c r="M539">
        <f>IF(insurance9[[#This Row],[smoker]]="yes",1,0)</f>
        <v>0</v>
      </c>
      <c r="N539" t="str">
        <f>IF(insurance9[[#This Row],[smoker]]="yes","Perokok","Non Perokok")</f>
        <v>Non Perokok</v>
      </c>
      <c r="O539" s="138">
        <f>insurance9[[#This Row],[charges]]</f>
        <v>8825.0859999999993</v>
      </c>
      <c r="P539" s="138" t="str" cm="1">
        <f t="array" ref="P539">INDEX(bmi[bmi name],MATCH(1,(insurance9[[#This Row],[bmi]]&lt;bmi[bmi atas])*(insurance9[[#This Row],[bmi]]&gt;=bmi[bmi bawah]),0),0)</f>
        <v>Obesitas II</v>
      </c>
      <c r="Q539" s="138">
        <f>insurance9[[#This Row],[cha]]</f>
        <v>8825.0859999999993</v>
      </c>
      <c r="R539" s="138" t="str">
        <f>insurance9[[#This Row],[smo]]</f>
        <v>Non Perokok</v>
      </c>
      <c r="S539" s="149">
        <f>insurance9[[#This Row],[bmi]]</f>
        <v>30.2</v>
      </c>
      <c r="T539" s="149">
        <f>insurance9[[#This Row],[age]]</f>
        <v>46</v>
      </c>
      <c r="U539" s="149">
        <f>insurance9[[#This Row],[bmi2]]</f>
        <v>30.2</v>
      </c>
      <c r="V539">
        <f>insurance9[[#This Row],[charges_class]]</f>
        <v>2</v>
      </c>
      <c r="W539">
        <f>VLOOKUP(insurance9[[#This Row],[region]],Table2[],2,0)</f>
        <v>3</v>
      </c>
      <c r="X539">
        <f>IF(insurance9[[#This Row],[sex]]="female",0,1)</f>
        <v>0</v>
      </c>
      <c r="Y539">
        <f>insurance9[[#This Row],[bmi]]</f>
        <v>30.2</v>
      </c>
      <c r="Z539">
        <f>insurance9[[#This Row],[children]]</f>
        <v>2</v>
      </c>
    </row>
    <row r="540" spans="1:26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 s="29">
        <v>8233.0974999999999</v>
      </c>
      <c r="H540" cm="1">
        <f t="array" ref="H540">INDEX(kelas_charges[kelas],MATCH(1,(insurance9[[#This Row],[charges]]&gt;=kelas_charges[Lower])*(insurance9[[#This Row],[charges]]&lt;kelas_charges[Upper]),0),1)</f>
        <v>2</v>
      </c>
      <c r="I540" t="str" cm="1">
        <f t="array" ref="I540">INDEX(kelas_charges[desc],MATCH(1,(insurance9[[#This Row],[charges]]&gt;=kelas_charges[Lower])*(insurance9[[#This Row],[charges]]&lt;kelas_charges[Upper]),0),1)</f>
        <v>6817 s.d 12512</v>
      </c>
      <c r="J540">
        <f>IF(insurance9[[#This Row],[charges]]&gt;16700,1,0)</f>
        <v>0</v>
      </c>
      <c r="K540" s="138">
        <f>insurance9[[#This Row],[charges]]</f>
        <v>8233.0974999999999</v>
      </c>
      <c r="L540">
        <f>insurance9[[#This Row],[age]]</f>
        <v>46</v>
      </c>
      <c r="M540">
        <f>IF(insurance9[[#This Row],[smoker]]="yes",1,0)</f>
        <v>0</v>
      </c>
      <c r="N540" t="str">
        <f>IF(insurance9[[#This Row],[smoker]]="yes","Perokok","Non Perokok")</f>
        <v>Non Perokok</v>
      </c>
      <c r="O540" s="138">
        <f>insurance9[[#This Row],[charges]]</f>
        <v>8233.0974999999999</v>
      </c>
      <c r="P540" s="138" t="str" cm="1">
        <f t="array" ref="P540">INDEX(bmi[bmi name],MATCH(1,(insurance9[[#This Row],[bmi]]&lt;bmi[bmi atas])*(insurance9[[#This Row],[bmi]]&gt;=bmi[bmi bawah]),0),0)</f>
        <v>Obesitas I</v>
      </c>
      <c r="Q540" s="138">
        <f>insurance9[[#This Row],[cha]]</f>
        <v>8233.0974999999999</v>
      </c>
      <c r="R540" s="138" t="str">
        <f>insurance9[[#This Row],[smo]]</f>
        <v>Non Perokok</v>
      </c>
      <c r="S540" s="149">
        <f>insurance9[[#This Row],[bmi]]</f>
        <v>28.05</v>
      </c>
      <c r="T540" s="149">
        <f>insurance9[[#This Row],[age]]</f>
        <v>46</v>
      </c>
      <c r="U540" s="149">
        <f>insurance9[[#This Row],[bmi2]]</f>
        <v>28.05</v>
      </c>
      <c r="V540">
        <f>insurance9[[#This Row],[charges_class]]</f>
        <v>2</v>
      </c>
      <c r="W540">
        <f>VLOOKUP(insurance9[[#This Row],[region]],Table2[],2,0)</f>
        <v>4</v>
      </c>
      <c r="X540">
        <f>IF(insurance9[[#This Row],[sex]]="female",0,1)</f>
        <v>0</v>
      </c>
      <c r="Y540">
        <f>insurance9[[#This Row],[bmi]]</f>
        <v>28.05</v>
      </c>
      <c r="Z540">
        <f>insurance9[[#This Row],[children]]</f>
        <v>1</v>
      </c>
    </row>
    <row r="541" spans="1:26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 s="29">
        <v>27346.04207</v>
      </c>
      <c r="H541" cm="1">
        <f t="array" ref="H541">INDEX(kelas_charges[kelas],MATCH(1,(insurance9[[#This Row],[charges]]&gt;=kelas_charges[Lower])*(insurance9[[#This Row],[charges]]&lt;kelas_charges[Upper]),0),1)</f>
        <v>5</v>
      </c>
      <c r="I541" t="str" cm="1">
        <f t="array" ref="I541">INDEX(kelas_charges[desc],MATCH(1,(insurance9[[#This Row],[charges]]&gt;=kelas_charges[Lower])*(insurance9[[#This Row],[charges]]&lt;kelas_charges[Upper]),0),1)</f>
        <v>23903 s.d 29598</v>
      </c>
      <c r="J541">
        <f>IF(insurance9[[#This Row],[charges]]&gt;16700,1,0)</f>
        <v>1</v>
      </c>
      <c r="K541" s="138">
        <f>insurance9[[#This Row],[charges]]</f>
        <v>27346.04207</v>
      </c>
      <c r="L541">
        <f>insurance9[[#This Row],[age]]</f>
        <v>53</v>
      </c>
      <c r="M541">
        <f>IF(insurance9[[#This Row],[smoker]]="yes",1,0)</f>
        <v>0</v>
      </c>
      <c r="N541" t="str">
        <f>IF(insurance9[[#This Row],[smoker]]="yes","Perokok","Non Perokok")</f>
        <v>Non Perokok</v>
      </c>
      <c r="O541" s="138">
        <f>insurance9[[#This Row],[charges]]</f>
        <v>27346.04207</v>
      </c>
      <c r="P541" s="138" t="str" cm="1">
        <f t="array" ref="P541">INDEX(bmi[bmi name],MATCH(1,(insurance9[[#This Row],[bmi]]&lt;bmi[bmi atas])*(insurance9[[#This Row],[bmi]]&gt;=bmi[bmi bawah]),0),0)</f>
        <v>Obesitas II</v>
      </c>
      <c r="Q541" s="138">
        <f>insurance9[[#This Row],[cha]]</f>
        <v>27346.04207</v>
      </c>
      <c r="R541" s="138" t="str">
        <f>insurance9[[#This Row],[smo]]</f>
        <v>Non Perokok</v>
      </c>
      <c r="S541" s="149">
        <f>insurance9[[#This Row],[bmi]]</f>
        <v>31.35</v>
      </c>
      <c r="T541" s="149">
        <f>insurance9[[#This Row],[age]]</f>
        <v>53</v>
      </c>
      <c r="U541" s="149">
        <f>insurance9[[#This Row],[bmi2]]</f>
        <v>31.35</v>
      </c>
      <c r="V541">
        <f>insurance9[[#This Row],[charges_class]]</f>
        <v>5</v>
      </c>
      <c r="W541">
        <f>VLOOKUP(insurance9[[#This Row],[region]],Table2[],2,0)</f>
        <v>4</v>
      </c>
      <c r="X541">
        <f>IF(insurance9[[#This Row],[sex]]="female",0,1)</f>
        <v>1</v>
      </c>
      <c r="Y541">
        <f>insurance9[[#This Row],[bmi]]</f>
        <v>31.35</v>
      </c>
      <c r="Z541">
        <f>insurance9[[#This Row],[children]]</f>
        <v>0</v>
      </c>
    </row>
    <row r="542" spans="1:26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 s="29">
        <v>6196.4480000000003</v>
      </c>
      <c r="H542" cm="1">
        <f t="array" ref="H542">INDEX(kelas_charges[kelas],MATCH(1,(insurance9[[#This Row],[charges]]&gt;=kelas_charges[Lower])*(insurance9[[#This Row],[charges]]&lt;kelas_charges[Upper]),0),1)</f>
        <v>1</v>
      </c>
      <c r="I542" t="str" cm="1">
        <f t="array" ref="I542">INDEX(kelas_charges[desc],MATCH(1,(insurance9[[#This Row],[charges]]&gt;=kelas_charges[Lower])*(insurance9[[#This Row],[charges]]&lt;kelas_charges[Upper]),0),1)</f>
        <v>1121 s.d 6817</v>
      </c>
      <c r="J542">
        <f>IF(insurance9[[#This Row],[charges]]&gt;16700,1,0)</f>
        <v>0</v>
      </c>
      <c r="K542" s="138">
        <f>insurance9[[#This Row],[charges]]</f>
        <v>6196.4480000000003</v>
      </c>
      <c r="L542">
        <f>insurance9[[#This Row],[age]]</f>
        <v>34</v>
      </c>
      <c r="M542">
        <f>IF(insurance9[[#This Row],[smoker]]="yes",1,0)</f>
        <v>0</v>
      </c>
      <c r="N542" t="str">
        <f>IF(insurance9[[#This Row],[smoker]]="yes","Perokok","Non Perokok")</f>
        <v>Non Perokok</v>
      </c>
      <c r="O542" s="138">
        <f>insurance9[[#This Row],[charges]]</f>
        <v>6196.4480000000003</v>
      </c>
      <c r="P542" s="138" t="str" cm="1">
        <f t="array" ref="P542">INDEX(bmi[bmi name],MATCH(1,(insurance9[[#This Row],[bmi]]&lt;bmi[bmi atas])*(insurance9[[#This Row],[bmi]]&gt;=bmi[bmi bawah]),0),0)</f>
        <v>Obesitas II</v>
      </c>
      <c r="Q542" s="138">
        <f>insurance9[[#This Row],[cha]]</f>
        <v>6196.4480000000003</v>
      </c>
      <c r="R542" s="138" t="str">
        <f>insurance9[[#This Row],[smo]]</f>
        <v>Non Perokok</v>
      </c>
      <c r="S542" s="149">
        <f>insurance9[[#This Row],[bmi]]</f>
        <v>38</v>
      </c>
      <c r="T542" s="149">
        <f>insurance9[[#This Row],[age]]</f>
        <v>34</v>
      </c>
      <c r="U542" s="149">
        <f>insurance9[[#This Row],[bmi2]]</f>
        <v>38</v>
      </c>
      <c r="V542">
        <f>insurance9[[#This Row],[charges_class]]</f>
        <v>1</v>
      </c>
      <c r="W542">
        <f>VLOOKUP(insurance9[[#This Row],[region]],Table2[],2,0)</f>
        <v>3</v>
      </c>
      <c r="X542">
        <f>IF(insurance9[[#This Row],[sex]]="female",0,1)</f>
        <v>0</v>
      </c>
      <c r="Y542">
        <f>insurance9[[#This Row],[bmi]]</f>
        <v>38</v>
      </c>
      <c r="Z542">
        <f>insurance9[[#This Row],[children]]</f>
        <v>3</v>
      </c>
    </row>
    <row r="543" spans="1:26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 s="29">
        <v>3056.3881000000001</v>
      </c>
      <c r="H543" cm="1">
        <f t="array" ref="H543">INDEX(kelas_charges[kelas],MATCH(1,(insurance9[[#This Row],[charges]]&gt;=kelas_charges[Lower])*(insurance9[[#This Row],[charges]]&lt;kelas_charges[Upper]),0),1)</f>
        <v>1</v>
      </c>
      <c r="I543" t="str" cm="1">
        <f t="array" ref="I543">INDEX(kelas_charges[desc],MATCH(1,(insurance9[[#This Row],[charges]]&gt;=kelas_charges[Lower])*(insurance9[[#This Row],[charges]]&lt;kelas_charges[Upper]),0),1)</f>
        <v>1121 s.d 6817</v>
      </c>
      <c r="J543">
        <f>IF(insurance9[[#This Row],[charges]]&gt;16700,1,0)</f>
        <v>0</v>
      </c>
      <c r="K543" s="138">
        <f>insurance9[[#This Row],[charges]]</f>
        <v>3056.3881000000001</v>
      </c>
      <c r="L543">
        <f>insurance9[[#This Row],[age]]</f>
        <v>20</v>
      </c>
      <c r="M543">
        <f>IF(insurance9[[#This Row],[smoker]]="yes",1,0)</f>
        <v>0</v>
      </c>
      <c r="N543" t="str">
        <f>IF(insurance9[[#This Row],[smoker]]="yes","Perokok","Non Perokok")</f>
        <v>Non Perokok</v>
      </c>
      <c r="O543" s="138">
        <f>insurance9[[#This Row],[charges]]</f>
        <v>3056.3881000000001</v>
      </c>
      <c r="P543" s="138" t="str" cm="1">
        <f t="array" ref="P543">INDEX(bmi[bmi name],MATCH(1,(insurance9[[#This Row],[bmi]]&lt;bmi[bmi atas])*(insurance9[[#This Row],[bmi]]&gt;=bmi[bmi bawah]),0),0)</f>
        <v>Obesitas II</v>
      </c>
      <c r="Q543" s="138">
        <f>insurance9[[#This Row],[cha]]</f>
        <v>3056.3881000000001</v>
      </c>
      <c r="R543" s="138" t="str">
        <f>insurance9[[#This Row],[smo]]</f>
        <v>Non Perokok</v>
      </c>
      <c r="S543" s="149">
        <f>insurance9[[#This Row],[bmi]]</f>
        <v>31.79</v>
      </c>
      <c r="T543" s="149">
        <f>insurance9[[#This Row],[age]]</f>
        <v>20</v>
      </c>
      <c r="U543" s="149">
        <f>insurance9[[#This Row],[bmi2]]</f>
        <v>31.79</v>
      </c>
      <c r="V543">
        <f>insurance9[[#This Row],[charges_class]]</f>
        <v>1</v>
      </c>
      <c r="W543">
        <f>VLOOKUP(insurance9[[#This Row],[region]],Table2[],2,0)</f>
        <v>4</v>
      </c>
      <c r="X543">
        <f>IF(insurance9[[#This Row],[sex]]="female",0,1)</f>
        <v>0</v>
      </c>
      <c r="Y543">
        <f>insurance9[[#This Row],[bmi]]</f>
        <v>31.79</v>
      </c>
      <c r="Z543">
        <f>insurance9[[#This Row],[children]]</f>
        <v>2</v>
      </c>
    </row>
    <row r="544" spans="1:26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 s="29">
        <v>13887.204</v>
      </c>
      <c r="H544" cm="1">
        <f t="array" ref="H544">INDEX(kelas_charges[kelas],MATCH(1,(insurance9[[#This Row],[charges]]&gt;=kelas_charges[Lower])*(insurance9[[#This Row],[charges]]&lt;kelas_charges[Upper]),0),1)</f>
        <v>3</v>
      </c>
      <c r="I544" t="str" cm="1">
        <f t="array" ref="I544">INDEX(kelas_charges[desc],MATCH(1,(insurance9[[#This Row],[charges]]&gt;=kelas_charges[Lower])*(insurance9[[#This Row],[charges]]&lt;kelas_charges[Upper]),0),1)</f>
        <v>12512 s.d 18207</v>
      </c>
      <c r="J544">
        <f>IF(insurance9[[#This Row],[charges]]&gt;16700,1,0)</f>
        <v>0</v>
      </c>
      <c r="K544" s="138">
        <f>insurance9[[#This Row],[charges]]</f>
        <v>13887.204</v>
      </c>
      <c r="L544">
        <f>insurance9[[#This Row],[age]]</f>
        <v>63</v>
      </c>
      <c r="M544">
        <f>IF(insurance9[[#This Row],[smoker]]="yes",1,0)</f>
        <v>0</v>
      </c>
      <c r="N544" t="str">
        <f>IF(insurance9[[#This Row],[smoker]]="yes","Perokok","Non Perokok")</f>
        <v>Non Perokok</v>
      </c>
      <c r="O544" s="138">
        <f>insurance9[[#This Row],[charges]]</f>
        <v>13887.204</v>
      </c>
      <c r="P544" s="138" t="str" cm="1">
        <f t="array" ref="P544">INDEX(bmi[bmi name],MATCH(1,(insurance9[[#This Row],[bmi]]&lt;bmi[bmi atas])*(insurance9[[#This Row],[bmi]]&gt;=bmi[bmi bawah]),0),0)</f>
        <v>Obesitas II</v>
      </c>
      <c r="Q544" s="138">
        <f>insurance9[[#This Row],[cha]]</f>
        <v>13887.204</v>
      </c>
      <c r="R544" s="138" t="str">
        <f>insurance9[[#This Row],[smo]]</f>
        <v>Non Perokok</v>
      </c>
      <c r="S544" s="149">
        <f>insurance9[[#This Row],[bmi]]</f>
        <v>36.299999999999997</v>
      </c>
      <c r="T544" s="149">
        <f>insurance9[[#This Row],[age]]</f>
        <v>63</v>
      </c>
      <c r="U544" s="149">
        <f>insurance9[[#This Row],[bmi2]]</f>
        <v>36.299999999999997</v>
      </c>
      <c r="V544">
        <f>insurance9[[#This Row],[charges_class]]</f>
        <v>3</v>
      </c>
      <c r="W544">
        <f>VLOOKUP(insurance9[[#This Row],[region]],Table2[],2,0)</f>
        <v>4</v>
      </c>
      <c r="X544">
        <f>IF(insurance9[[#This Row],[sex]]="female",0,1)</f>
        <v>0</v>
      </c>
      <c r="Y544">
        <f>insurance9[[#This Row],[bmi]]</f>
        <v>36.299999999999997</v>
      </c>
      <c r="Z544">
        <f>insurance9[[#This Row],[children]]</f>
        <v>0</v>
      </c>
    </row>
    <row r="545" spans="1:26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 s="29">
        <v>63770.428010000003</v>
      </c>
      <c r="H545" cm="1">
        <f t="array" ref="H545">INDEX(kelas_charges[kelas],MATCH(1,(insurance9[[#This Row],[charges]]&gt;=kelas_charges[Lower])*(insurance9[[#This Row],[charges]]&lt;kelas_charges[Upper]),0),1)</f>
        <v>11</v>
      </c>
      <c r="I545" t="str" cm="1">
        <f t="array" ref="I545">INDEX(kelas_charges[desc],MATCH(1,(insurance9[[#This Row],[charges]]&gt;=kelas_charges[Lower])*(insurance9[[#This Row],[charges]]&lt;kelas_charges[Upper]),0),1)</f>
        <v>58075 s.d 63771</v>
      </c>
      <c r="J545">
        <f>IF(insurance9[[#This Row],[charges]]&gt;16700,1,0)</f>
        <v>1</v>
      </c>
      <c r="K545" s="138">
        <f>insurance9[[#This Row],[charges]]</f>
        <v>63770.428010000003</v>
      </c>
      <c r="L545">
        <f>insurance9[[#This Row],[age]]</f>
        <v>54</v>
      </c>
      <c r="M545">
        <f>IF(insurance9[[#This Row],[smoker]]="yes",1,0)</f>
        <v>1</v>
      </c>
      <c r="N545" t="str">
        <f>IF(insurance9[[#This Row],[smoker]]="yes","Perokok","Non Perokok")</f>
        <v>Perokok</v>
      </c>
      <c r="O545" s="138">
        <f>insurance9[[#This Row],[charges]]</f>
        <v>63770.428010000003</v>
      </c>
      <c r="P545" s="138" t="str" cm="1">
        <f t="array" ref="P545">INDEX(bmi[bmi name],MATCH(1,(insurance9[[#This Row],[bmi]]&lt;bmi[bmi atas])*(insurance9[[#This Row],[bmi]]&gt;=bmi[bmi bawah]),0),0)</f>
        <v>Obesitas II</v>
      </c>
      <c r="Q545" s="138">
        <f>insurance9[[#This Row],[cha]]</f>
        <v>63770.428010000003</v>
      </c>
      <c r="R545" s="138" t="str">
        <f>insurance9[[#This Row],[smo]]</f>
        <v>Perokok</v>
      </c>
      <c r="S545" s="149">
        <f>insurance9[[#This Row],[bmi]]</f>
        <v>47.41</v>
      </c>
      <c r="T545" s="149">
        <f>insurance9[[#This Row],[age]]</f>
        <v>54</v>
      </c>
      <c r="U545" s="149">
        <f>insurance9[[#This Row],[bmi2]]</f>
        <v>47.41</v>
      </c>
      <c r="V545">
        <f>insurance9[[#This Row],[charges_class]]</f>
        <v>11</v>
      </c>
      <c r="W545">
        <f>VLOOKUP(insurance9[[#This Row],[region]],Table2[],2,0)</f>
        <v>4</v>
      </c>
      <c r="X545">
        <f>IF(insurance9[[#This Row],[sex]]="female",0,1)</f>
        <v>0</v>
      </c>
      <c r="Y545">
        <f>insurance9[[#This Row],[bmi]]</f>
        <v>47.41</v>
      </c>
      <c r="Z545">
        <f>insurance9[[#This Row],[children]]</f>
        <v>0</v>
      </c>
    </row>
    <row r="546" spans="1:26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 s="29">
        <v>10231.499900000001</v>
      </c>
      <c r="H546" cm="1">
        <f t="array" ref="H546">INDEX(kelas_charges[kelas],MATCH(1,(insurance9[[#This Row],[charges]]&gt;=kelas_charges[Lower])*(insurance9[[#This Row],[charges]]&lt;kelas_charges[Upper]),0),1)</f>
        <v>2</v>
      </c>
      <c r="I546" t="str" cm="1">
        <f t="array" ref="I546">INDEX(kelas_charges[desc],MATCH(1,(insurance9[[#This Row],[charges]]&gt;=kelas_charges[Lower])*(insurance9[[#This Row],[charges]]&lt;kelas_charges[Upper]),0),1)</f>
        <v>6817 s.d 12512</v>
      </c>
      <c r="J546">
        <f>IF(insurance9[[#This Row],[charges]]&gt;16700,1,0)</f>
        <v>0</v>
      </c>
      <c r="K546" s="138">
        <f>insurance9[[#This Row],[charges]]</f>
        <v>10231.499900000001</v>
      </c>
      <c r="L546">
        <f>insurance9[[#This Row],[age]]</f>
        <v>54</v>
      </c>
      <c r="M546">
        <f>IF(insurance9[[#This Row],[smoker]]="yes",1,0)</f>
        <v>0</v>
      </c>
      <c r="N546" t="str">
        <f>IF(insurance9[[#This Row],[smoker]]="yes","Perokok","Non Perokok")</f>
        <v>Non Perokok</v>
      </c>
      <c r="O546" s="138">
        <f>insurance9[[#This Row],[charges]]</f>
        <v>10231.499900000001</v>
      </c>
      <c r="P546" s="138" t="str" cm="1">
        <f t="array" ref="P546">INDEX(bmi[bmi name],MATCH(1,(insurance9[[#This Row],[bmi]]&lt;bmi[bmi atas])*(insurance9[[#This Row],[bmi]]&gt;=bmi[bmi bawah]),0),0)</f>
        <v>Obesitas II</v>
      </c>
      <c r="Q546" s="138">
        <f>insurance9[[#This Row],[cha]]</f>
        <v>10231.499900000001</v>
      </c>
      <c r="R546" s="138" t="str">
        <f>insurance9[[#This Row],[smo]]</f>
        <v>Non Perokok</v>
      </c>
      <c r="S546" s="149">
        <f>insurance9[[#This Row],[bmi]]</f>
        <v>30.21</v>
      </c>
      <c r="T546" s="149">
        <f>insurance9[[#This Row],[age]]</f>
        <v>54</v>
      </c>
      <c r="U546" s="149">
        <f>insurance9[[#This Row],[bmi2]]</f>
        <v>30.21</v>
      </c>
      <c r="V546">
        <f>insurance9[[#This Row],[charges_class]]</f>
        <v>2</v>
      </c>
      <c r="W546">
        <f>VLOOKUP(insurance9[[#This Row],[region]],Table2[],2,0)</f>
        <v>1</v>
      </c>
      <c r="X546">
        <f>IF(insurance9[[#This Row],[sex]]="female",0,1)</f>
        <v>1</v>
      </c>
      <c r="Y546">
        <f>insurance9[[#This Row],[bmi]]</f>
        <v>30.21</v>
      </c>
      <c r="Z546">
        <f>insurance9[[#This Row],[children]]</f>
        <v>0</v>
      </c>
    </row>
    <row r="547" spans="1:26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 s="29">
        <v>23807.240600000001</v>
      </c>
      <c r="H547" cm="1">
        <f t="array" ref="H547">INDEX(kelas_charges[kelas],MATCH(1,(insurance9[[#This Row],[charges]]&gt;=kelas_charges[Lower])*(insurance9[[#This Row],[charges]]&lt;kelas_charges[Upper]),0),1)</f>
        <v>4</v>
      </c>
      <c r="I547" t="str" cm="1">
        <f t="array" ref="I547">INDEX(kelas_charges[desc],MATCH(1,(insurance9[[#This Row],[charges]]&gt;=kelas_charges[Lower])*(insurance9[[#This Row],[charges]]&lt;kelas_charges[Upper]),0),1)</f>
        <v>18207 s.d 23903</v>
      </c>
      <c r="J547">
        <f>IF(insurance9[[#This Row],[charges]]&gt;16700,1,0)</f>
        <v>1</v>
      </c>
      <c r="K547" s="138">
        <f>insurance9[[#This Row],[charges]]</f>
        <v>23807.240600000001</v>
      </c>
      <c r="L547">
        <f>insurance9[[#This Row],[age]]</f>
        <v>49</v>
      </c>
      <c r="M547">
        <f>IF(insurance9[[#This Row],[smoker]]="yes",1,0)</f>
        <v>1</v>
      </c>
      <c r="N547" t="str">
        <f>IF(insurance9[[#This Row],[smoker]]="yes","Perokok","Non Perokok")</f>
        <v>Perokok</v>
      </c>
      <c r="O547" s="138">
        <f>insurance9[[#This Row],[charges]]</f>
        <v>23807.240600000001</v>
      </c>
      <c r="P547" s="138" t="str" cm="1">
        <f t="array" ref="P547">INDEX(bmi[bmi name],MATCH(1,(insurance9[[#This Row],[bmi]]&lt;bmi[bmi atas])*(insurance9[[#This Row],[bmi]]&gt;=bmi[bmi bawah]),0),0)</f>
        <v>Obesitas I</v>
      </c>
      <c r="Q547" s="138">
        <f>insurance9[[#This Row],[cha]]</f>
        <v>23807.240600000001</v>
      </c>
      <c r="R547" s="138" t="str">
        <f>insurance9[[#This Row],[smo]]</f>
        <v>Perokok</v>
      </c>
      <c r="S547" s="149">
        <f>insurance9[[#This Row],[bmi]]</f>
        <v>25.84</v>
      </c>
      <c r="T547" s="149">
        <f>insurance9[[#This Row],[age]]</f>
        <v>49</v>
      </c>
      <c r="U547" s="149">
        <f>insurance9[[#This Row],[bmi2]]</f>
        <v>25.84</v>
      </c>
      <c r="V547">
        <f>insurance9[[#This Row],[charges_class]]</f>
        <v>4</v>
      </c>
      <c r="W547">
        <f>VLOOKUP(insurance9[[#This Row],[region]],Table2[],2,0)</f>
        <v>1</v>
      </c>
      <c r="X547">
        <f>IF(insurance9[[#This Row],[sex]]="female",0,1)</f>
        <v>1</v>
      </c>
      <c r="Y547">
        <f>insurance9[[#This Row],[bmi]]</f>
        <v>25.84</v>
      </c>
      <c r="Z547">
        <f>insurance9[[#This Row],[children]]</f>
        <v>2</v>
      </c>
    </row>
    <row r="548" spans="1:26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 s="29">
        <v>3268.84665</v>
      </c>
      <c r="H548" cm="1">
        <f t="array" ref="H548">INDEX(kelas_charges[kelas],MATCH(1,(insurance9[[#This Row],[charges]]&gt;=kelas_charges[Lower])*(insurance9[[#This Row],[charges]]&lt;kelas_charges[Upper]),0),1)</f>
        <v>1</v>
      </c>
      <c r="I548" t="str" cm="1">
        <f t="array" ref="I548">INDEX(kelas_charges[desc],MATCH(1,(insurance9[[#This Row],[charges]]&gt;=kelas_charges[Lower])*(insurance9[[#This Row],[charges]]&lt;kelas_charges[Upper]),0),1)</f>
        <v>1121 s.d 6817</v>
      </c>
      <c r="J548">
        <f>IF(insurance9[[#This Row],[charges]]&gt;16700,1,0)</f>
        <v>0</v>
      </c>
      <c r="K548" s="138">
        <f>insurance9[[#This Row],[charges]]</f>
        <v>3268.84665</v>
      </c>
      <c r="L548">
        <f>insurance9[[#This Row],[age]]</f>
        <v>28</v>
      </c>
      <c r="M548">
        <f>IF(insurance9[[#This Row],[smoker]]="yes",1,0)</f>
        <v>0</v>
      </c>
      <c r="N548" t="str">
        <f>IF(insurance9[[#This Row],[smoker]]="yes","Perokok","Non Perokok")</f>
        <v>Non Perokok</v>
      </c>
      <c r="O548" s="138">
        <f>insurance9[[#This Row],[charges]]</f>
        <v>3268.84665</v>
      </c>
      <c r="P548" s="138" t="str" cm="1">
        <f t="array" ref="P548">INDEX(bmi[bmi name],MATCH(1,(insurance9[[#This Row],[bmi]]&lt;bmi[bmi atas])*(insurance9[[#This Row],[bmi]]&gt;=bmi[bmi bawah]),0),0)</f>
        <v>Obesitas II</v>
      </c>
      <c r="Q548" s="138">
        <f>insurance9[[#This Row],[cha]]</f>
        <v>3268.84665</v>
      </c>
      <c r="R548" s="138" t="str">
        <f>insurance9[[#This Row],[smo]]</f>
        <v>Non Perokok</v>
      </c>
      <c r="S548" s="149">
        <f>insurance9[[#This Row],[bmi]]</f>
        <v>35.435000000000002</v>
      </c>
      <c r="T548" s="149">
        <f>insurance9[[#This Row],[age]]</f>
        <v>28</v>
      </c>
      <c r="U548" s="149">
        <f>insurance9[[#This Row],[bmi2]]</f>
        <v>35.435000000000002</v>
      </c>
      <c r="V548">
        <f>insurance9[[#This Row],[charges_class]]</f>
        <v>1</v>
      </c>
      <c r="W548">
        <f>VLOOKUP(insurance9[[#This Row],[region]],Table2[],2,0)</f>
        <v>2</v>
      </c>
      <c r="X548">
        <f>IF(insurance9[[#This Row],[sex]]="female",0,1)</f>
        <v>1</v>
      </c>
      <c r="Y548">
        <f>insurance9[[#This Row],[bmi]]</f>
        <v>35.435000000000002</v>
      </c>
      <c r="Z548">
        <f>insurance9[[#This Row],[children]]</f>
        <v>0</v>
      </c>
    </row>
    <row r="549" spans="1:26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 s="29">
        <v>11538.421</v>
      </c>
      <c r="H549" cm="1">
        <f t="array" ref="H549">INDEX(kelas_charges[kelas],MATCH(1,(insurance9[[#This Row],[charges]]&gt;=kelas_charges[Lower])*(insurance9[[#This Row],[charges]]&lt;kelas_charges[Upper]),0),1)</f>
        <v>2</v>
      </c>
      <c r="I549" t="str" cm="1">
        <f t="array" ref="I549">INDEX(kelas_charges[desc],MATCH(1,(insurance9[[#This Row],[charges]]&gt;=kelas_charges[Lower])*(insurance9[[#This Row],[charges]]&lt;kelas_charges[Upper]),0),1)</f>
        <v>6817 s.d 12512</v>
      </c>
      <c r="J549">
        <f>IF(insurance9[[#This Row],[charges]]&gt;16700,1,0)</f>
        <v>0</v>
      </c>
      <c r="K549" s="138">
        <f>insurance9[[#This Row],[charges]]</f>
        <v>11538.421</v>
      </c>
      <c r="L549">
        <f>insurance9[[#This Row],[age]]</f>
        <v>54</v>
      </c>
      <c r="M549">
        <f>IF(insurance9[[#This Row],[smoker]]="yes",1,0)</f>
        <v>0</v>
      </c>
      <c r="N549" t="str">
        <f>IF(insurance9[[#This Row],[smoker]]="yes","Perokok","Non Perokok")</f>
        <v>Non Perokok</v>
      </c>
      <c r="O549" s="138">
        <f>insurance9[[#This Row],[charges]]</f>
        <v>11538.421</v>
      </c>
      <c r="P549" s="138" t="str" cm="1">
        <f t="array" ref="P549">INDEX(bmi[bmi name],MATCH(1,(insurance9[[#This Row],[bmi]]&lt;bmi[bmi atas])*(insurance9[[#This Row],[bmi]]&gt;=bmi[bmi bawah]),0),0)</f>
        <v>Obesitas II</v>
      </c>
      <c r="Q549" s="138">
        <f>insurance9[[#This Row],[cha]]</f>
        <v>11538.421</v>
      </c>
      <c r="R549" s="138" t="str">
        <f>insurance9[[#This Row],[smo]]</f>
        <v>Non Perokok</v>
      </c>
      <c r="S549" s="149">
        <f>insurance9[[#This Row],[bmi]]</f>
        <v>46.7</v>
      </c>
      <c r="T549" s="149">
        <f>insurance9[[#This Row],[age]]</f>
        <v>54</v>
      </c>
      <c r="U549" s="149">
        <f>insurance9[[#This Row],[bmi2]]</f>
        <v>46.7</v>
      </c>
      <c r="V549">
        <f>insurance9[[#This Row],[charges_class]]</f>
        <v>2</v>
      </c>
      <c r="W549">
        <f>VLOOKUP(insurance9[[#This Row],[region]],Table2[],2,0)</f>
        <v>3</v>
      </c>
      <c r="X549">
        <f>IF(insurance9[[#This Row],[sex]]="female",0,1)</f>
        <v>0</v>
      </c>
      <c r="Y549">
        <f>insurance9[[#This Row],[bmi]]</f>
        <v>46.7</v>
      </c>
      <c r="Z549">
        <f>insurance9[[#This Row],[children]]</f>
        <v>2</v>
      </c>
    </row>
    <row r="550" spans="1:26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 s="29">
        <v>3213.6220499999999</v>
      </c>
      <c r="H550" cm="1">
        <f t="array" ref="H550">INDEX(kelas_charges[kelas],MATCH(1,(insurance9[[#This Row],[charges]]&gt;=kelas_charges[Lower])*(insurance9[[#This Row],[charges]]&lt;kelas_charges[Upper]),0),1)</f>
        <v>1</v>
      </c>
      <c r="I550" t="str" cm="1">
        <f t="array" ref="I550">INDEX(kelas_charges[desc],MATCH(1,(insurance9[[#This Row],[charges]]&gt;=kelas_charges[Lower])*(insurance9[[#This Row],[charges]]&lt;kelas_charges[Upper]),0),1)</f>
        <v>1121 s.d 6817</v>
      </c>
      <c r="J550">
        <f>IF(insurance9[[#This Row],[charges]]&gt;16700,1,0)</f>
        <v>0</v>
      </c>
      <c r="K550" s="138">
        <f>insurance9[[#This Row],[charges]]</f>
        <v>3213.6220499999999</v>
      </c>
      <c r="L550">
        <f>insurance9[[#This Row],[age]]</f>
        <v>25</v>
      </c>
      <c r="M550">
        <f>IF(insurance9[[#This Row],[smoker]]="yes",1,0)</f>
        <v>0</v>
      </c>
      <c r="N550" t="str">
        <f>IF(insurance9[[#This Row],[smoker]]="yes","Perokok","Non Perokok")</f>
        <v>Non Perokok</v>
      </c>
      <c r="O550" s="138">
        <f>insurance9[[#This Row],[charges]]</f>
        <v>3213.6220499999999</v>
      </c>
      <c r="P550" s="138" t="str" cm="1">
        <f t="array" ref="P550">INDEX(bmi[bmi name],MATCH(1,(insurance9[[#This Row],[bmi]]&lt;bmi[bmi atas])*(insurance9[[#This Row],[bmi]]&gt;=bmi[bmi bawah]),0),0)</f>
        <v>Obesitas I</v>
      </c>
      <c r="Q550" s="138">
        <f>insurance9[[#This Row],[cha]]</f>
        <v>3213.6220499999999</v>
      </c>
      <c r="R550" s="138" t="str">
        <f>insurance9[[#This Row],[smo]]</f>
        <v>Non Perokok</v>
      </c>
      <c r="S550" s="149">
        <f>insurance9[[#This Row],[bmi]]</f>
        <v>28.594999999999999</v>
      </c>
      <c r="T550" s="149">
        <f>insurance9[[#This Row],[age]]</f>
        <v>25</v>
      </c>
      <c r="U550" s="149">
        <f>insurance9[[#This Row],[bmi2]]</f>
        <v>28.594999999999999</v>
      </c>
      <c r="V550">
        <f>insurance9[[#This Row],[charges_class]]</f>
        <v>1</v>
      </c>
      <c r="W550">
        <f>VLOOKUP(insurance9[[#This Row],[region]],Table2[],2,0)</f>
        <v>2</v>
      </c>
      <c r="X550">
        <f>IF(insurance9[[#This Row],[sex]]="female",0,1)</f>
        <v>0</v>
      </c>
      <c r="Y550">
        <f>insurance9[[#This Row],[bmi]]</f>
        <v>28.594999999999999</v>
      </c>
      <c r="Z550">
        <f>insurance9[[#This Row],[children]]</f>
        <v>0</v>
      </c>
    </row>
    <row r="551" spans="1:26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 s="29">
        <v>45863.205000000002</v>
      </c>
      <c r="H551" cm="1">
        <f t="array" ref="H551">INDEX(kelas_charges[kelas],MATCH(1,(insurance9[[#This Row],[charges]]&gt;=kelas_charges[Lower])*(insurance9[[#This Row],[charges]]&lt;kelas_charges[Upper]),0),1)</f>
        <v>8</v>
      </c>
      <c r="I551" t="str" cm="1">
        <f t="array" ref="I551">INDEX(kelas_charges[desc],MATCH(1,(insurance9[[#This Row],[charges]]&gt;=kelas_charges[Lower])*(insurance9[[#This Row],[charges]]&lt;kelas_charges[Upper]),0),1)</f>
        <v>40989 s.d 46684</v>
      </c>
      <c r="J551">
        <f>IF(insurance9[[#This Row],[charges]]&gt;16700,1,0)</f>
        <v>1</v>
      </c>
      <c r="K551" s="138">
        <f>insurance9[[#This Row],[charges]]</f>
        <v>45863.205000000002</v>
      </c>
      <c r="L551">
        <f>insurance9[[#This Row],[age]]</f>
        <v>43</v>
      </c>
      <c r="M551">
        <f>IF(insurance9[[#This Row],[smoker]]="yes",1,0)</f>
        <v>1</v>
      </c>
      <c r="N551" t="str">
        <f>IF(insurance9[[#This Row],[smoker]]="yes","Perokok","Non Perokok")</f>
        <v>Perokok</v>
      </c>
      <c r="O551" s="138">
        <f>insurance9[[#This Row],[charges]]</f>
        <v>45863.205000000002</v>
      </c>
      <c r="P551" s="138" t="str" cm="1">
        <f t="array" ref="P551">INDEX(bmi[bmi name],MATCH(1,(insurance9[[#This Row],[bmi]]&lt;bmi[bmi atas])*(insurance9[[#This Row],[bmi]]&gt;=bmi[bmi bawah]),0),0)</f>
        <v>Obesitas II</v>
      </c>
      <c r="Q551" s="138">
        <f>insurance9[[#This Row],[cha]]</f>
        <v>45863.205000000002</v>
      </c>
      <c r="R551" s="138" t="str">
        <f>insurance9[[#This Row],[smo]]</f>
        <v>Perokok</v>
      </c>
      <c r="S551" s="149">
        <f>insurance9[[#This Row],[bmi]]</f>
        <v>46.2</v>
      </c>
      <c r="T551" s="149">
        <f>insurance9[[#This Row],[age]]</f>
        <v>43</v>
      </c>
      <c r="U551" s="149">
        <f>insurance9[[#This Row],[bmi2]]</f>
        <v>46.2</v>
      </c>
      <c r="V551">
        <f>insurance9[[#This Row],[charges_class]]</f>
        <v>8</v>
      </c>
      <c r="W551">
        <f>VLOOKUP(insurance9[[#This Row],[region]],Table2[],2,0)</f>
        <v>4</v>
      </c>
      <c r="X551">
        <f>IF(insurance9[[#This Row],[sex]]="female",0,1)</f>
        <v>0</v>
      </c>
      <c r="Y551">
        <f>insurance9[[#This Row],[bmi]]</f>
        <v>46.2</v>
      </c>
      <c r="Z551">
        <f>insurance9[[#This Row],[children]]</f>
        <v>0</v>
      </c>
    </row>
    <row r="552" spans="1:26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 s="29">
        <v>13390.558999999999</v>
      </c>
      <c r="H552" cm="1">
        <f t="array" ref="H552">INDEX(kelas_charges[kelas],MATCH(1,(insurance9[[#This Row],[charges]]&gt;=kelas_charges[Lower])*(insurance9[[#This Row],[charges]]&lt;kelas_charges[Upper]),0),1)</f>
        <v>3</v>
      </c>
      <c r="I552" t="str" cm="1">
        <f t="array" ref="I552">INDEX(kelas_charges[desc],MATCH(1,(insurance9[[#This Row],[charges]]&gt;=kelas_charges[Lower])*(insurance9[[#This Row],[charges]]&lt;kelas_charges[Upper]),0),1)</f>
        <v>12512 s.d 18207</v>
      </c>
      <c r="J552">
        <f>IF(insurance9[[#This Row],[charges]]&gt;16700,1,0)</f>
        <v>0</v>
      </c>
      <c r="K552" s="138">
        <f>insurance9[[#This Row],[charges]]</f>
        <v>13390.558999999999</v>
      </c>
      <c r="L552">
        <f>insurance9[[#This Row],[age]]</f>
        <v>63</v>
      </c>
      <c r="M552">
        <f>IF(insurance9[[#This Row],[smoker]]="yes",1,0)</f>
        <v>0</v>
      </c>
      <c r="N552" t="str">
        <f>IF(insurance9[[#This Row],[smoker]]="yes","Perokok","Non Perokok")</f>
        <v>Non Perokok</v>
      </c>
      <c r="O552" s="138">
        <f>insurance9[[#This Row],[charges]]</f>
        <v>13390.558999999999</v>
      </c>
      <c r="P552" s="138" t="str" cm="1">
        <f t="array" ref="P552">INDEX(bmi[bmi name],MATCH(1,(insurance9[[#This Row],[bmi]]&lt;bmi[bmi atas])*(insurance9[[#This Row],[bmi]]&gt;=bmi[bmi bawah]),0),0)</f>
        <v>Obesitas II</v>
      </c>
      <c r="Q552" s="138">
        <f>insurance9[[#This Row],[cha]]</f>
        <v>13390.558999999999</v>
      </c>
      <c r="R552" s="138" t="str">
        <f>insurance9[[#This Row],[smo]]</f>
        <v>Non Perokok</v>
      </c>
      <c r="S552" s="149">
        <f>insurance9[[#This Row],[bmi]]</f>
        <v>30.8</v>
      </c>
      <c r="T552" s="149">
        <f>insurance9[[#This Row],[age]]</f>
        <v>63</v>
      </c>
      <c r="U552" s="149">
        <f>insurance9[[#This Row],[bmi2]]</f>
        <v>30.8</v>
      </c>
      <c r="V552">
        <f>insurance9[[#This Row],[charges_class]]</f>
        <v>3</v>
      </c>
      <c r="W552">
        <f>VLOOKUP(insurance9[[#This Row],[region]],Table2[],2,0)</f>
        <v>3</v>
      </c>
      <c r="X552">
        <f>IF(insurance9[[#This Row],[sex]]="female",0,1)</f>
        <v>1</v>
      </c>
      <c r="Y552">
        <f>insurance9[[#This Row],[bmi]]</f>
        <v>30.8</v>
      </c>
      <c r="Z552">
        <f>insurance9[[#This Row],[children]]</f>
        <v>0</v>
      </c>
    </row>
    <row r="553" spans="1:26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 s="29">
        <v>3972.9247</v>
      </c>
      <c r="H553" cm="1">
        <f t="array" ref="H553">INDEX(kelas_charges[kelas],MATCH(1,(insurance9[[#This Row],[charges]]&gt;=kelas_charges[Lower])*(insurance9[[#This Row],[charges]]&lt;kelas_charges[Upper]),0),1)</f>
        <v>1</v>
      </c>
      <c r="I553" t="str" cm="1">
        <f t="array" ref="I553">INDEX(kelas_charges[desc],MATCH(1,(insurance9[[#This Row],[charges]]&gt;=kelas_charges[Lower])*(insurance9[[#This Row],[charges]]&lt;kelas_charges[Upper]),0),1)</f>
        <v>1121 s.d 6817</v>
      </c>
      <c r="J553">
        <f>IF(insurance9[[#This Row],[charges]]&gt;16700,1,0)</f>
        <v>0</v>
      </c>
      <c r="K553" s="138">
        <f>insurance9[[#This Row],[charges]]</f>
        <v>3972.9247</v>
      </c>
      <c r="L553">
        <f>insurance9[[#This Row],[age]]</f>
        <v>32</v>
      </c>
      <c r="M553">
        <f>IF(insurance9[[#This Row],[smoker]]="yes",1,0)</f>
        <v>0</v>
      </c>
      <c r="N553" t="str">
        <f>IF(insurance9[[#This Row],[smoker]]="yes","Perokok","Non Perokok")</f>
        <v>Non Perokok</v>
      </c>
      <c r="O553" s="138">
        <f>insurance9[[#This Row],[charges]]</f>
        <v>3972.9247</v>
      </c>
      <c r="P553" s="138" t="str" cm="1">
        <f t="array" ref="P553">INDEX(bmi[bmi name],MATCH(1,(insurance9[[#This Row],[bmi]]&lt;bmi[bmi atas])*(insurance9[[#This Row],[bmi]]&gt;=bmi[bmi bawah]),0),0)</f>
        <v>Obesitas I</v>
      </c>
      <c r="Q553" s="138">
        <f>insurance9[[#This Row],[cha]]</f>
        <v>3972.9247</v>
      </c>
      <c r="R553" s="138" t="str">
        <f>insurance9[[#This Row],[smo]]</f>
        <v>Non Perokok</v>
      </c>
      <c r="S553" s="149">
        <f>insurance9[[#This Row],[bmi]]</f>
        <v>28.93</v>
      </c>
      <c r="T553" s="149">
        <f>insurance9[[#This Row],[age]]</f>
        <v>32</v>
      </c>
      <c r="U553" s="149">
        <f>insurance9[[#This Row],[bmi2]]</f>
        <v>28.93</v>
      </c>
      <c r="V553">
        <f>insurance9[[#This Row],[charges_class]]</f>
        <v>1</v>
      </c>
      <c r="W553">
        <f>VLOOKUP(insurance9[[#This Row],[region]],Table2[],2,0)</f>
        <v>4</v>
      </c>
      <c r="X553">
        <f>IF(insurance9[[#This Row],[sex]]="female",0,1)</f>
        <v>0</v>
      </c>
      <c r="Y553">
        <f>insurance9[[#This Row],[bmi]]</f>
        <v>28.93</v>
      </c>
      <c r="Z553">
        <f>insurance9[[#This Row],[children]]</f>
        <v>0</v>
      </c>
    </row>
    <row r="554" spans="1:26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 s="29">
        <v>12957.118</v>
      </c>
      <c r="H554" cm="1">
        <f t="array" ref="H554">INDEX(kelas_charges[kelas],MATCH(1,(insurance9[[#This Row],[charges]]&gt;=kelas_charges[Lower])*(insurance9[[#This Row],[charges]]&lt;kelas_charges[Upper]),0),1)</f>
        <v>3</v>
      </c>
      <c r="I554" t="str" cm="1">
        <f t="array" ref="I554">INDEX(kelas_charges[desc],MATCH(1,(insurance9[[#This Row],[charges]]&gt;=kelas_charges[Lower])*(insurance9[[#This Row],[charges]]&lt;kelas_charges[Upper]),0),1)</f>
        <v>12512 s.d 18207</v>
      </c>
      <c r="J554">
        <f>IF(insurance9[[#This Row],[charges]]&gt;16700,1,0)</f>
        <v>0</v>
      </c>
      <c r="K554" s="138">
        <f>insurance9[[#This Row],[charges]]</f>
        <v>12957.118</v>
      </c>
      <c r="L554">
        <f>insurance9[[#This Row],[age]]</f>
        <v>62</v>
      </c>
      <c r="M554">
        <f>IF(insurance9[[#This Row],[smoker]]="yes",1,0)</f>
        <v>0</v>
      </c>
      <c r="N554" t="str">
        <f>IF(insurance9[[#This Row],[smoker]]="yes","Perokok","Non Perokok")</f>
        <v>Non Perokok</v>
      </c>
      <c r="O554" s="138">
        <f>insurance9[[#This Row],[charges]]</f>
        <v>12957.118</v>
      </c>
      <c r="P554" s="138" t="str" cm="1">
        <f t="array" ref="P554">INDEX(bmi[bmi name],MATCH(1,(insurance9[[#This Row],[bmi]]&lt;bmi[bmi atas])*(insurance9[[#This Row],[bmi]]&gt;=bmi[bmi bawah]),0),0)</f>
        <v>Normal</v>
      </c>
      <c r="Q554" s="138">
        <f>insurance9[[#This Row],[cha]]</f>
        <v>12957.118</v>
      </c>
      <c r="R554" s="138" t="str">
        <f>insurance9[[#This Row],[smo]]</f>
        <v>Non Perokok</v>
      </c>
      <c r="S554" s="149">
        <f>insurance9[[#This Row],[bmi]]</f>
        <v>21.4</v>
      </c>
      <c r="T554" s="149">
        <f>insurance9[[#This Row],[age]]</f>
        <v>62</v>
      </c>
      <c r="U554" s="149">
        <f>insurance9[[#This Row],[bmi2]]</f>
        <v>21.4</v>
      </c>
      <c r="V554">
        <f>insurance9[[#This Row],[charges_class]]</f>
        <v>3</v>
      </c>
      <c r="W554">
        <f>VLOOKUP(insurance9[[#This Row],[region]],Table2[],2,0)</f>
        <v>3</v>
      </c>
      <c r="X554">
        <f>IF(insurance9[[#This Row],[sex]]="female",0,1)</f>
        <v>1</v>
      </c>
      <c r="Y554">
        <f>insurance9[[#This Row],[bmi]]</f>
        <v>21.4</v>
      </c>
      <c r="Z554">
        <f>insurance9[[#This Row],[children]]</f>
        <v>0</v>
      </c>
    </row>
    <row r="555" spans="1:26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 s="29">
        <v>11187.6567</v>
      </c>
      <c r="H555" cm="1">
        <f t="array" ref="H555">INDEX(kelas_charges[kelas],MATCH(1,(insurance9[[#This Row],[charges]]&gt;=kelas_charges[Lower])*(insurance9[[#This Row],[charges]]&lt;kelas_charges[Upper]),0),1)</f>
        <v>2</v>
      </c>
      <c r="I555" t="str" cm="1">
        <f t="array" ref="I555">INDEX(kelas_charges[desc],MATCH(1,(insurance9[[#This Row],[charges]]&gt;=kelas_charges[Lower])*(insurance9[[#This Row],[charges]]&lt;kelas_charges[Upper]),0),1)</f>
        <v>6817 s.d 12512</v>
      </c>
      <c r="J555">
        <f>IF(insurance9[[#This Row],[charges]]&gt;16700,1,0)</f>
        <v>0</v>
      </c>
      <c r="K555" s="138">
        <f>insurance9[[#This Row],[charges]]</f>
        <v>11187.6567</v>
      </c>
      <c r="L555">
        <f>insurance9[[#This Row],[age]]</f>
        <v>52</v>
      </c>
      <c r="M555">
        <f>IF(insurance9[[#This Row],[smoker]]="yes",1,0)</f>
        <v>0</v>
      </c>
      <c r="N555" t="str">
        <f>IF(insurance9[[#This Row],[smoker]]="yes","Perokok","Non Perokok")</f>
        <v>Non Perokok</v>
      </c>
      <c r="O555" s="138">
        <f>insurance9[[#This Row],[charges]]</f>
        <v>11187.6567</v>
      </c>
      <c r="P555" s="138" t="str" cm="1">
        <f t="array" ref="P555">INDEX(bmi[bmi name],MATCH(1,(insurance9[[#This Row],[bmi]]&lt;bmi[bmi atas])*(insurance9[[#This Row],[bmi]]&gt;=bmi[bmi bawah]),0),0)</f>
        <v>Obesitas II</v>
      </c>
      <c r="Q555" s="138">
        <f>insurance9[[#This Row],[cha]]</f>
        <v>11187.6567</v>
      </c>
      <c r="R555" s="138" t="str">
        <f>insurance9[[#This Row],[smo]]</f>
        <v>Non Perokok</v>
      </c>
      <c r="S555" s="149">
        <f>insurance9[[#This Row],[bmi]]</f>
        <v>31.73</v>
      </c>
      <c r="T555" s="149">
        <f>insurance9[[#This Row],[age]]</f>
        <v>52</v>
      </c>
      <c r="U555" s="149">
        <f>insurance9[[#This Row],[bmi2]]</f>
        <v>31.73</v>
      </c>
      <c r="V555">
        <f>insurance9[[#This Row],[charges_class]]</f>
        <v>2</v>
      </c>
      <c r="W555">
        <f>VLOOKUP(insurance9[[#This Row],[region]],Table2[],2,0)</f>
        <v>1</v>
      </c>
      <c r="X555">
        <f>IF(insurance9[[#This Row],[sex]]="female",0,1)</f>
        <v>0</v>
      </c>
      <c r="Y555">
        <f>insurance9[[#This Row],[bmi]]</f>
        <v>31.73</v>
      </c>
      <c r="Z555">
        <f>insurance9[[#This Row],[children]]</f>
        <v>2</v>
      </c>
    </row>
    <row r="556" spans="1:26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 s="29">
        <v>17878.900679999999</v>
      </c>
      <c r="H556" cm="1">
        <f t="array" ref="H556">INDEX(kelas_charges[kelas],MATCH(1,(insurance9[[#This Row],[charges]]&gt;=kelas_charges[Lower])*(insurance9[[#This Row],[charges]]&lt;kelas_charges[Upper]),0),1)</f>
        <v>3</v>
      </c>
      <c r="I556" t="str" cm="1">
        <f t="array" ref="I556">INDEX(kelas_charges[desc],MATCH(1,(insurance9[[#This Row],[charges]]&gt;=kelas_charges[Lower])*(insurance9[[#This Row],[charges]]&lt;kelas_charges[Upper]),0),1)</f>
        <v>12512 s.d 18207</v>
      </c>
      <c r="J556">
        <f>IF(insurance9[[#This Row],[charges]]&gt;16700,1,0)</f>
        <v>1</v>
      </c>
      <c r="K556" s="138">
        <f>insurance9[[#This Row],[charges]]</f>
        <v>17878.900679999999</v>
      </c>
      <c r="L556">
        <f>insurance9[[#This Row],[age]]</f>
        <v>25</v>
      </c>
      <c r="M556">
        <f>IF(insurance9[[#This Row],[smoker]]="yes",1,0)</f>
        <v>0</v>
      </c>
      <c r="N556" t="str">
        <f>IF(insurance9[[#This Row],[smoker]]="yes","Perokok","Non Perokok")</f>
        <v>Non Perokok</v>
      </c>
      <c r="O556" s="138">
        <f>insurance9[[#This Row],[charges]]</f>
        <v>17878.900679999999</v>
      </c>
      <c r="P556" s="138" t="str" cm="1">
        <f t="array" ref="P556">INDEX(bmi[bmi name],MATCH(1,(insurance9[[#This Row],[bmi]]&lt;bmi[bmi atas])*(insurance9[[#This Row],[bmi]]&gt;=bmi[bmi bawah]),0),0)</f>
        <v>Obesitas II</v>
      </c>
      <c r="Q556" s="138">
        <f>insurance9[[#This Row],[cha]]</f>
        <v>17878.900679999999</v>
      </c>
      <c r="R556" s="138" t="str">
        <f>insurance9[[#This Row],[smo]]</f>
        <v>Non Perokok</v>
      </c>
      <c r="S556" s="149">
        <f>insurance9[[#This Row],[bmi]]</f>
        <v>41.325000000000003</v>
      </c>
      <c r="T556" s="149">
        <f>insurance9[[#This Row],[age]]</f>
        <v>25</v>
      </c>
      <c r="U556" s="149">
        <f>insurance9[[#This Row],[bmi2]]</f>
        <v>41.325000000000003</v>
      </c>
      <c r="V556">
        <f>insurance9[[#This Row],[charges_class]]</f>
        <v>3</v>
      </c>
      <c r="W556">
        <f>VLOOKUP(insurance9[[#This Row],[region]],Table2[],2,0)</f>
        <v>2</v>
      </c>
      <c r="X556">
        <f>IF(insurance9[[#This Row],[sex]]="female",0,1)</f>
        <v>0</v>
      </c>
      <c r="Y556">
        <f>insurance9[[#This Row],[bmi]]</f>
        <v>41.325000000000003</v>
      </c>
      <c r="Z556">
        <f>insurance9[[#This Row],[children]]</f>
        <v>0</v>
      </c>
    </row>
    <row r="557" spans="1:26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 s="29">
        <v>3847.674</v>
      </c>
      <c r="H557" cm="1">
        <f t="array" ref="H557">INDEX(kelas_charges[kelas],MATCH(1,(insurance9[[#This Row],[charges]]&gt;=kelas_charges[Lower])*(insurance9[[#This Row],[charges]]&lt;kelas_charges[Upper]),0),1)</f>
        <v>1</v>
      </c>
      <c r="I557" t="str" cm="1">
        <f t="array" ref="I557">INDEX(kelas_charges[desc],MATCH(1,(insurance9[[#This Row],[charges]]&gt;=kelas_charges[Lower])*(insurance9[[#This Row],[charges]]&lt;kelas_charges[Upper]),0),1)</f>
        <v>1121 s.d 6817</v>
      </c>
      <c r="J557">
        <f>IF(insurance9[[#This Row],[charges]]&gt;16700,1,0)</f>
        <v>0</v>
      </c>
      <c r="K557" s="138">
        <f>insurance9[[#This Row],[charges]]</f>
        <v>3847.674</v>
      </c>
      <c r="L557">
        <f>insurance9[[#This Row],[age]]</f>
        <v>28</v>
      </c>
      <c r="M557">
        <f>IF(insurance9[[#This Row],[smoker]]="yes",1,0)</f>
        <v>0</v>
      </c>
      <c r="N557" t="str">
        <f>IF(insurance9[[#This Row],[smoker]]="yes","Perokok","Non Perokok")</f>
        <v>Non Perokok</v>
      </c>
      <c r="O557" s="138">
        <f>insurance9[[#This Row],[charges]]</f>
        <v>3847.674</v>
      </c>
      <c r="P557" s="138" t="str" cm="1">
        <f t="array" ref="P557">INDEX(bmi[bmi name],MATCH(1,(insurance9[[#This Row],[bmi]]&lt;bmi[bmi atas])*(insurance9[[#This Row],[bmi]]&gt;=bmi[bmi bawah]),0),0)</f>
        <v>Overweight</v>
      </c>
      <c r="Q557" s="138">
        <f>insurance9[[#This Row],[cha]]</f>
        <v>3847.674</v>
      </c>
      <c r="R557" s="138" t="str">
        <f>insurance9[[#This Row],[smo]]</f>
        <v>Non Perokok</v>
      </c>
      <c r="S557" s="149">
        <f>insurance9[[#This Row],[bmi]]</f>
        <v>23.8</v>
      </c>
      <c r="T557" s="149">
        <f>insurance9[[#This Row],[age]]</f>
        <v>28</v>
      </c>
      <c r="U557" s="149">
        <f>insurance9[[#This Row],[bmi2]]</f>
        <v>23.8</v>
      </c>
      <c r="V557">
        <f>insurance9[[#This Row],[charges_class]]</f>
        <v>1</v>
      </c>
      <c r="W557">
        <f>VLOOKUP(insurance9[[#This Row],[region]],Table2[],2,0)</f>
        <v>3</v>
      </c>
      <c r="X557">
        <f>IF(insurance9[[#This Row],[sex]]="female",0,1)</f>
        <v>1</v>
      </c>
      <c r="Y557">
        <f>insurance9[[#This Row],[bmi]]</f>
        <v>23.8</v>
      </c>
      <c r="Z557">
        <f>insurance9[[#This Row],[children]]</f>
        <v>2</v>
      </c>
    </row>
    <row r="558" spans="1:26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 s="29">
        <v>8334.5895999999993</v>
      </c>
      <c r="H558" cm="1">
        <f t="array" ref="H558">INDEX(kelas_charges[kelas],MATCH(1,(insurance9[[#This Row],[charges]]&gt;=kelas_charges[Lower])*(insurance9[[#This Row],[charges]]&lt;kelas_charges[Upper]),0),1)</f>
        <v>2</v>
      </c>
      <c r="I558" t="str" cm="1">
        <f t="array" ref="I558">INDEX(kelas_charges[desc],MATCH(1,(insurance9[[#This Row],[charges]]&gt;=kelas_charges[Lower])*(insurance9[[#This Row],[charges]]&lt;kelas_charges[Upper]),0),1)</f>
        <v>6817 s.d 12512</v>
      </c>
      <c r="J558">
        <f>IF(insurance9[[#This Row],[charges]]&gt;16700,1,0)</f>
        <v>0</v>
      </c>
      <c r="K558" s="138">
        <f>insurance9[[#This Row],[charges]]</f>
        <v>8334.5895999999993</v>
      </c>
      <c r="L558">
        <f>insurance9[[#This Row],[age]]</f>
        <v>46</v>
      </c>
      <c r="M558">
        <f>IF(insurance9[[#This Row],[smoker]]="yes",1,0)</f>
        <v>0</v>
      </c>
      <c r="N558" t="str">
        <f>IF(insurance9[[#This Row],[smoker]]="yes","Perokok","Non Perokok")</f>
        <v>Non Perokok</v>
      </c>
      <c r="O558" s="138">
        <f>insurance9[[#This Row],[charges]]</f>
        <v>8334.5895999999993</v>
      </c>
      <c r="P558" s="138" t="str" cm="1">
        <f t="array" ref="P558">INDEX(bmi[bmi name],MATCH(1,(insurance9[[#This Row],[bmi]]&lt;bmi[bmi atas])*(insurance9[[#This Row],[bmi]]&gt;=bmi[bmi bawah]),0),0)</f>
        <v>Obesitas II</v>
      </c>
      <c r="Q558" s="138">
        <f>insurance9[[#This Row],[cha]]</f>
        <v>8334.5895999999993</v>
      </c>
      <c r="R558" s="138" t="str">
        <f>insurance9[[#This Row],[smo]]</f>
        <v>Non Perokok</v>
      </c>
      <c r="S558" s="149">
        <f>insurance9[[#This Row],[bmi]]</f>
        <v>33.44</v>
      </c>
      <c r="T558" s="149">
        <f>insurance9[[#This Row],[age]]</f>
        <v>46</v>
      </c>
      <c r="U558" s="149">
        <f>insurance9[[#This Row],[bmi2]]</f>
        <v>33.44</v>
      </c>
      <c r="V558">
        <f>insurance9[[#This Row],[charges_class]]</f>
        <v>2</v>
      </c>
      <c r="W558">
        <f>VLOOKUP(insurance9[[#This Row],[region]],Table2[],2,0)</f>
        <v>2</v>
      </c>
      <c r="X558">
        <f>IF(insurance9[[#This Row],[sex]]="female",0,1)</f>
        <v>1</v>
      </c>
      <c r="Y558">
        <f>insurance9[[#This Row],[bmi]]</f>
        <v>33.44</v>
      </c>
      <c r="Z558">
        <f>insurance9[[#This Row],[children]]</f>
        <v>1</v>
      </c>
    </row>
    <row r="559" spans="1:26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 s="29">
        <v>3935.1799000000001</v>
      </c>
      <c r="H559" cm="1">
        <f t="array" ref="H559">INDEX(kelas_charges[kelas],MATCH(1,(insurance9[[#This Row],[charges]]&gt;=kelas_charges[Lower])*(insurance9[[#This Row],[charges]]&lt;kelas_charges[Upper]),0),1)</f>
        <v>1</v>
      </c>
      <c r="I559" t="str" cm="1">
        <f t="array" ref="I559">INDEX(kelas_charges[desc],MATCH(1,(insurance9[[#This Row],[charges]]&gt;=kelas_charges[Lower])*(insurance9[[#This Row],[charges]]&lt;kelas_charges[Upper]),0),1)</f>
        <v>1121 s.d 6817</v>
      </c>
      <c r="J559">
        <f>IF(insurance9[[#This Row],[charges]]&gt;16700,1,0)</f>
        <v>0</v>
      </c>
      <c r="K559" s="138">
        <f>insurance9[[#This Row],[charges]]</f>
        <v>3935.1799000000001</v>
      </c>
      <c r="L559">
        <f>insurance9[[#This Row],[age]]</f>
        <v>34</v>
      </c>
      <c r="M559">
        <f>IF(insurance9[[#This Row],[smoker]]="yes",1,0)</f>
        <v>0</v>
      </c>
      <c r="N559" t="str">
        <f>IF(insurance9[[#This Row],[smoker]]="yes","Perokok","Non Perokok")</f>
        <v>Non Perokok</v>
      </c>
      <c r="O559" s="138">
        <f>insurance9[[#This Row],[charges]]</f>
        <v>3935.1799000000001</v>
      </c>
      <c r="P559" s="138" t="str" cm="1">
        <f t="array" ref="P559">INDEX(bmi[bmi name],MATCH(1,(insurance9[[#This Row],[bmi]]&lt;bmi[bmi atas])*(insurance9[[#This Row],[bmi]]&gt;=bmi[bmi bawah]),0),0)</f>
        <v>Obesitas II</v>
      </c>
      <c r="Q559" s="138">
        <f>insurance9[[#This Row],[cha]]</f>
        <v>3935.1799000000001</v>
      </c>
      <c r="R559" s="138" t="str">
        <f>insurance9[[#This Row],[smo]]</f>
        <v>Non Perokok</v>
      </c>
      <c r="S559" s="149">
        <f>insurance9[[#This Row],[bmi]]</f>
        <v>34.21</v>
      </c>
      <c r="T559" s="149">
        <f>insurance9[[#This Row],[age]]</f>
        <v>34</v>
      </c>
      <c r="U559" s="149">
        <f>insurance9[[#This Row],[bmi2]]</f>
        <v>34.21</v>
      </c>
      <c r="V559">
        <f>insurance9[[#This Row],[charges_class]]</f>
        <v>1</v>
      </c>
      <c r="W559">
        <f>VLOOKUP(insurance9[[#This Row],[region]],Table2[],2,0)</f>
        <v>4</v>
      </c>
      <c r="X559">
        <f>IF(insurance9[[#This Row],[sex]]="female",0,1)</f>
        <v>1</v>
      </c>
      <c r="Y559">
        <f>insurance9[[#This Row],[bmi]]</f>
        <v>34.21</v>
      </c>
      <c r="Z559">
        <f>insurance9[[#This Row],[children]]</f>
        <v>0</v>
      </c>
    </row>
    <row r="560" spans="1:26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 s="29">
        <v>39983.425949999997</v>
      </c>
      <c r="H560" cm="1">
        <f t="array" ref="H560">INDEX(kelas_charges[kelas],MATCH(1,(insurance9[[#This Row],[charges]]&gt;=kelas_charges[Lower])*(insurance9[[#This Row],[charges]]&lt;kelas_charges[Upper]),0),1)</f>
        <v>7</v>
      </c>
      <c r="I560" t="str" cm="1">
        <f t="array" ref="I560">INDEX(kelas_charges[desc],MATCH(1,(insurance9[[#This Row],[charges]]&gt;=kelas_charges[Lower])*(insurance9[[#This Row],[charges]]&lt;kelas_charges[Upper]),0),1)</f>
        <v>35293 s.d 40989</v>
      </c>
      <c r="J560">
        <f>IF(insurance9[[#This Row],[charges]]&gt;16700,1,0)</f>
        <v>1</v>
      </c>
      <c r="K560" s="138">
        <f>insurance9[[#This Row],[charges]]</f>
        <v>39983.425949999997</v>
      </c>
      <c r="L560">
        <f>insurance9[[#This Row],[age]]</f>
        <v>35</v>
      </c>
      <c r="M560">
        <f>IF(insurance9[[#This Row],[smoker]]="yes",1,0)</f>
        <v>1</v>
      </c>
      <c r="N560" t="str">
        <f>IF(insurance9[[#This Row],[smoker]]="yes","Perokok","Non Perokok")</f>
        <v>Perokok</v>
      </c>
      <c r="O560" s="138">
        <f>insurance9[[#This Row],[charges]]</f>
        <v>39983.425949999997</v>
      </c>
      <c r="P560" s="138" t="str" cm="1">
        <f t="array" ref="P560">INDEX(bmi[bmi name],MATCH(1,(insurance9[[#This Row],[bmi]]&lt;bmi[bmi atas])*(insurance9[[#This Row],[bmi]]&gt;=bmi[bmi bawah]),0),0)</f>
        <v>Obesitas II</v>
      </c>
      <c r="Q560" s="138">
        <f>insurance9[[#This Row],[cha]]</f>
        <v>39983.425949999997</v>
      </c>
      <c r="R560" s="138" t="str">
        <f>insurance9[[#This Row],[smo]]</f>
        <v>Perokok</v>
      </c>
      <c r="S560" s="149">
        <f>insurance9[[#This Row],[bmi]]</f>
        <v>34.104999999999997</v>
      </c>
      <c r="T560" s="149">
        <f>insurance9[[#This Row],[age]]</f>
        <v>35</v>
      </c>
      <c r="U560" s="149">
        <f>insurance9[[#This Row],[bmi2]]</f>
        <v>34.104999999999997</v>
      </c>
      <c r="V560">
        <f>insurance9[[#This Row],[charges_class]]</f>
        <v>7</v>
      </c>
      <c r="W560">
        <f>VLOOKUP(insurance9[[#This Row],[region]],Table2[],2,0)</f>
        <v>1</v>
      </c>
      <c r="X560">
        <f>IF(insurance9[[#This Row],[sex]]="female",0,1)</f>
        <v>0</v>
      </c>
      <c r="Y560">
        <f>insurance9[[#This Row],[bmi]]</f>
        <v>34.104999999999997</v>
      </c>
      <c r="Z560">
        <f>insurance9[[#This Row],[children]]</f>
        <v>3</v>
      </c>
    </row>
    <row r="561" spans="1:26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 s="29">
        <v>1646.4296999999999</v>
      </c>
      <c r="H561" cm="1">
        <f t="array" ref="H561">INDEX(kelas_charges[kelas],MATCH(1,(insurance9[[#This Row],[charges]]&gt;=kelas_charges[Lower])*(insurance9[[#This Row],[charges]]&lt;kelas_charges[Upper]),0),1)</f>
        <v>1</v>
      </c>
      <c r="I561" t="str" cm="1">
        <f t="array" ref="I561">INDEX(kelas_charges[desc],MATCH(1,(insurance9[[#This Row],[charges]]&gt;=kelas_charges[Lower])*(insurance9[[#This Row],[charges]]&lt;kelas_charges[Upper]),0),1)</f>
        <v>1121 s.d 6817</v>
      </c>
      <c r="J561">
        <f>IF(insurance9[[#This Row],[charges]]&gt;16700,1,0)</f>
        <v>0</v>
      </c>
      <c r="K561" s="138">
        <f>insurance9[[#This Row],[charges]]</f>
        <v>1646.4296999999999</v>
      </c>
      <c r="L561">
        <f>insurance9[[#This Row],[age]]</f>
        <v>19</v>
      </c>
      <c r="M561">
        <f>IF(insurance9[[#This Row],[smoker]]="yes",1,0)</f>
        <v>0</v>
      </c>
      <c r="N561" t="str">
        <f>IF(insurance9[[#This Row],[smoker]]="yes","Perokok","Non Perokok")</f>
        <v>Non Perokok</v>
      </c>
      <c r="O561" s="138">
        <f>insurance9[[#This Row],[charges]]</f>
        <v>1646.4296999999999</v>
      </c>
      <c r="P561" s="138" t="str" cm="1">
        <f t="array" ref="P561">INDEX(bmi[bmi name],MATCH(1,(insurance9[[#This Row],[bmi]]&lt;bmi[bmi atas])*(insurance9[[#This Row],[bmi]]&gt;=bmi[bmi bawah]),0),0)</f>
        <v>Obesitas II</v>
      </c>
      <c r="Q561" s="138">
        <f>insurance9[[#This Row],[cha]]</f>
        <v>1646.4296999999999</v>
      </c>
      <c r="R561" s="138" t="str">
        <f>insurance9[[#This Row],[smo]]</f>
        <v>Non Perokok</v>
      </c>
      <c r="S561" s="149">
        <f>insurance9[[#This Row],[bmi]]</f>
        <v>35.53</v>
      </c>
      <c r="T561" s="149">
        <f>insurance9[[#This Row],[age]]</f>
        <v>19</v>
      </c>
      <c r="U561" s="149">
        <f>insurance9[[#This Row],[bmi2]]</f>
        <v>35.53</v>
      </c>
      <c r="V561">
        <f>insurance9[[#This Row],[charges_class]]</f>
        <v>1</v>
      </c>
      <c r="W561">
        <f>VLOOKUP(insurance9[[#This Row],[region]],Table2[],2,0)</f>
        <v>1</v>
      </c>
      <c r="X561">
        <f>IF(insurance9[[#This Row],[sex]]="female",0,1)</f>
        <v>1</v>
      </c>
      <c r="Y561">
        <f>insurance9[[#This Row],[bmi]]</f>
        <v>35.53</v>
      </c>
      <c r="Z561">
        <f>insurance9[[#This Row],[children]]</f>
        <v>0</v>
      </c>
    </row>
    <row r="562" spans="1:26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 s="29">
        <v>9193.8384999999998</v>
      </c>
      <c r="H562" cm="1">
        <f t="array" ref="H562">INDEX(kelas_charges[kelas],MATCH(1,(insurance9[[#This Row],[charges]]&gt;=kelas_charges[Lower])*(insurance9[[#This Row],[charges]]&lt;kelas_charges[Upper]),0),1)</f>
        <v>2</v>
      </c>
      <c r="I562" t="str" cm="1">
        <f t="array" ref="I562">INDEX(kelas_charges[desc],MATCH(1,(insurance9[[#This Row],[charges]]&gt;=kelas_charges[Lower])*(insurance9[[#This Row],[charges]]&lt;kelas_charges[Upper]),0),1)</f>
        <v>6817 s.d 12512</v>
      </c>
      <c r="J562">
        <f>IF(insurance9[[#This Row],[charges]]&gt;16700,1,0)</f>
        <v>0</v>
      </c>
      <c r="K562" s="138">
        <f>insurance9[[#This Row],[charges]]</f>
        <v>9193.8384999999998</v>
      </c>
      <c r="L562">
        <f>insurance9[[#This Row],[age]]</f>
        <v>46</v>
      </c>
      <c r="M562">
        <f>IF(insurance9[[#This Row],[smoker]]="yes",1,0)</f>
        <v>0</v>
      </c>
      <c r="N562" t="str">
        <f>IF(insurance9[[#This Row],[smoker]]="yes","Perokok","Non Perokok")</f>
        <v>Non Perokok</v>
      </c>
      <c r="O562" s="138">
        <f>insurance9[[#This Row],[charges]]</f>
        <v>9193.8384999999998</v>
      </c>
      <c r="P562" s="138" t="str" cm="1">
        <f t="array" ref="P562">INDEX(bmi[bmi name],MATCH(1,(insurance9[[#This Row],[bmi]]&lt;bmi[bmi atas])*(insurance9[[#This Row],[bmi]]&gt;=bmi[bmi bawah]),0),0)</f>
        <v>Normal</v>
      </c>
      <c r="Q562" s="138">
        <f>insurance9[[#This Row],[cha]]</f>
        <v>9193.8384999999998</v>
      </c>
      <c r="R562" s="138" t="str">
        <f>insurance9[[#This Row],[smo]]</f>
        <v>Non Perokok</v>
      </c>
      <c r="S562" s="149">
        <f>insurance9[[#This Row],[bmi]]</f>
        <v>19.95</v>
      </c>
      <c r="T562" s="149">
        <f>insurance9[[#This Row],[age]]</f>
        <v>46</v>
      </c>
      <c r="U562" s="149">
        <f>insurance9[[#This Row],[bmi2]]</f>
        <v>19.95</v>
      </c>
      <c r="V562">
        <f>insurance9[[#This Row],[charges_class]]</f>
        <v>2</v>
      </c>
      <c r="W562">
        <f>VLOOKUP(insurance9[[#This Row],[region]],Table2[],2,0)</f>
        <v>1</v>
      </c>
      <c r="X562">
        <f>IF(insurance9[[#This Row],[sex]]="female",0,1)</f>
        <v>0</v>
      </c>
      <c r="Y562">
        <f>insurance9[[#This Row],[bmi]]</f>
        <v>19.95</v>
      </c>
      <c r="Z562">
        <f>insurance9[[#This Row],[children]]</f>
        <v>2</v>
      </c>
    </row>
    <row r="563" spans="1:26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 s="29">
        <v>10923.933199999999</v>
      </c>
      <c r="H563" cm="1">
        <f t="array" ref="H563">INDEX(kelas_charges[kelas],MATCH(1,(insurance9[[#This Row],[charges]]&gt;=kelas_charges[Lower])*(insurance9[[#This Row],[charges]]&lt;kelas_charges[Upper]),0),1)</f>
        <v>2</v>
      </c>
      <c r="I563" t="str" cm="1">
        <f t="array" ref="I563">INDEX(kelas_charges[desc],MATCH(1,(insurance9[[#This Row],[charges]]&gt;=kelas_charges[Lower])*(insurance9[[#This Row],[charges]]&lt;kelas_charges[Upper]),0),1)</f>
        <v>6817 s.d 12512</v>
      </c>
      <c r="J563">
        <f>IF(insurance9[[#This Row],[charges]]&gt;16700,1,0)</f>
        <v>0</v>
      </c>
      <c r="K563" s="138">
        <f>insurance9[[#This Row],[charges]]</f>
        <v>10923.933199999999</v>
      </c>
      <c r="L563">
        <f>insurance9[[#This Row],[age]]</f>
        <v>54</v>
      </c>
      <c r="M563">
        <f>IF(insurance9[[#This Row],[smoker]]="yes",1,0)</f>
        <v>0</v>
      </c>
      <c r="N563" t="str">
        <f>IF(insurance9[[#This Row],[smoker]]="yes","Perokok","Non Perokok")</f>
        <v>Non Perokok</v>
      </c>
      <c r="O563" s="138">
        <f>insurance9[[#This Row],[charges]]</f>
        <v>10923.933199999999</v>
      </c>
      <c r="P563" s="138" t="str" cm="1">
        <f t="array" ref="P563">INDEX(bmi[bmi name],MATCH(1,(insurance9[[#This Row],[bmi]]&lt;bmi[bmi atas])*(insurance9[[#This Row],[bmi]]&gt;=bmi[bmi bawah]),0),0)</f>
        <v>Obesitas II</v>
      </c>
      <c r="Q563" s="138">
        <f>insurance9[[#This Row],[cha]]</f>
        <v>10923.933199999999</v>
      </c>
      <c r="R563" s="138" t="str">
        <f>insurance9[[#This Row],[smo]]</f>
        <v>Non Perokok</v>
      </c>
      <c r="S563" s="149">
        <f>insurance9[[#This Row],[bmi]]</f>
        <v>32.68</v>
      </c>
      <c r="T563" s="149">
        <f>insurance9[[#This Row],[age]]</f>
        <v>54</v>
      </c>
      <c r="U563" s="149">
        <f>insurance9[[#This Row],[bmi2]]</f>
        <v>32.68</v>
      </c>
      <c r="V563">
        <f>insurance9[[#This Row],[charges_class]]</f>
        <v>2</v>
      </c>
      <c r="W563">
        <f>VLOOKUP(insurance9[[#This Row],[region]],Table2[],2,0)</f>
        <v>2</v>
      </c>
      <c r="X563">
        <f>IF(insurance9[[#This Row],[sex]]="female",0,1)</f>
        <v>0</v>
      </c>
      <c r="Y563">
        <f>insurance9[[#This Row],[bmi]]</f>
        <v>32.68</v>
      </c>
      <c r="Z563">
        <f>insurance9[[#This Row],[children]]</f>
        <v>0</v>
      </c>
    </row>
    <row r="564" spans="1:26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 s="29">
        <v>2494.0219999999999</v>
      </c>
      <c r="H564" cm="1">
        <f t="array" ref="H564">INDEX(kelas_charges[kelas],MATCH(1,(insurance9[[#This Row],[charges]]&gt;=kelas_charges[Lower])*(insurance9[[#This Row],[charges]]&lt;kelas_charges[Upper]),0),1)</f>
        <v>1</v>
      </c>
      <c r="I564" t="str" cm="1">
        <f t="array" ref="I564">INDEX(kelas_charges[desc],MATCH(1,(insurance9[[#This Row],[charges]]&gt;=kelas_charges[Lower])*(insurance9[[#This Row],[charges]]&lt;kelas_charges[Upper]),0),1)</f>
        <v>1121 s.d 6817</v>
      </c>
      <c r="J564">
        <f>IF(insurance9[[#This Row],[charges]]&gt;16700,1,0)</f>
        <v>0</v>
      </c>
      <c r="K564" s="138">
        <f>insurance9[[#This Row],[charges]]</f>
        <v>2494.0219999999999</v>
      </c>
      <c r="L564">
        <f>insurance9[[#This Row],[age]]</f>
        <v>27</v>
      </c>
      <c r="M564">
        <f>IF(insurance9[[#This Row],[smoker]]="yes",1,0)</f>
        <v>0</v>
      </c>
      <c r="N564" t="str">
        <f>IF(insurance9[[#This Row],[smoker]]="yes","Perokok","Non Perokok")</f>
        <v>Non Perokok</v>
      </c>
      <c r="O564" s="138">
        <f>insurance9[[#This Row],[charges]]</f>
        <v>2494.0219999999999</v>
      </c>
      <c r="P564" s="138" t="str" cm="1">
        <f t="array" ref="P564">INDEX(bmi[bmi name],MATCH(1,(insurance9[[#This Row],[bmi]]&lt;bmi[bmi atas])*(insurance9[[#This Row],[bmi]]&gt;=bmi[bmi bawah]),0),0)</f>
        <v>Obesitas II</v>
      </c>
      <c r="Q564" s="138">
        <f>insurance9[[#This Row],[cha]]</f>
        <v>2494.0219999999999</v>
      </c>
      <c r="R564" s="138" t="str">
        <f>insurance9[[#This Row],[smo]]</f>
        <v>Non Perokok</v>
      </c>
      <c r="S564" s="149">
        <f>insurance9[[#This Row],[bmi]]</f>
        <v>30.5</v>
      </c>
      <c r="T564" s="149">
        <f>insurance9[[#This Row],[age]]</f>
        <v>27</v>
      </c>
      <c r="U564" s="149">
        <f>insurance9[[#This Row],[bmi2]]</f>
        <v>30.5</v>
      </c>
      <c r="V564">
        <f>insurance9[[#This Row],[charges_class]]</f>
        <v>1</v>
      </c>
      <c r="W564">
        <f>VLOOKUP(insurance9[[#This Row],[region]],Table2[],2,0)</f>
        <v>3</v>
      </c>
      <c r="X564">
        <f>IF(insurance9[[#This Row],[sex]]="female",0,1)</f>
        <v>1</v>
      </c>
      <c r="Y564">
        <f>insurance9[[#This Row],[bmi]]</f>
        <v>30.5</v>
      </c>
      <c r="Z564">
        <f>insurance9[[#This Row],[children]]</f>
        <v>0</v>
      </c>
    </row>
    <row r="565" spans="1:26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 s="29">
        <v>9058.7302999999993</v>
      </c>
      <c r="H565" cm="1">
        <f t="array" ref="H565">INDEX(kelas_charges[kelas],MATCH(1,(insurance9[[#This Row],[charges]]&gt;=kelas_charges[Lower])*(insurance9[[#This Row],[charges]]&lt;kelas_charges[Upper]),0),1)</f>
        <v>2</v>
      </c>
      <c r="I565" t="str" cm="1">
        <f t="array" ref="I565">INDEX(kelas_charges[desc],MATCH(1,(insurance9[[#This Row],[charges]]&gt;=kelas_charges[Lower])*(insurance9[[#This Row],[charges]]&lt;kelas_charges[Upper]),0),1)</f>
        <v>6817 s.d 12512</v>
      </c>
      <c r="J565">
        <f>IF(insurance9[[#This Row],[charges]]&gt;16700,1,0)</f>
        <v>0</v>
      </c>
      <c r="K565" s="138">
        <f>insurance9[[#This Row],[charges]]</f>
        <v>9058.7302999999993</v>
      </c>
      <c r="L565">
        <f>insurance9[[#This Row],[age]]</f>
        <v>50</v>
      </c>
      <c r="M565">
        <f>IF(insurance9[[#This Row],[smoker]]="yes",1,0)</f>
        <v>0</v>
      </c>
      <c r="N565" t="str">
        <f>IF(insurance9[[#This Row],[smoker]]="yes","Perokok","Non Perokok")</f>
        <v>Non Perokok</v>
      </c>
      <c r="O565" s="138">
        <f>insurance9[[#This Row],[charges]]</f>
        <v>9058.7302999999993</v>
      </c>
      <c r="P565" s="138" t="str" cm="1">
        <f t="array" ref="P565">INDEX(bmi[bmi name],MATCH(1,(insurance9[[#This Row],[bmi]]&lt;bmi[bmi atas])*(insurance9[[#This Row],[bmi]]&gt;=bmi[bmi bawah]),0),0)</f>
        <v>Obesitas II</v>
      </c>
      <c r="Q565" s="138">
        <f>insurance9[[#This Row],[cha]]</f>
        <v>9058.7302999999993</v>
      </c>
      <c r="R565" s="138" t="str">
        <f>insurance9[[#This Row],[smo]]</f>
        <v>Non Perokok</v>
      </c>
      <c r="S565" s="149">
        <f>insurance9[[#This Row],[bmi]]</f>
        <v>44.77</v>
      </c>
      <c r="T565" s="149">
        <f>insurance9[[#This Row],[age]]</f>
        <v>50</v>
      </c>
      <c r="U565" s="149">
        <f>insurance9[[#This Row],[bmi2]]</f>
        <v>44.77</v>
      </c>
      <c r="V565">
        <f>insurance9[[#This Row],[charges_class]]</f>
        <v>2</v>
      </c>
      <c r="W565">
        <f>VLOOKUP(insurance9[[#This Row],[region]],Table2[],2,0)</f>
        <v>4</v>
      </c>
      <c r="X565">
        <f>IF(insurance9[[#This Row],[sex]]="female",0,1)</f>
        <v>1</v>
      </c>
      <c r="Y565">
        <f>insurance9[[#This Row],[bmi]]</f>
        <v>44.77</v>
      </c>
      <c r="Z565">
        <f>insurance9[[#This Row],[children]]</f>
        <v>1</v>
      </c>
    </row>
    <row r="566" spans="1:26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 s="29">
        <v>2801.2588000000001</v>
      </c>
      <c r="H566" cm="1">
        <f t="array" ref="H566">INDEX(kelas_charges[kelas],MATCH(1,(insurance9[[#This Row],[charges]]&gt;=kelas_charges[Lower])*(insurance9[[#This Row],[charges]]&lt;kelas_charges[Upper]),0),1)</f>
        <v>1</v>
      </c>
      <c r="I566" t="str" cm="1">
        <f t="array" ref="I566">INDEX(kelas_charges[desc],MATCH(1,(insurance9[[#This Row],[charges]]&gt;=kelas_charges[Lower])*(insurance9[[#This Row],[charges]]&lt;kelas_charges[Upper]),0),1)</f>
        <v>1121 s.d 6817</v>
      </c>
      <c r="J566">
        <f>IF(insurance9[[#This Row],[charges]]&gt;16700,1,0)</f>
        <v>0</v>
      </c>
      <c r="K566" s="138">
        <f>insurance9[[#This Row],[charges]]</f>
        <v>2801.2588000000001</v>
      </c>
      <c r="L566">
        <f>insurance9[[#This Row],[age]]</f>
        <v>18</v>
      </c>
      <c r="M566">
        <f>IF(insurance9[[#This Row],[smoker]]="yes",1,0)</f>
        <v>0</v>
      </c>
      <c r="N566" t="str">
        <f>IF(insurance9[[#This Row],[smoker]]="yes","Perokok","Non Perokok")</f>
        <v>Non Perokok</v>
      </c>
      <c r="O566" s="138">
        <f>insurance9[[#This Row],[charges]]</f>
        <v>2801.2588000000001</v>
      </c>
      <c r="P566" s="138" t="str" cm="1">
        <f t="array" ref="P566">INDEX(bmi[bmi name],MATCH(1,(insurance9[[#This Row],[bmi]]&lt;bmi[bmi atas])*(insurance9[[#This Row],[bmi]]&gt;=bmi[bmi bawah]),0),0)</f>
        <v>Obesitas II</v>
      </c>
      <c r="Q566" s="138">
        <f>insurance9[[#This Row],[cha]]</f>
        <v>2801.2588000000001</v>
      </c>
      <c r="R566" s="138" t="str">
        <f>insurance9[[#This Row],[smo]]</f>
        <v>Non Perokok</v>
      </c>
      <c r="S566" s="149">
        <f>insurance9[[#This Row],[bmi]]</f>
        <v>32.119999999999997</v>
      </c>
      <c r="T566" s="149">
        <f>insurance9[[#This Row],[age]]</f>
        <v>18</v>
      </c>
      <c r="U566" s="149">
        <f>insurance9[[#This Row],[bmi2]]</f>
        <v>32.119999999999997</v>
      </c>
      <c r="V566">
        <f>insurance9[[#This Row],[charges_class]]</f>
        <v>1</v>
      </c>
      <c r="W566">
        <f>VLOOKUP(insurance9[[#This Row],[region]],Table2[],2,0)</f>
        <v>4</v>
      </c>
      <c r="X566">
        <f>IF(insurance9[[#This Row],[sex]]="female",0,1)</f>
        <v>0</v>
      </c>
      <c r="Y566">
        <f>insurance9[[#This Row],[bmi]]</f>
        <v>32.119999999999997</v>
      </c>
      <c r="Z566">
        <f>insurance9[[#This Row],[children]]</f>
        <v>2</v>
      </c>
    </row>
    <row r="567" spans="1:26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 s="29">
        <v>2128.4310500000001</v>
      </c>
      <c r="H567" cm="1">
        <f t="array" ref="H567">INDEX(kelas_charges[kelas],MATCH(1,(insurance9[[#This Row],[charges]]&gt;=kelas_charges[Lower])*(insurance9[[#This Row],[charges]]&lt;kelas_charges[Upper]),0),1)</f>
        <v>1</v>
      </c>
      <c r="I567" t="str" cm="1">
        <f t="array" ref="I567">INDEX(kelas_charges[desc],MATCH(1,(insurance9[[#This Row],[charges]]&gt;=kelas_charges[Lower])*(insurance9[[#This Row],[charges]]&lt;kelas_charges[Upper]),0),1)</f>
        <v>1121 s.d 6817</v>
      </c>
      <c r="J567">
        <f>IF(insurance9[[#This Row],[charges]]&gt;16700,1,0)</f>
        <v>0</v>
      </c>
      <c r="K567" s="138">
        <f>insurance9[[#This Row],[charges]]</f>
        <v>2128.4310500000001</v>
      </c>
      <c r="L567">
        <f>insurance9[[#This Row],[age]]</f>
        <v>19</v>
      </c>
      <c r="M567">
        <f>IF(insurance9[[#This Row],[smoker]]="yes",1,0)</f>
        <v>0</v>
      </c>
      <c r="N567" t="str">
        <f>IF(insurance9[[#This Row],[smoker]]="yes","Perokok","Non Perokok")</f>
        <v>Non Perokok</v>
      </c>
      <c r="O567" s="138">
        <f>insurance9[[#This Row],[charges]]</f>
        <v>2128.4310500000001</v>
      </c>
      <c r="P567" s="138" t="str" cm="1">
        <f t="array" ref="P567">INDEX(bmi[bmi name],MATCH(1,(insurance9[[#This Row],[bmi]]&lt;bmi[bmi atas])*(insurance9[[#This Row],[bmi]]&gt;=bmi[bmi bawah]),0),0)</f>
        <v>Obesitas II</v>
      </c>
      <c r="Q567" s="138">
        <f>insurance9[[#This Row],[cha]]</f>
        <v>2128.4310500000001</v>
      </c>
      <c r="R567" s="138" t="str">
        <f>insurance9[[#This Row],[smo]]</f>
        <v>Non Perokok</v>
      </c>
      <c r="S567" s="149">
        <f>insurance9[[#This Row],[bmi]]</f>
        <v>30.495000000000001</v>
      </c>
      <c r="T567" s="149">
        <f>insurance9[[#This Row],[age]]</f>
        <v>19</v>
      </c>
      <c r="U567" s="149">
        <f>insurance9[[#This Row],[bmi2]]</f>
        <v>30.495000000000001</v>
      </c>
      <c r="V567">
        <f>insurance9[[#This Row],[charges_class]]</f>
        <v>1</v>
      </c>
      <c r="W567">
        <f>VLOOKUP(insurance9[[#This Row],[region]],Table2[],2,0)</f>
        <v>1</v>
      </c>
      <c r="X567">
        <f>IF(insurance9[[#This Row],[sex]]="female",0,1)</f>
        <v>0</v>
      </c>
      <c r="Y567">
        <f>insurance9[[#This Row],[bmi]]</f>
        <v>30.495000000000001</v>
      </c>
      <c r="Z567">
        <f>insurance9[[#This Row],[children]]</f>
        <v>0</v>
      </c>
    </row>
    <row r="568" spans="1:26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 s="29">
        <v>6373.55735</v>
      </c>
      <c r="H568" cm="1">
        <f t="array" ref="H568">INDEX(kelas_charges[kelas],MATCH(1,(insurance9[[#This Row],[charges]]&gt;=kelas_charges[Lower])*(insurance9[[#This Row],[charges]]&lt;kelas_charges[Upper]),0),1)</f>
        <v>1</v>
      </c>
      <c r="I568" t="str" cm="1">
        <f t="array" ref="I568">INDEX(kelas_charges[desc],MATCH(1,(insurance9[[#This Row],[charges]]&gt;=kelas_charges[Lower])*(insurance9[[#This Row],[charges]]&lt;kelas_charges[Upper]),0),1)</f>
        <v>1121 s.d 6817</v>
      </c>
      <c r="J568">
        <f>IF(insurance9[[#This Row],[charges]]&gt;16700,1,0)</f>
        <v>0</v>
      </c>
      <c r="K568" s="138">
        <f>insurance9[[#This Row],[charges]]</f>
        <v>6373.55735</v>
      </c>
      <c r="L568">
        <f>insurance9[[#This Row],[age]]</f>
        <v>38</v>
      </c>
      <c r="M568">
        <f>IF(insurance9[[#This Row],[smoker]]="yes",1,0)</f>
        <v>0</v>
      </c>
      <c r="N568" t="str">
        <f>IF(insurance9[[#This Row],[smoker]]="yes","Perokok","Non Perokok")</f>
        <v>Non Perokok</v>
      </c>
      <c r="O568" s="138">
        <f>insurance9[[#This Row],[charges]]</f>
        <v>6373.55735</v>
      </c>
      <c r="P568" s="138" t="str" cm="1">
        <f t="array" ref="P568">INDEX(bmi[bmi name],MATCH(1,(insurance9[[#This Row],[bmi]]&lt;bmi[bmi atas])*(insurance9[[#This Row],[bmi]]&gt;=bmi[bmi bawah]),0),0)</f>
        <v>Obesitas II</v>
      </c>
      <c r="Q568" s="138">
        <f>insurance9[[#This Row],[cha]]</f>
        <v>6373.55735</v>
      </c>
      <c r="R568" s="138" t="str">
        <f>insurance9[[#This Row],[smo]]</f>
        <v>Non Perokok</v>
      </c>
      <c r="S568" s="149">
        <f>insurance9[[#This Row],[bmi]]</f>
        <v>40.564999999999998</v>
      </c>
      <c r="T568" s="149">
        <f>insurance9[[#This Row],[age]]</f>
        <v>38</v>
      </c>
      <c r="U568" s="149">
        <f>insurance9[[#This Row],[bmi2]]</f>
        <v>40.564999999999998</v>
      </c>
      <c r="V568">
        <f>insurance9[[#This Row],[charges_class]]</f>
        <v>1</v>
      </c>
      <c r="W568">
        <f>VLOOKUP(insurance9[[#This Row],[region]],Table2[],2,0)</f>
        <v>1</v>
      </c>
      <c r="X568">
        <f>IF(insurance9[[#This Row],[sex]]="female",0,1)</f>
        <v>0</v>
      </c>
      <c r="Y568">
        <f>insurance9[[#This Row],[bmi]]</f>
        <v>40.564999999999998</v>
      </c>
      <c r="Z568">
        <f>insurance9[[#This Row],[children]]</f>
        <v>1</v>
      </c>
    </row>
    <row r="569" spans="1:26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 s="29">
        <v>7256.7231000000002</v>
      </c>
      <c r="H569" cm="1">
        <f t="array" ref="H569">INDEX(kelas_charges[kelas],MATCH(1,(insurance9[[#This Row],[charges]]&gt;=kelas_charges[Lower])*(insurance9[[#This Row],[charges]]&lt;kelas_charges[Upper]),0),1)</f>
        <v>2</v>
      </c>
      <c r="I569" t="str" cm="1">
        <f t="array" ref="I569">INDEX(kelas_charges[desc],MATCH(1,(insurance9[[#This Row],[charges]]&gt;=kelas_charges[Lower])*(insurance9[[#This Row],[charges]]&lt;kelas_charges[Upper]),0),1)</f>
        <v>6817 s.d 12512</v>
      </c>
      <c r="J569">
        <f>IF(insurance9[[#This Row],[charges]]&gt;16700,1,0)</f>
        <v>0</v>
      </c>
      <c r="K569" s="138">
        <f>insurance9[[#This Row],[charges]]</f>
        <v>7256.7231000000002</v>
      </c>
      <c r="L569">
        <f>insurance9[[#This Row],[age]]</f>
        <v>41</v>
      </c>
      <c r="M569">
        <f>IF(insurance9[[#This Row],[smoker]]="yes",1,0)</f>
        <v>0</v>
      </c>
      <c r="N569" t="str">
        <f>IF(insurance9[[#This Row],[smoker]]="yes","Perokok","Non Perokok")</f>
        <v>Non Perokok</v>
      </c>
      <c r="O569" s="138">
        <f>insurance9[[#This Row],[charges]]</f>
        <v>7256.7231000000002</v>
      </c>
      <c r="P569" s="138" t="str" cm="1">
        <f t="array" ref="P569">INDEX(bmi[bmi name],MATCH(1,(insurance9[[#This Row],[bmi]]&lt;bmi[bmi atas])*(insurance9[[#This Row],[bmi]]&gt;=bmi[bmi bawah]),0),0)</f>
        <v>Obesitas II</v>
      </c>
      <c r="Q569" s="138">
        <f>insurance9[[#This Row],[cha]]</f>
        <v>7256.7231000000002</v>
      </c>
      <c r="R569" s="138" t="str">
        <f>insurance9[[#This Row],[smo]]</f>
        <v>Non Perokok</v>
      </c>
      <c r="S569" s="149">
        <f>insurance9[[#This Row],[bmi]]</f>
        <v>30.59</v>
      </c>
      <c r="T569" s="149">
        <f>insurance9[[#This Row],[age]]</f>
        <v>41</v>
      </c>
      <c r="U569" s="149">
        <f>insurance9[[#This Row],[bmi2]]</f>
        <v>30.59</v>
      </c>
      <c r="V569">
        <f>insurance9[[#This Row],[charges_class]]</f>
        <v>2</v>
      </c>
      <c r="W569">
        <f>VLOOKUP(insurance9[[#This Row],[region]],Table2[],2,0)</f>
        <v>1</v>
      </c>
      <c r="X569">
        <f>IF(insurance9[[#This Row],[sex]]="female",0,1)</f>
        <v>1</v>
      </c>
      <c r="Y569">
        <f>insurance9[[#This Row],[bmi]]</f>
        <v>30.59</v>
      </c>
      <c r="Z569">
        <f>insurance9[[#This Row],[children]]</f>
        <v>2</v>
      </c>
    </row>
    <row r="570" spans="1:26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 s="29">
        <v>11552.904</v>
      </c>
      <c r="H570" cm="1">
        <f t="array" ref="H570">INDEX(kelas_charges[kelas],MATCH(1,(insurance9[[#This Row],[charges]]&gt;=kelas_charges[Lower])*(insurance9[[#This Row],[charges]]&lt;kelas_charges[Upper]),0),1)</f>
        <v>2</v>
      </c>
      <c r="I570" t="str" cm="1">
        <f t="array" ref="I570">INDEX(kelas_charges[desc],MATCH(1,(insurance9[[#This Row],[charges]]&gt;=kelas_charges[Lower])*(insurance9[[#This Row],[charges]]&lt;kelas_charges[Upper]),0),1)</f>
        <v>6817 s.d 12512</v>
      </c>
      <c r="J570">
        <f>IF(insurance9[[#This Row],[charges]]&gt;16700,1,0)</f>
        <v>0</v>
      </c>
      <c r="K570" s="138">
        <f>insurance9[[#This Row],[charges]]</f>
        <v>11552.904</v>
      </c>
      <c r="L570">
        <f>insurance9[[#This Row],[age]]</f>
        <v>49</v>
      </c>
      <c r="M570">
        <f>IF(insurance9[[#This Row],[smoker]]="yes",1,0)</f>
        <v>0</v>
      </c>
      <c r="N570" t="str">
        <f>IF(insurance9[[#This Row],[smoker]]="yes","Perokok","Non Perokok")</f>
        <v>Non Perokok</v>
      </c>
      <c r="O570" s="138">
        <f>insurance9[[#This Row],[charges]]</f>
        <v>11552.904</v>
      </c>
      <c r="P570" s="138" t="str" cm="1">
        <f t="array" ref="P570">INDEX(bmi[bmi name],MATCH(1,(insurance9[[#This Row],[bmi]]&lt;bmi[bmi atas])*(insurance9[[#This Row],[bmi]]&gt;=bmi[bmi bawah]),0),0)</f>
        <v>Obesitas II</v>
      </c>
      <c r="Q570" s="138">
        <f>insurance9[[#This Row],[cha]]</f>
        <v>11552.904</v>
      </c>
      <c r="R570" s="138" t="str">
        <f>insurance9[[#This Row],[smo]]</f>
        <v>Non Perokok</v>
      </c>
      <c r="S570" s="149">
        <f>insurance9[[#This Row],[bmi]]</f>
        <v>31.9</v>
      </c>
      <c r="T570" s="149">
        <f>insurance9[[#This Row],[age]]</f>
        <v>49</v>
      </c>
      <c r="U570" s="149">
        <f>insurance9[[#This Row],[bmi2]]</f>
        <v>31.9</v>
      </c>
      <c r="V570">
        <f>insurance9[[#This Row],[charges_class]]</f>
        <v>2</v>
      </c>
      <c r="W570">
        <f>VLOOKUP(insurance9[[#This Row],[region]],Table2[],2,0)</f>
        <v>3</v>
      </c>
      <c r="X570">
        <f>IF(insurance9[[#This Row],[sex]]="female",0,1)</f>
        <v>0</v>
      </c>
      <c r="Y570">
        <f>insurance9[[#This Row],[bmi]]</f>
        <v>31.9</v>
      </c>
      <c r="Z570">
        <f>insurance9[[#This Row],[children]]</f>
        <v>5</v>
      </c>
    </row>
    <row r="571" spans="1:26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 s="29">
        <v>45702.022349999999</v>
      </c>
      <c r="H571" cm="1">
        <f t="array" ref="H571">INDEX(kelas_charges[kelas],MATCH(1,(insurance9[[#This Row],[charges]]&gt;=kelas_charges[Lower])*(insurance9[[#This Row],[charges]]&lt;kelas_charges[Upper]),0),1)</f>
        <v>8</v>
      </c>
      <c r="I571" t="str" cm="1">
        <f t="array" ref="I571">INDEX(kelas_charges[desc],MATCH(1,(insurance9[[#This Row],[charges]]&gt;=kelas_charges[Lower])*(insurance9[[#This Row],[charges]]&lt;kelas_charges[Upper]),0),1)</f>
        <v>40989 s.d 46684</v>
      </c>
      <c r="J571">
        <f>IF(insurance9[[#This Row],[charges]]&gt;16700,1,0)</f>
        <v>1</v>
      </c>
      <c r="K571" s="138">
        <f>insurance9[[#This Row],[charges]]</f>
        <v>45702.022349999999</v>
      </c>
      <c r="L571">
        <f>insurance9[[#This Row],[age]]</f>
        <v>48</v>
      </c>
      <c r="M571">
        <f>IF(insurance9[[#This Row],[smoker]]="yes",1,0)</f>
        <v>1</v>
      </c>
      <c r="N571" t="str">
        <f>IF(insurance9[[#This Row],[smoker]]="yes","Perokok","Non Perokok")</f>
        <v>Perokok</v>
      </c>
      <c r="O571" s="138">
        <f>insurance9[[#This Row],[charges]]</f>
        <v>45702.022349999999</v>
      </c>
      <c r="P571" s="138" t="str" cm="1">
        <f t="array" ref="P571">INDEX(bmi[bmi name],MATCH(1,(insurance9[[#This Row],[bmi]]&lt;bmi[bmi atas])*(insurance9[[#This Row],[bmi]]&gt;=bmi[bmi bawah]),0),0)</f>
        <v>Obesitas II</v>
      </c>
      <c r="Q571" s="138">
        <f>insurance9[[#This Row],[cha]]</f>
        <v>45702.022349999999</v>
      </c>
      <c r="R571" s="138" t="str">
        <f>insurance9[[#This Row],[smo]]</f>
        <v>Perokok</v>
      </c>
      <c r="S571" s="149">
        <f>insurance9[[#This Row],[bmi]]</f>
        <v>40.564999999999998</v>
      </c>
      <c r="T571" s="149">
        <f>insurance9[[#This Row],[age]]</f>
        <v>48</v>
      </c>
      <c r="U571" s="149">
        <f>insurance9[[#This Row],[bmi2]]</f>
        <v>40.564999999999998</v>
      </c>
      <c r="V571">
        <f>insurance9[[#This Row],[charges_class]]</f>
        <v>8</v>
      </c>
      <c r="W571">
        <f>VLOOKUP(insurance9[[#This Row],[region]],Table2[],2,0)</f>
        <v>1</v>
      </c>
      <c r="X571">
        <f>IF(insurance9[[#This Row],[sex]]="female",0,1)</f>
        <v>1</v>
      </c>
      <c r="Y571">
        <f>insurance9[[#This Row],[bmi]]</f>
        <v>40.564999999999998</v>
      </c>
      <c r="Z571">
        <f>insurance9[[#This Row],[children]]</f>
        <v>2</v>
      </c>
    </row>
    <row r="572" spans="1:26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 s="29">
        <v>3761.2919999999999</v>
      </c>
      <c r="H572" cm="1">
        <f t="array" ref="H572">INDEX(kelas_charges[kelas],MATCH(1,(insurance9[[#This Row],[charges]]&gt;=kelas_charges[Lower])*(insurance9[[#This Row],[charges]]&lt;kelas_charges[Upper]),0),1)</f>
        <v>1</v>
      </c>
      <c r="I572" t="str" cm="1">
        <f t="array" ref="I572">INDEX(kelas_charges[desc],MATCH(1,(insurance9[[#This Row],[charges]]&gt;=kelas_charges[Lower])*(insurance9[[#This Row],[charges]]&lt;kelas_charges[Upper]),0),1)</f>
        <v>1121 s.d 6817</v>
      </c>
      <c r="J572">
        <f>IF(insurance9[[#This Row],[charges]]&gt;16700,1,0)</f>
        <v>0</v>
      </c>
      <c r="K572" s="138">
        <f>insurance9[[#This Row],[charges]]</f>
        <v>3761.2919999999999</v>
      </c>
      <c r="L572">
        <f>insurance9[[#This Row],[age]]</f>
        <v>31</v>
      </c>
      <c r="M572">
        <f>IF(insurance9[[#This Row],[smoker]]="yes",1,0)</f>
        <v>0</v>
      </c>
      <c r="N572" t="str">
        <f>IF(insurance9[[#This Row],[smoker]]="yes","Perokok","Non Perokok")</f>
        <v>Non Perokok</v>
      </c>
      <c r="O572" s="138">
        <f>insurance9[[#This Row],[charges]]</f>
        <v>3761.2919999999999</v>
      </c>
      <c r="P572" s="138" t="str" cm="1">
        <f t="array" ref="P572">INDEX(bmi[bmi name],MATCH(1,(insurance9[[#This Row],[bmi]]&lt;bmi[bmi atas])*(insurance9[[#This Row],[bmi]]&gt;=bmi[bmi bawah]),0),0)</f>
        <v>Obesitas I</v>
      </c>
      <c r="Q572" s="138">
        <f>insurance9[[#This Row],[cha]]</f>
        <v>3761.2919999999999</v>
      </c>
      <c r="R572" s="138" t="str">
        <f>insurance9[[#This Row],[smo]]</f>
        <v>Non Perokok</v>
      </c>
      <c r="S572" s="149">
        <f>insurance9[[#This Row],[bmi]]</f>
        <v>29.1</v>
      </c>
      <c r="T572" s="149">
        <f>insurance9[[#This Row],[age]]</f>
        <v>31</v>
      </c>
      <c r="U572" s="149">
        <f>insurance9[[#This Row],[bmi2]]</f>
        <v>29.1</v>
      </c>
      <c r="V572">
        <f>insurance9[[#This Row],[charges_class]]</f>
        <v>1</v>
      </c>
      <c r="W572">
        <f>VLOOKUP(insurance9[[#This Row],[region]],Table2[],2,0)</f>
        <v>3</v>
      </c>
      <c r="X572">
        <f>IF(insurance9[[#This Row],[sex]]="female",0,1)</f>
        <v>0</v>
      </c>
      <c r="Y572">
        <f>insurance9[[#This Row],[bmi]]</f>
        <v>29.1</v>
      </c>
      <c r="Z572">
        <f>insurance9[[#This Row],[children]]</f>
        <v>0</v>
      </c>
    </row>
    <row r="573" spans="1:26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 s="29">
        <v>2219.4450999999999</v>
      </c>
      <c r="H573" cm="1">
        <f t="array" ref="H573">INDEX(kelas_charges[kelas],MATCH(1,(insurance9[[#This Row],[charges]]&gt;=kelas_charges[Lower])*(insurance9[[#This Row],[charges]]&lt;kelas_charges[Upper]),0),1)</f>
        <v>1</v>
      </c>
      <c r="I573" t="str" cm="1">
        <f t="array" ref="I573">INDEX(kelas_charges[desc],MATCH(1,(insurance9[[#This Row],[charges]]&gt;=kelas_charges[Lower])*(insurance9[[#This Row],[charges]]&lt;kelas_charges[Upper]),0),1)</f>
        <v>1121 s.d 6817</v>
      </c>
      <c r="J573">
        <f>IF(insurance9[[#This Row],[charges]]&gt;16700,1,0)</f>
        <v>0</v>
      </c>
      <c r="K573" s="138">
        <f>insurance9[[#This Row],[charges]]</f>
        <v>2219.4450999999999</v>
      </c>
      <c r="L573">
        <f>insurance9[[#This Row],[age]]</f>
        <v>18</v>
      </c>
      <c r="M573">
        <f>IF(insurance9[[#This Row],[smoker]]="yes",1,0)</f>
        <v>0</v>
      </c>
      <c r="N573" t="str">
        <f>IF(insurance9[[#This Row],[smoker]]="yes","Perokok","Non Perokok")</f>
        <v>Non Perokok</v>
      </c>
      <c r="O573" s="138">
        <f>insurance9[[#This Row],[charges]]</f>
        <v>2219.4450999999999</v>
      </c>
      <c r="P573" s="138" t="str" cm="1">
        <f t="array" ref="P573">INDEX(bmi[bmi name],MATCH(1,(insurance9[[#This Row],[bmi]]&lt;bmi[bmi atas])*(insurance9[[#This Row],[bmi]]&gt;=bmi[bmi bawah]),0),0)</f>
        <v>Obesitas II</v>
      </c>
      <c r="Q573" s="138">
        <f>insurance9[[#This Row],[cha]]</f>
        <v>2219.4450999999999</v>
      </c>
      <c r="R573" s="138" t="str">
        <f>insurance9[[#This Row],[smo]]</f>
        <v>Non Perokok</v>
      </c>
      <c r="S573" s="149">
        <f>insurance9[[#This Row],[bmi]]</f>
        <v>37.29</v>
      </c>
      <c r="T573" s="149">
        <f>insurance9[[#This Row],[age]]</f>
        <v>18</v>
      </c>
      <c r="U573" s="149">
        <f>insurance9[[#This Row],[bmi2]]</f>
        <v>37.29</v>
      </c>
      <c r="V573">
        <f>insurance9[[#This Row],[charges_class]]</f>
        <v>1</v>
      </c>
      <c r="W573">
        <f>VLOOKUP(insurance9[[#This Row],[region]],Table2[],2,0)</f>
        <v>4</v>
      </c>
      <c r="X573">
        <f>IF(insurance9[[#This Row],[sex]]="female",0,1)</f>
        <v>0</v>
      </c>
      <c r="Y573">
        <f>insurance9[[#This Row],[bmi]]</f>
        <v>37.29</v>
      </c>
      <c r="Z573">
        <f>insurance9[[#This Row],[children]]</f>
        <v>1</v>
      </c>
    </row>
    <row r="574" spans="1:26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 s="29">
        <v>4753.6368000000002</v>
      </c>
      <c r="H574" cm="1">
        <f t="array" ref="H574">INDEX(kelas_charges[kelas],MATCH(1,(insurance9[[#This Row],[charges]]&gt;=kelas_charges[Lower])*(insurance9[[#This Row],[charges]]&lt;kelas_charges[Upper]),0),1)</f>
        <v>1</v>
      </c>
      <c r="I574" t="str" cm="1">
        <f t="array" ref="I574">INDEX(kelas_charges[desc],MATCH(1,(insurance9[[#This Row],[charges]]&gt;=kelas_charges[Lower])*(insurance9[[#This Row],[charges]]&lt;kelas_charges[Upper]),0),1)</f>
        <v>1121 s.d 6817</v>
      </c>
      <c r="J574">
        <f>IF(insurance9[[#This Row],[charges]]&gt;16700,1,0)</f>
        <v>0</v>
      </c>
      <c r="K574" s="138">
        <f>insurance9[[#This Row],[charges]]</f>
        <v>4753.6368000000002</v>
      </c>
      <c r="L574">
        <f>insurance9[[#This Row],[age]]</f>
        <v>30</v>
      </c>
      <c r="M574">
        <f>IF(insurance9[[#This Row],[smoker]]="yes",1,0)</f>
        <v>0</v>
      </c>
      <c r="N574" t="str">
        <f>IF(insurance9[[#This Row],[smoker]]="yes","Perokok","Non Perokok")</f>
        <v>Non Perokok</v>
      </c>
      <c r="O574" s="138">
        <f>insurance9[[#This Row],[charges]]</f>
        <v>4753.6368000000002</v>
      </c>
      <c r="P574" s="138" t="str" cm="1">
        <f t="array" ref="P574">INDEX(bmi[bmi name],MATCH(1,(insurance9[[#This Row],[bmi]]&lt;bmi[bmi atas])*(insurance9[[#This Row],[bmi]]&gt;=bmi[bmi bawah]),0),0)</f>
        <v>Obesitas II</v>
      </c>
      <c r="Q574" s="138">
        <f>insurance9[[#This Row],[cha]]</f>
        <v>4753.6368000000002</v>
      </c>
      <c r="R574" s="138" t="str">
        <f>insurance9[[#This Row],[smo]]</f>
        <v>Non Perokok</v>
      </c>
      <c r="S574" s="149">
        <f>insurance9[[#This Row],[bmi]]</f>
        <v>43.12</v>
      </c>
      <c r="T574" s="149">
        <f>insurance9[[#This Row],[age]]</f>
        <v>30</v>
      </c>
      <c r="U574" s="149">
        <f>insurance9[[#This Row],[bmi2]]</f>
        <v>43.12</v>
      </c>
      <c r="V574">
        <f>insurance9[[#This Row],[charges_class]]</f>
        <v>1</v>
      </c>
      <c r="W574">
        <f>VLOOKUP(insurance9[[#This Row],[region]],Table2[],2,0)</f>
        <v>4</v>
      </c>
      <c r="X574">
        <f>IF(insurance9[[#This Row],[sex]]="female",0,1)</f>
        <v>0</v>
      </c>
      <c r="Y574">
        <f>insurance9[[#This Row],[bmi]]</f>
        <v>43.12</v>
      </c>
      <c r="Z574">
        <f>insurance9[[#This Row],[children]]</f>
        <v>2</v>
      </c>
    </row>
    <row r="575" spans="1:26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 s="29">
        <v>31620.001059999999</v>
      </c>
      <c r="H575" cm="1">
        <f t="array" ref="H575">INDEX(kelas_charges[kelas],MATCH(1,(insurance9[[#This Row],[charges]]&gt;=kelas_charges[Lower])*(insurance9[[#This Row],[charges]]&lt;kelas_charges[Upper]),0),1)</f>
        <v>6</v>
      </c>
      <c r="I575" t="str" cm="1">
        <f t="array" ref="I575">INDEX(kelas_charges[desc],MATCH(1,(insurance9[[#This Row],[charges]]&gt;=kelas_charges[Lower])*(insurance9[[#This Row],[charges]]&lt;kelas_charges[Upper]),0),1)</f>
        <v>29598 s.d 35293</v>
      </c>
      <c r="J575">
        <f>IF(insurance9[[#This Row],[charges]]&gt;16700,1,0)</f>
        <v>1</v>
      </c>
      <c r="K575" s="138">
        <f>insurance9[[#This Row],[charges]]</f>
        <v>31620.001059999999</v>
      </c>
      <c r="L575">
        <f>insurance9[[#This Row],[age]]</f>
        <v>62</v>
      </c>
      <c r="M575">
        <f>IF(insurance9[[#This Row],[smoker]]="yes",1,0)</f>
        <v>0</v>
      </c>
      <c r="N575" t="str">
        <f>IF(insurance9[[#This Row],[smoker]]="yes","Perokok","Non Perokok")</f>
        <v>Non Perokok</v>
      </c>
      <c r="O575" s="138">
        <f>insurance9[[#This Row],[charges]]</f>
        <v>31620.001059999999</v>
      </c>
      <c r="P575" s="138" t="str" cm="1">
        <f t="array" ref="P575">INDEX(bmi[bmi name],MATCH(1,(insurance9[[#This Row],[bmi]]&lt;bmi[bmi atas])*(insurance9[[#This Row],[bmi]]&gt;=bmi[bmi bawah]),0),0)</f>
        <v>Obesitas II</v>
      </c>
      <c r="Q575" s="138">
        <f>insurance9[[#This Row],[cha]]</f>
        <v>31620.001059999999</v>
      </c>
      <c r="R575" s="138" t="str">
        <f>insurance9[[#This Row],[smo]]</f>
        <v>Non Perokok</v>
      </c>
      <c r="S575" s="149">
        <f>insurance9[[#This Row],[bmi]]</f>
        <v>36.86</v>
      </c>
      <c r="T575" s="149">
        <f>insurance9[[#This Row],[age]]</f>
        <v>62</v>
      </c>
      <c r="U575" s="149">
        <f>insurance9[[#This Row],[bmi2]]</f>
        <v>36.86</v>
      </c>
      <c r="V575">
        <f>insurance9[[#This Row],[charges_class]]</f>
        <v>6</v>
      </c>
      <c r="W575">
        <f>VLOOKUP(insurance9[[#This Row],[region]],Table2[],2,0)</f>
        <v>2</v>
      </c>
      <c r="X575">
        <f>IF(insurance9[[#This Row],[sex]]="female",0,1)</f>
        <v>0</v>
      </c>
      <c r="Y575">
        <f>insurance9[[#This Row],[bmi]]</f>
        <v>36.86</v>
      </c>
      <c r="Z575">
        <f>insurance9[[#This Row],[children]]</f>
        <v>1</v>
      </c>
    </row>
    <row r="576" spans="1:26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 s="29">
        <v>13224.057049999999</v>
      </c>
      <c r="H576" cm="1">
        <f t="array" ref="H576">INDEX(kelas_charges[kelas],MATCH(1,(insurance9[[#This Row],[charges]]&gt;=kelas_charges[Lower])*(insurance9[[#This Row],[charges]]&lt;kelas_charges[Upper]),0),1)</f>
        <v>3</v>
      </c>
      <c r="I576" t="str" cm="1">
        <f t="array" ref="I576">INDEX(kelas_charges[desc],MATCH(1,(insurance9[[#This Row],[charges]]&gt;=kelas_charges[Lower])*(insurance9[[#This Row],[charges]]&lt;kelas_charges[Upper]),0),1)</f>
        <v>12512 s.d 18207</v>
      </c>
      <c r="J576">
        <f>IF(insurance9[[#This Row],[charges]]&gt;16700,1,0)</f>
        <v>0</v>
      </c>
      <c r="K576" s="138">
        <f>insurance9[[#This Row],[charges]]</f>
        <v>13224.057049999999</v>
      </c>
      <c r="L576">
        <f>insurance9[[#This Row],[age]]</f>
        <v>57</v>
      </c>
      <c r="M576">
        <f>IF(insurance9[[#This Row],[smoker]]="yes",1,0)</f>
        <v>0</v>
      </c>
      <c r="N576" t="str">
        <f>IF(insurance9[[#This Row],[smoker]]="yes","Perokok","Non Perokok")</f>
        <v>Non Perokok</v>
      </c>
      <c r="O576" s="138">
        <f>insurance9[[#This Row],[charges]]</f>
        <v>13224.057049999999</v>
      </c>
      <c r="P576" s="138" t="str" cm="1">
        <f t="array" ref="P576">INDEX(bmi[bmi name],MATCH(1,(insurance9[[#This Row],[bmi]]&lt;bmi[bmi atas])*(insurance9[[#This Row],[bmi]]&gt;=bmi[bmi bawah]),0),0)</f>
        <v>Obesitas II</v>
      </c>
      <c r="Q576" s="138">
        <f>insurance9[[#This Row],[cha]]</f>
        <v>13224.057049999999</v>
      </c>
      <c r="R576" s="138" t="str">
        <f>insurance9[[#This Row],[smo]]</f>
        <v>Non Perokok</v>
      </c>
      <c r="S576" s="149">
        <f>insurance9[[#This Row],[bmi]]</f>
        <v>34.295000000000002</v>
      </c>
      <c r="T576" s="149">
        <f>insurance9[[#This Row],[age]]</f>
        <v>57</v>
      </c>
      <c r="U576" s="149">
        <f>insurance9[[#This Row],[bmi2]]</f>
        <v>34.295000000000002</v>
      </c>
      <c r="V576">
        <f>insurance9[[#This Row],[charges_class]]</f>
        <v>3</v>
      </c>
      <c r="W576">
        <f>VLOOKUP(insurance9[[#This Row],[region]],Table2[],2,0)</f>
        <v>2</v>
      </c>
      <c r="X576">
        <f>IF(insurance9[[#This Row],[sex]]="female",0,1)</f>
        <v>0</v>
      </c>
      <c r="Y576">
        <f>insurance9[[#This Row],[bmi]]</f>
        <v>34.295000000000002</v>
      </c>
      <c r="Z576">
        <f>insurance9[[#This Row],[children]]</f>
        <v>2</v>
      </c>
    </row>
    <row r="577" spans="1:26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 s="29">
        <v>12222.898300000001</v>
      </c>
      <c r="H577" cm="1">
        <f t="array" ref="H577">INDEX(kelas_charges[kelas],MATCH(1,(insurance9[[#This Row],[charges]]&gt;=kelas_charges[Lower])*(insurance9[[#This Row],[charges]]&lt;kelas_charges[Upper]),0),1)</f>
        <v>2</v>
      </c>
      <c r="I577" t="str" cm="1">
        <f t="array" ref="I577">INDEX(kelas_charges[desc],MATCH(1,(insurance9[[#This Row],[charges]]&gt;=kelas_charges[Lower])*(insurance9[[#This Row],[charges]]&lt;kelas_charges[Upper]),0),1)</f>
        <v>6817 s.d 12512</v>
      </c>
      <c r="J577">
        <f>IF(insurance9[[#This Row],[charges]]&gt;16700,1,0)</f>
        <v>0</v>
      </c>
      <c r="K577" s="138">
        <f>insurance9[[#This Row],[charges]]</f>
        <v>12222.898300000001</v>
      </c>
      <c r="L577">
        <f>insurance9[[#This Row],[age]]</f>
        <v>58</v>
      </c>
      <c r="M577">
        <f>IF(insurance9[[#This Row],[smoker]]="yes",1,0)</f>
        <v>0</v>
      </c>
      <c r="N577" t="str">
        <f>IF(insurance9[[#This Row],[smoker]]="yes","Perokok","Non Perokok")</f>
        <v>Non Perokok</v>
      </c>
      <c r="O577" s="138">
        <f>insurance9[[#This Row],[charges]]</f>
        <v>12222.898300000001</v>
      </c>
      <c r="P577" s="138" t="str" cm="1">
        <f t="array" ref="P577">INDEX(bmi[bmi name],MATCH(1,(insurance9[[#This Row],[bmi]]&lt;bmi[bmi atas])*(insurance9[[#This Row],[bmi]]&gt;=bmi[bmi bawah]),0),0)</f>
        <v>Obesitas I</v>
      </c>
      <c r="Q577" s="138">
        <f>insurance9[[#This Row],[cha]]</f>
        <v>12222.898300000001</v>
      </c>
      <c r="R577" s="138" t="str">
        <f>insurance9[[#This Row],[smo]]</f>
        <v>Non Perokok</v>
      </c>
      <c r="S577" s="149">
        <f>insurance9[[#This Row],[bmi]]</f>
        <v>27.17</v>
      </c>
      <c r="T577" s="149">
        <f>insurance9[[#This Row],[age]]</f>
        <v>58</v>
      </c>
      <c r="U577" s="149">
        <f>insurance9[[#This Row],[bmi2]]</f>
        <v>27.17</v>
      </c>
      <c r="V577">
        <f>insurance9[[#This Row],[charges_class]]</f>
        <v>2</v>
      </c>
      <c r="W577">
        <f>VLOOKUP(insurance9[[#This Row],[region]],Table2[],2,0)</f>
        <v>1</v>
      </c>
      <c r="X577">
        <f>IF(insurance9[[#This Row],[sex]]="female",0,1)</f>
        <v>0</v>
      </c>
      <c r="Y577">
        <f>insurance9[[#This Row],[bmi]]</f>
        <v>27.17</v>
      </c>
      <c r="Z577">
        <f>insurance9[[#This Row],[children]]</f>
        <v>0</v>
      </c>
    </row>
    <row r="578" spans="1:26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 s="29">
        <v>1664.9996000000001</v>
      </c>
      <c r="H578" cm="1">
        <f t="array" ref="H578">INDEX(kelas_charges[kelas],MATCH(1,(insurance9[[#This Row],[charges]]&gt;=kelas_charges[Lower])*(insurance9[[#This Row],[charges]]&lt;kelas_charges[Upper]),0),1)</f>
        <v>1</v>
      </c>
      <c r="I578" t="str" cm="1">
        <f t="array" ref="I578">INDEX(kelas_charges[desc],MATCH(1,(insurance9[[#This Row],[charges]]&gt;=kelas_charges[Lower])*(insurance9[[#This Row],[charges]]&lt;kelas_charges[Upper]),0),1)</f>
        <v>1121 s.d 6817</v>
      </c>
      <c r="J578">
        <f>IF(insurance9[[#This Row],[charges]]&gt;16700,1,0)</f>
        <v>0</v>
      </c>
      <c r="K578" s="138">
        <f>insurance9[[#This Row],[charges]]</f>
        <v>1664.9996000000001</v>
      </c>
      <c r="L578">
        <f>insurance9[[#This Row],[age]]</f>
        <v>22</v>
      </c>
      <c r="M578">
        <f>IF(insurance9[[#This Row],[smoker]]="yes",1,0)</f>
        <v>0</v>
      </c>
      <c r="N578" t="str">
        <f>IF(insurance9[[#This Row],[smoker]]="yes","Perokok","Non Perokok")</f>
        <v>Non Perokok</v>
      </c>
      <c r="O578" s="138">
        <f>insurance9[[#This Row],[charges]]</f>
        <v>1664.9996000000001</v>
      </c>
      <c r="P578" s="138" t="str" cm="1">
        <f t="array" ref="P578">INDEX(bmi[bmi name],MATCH(1,(insurance9[[#This Row],[bmi]]&lt;bmi[bmi atas])*(insurance9[[#This Row],[bmi]]&gt;=bmi[bmi bawah]),0),0)</f>
        <v>Obesitas I</v>
      </c>
      <c r="Q578" s="138">
        <f>insurance9[[#This Row],[cha]]</f>
        <v>1664.9996000000001</v>
      </c>
      <c r="R578" s="138" t="str">
        <f>insurance9[[#This Row],[smo]]</f>
        <v>Non Perokok</v>
      </c>
      <c r="S578" s="149">
        <f>insurance9[[#This Row],[bmi]]</f>
        <v>26.84</v>
      </c>
      <c r="T578" s="149">
        <f>insurance9[[#This Row],[age]]</f>
        <v>22</v>
      </c>
      <c r="U578" s="149">
        <f>insurance9[[#This Row],[bmi2]]</f>
        <v>26.84</v>
      </c>
      <c r="V578">
        <f>insurance9[[#This Row],[charges_class]]</f>
        <v>1</v>
      </c>
      <c r="W578">
        <f>VLOOKUP(insurance9[[#This Row],[region]],Table2[],2,0)</f>
        <v>4</v>
      </c>
      <c r="X578">
        <f>IF(insurance9[[#This Row],[sex]]="female",0,1)</f>
        <v>1</v>
      </c>
      <c r="Y578">
        <f>insurance9[[#This Row],[bmi]]</f>
        <v>26.84</v>
      </c>
      <c r="Z578">
        <f>insurance9[[#This Row],[children]]</f>
        <v>0</v>
      </c>
    </row>
    <row r="579" spans="1:26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 s="29">
        <v>58571.074480000003</v>
      </c>
      <c r="H579" cm="1">
        <f t="array" ref="H579">INDEX(kelas_charges[kelas],MATCH(1,(insurance9[[#This Row],[charges]]&gt;=kelas_charges[Lower])*(insurance9[[#This Row],[charges]]&lt;kelas_charges[Upper]),0),1)</f>
        <v>11</v>
      </c>
      <c r="I579" t="str" cm="1">
        <f t="array" ref="I579">INDEX(kelas_charges[desc],MATCH(1,(insurance9[[#This Row],[charges]]&gt;=kelas_charges[Lower])*(insurance9[[#This Row],[charges]]&lt;kelas_charges[Upper]),0),1)</f>
        <v>58075 s.d 63771</v>
      </c>
      <c r="J579">
        <f>IF(insurance9[[#This Row],[charges]]&gt;16700,1,0)</f>
        <v>1</v>
      </c>
      <c r="K579" s="138">
        <f>insurance9[[#This Row],[charges]]</f>
        <v>58571.074480000003</v>
      </c>
      <c r="L579">
        <f>insurance9[[#This Row],[age]]</f>
        <v>31</v>
      </c>
      <c r="M579">
        <f>IF(insurance9[[#This Row],[smoker]]="yes",1,0)</f>
        <v>1</v>
      </c>
      <c r="N579" t="str">
        <f>IF(insurance9[[#This Row],[smoker]]="yes","Perokok","Non Perokok")</f>
        <v>Perokok</v>
      </c>
      <c r="O579" s="138">
        <f>insurance9[[#This Row],[charges]]</f>
        <v>58571.074480000003</v>
      </c>
      <c r="P579" s="138" t="str" cm="1">
        <f t="array" ref="P579">INDEX(bmi[bmi name],MATCH(1,(insurance9[[#This Row],[bmi]]&lt;bmi[bmi atas])*(insurance9[[#This Row],[bmi]]&gt;=bmi[bmi bawah]),0),0)</f>
        <v>Obesitas II</v>
      </c>
      <c r="Q579" s="138">
        <f>insurance9[[#This Row],[cha]]</f>
        <v>58571.074480000003</v>
      </c>
      <c r="R579" s="138" t="str">
        <f>insurance9[[#This Row],[smo]]</f>
        <v>Perokok</v>
      </c>
      <c r="S579" s="149">
        <f>insurance9[[#This Row],[bmi]]</f>
        <v>38.094999999999999</v>
      </c>
      <c r="T579" s="149">
        <f>insurance9[[#This Row],[age]]</f>
        <v>31</v>
      </c>
      <c r="U579" s="149">
        <f>insurance9[[#This Row],[bmi2]]</f>
        <v>38.094999999999999</v>
      </c>
      <c r="V579">
        <f>insurance9[[#This Row],[charges_class]]</f>
        <v>11</v>
      </c>
      <c r="W579">
        <f>VLOOKUP(insurance9[[#This Row],[region]],Table2[],2,0)</f>
        <v>2</v>
      </c>
      <c r="X579">
        <f>IF(insurance9[[#This Row],[sex]]="female",0,1)</f>
        <v>0</v>
      </c>
      <c r="Y579">
        <f>insurance9[[#This Row],[bmi]]</f>
        <v>38.094999999999999</v>
      </c>
      <c r="Z579">
        <f>insurance9[[#This Row],[children]]</f>
        <v>1</v>
      </c>
    </row>
    <row r="580" spans="1:26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 s="29">
        <v>9724.5300000000007</v>
      </c>
      <c r="H580" cm="1">
        <f t="array" ref="H580">INDEX(kelas_charges[kelas],MATCH(1,(insurance9[[#This Row],[charges]]&gt;=kelas_charges[Lower])*(insurance9[[#This Row],[charges]]&lt;kelas_charges[Upper]),0),1)</f>
        <v>2</v>
      </c>
      <c r="I580" t="str" cm="1">
        <f t="array" ref="I580">INDEX(kelas_charges[desc],MATCH(1,(insurance9[[#This Row],[charges]]&gt;=kelas_charges[Lower])*(insurance9[[#This Row],[charges]]&lt;kelas_charges[Upper]),0),1)</f>
        <v>6817 s.d 12512</v>
      </c>
      <c r="J580">
        <f>IF(insurance9[[#This Row],[charges]]&gt;16700,1,0)</f>
        <v>0</v>
      </c>
      <c r="K580" s="138">
        <f>insurance9[[#This Row],[charges]]</f>
        <v>9724.5300000000007</v>
      </c>
      <c r="L580">
        <f>insurance9[[#This Row],[age]]</f>
        <v>52</v>
      </c>
      <c r="M580">
        <f>IF(insurance9[[#This Row],[smoker]]="yes",1,0)</f>
        <v>0</v>
      </c>
      <c r="N580" t="str">
        <f>IF(insurance9[[#This Row],[smoker]]="yes","Perokok","Non Perokok")</f>
        <v>Non Perokok</v>
      </c>
      <c r="O580" s="138">
        <f>insurance9[[#This Row],[charges]]</f>
        <v>9724.5300000000007</v>
      </c>
      <c r="P580" s="138" t="str" cm="1">
        <f t="array" ref="P580">INDEX(bmi[bmi name],MATCH(1,(insurance9[[#This Row],[bmi]]&lt;bmi[bmi atas])*(insurance9[[#This Row],[bmi]]&gt;=bmi[bmi bawah]),0),0)</f>
        <v>Obesitas II</v>
      </c>
      <c r="Q580" s="138">
        <f>insurance9[[#This Row],[cha]]</f>
        <v>9724.5300000000007</v>
      </c>
      <c r="R580" s="138" t="str">
        <f>insurance9[[#This Row],[smo]]</f>
        <v>Non Perokok</v>
      </c>
      <c r="S580" s="149">
        <f>insurance9[[#This Row],[bmi]]</f>
        <v>30.2</v>
      </c>
      <c r="T580" s="149">
        <f>insurance9[[#This Row],[age]]</f>
        <v>52</v>
      </c>
      <c r="U580" s="149">
        <f>insurance9[[#This Row],[bmi2]]</f>
        <v>30.2</v>
      </c>
      <c r="V580">
        <f>insurance9[[#This Row],[charges_class]]</f>
        <v>2</v>
      </c>
      <c r="W580">
        <f>VLOOKUP(insurance9[[#This Row],[region]],Table2[],2,0)</f>
        <v>3</v>
      </c>
      <c r="X580">
        <f>IF(insurance9[[#This Row],[sex]]="female",0,1)</f>
        <v>1</v>
      </c>
      <c r="Y580">
        <f>insurance9[[#This Row],[bmi]]</f>
        <v>30.2</v>
      </c>
      <c r="Z580">
        <f>insurance9[[#This Row],[children]]</f>
        <v>1</v>
      </c>
    </row>
    <row r="581" spans="1:26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 s="29">
        <v>3206.4913499999998</v>
      </c>
      <c r="H581" cm="1">
        <f t="array" ref="H581">INDEX(kelas_charges[kelas],MATCH(1,(insurance9[[#This Row],[charges]]&gt;=kelas_charges[Lower])*(insurance9[[#This Row],[charges]]&lt;kelas_charges[Upper]),0),1)</f>
        <v>1</v>
      </c>
      <c r="I581" t="str" cm="1">
        <f t="array" ref="I581">INDEX(kelas_charges[desc],MATCH(1,(insurance9[[#This Row],[charges]]&gt;=kelas_charges[Lower])*(insurance9[[#This Row],[charges]]&lt;kelas_charges[Upper]),0),1)</f>
        <v>1121 s.d 6817</v>
      </c>
      <c r="J581">
        <f>IF(insurance9[[#This Row],[charges]]&gt;16700,1,0)</f>
        <v>0</v>
      </c>
      <c r="K581" s="138">
        <f>insurance9[[#This Row],[charges]]</f>
        <v>3206.4913499999998</v>
      </c>
      <c r="L581">
        <f>insurance9[[#This Row],[age]]</f>
        <v>25</v>
      </c>
      <c r="M581">
        <f>IF(insurance9[[#This Row],[smoker]]="yes",1,0)</f>
        <v>0</v>
      </c>
      <c r="N581" t="str">
        <f>IF(insurance9[[#This Row],[smoker]]="yes","Perokok","Non Perokok")</f>
        <v>Non Perokok</v>
      </c>
      <c r="O581" s="138">
        <f>insurance9[[#This Row],[charges]]</f>
        <v>3206.4913499999998</v>
      </c>
      <c r="P581" s="138" t="str" cm="1">
        <f t="array" ref="P581">INDEX(bmi[bmi name],MATCH(1,(insurance9[[#This Row],[bmi]]&lt;bmi[bmi atas])*(insurance9[[#This Row],[bmi]]&gt;=bmi[bmi bawah]),0),0)</f>
        <v>Overweight</v>
      </c>
      <c r="Q581" s="138">
        <f>insurance9[[#This Row],[cha]]</f>
        <v>3206.4913499999998</v>
      </c>
      <c r="R581" s="138" t="str">
        <f>insurance9[[#This Row],[smo]]</f>
        <v>Non Perokok</v>
      </c>
      <c r="S581" s="149">
        <f>insurance9[[#This Row],[bmi]]</f>
        <v>23.465</v>
      </c>
      <c r="T581" s="149">
        <f>insurance9[[#This Row],[age]]</f>
        <v>25</v>
      </c>
      <c r="U581" s="149">
        <f>insurance9[[#This Row],[bmi2]]</f>
        <v>23.465</v>
      </c>
      <c r="V581">
        <f>insurance9[[#This Row],[charges_class]]</f>
        <v>1</v>
      </c>
      <c r="W581">
        <f>VLOOKUP(insurance9[[#This Row],[region]],Table2[],2,0)</f>
        <v>2</v>
      </c>
      <c r="X581">
        <f>IF(insurance9[[#This Row],[sex]]="female",0,1)</f>
        <v>0</v>
      </c>
      <c r="Y581">
        <f>insurance9[[#This Row],[bmi]]</f>
        <v>23.465</v>
      </c>
      <c r="Z581">
        <f>insurance9[[#This Row],[children]]</f>
        <v>0</v>
      </c>
    </row>
    <row r="582" spans="1:26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 s="29">
        <v>12913.992399999999</v>
      </c>
      <c r="H582" cm="1">
        <f t="array" ref="H582">INDEX(kelas_charges[kelas],MATCH(1,(insurance9[[#This Row],[charges]]&gt;=kelas_charges[Lower])*(insurance9[[#This Row],[charges]]&lt;kelas_charges[Upper]),0),1)</f>
        <v>3</v>
      </c>
      <c r="I582" t="str" cm="1">
        <f t="array" ref="I582">INDEX(kelas_charges[desc],MATCH(1,(insurance9[[#This Row],[charges]]&gt;=kelas_charges[Lower])*(insurance9[[#This Row],[charges]]&lt;kelas_charges[Upper]),0),1)</f>
        <v>12512 s.d 18207</v>
      </c>
      <c r="J582">
        <f>IF(insurance9[[#This Row],[charges]]&gt;16700,1,0)</f>
        <v>0</v>
      </c>
      <c r="K582" s="138">
        <f>insurance9[[#This Row],[charges]]</f>
        <v>12913.992399999999</v>
      </c>
      <c r="L582">
        <f>insurance9[[#This Row],[age]]</f>
        <v>59</v>
      </c>
      <c r="M582">
        <f>IF(insurance9[[#This Row],[smoker]]="yes",1,0)</f>
        <v>0</v>
      </c>
      <c r="N582" t="str">
        <f>IF(insurance9[[#This Row],[smoker]]="yes","Perokok","Non Perokok")</f>
        <v>Non Perokok</v>
      </c>
      <c r="O582" s="138">
        <f>insurance9[[#This Row],[charges]]</f>
        <v>12913.992399999999</v>
      </c>
      <c r="P582" s="138" t="str" cm="1">
        <f t="array" ref="P582">INDEX(bmi[bmi name],MATCH(1,(insurance9[[#This Row],[bmi]]&lt;bmi[bmi atas])*(insurance9[[#This Row],[bmi]]&gt;=bmi[bmi bawah]),0),0)</f>
        <v>Obesitas I</v>
      </c>
      <c r="Q582" s="138">
        <f>insurance9[[#This Row],[cha]]</f>
        <v>12913.992399999999</v>
      </c>
      <c r="R582" s="138" t="str">
        <f>insurance9[[#This Row],[smo]]</f>
        <v>Non Perokok</v>
      </c>
      <c r="S582" s="149">
        <f>insurance9[[#This Row],[bmi]]</f>
        <v>25.46</v>
      </c>
      <c r="T582" s="149">
        <f>insurance9[[#This Row],[age]]</f>
        <v>59</v>
      </c>
      <c r="U582" s="149">
        <f>insurance9[[#This Row],[bmi2]]</f>
        <v>25.46</v>
      </c>
      <c r="V582">
        <f>insurance9[[#This Row],[charges_class]]</f>
        <v>3</v>
      </c>
      <c r="W582">
        <f>VLOOKUP(insurance9[[#This Row],[region]],Table2[],2,0)</f>
        <v>2</v>
      </c>
      <c r="X582">
        <f>IF(insurance9[[#This Row],[sex]]="female",0,1)</f>
        <v>1</v>
      </c>
      <c r="Y582">
        <f>insurance9[[#This Row],[bmi]]</f>
        <v>25.46</v>
      </c>
      <c r="Z582">
        <f>insurance9[[#This Row],[children]]</f>
        <v>1</v>
      </c>
    </row>
    <row r="583" spans="1:26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 s="29">
        <v>1639.5631000000001</v>
      </c>
      <c r="H583" cm="1">
        <f t="array" ref="H583">INDEX(kelas_charges[kelas],MATCH(1,(insurance9[[#This Row],[charges]]&gt;=kelas_charges[Lower])*(insurance9[[#This Row],[charges]]&lt;kelas_charges[Upper]),0),1)</f>
        <v>1</v>
      </c>
      <c r="I583" t="str" cm="1">
        <f t="array" ref="I583">INDEX(kelas_charges[desc],MATCH(1,(insurance9[[#This Row],[charges]]&gt;=kelas_charges[Lower])*(insurance9[[#This Row],[charges]]&lt;kelas_charges[Upper]),0),1)</f>
        <v>1121 s.d 6817</v>
      </c>
      <c r="J583">
        <f>IF(insurance9[[#This Row],[charges]]&gt;16700,1,0)</f>
        <v>0</v>
      </c>
      <c r="K583" s="138">
        <f>insurance9[[#This Row],[charges]]</f>
        <v>1639.5631000000001</v>
      </c>
      <c r="L583">
        <f>insurance9[[#This Row],[age]]</f>
        <v>19</v>
      </c>
      <c r="M583">
        <f>IF(insurance9[[#This Row],[smoker]]="yes",1,0)</f>
        <v>0</v>
      </c>
      <c r="N583" t="str">
        <f>IF(insurance9[[#This Row],[smoker]]="yes","Perokok","Non Perokok")</f>
        <v>Non Perokok</v>
      </c>
      <c r="O583" s="138">
        <f>insurance9[[#This Row],[charges]]</f>
        <v>1639.5631000000001</v>
      </c>
      <c r="P583" s="138" t="str" cm="1">
        <f t="array" ref="P583">INDEX(bmi[bmi name],MATCH(1,(insurance9[[#This Row],[bmi]]&lt;bmi[bmi atas])*(insurance9[[#This Row],[bmi]]&gt;=bmi[bmi bawah]),0),0)</f>
        <v>Obesitas II</v>
      </c>
      <c r="Q583" s="138">
        <f>insurance9[[#This Row],[cha]]</f>
        <v>1639.5631000000001</v>
      </c>
      <c r="R583" s="138" t="str">
        <f>insurance9[[#This Row],[smo]]</f>
        <v>Non Perokok</v>
      </c>
      <c r="S583" s="149">
        <f>insurance9[[#This Row],[bmi]]</f>
        <v>30.59</v>
      </c>
      <c r="T583" s="149">
        <f>insurance9[[#This Row],[age]]</f>
        <v>19</v>
      </c>
      <c r="U583" s="149">
        <f>insurance9[[#This Row],[bmi2]]</f>
        <v>30.59</v>
      </c>
      <c r="V583">
        <f>insurance9[[#This Row],[charges_class]]</f>
        <v>1</v>
      </c>
      <c r="W583">
        <f>VLOOKUP(insurance9[[#This Row],[region]],Table2[],2,0)</f>
        <v>1</v>
      </c>
      <c r="X583">
        <f>IF(insurance9[[#This Row],[sex]]="female",0,1)</f>
        <v>1</v>
      </c>
      <c r="Y583">
        <f>insurance9[[#This Row],[bmi]]</f>
        <v>30.59</v>
      </c>
      <c r="Z583">
        <f>insurance9[[#This Row],[children]]</f>
        <v>0</v>
      </c>
    </row>
    <row r="584" spans="1:26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 s="29">
        <v>6356.2707</v>
      </c>
      <c r="H584" cm="1">
        <f t="array" ref="H584">INDEX(kelas_charges[kelas],MATCH(1,(insurance9[[#This Row],[charges]]&gt;=kelas_charges[Lower])*(insurance9[[#This Row],[charges]]&lt;kelas_charges[Upper]),0),1)</f>
        <v>1</v>
      </c>
      <c r="I584" t="str" cm="1">
        <f t="array" ref="I584">INDEX(kelas_charges[desc],MATCH(1,(insurance9[[#This Row],[charges]]&gt;=kelas_charges[Lower])*(insurance9[[#This Row],[charges]]&lt;kelas_charges[Upper]),0),1)</f>
        <v>1121 s.d 6817</v>
      </c>
      <c r="J584">
        <f>IF(insurance9[[#This Row],[charges]]&gt;16700,1,0)</f>
        <v>0</v>
      </c>
      <c r="K584" s="138">
        <f>insurance9[[#This Row],[charges]]</f>
        <v>6356.2707</v>
      </c>
      <c r="L584">
        <f>insurance9[[#This Row],[age]]</f>
        <v>39</v>
      </c>
      <c r="M584">
        <f>IF(insurance9[[#This Row],[smoker]]="yes",1,0)</f>
        <v>0</v>
      </c>
      <c r="N584" t="str">
        <f>IF(insurance9[[#This Row],[smoker]]="yes","Perokok","Non Perokok")</f>
        <v>Non Perokok</v>
      </c>
      <c r="O584" s="138">
        <f>insurance9[[#This Row],[charges]]</f>
        <v>6356.2707</v>
      </c>
      <c r="P584" s="138" t="str" cm="1">
        <f t="array" ref="P584">INDEX(bmi[bmi name],MATCH(1,(insurance9[[#This Row],[bmi]]&lt;bmi[bmi atas])*(insurance9[[#This Row],[bmi]]&gt;=bmi[bmi bawah]),0),0)</f>
        <v>Obesitas II</v>
      </c>
      <c r="Q584" s="138">
        <f>insurance9[[#This Row],[cha]]</f>
        <v>6356.2707</v>
      </c>
      <c r="R584" s="138" t="str">
        <f>insurance9[[#This Row],[smo]]</f>
        <v>Non Perokok</v>
      </c>
      <c r="S584" s="149">
        <f>insurance9[[#This Row],[bmi]]</f>
        <v>45.43</v>
      </c>
      <c r="T584" s="149">
        <f>insurance9[[#This Row],[age]]</f>
        <v>39</v>
      </c>
      <c r="U584" s="149">
        <f>insurance9[[#This Row],[bmi2]]</f>
        <v>45.43</v>
      </c>
      <c r="V584">
        <f>insurance9[[#This Row],[charges_class]]</f>
        <v>1</v>
      </c>
      <c r="W584">
        <f>VLOOKUP(insurance9[[#This Row],[region]],Table2[],2,0)</f>
        <v>4</v>
      </c>
      <c r="X584">
        <f>IF(insurance9[[#This Row],[sex]]="female",0,1)</f>
        <v>1</v>
      </c>
      <c r="Y584">
        <f>insurance9[[#This Row],[bmi]]</f>
        <v>45.43</v>
      </c>
      <c r="Z584">
        <f>insurance9[[#This Row],[children]]</f>
        <v>2</v>
      </c>
    </row>
    <row r="585" spans="1:26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 s="29">
        <v>17626.239509999999</v>
      </c>
      <c r="H585" cm="1">
        <f t="array" ref="H585">INDEX(kelas_charges[kelas],MATCH(1,(insurance9[[#This Row],[charges]]&gt;=kelas_charges[Lower])*(insurance9[[#This Row],[charges]]&lt;kelas_charges[Upper]),0),1)</f>
        <v>3</v>
      </c>
      <c r="I585" t="str" cm="1">
        <f t="array" ref="I585">INDEX(kelas_charges[desc],MATCH(1,(insurance9[[#This Row],[charges]]&gt;=kelas_charges[Lower])*(insurance9[[#This Row],[charges]]&lt;kelas_charges[Upper]),0),1)</f>
        <v>12512 s.d 18207</v>
      </c>
      <c r="J585">
        <f>IF(insurance9[[#This Row],[charges]]&gt;16700,1,0)</f>
        <v>1</v>
      </c>
      <c r="K585" s="138">
        <f>insurance9[[#This Row],[charges]]</f>
        <v>17626.239509999999</v>
      </c>
      <c r="L585">
        <f>insurance9[[#This Row],[age]]</f>
        <v>32</v>
      </c>
      <c r="M585">
        <f>IF(insurance9[[#This Row],[smoker]]="yes",1,0)</f>
        <v>0</v>
      </c>
      <c r="N585" t="str">
        <f>IF(insurance9[[#This Row],[smoker]]="yes","Perokok","Non Perokok")</f>
        <v>Non Perokok</v>
      </c>
      <c r="O585" s="138">
        <f>insurance9[[#This Row],[charges]]</f>
        <v>17626.239509999999</v>
      </c>
      <c r="P585" s="138" t="str" cm="1">
        <f t="array" ref="P585">INDEX(bmi[bmi name],MATCH(1,(insurance9[[#This Row],[bmi]]&lt;bmi[bmi atas])*(insurance9[[#This Row],[bmi]]&gt;=bmi[bmi bawah]),0),0)</f>
        <v>Overweight</v>
      </c>
      <c r="Q585" s="138">
        <f>insurance9[[#This Row],[cha]]</f>
        <v>17626.239509999999</v>
      </c>
      <c r="R585" s="138" t="str">
        <f>insurance9[[#This Row],[smo]]</f>
        <v>Non Perokok</v>
      </c>
      <c r="S585" s="149">
        <f>insurance9[[#This Row],[bmi]]</f>
        <v>23.65</v>
      </c>
      <c r="T585" s="149">
        <f>insurance9[[#This Row],[age]]</f>
        <v>32</v>
      </c>
      <c r="U585" s="149">
        <f>insurance9[[#This Row],[bmi2]]</f>
        <v>23.65</v>
      </c>
      <c r="V585">
        <f>insurance9[[#This Row],[charges_class]]</f>
        <v>3</v>
      </c>
      <c r="W585">
        <f>VLOOKUP(insurance9[[#This Row],[region]],Table2[],2,0)</f>
        <v>4</v>
      </c>
      <c r="X585">
        <f>IF(insurance9[[#This Row],[sex]]="female",0,1)</f>
        <v>0</v>
      </c>
      <c r="Y585">
        <f>insurance9[[#This Row],[bmi]]</f>
        <v>23.65</v>
      </c>
      <c r="Z585">
        <f>insurance9[[#This Row],[children]]</f>
        <v>1</v>
      </c>
    </row>
    <row r="586" spans="1:26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 s="29">
        <v>1242.816</v>
      </c>
      <c r="H586" cm="1">
        <f t="array" ref="H586">INDEX(kelas_charges[kelas],MATCH(1,(insurance9[[#This Row],[charges]]&gt;=kelas_charges[Lower])*(insurance9[[#This Row],[charges]]&lt;kelas_charges[Upper]),0),1)</f>
        <v>1</v>
      </c>
      <c r="I586" t="str" cm="1">
        <f t="array" ref="I586">INDEX(kelas_charges[desc],MATCH(1,(insurance9[[#This Row],[charges]]&gt;=kelas_charges[Lower])*(insurance9[[#This Row],[charges]]&lt;kelas_charges[Upper]),0),1)</f>
        <v>1121 s.d 6817</v>
      </c>
      <c r="J586">
        <f>IF(insurance9[[#This Row],[charges]]&gt;16700,1,0)</f>
        <v>0</v>
      </c>
      <c r="K586" s="138">
        <f>insurance9[[#This Row],[charges]]</f>
        <v>1242.816</v>
      </c>
      <c r="L586">
        <f>insurance9[[#This Row],[age]]</f>
        <v>19</v>
      </c>
      <c r="M586">
        <f>IF(insurance9[[#This Row],[smoker]]="yes",1,0)</f>
        <v>0</v>
      </c>
      <c r="N586" t="str">
        <f>IF(insurance9[[#This Row],[smoker]]="yes","Perokok","Non Perokok")</f>
        <v>Non Perokok</v>
      </c>
      <c r="O586" s="138">
        <f>insurance9[[#This Row],[charges]]</f>
        <v>1242.816</v>
      </c>
      <c r="P586" s="138" t="str" cm="1">
        <f t="array" ref="P586">INDEX(bmi[bmi name],MATCH(1,(insurance9[[#This Row],[bmi]]&lt;bmi[bmi atas])*(insurance9[[#This Row],[bmi]]&gt;=bmi[bmi bawah]),0),0)</f>
        <v>Normal</v>
      </c>
      <c r="Q586" s="138">
        <f>insurance9[[#This Row],[cha]]</f>
        <v>1242.816</v>
      </c>
      <c r="R586" s="138" t="str">
        <f>insurance9[[#This Row],[smo]]</f>
        <v>Non Perokok</v>
      </c>
      <c r="S586" s="149">
        <f>insurance9[[#This Row],[bmi]]</f>
        <v>20.7</v>
      </c>
      <c r="T586" s="149">
        <f>insurance9[[#This Row],[age]]</f>
        <v>19</v>
      </c>
      <c r="U586" s="149">
        <f>insurance9[[#This Row],[bmi2]]</f>
        <v>20.7</v>
      </c>
      <c r="V586">
        <f>insurance9[[#This Row],[charges_class]]</f>
        <v>1</v>
      </c>
      <c r="W586">
        <f>VLOOKUP(insurance9[[#This Row],[region]],Table2[],2,0)</f>
        <v>3</v>
      </c>
      <c r="X586">
        <f>IF(insurance9[[#This Row],[sex]]="female",0,1)</f>
        <v>1</v>
      </c>
      <c r="Y586">
        <f>insurance9[[#This Row],[bmi]]</f>
        <v>20.7</v>
      </c>
      <c r="Z586">
        <f>insurance9[[#This Row],[children]]</f>
        <v>0</v>
      </c>
    </row>
    <row r="587" spans="1:26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 s="29">
        <v>4779.6022999999996</v>
      </c>
      <c r="H587" cm="1">
        <f t="array" ref="H587">INDEX(kelas_charges[kelas],MATCH(1,(insurance9[[#This Row],[charges]]&gt;=kelas_charges[Lower])*(insurance9[[#This Row],[charges]]&lt;kelas_charges[Upper]),0),1)</f>
        <v>1</v>
      </c>
      <c r="I587" t="str" cm="1">
        <f t="array" ref="I587">INDEX(kelas_charges[desc],MATCH(1,(insurance9[[#This Row],[charges]]&gt;=kelas_charges[Lower])*(insurance9[[#This Row],[charges]]&lt;kelas_charges[Upper]),0),1)</f>
        <v>1121 s.d 6817</v>
      </c>
      <c r="J587">
        <f>IF(insurance9[[#This Row],[charges]]&gt;16700,1,0)</f>
        <v>0</v>
      </c>
      <c r="K587" s="138">
        <f>insurance9[[#This Row],[charges]]</f>
        <v>4779.6022999999996</v>
      </c>
      <c r="L587">
        <f>insurance9[[#This Row],[age]]</f>
        <v>33</v>
      </c>
      <c r="M587">
        <f>IF(insurance9[[#This Row],[smoker]]="yes",1,0)</f>
        <v>0</v>
      </c>
      <c r="N587" t="str">
        <f>IF(insurance9[[#This Row],[smoker]]="yes","Perokok","Non Perokok")</f>
        <v>Non Perokok</v>
      </c>
      <c r="O587" s="138">
        <f>insurance9[[#This Row],[charges]]</f>
        <v>4779.6022999999996</v>
      </c>
      <c r="P587" s="138" t="str" cm="1">
        <f t="array" ref="P587">INDEX(bmi[bmi name],MATCH(1,(insurance9[[#This Row],[bmi]]&lt;bmi[bmi atas])*(insurance9[[#This Row],[bmi]]&gt;=bmi[bmi bawah]),0),0)</f>
        <v>Obesitas I</v>
      </c>
      <c r="Q587" s="138">
        <f>insurance9[[#This Row],[cha]]</f>
        <v>4779.6022999999996</v>
      </c>
      <c r="R587" s="138" t="str">
        <f>insurance9[[#This Row],[smo]]</f>
        <v>Non Perokok</v>
      </c>
      <c r="S587" s="149">
        <f>insurance9[[#This Row],[bmi]]</f>
        <v>28.27</v>
      </c>
      <c r="T587" s="149">
        <f>insurance9[[#This Row],[age]]</f>
        <v>33</v>
      </c>
      <c r="U587" s="149">
        <f>insurance9[[#This Row],[bmi2]]</f>
        <v>28.27</v>
      </c>
      <c r="V587">
        <f>insurance9[[#This Row],[charges_class]]</f>
        <v>1</v>
      </c>
      <c r="W587">
        <f>VLOOKUP(insurance9[[#This Row],[region]],Table2[],2,0)</f>
        <v>4</v>
      </c>
      <c r="X587">
        <f>IF(insurance9[[#This Row],[sex]]="female",0,1)</f>
        <v>0</v>
      </c>
      <c r="Y587">
        <f>insurance9[[#This Row],[bmi]]</f>
        <v>28.27</v>
      </c>
      <c r="Z587">
        <f>insurance9[[#This Row],[children]]</f>
        <v>1</v>
      </c>
    </row>
    <row r="588" spans="1:26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 s="29">
        <v>3861.2096499999998</v>
      </c>
      <c r="H588" cm="1">
        <f t="array" ref="H588">INDEX(kelas_charges[kelas],MATCH(1,(insurance9[[#This Row],[charges]]&gt;=kelas_charges[Lower])*(insurance9[[#This Row],[charges]]&lt;kelas_charges[Upper]),0),1)</f>
        <v>1</v>
      </c>
      <c r="I588" t="str" cm="1">
        <f t="array" ref="I588">INDEX(kelas_charges[desc],MATCH(1,(insurance9[[#This Row],[charges]]&gt;=kelas_charges[Lower])*(insurance9[[#This Row],[charges]]&lt;kelas_charges[Upper]),0),1)</f>
        <v>1121 s.d 6817</v>
      </c>
      <c r="J588">
        <f>IF(insurance9[[#This Row],[charges]]&gt;16700,1,0)</f>
        <v>0</v>
      </c>
      <c r="K588" s="138">
        <f>insurance9[[#This Row],[charges]]</f>
        <v>3861.2096499999998</v>
      </c>
      <c r="L588">
        <f>insurance9[[#This Row],[age]]</f>
        <v>21</v>
      </c>
      <c r="M588">
        <f>IF(insurance9[[#This Row],[smoker]]="yes",1,0)</f>
        <v>0</v>
      </c>
      <c r="N588" t="str">
        <f>IF(insurance9[[#This Row],[smoker]]="yes","Perokok","Non Perokok")</f>
        <v>Non Perokok</v>
      </c>
      <c r="O588" s="138">
        <f>insurance9[[#This Row],[charges]]</f>
        <v>3861.2096499999998</v>
      </c>
      <c r="P588" s="138" t="str" cm="1">
        <f t="array" ref="P588">INDEX(bmi[bmi name],MATCH(1,(insurance9[[#This Row],[bmi]]&lt;bmi[bmi atas])*(insurance9[[#This Row],[bmi]]&gt;=bmi[bmi bawah]),0),0)</f>
        <v>Normal</v>
      </c>
      <c r="Q588" s="138">
        <f>insurance9[[#This Row],[cha]]</f>
        <v>3861.2096499999998</v>
      </c>
      <c r="R588" s="138" t="str">
        <f>insurance9[[#This Row],[smo]]</f>
        <v>Non Perokok</v>
      </c>
      <c r="S588" s="149">
        <f>insurance9[[#This Row],[bmi]]</f>
        <v>20.234999999999999</v>
      </c>
      <c r="T588" s="149">
        <f>insurance9[[#This Row],[age]]</f>
        <v>21</v>
      </c>
      <c r="U588" s="149">
        <f>insurance9[[#This Row],[bmi2]]</f>
        <v>20.234999999999999</v>
      </c>
      <c r="V588">
        <f>insurance9[[#This Row],[charges_class]]</f>
        <v>1</v>
      </c>
      <c r="W588">
        <f>VLOOKUP(insurance9[[#This Row],[region]],Table2[],2,0)</f>
        <v>2</v>
      </c>
      <c r="X588">
        <f>IF(insurance9[[#This Row],[sex]]="female",0,1)</f>
        <v>1</v>
      </c>
      <c r="Y588">
        <f>insurance9[[#This Row],[bmi]]</f>
        <v>20.234999999999999</v>
      </c>
      <c r="Z588">
        <f>insurance9[[#This Row],[children]]</f>
        <v>3</v>
      </c>
    </row>
    <row r="589" spans="1:26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 s="29">
        <v>43943.876100000001</v>
      </c>
      <c r="H589" cm="1">
        <f t="array" ref="H589">INDEX(kelas_charges[kelas],MATCH(1,(insurance9[[#This Row],[charges]]&gt;=kelas_charges[Lower])*(insurance9[[#This Row],[charges]]&lt;kelas_charges[Upper]),0),1)</f>
        <v>8</v>
      </c>
      <c r="I589" t="str" cm="1">
        <f t="array" ref="I589">INDEX(kelas_charges[desc],MATCH(1,(insurance9[[#This Row],[charges]]&gt;=kelas_charges[Lower])*(insurance9[[#This Row],[charges]]&lt;kelas_charges[Upper]),0),1)</f>
        <v>40989 s.d 46684</v>
      </c>
      <c r="J589">
        <f>IF(insurance9[[#This Row],[charges]]&gt;16700,1,0)</f>
        <v>1</v>
      </c>
      <c r="K589" s="138">
        <f>insurance9[[#This Row],[charges]]</f>
        <v>43943.876100000001</v>
      </c>
      <c r="L589">
        <f>insurance9[[#This Row],[age]]</f>
        <v>34</v>
      </c>
      <c r="M589">
        <f>IF(insurance9[[#This Row],[smoker]]="yes",1,0)</f>
        <v>1</v>
      </c>
      <c r="N589" t="str">
        <f>IF(insurance9[[#This Row],[smoker]]="yes","Perokok","Non Perokok")</f>
        <v>Perokok</v>
      </c>
      <c r="O589" s="138">
        <f>insurance9[[#This Row],[charges]]</f>
        <v>43943.876100000001</v>
      </c>
      <c r="P589" s="138" t="str" cm="1">
        <f t="array" ref="P589">INDEX(bmi[bmi name],MATCH(1,(insurance9[[#This Row],[bmi]]&lt;bmi[bmi atas])*(insurance9[[#This Row],[bmi]]&gt;=bmi[bmi bawah]),0),0)</f>
        <v>Obesitas II</v>
      </c>
      <c r="Q589" s="138">
        <f>insurance9[[#This Row],[cha]]</f>
        <v>43943.876100000001</v>
      </c>
      <c r="R589" s="138" t="str">
        <f>insurance9[[#This Row],[smo]]</f>
        <v>Perokok</v>
      </c>
      <c r="S589" s="149">
        <f>insurance9[[#This Row],[bmi]]</f>
        <v>30.21</v>
      </c>
      <c r="T589" s="149">
        <f>insurance9[[#This Row],[age]]</f>
        <v>34</v>
      </c>
      <c r="U589" s="149">
        <f>insurance9[[#This Row],[bmi2]]</f>
        <v>30.21</v>
      </c>
      <c r="V589">
        <f>insurance9[[#This Row],[charges_class]]</f>
        <v>8</v>
      </c>
      <c r="W589">
        <f>VLOOKUP(insurance9[[#This Row],[region]],Table2[],2,0)</f>
        <v>1</v>
      </c>
      <c r="X589">
        <f>IF(insurance9[[#This Row],[sex]]="female",0,1)</f>
        <v>0</v>
      </c>
      <c r="Y589">
        <f>insurance9[[#This Row],[bmi]]</f>
        <v>30.21</v>
      </c>
      <c r="Z589">
        <f>insurance9[[#This Row],[children]]</f>
        <v>1</v>
      </c>
    </row>
    <row r="590" spans="1:26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 s="29">
        <v>13635.6379</v>
      </c>
      <c r="H590" cm="1">
        <f t="array" ref="H590">INDEX(kelas_charges[kelas],MATCH(1,(insurance9[[#This Row],[charges]]&gt;=kelas_charges[Lower])*(insurance9[[#This Row],[charges]]&lt;kelas_charges[Upper]),0),1)</f>
        <v>3</v>
      </c>
      <c r="I590" t="str" cm="1">
        <f t="array" ref="I590">INDEX(kelas_charges[desc],MATCH(1,(insurance9[[#This Row],[charges]]&gt;=kelas_charges[Lower])*(insurance9[[#This Row],[charges]]&lt;kelas_charges[Upper]),0),1)</f>
        <v>12512 s.d 18207</v>
      </c>
      <c r="J590">
        <f>IF(insurance9[[#This Row],[charges]]&gt;16700,1,0)</f>
        <v>0</v>
      </c>
      <c r="K590" s="138">
        <f>insurance9[[#This Row],[charges]]</f>
        <v>13635.6379</v>
      </c>
      <c r="L590">
        <f>insurance9[[#This Row],[age]]</f>
        <v>61</v>
      </c>
      <c r="M590">
        <f>IF(insurance9[[#This Row],[smoker]]="yes",1,0)</f>
        <v>0</v>
      </c>
      <c r="N590" t="str">
        <f>IF(insurance9[[#This Row],[smoker]]="yes","Perokok","Non Perokok")</f>
        <v>Non Perokok</v>
      </c>
      <c r="O590" s="138">
        <f>insurance9[[#This Row],[charges]]</f>
        <v>13635.6379</v>
      </c>
      <c r="P590" s="138" t="str" cm="1">
        <f t="array" ref="P590">INDEX(bmi[bmi name],MATCH(1,(insurance9[[#This Row],[bmi]]&lt;bmi[bmi atas])*(insurance9[[#This Row],[bmi]]&gt;=bmi[bmi bawah]),0),0)</f>
        <v>Obesitas II</v>
      </c>
      <c r="Q590" s="138">
        <f>insurance9[[#This Row],[cha]]</f>
        <v>13635.6379</v>
      </c>
      <c r="R590" s="138" t="str">
        <f>insurance9[[#This Row],[smo]]</f>
        <v>Non Perokok</v>
      </c>
      <c r="S590" s="149">
        <f>insurance9[[#This Row],[bmi]]</f>
        <v>35.909999999999997</v>
      </c>
      <c r="T590" s="149">
        <f>insurance9[[#This Row],[age]]</f>
        <v>61</v>
      </c>
      <c r="U590" s="149">
        <f>insurance9[[#This Row],[bmi2]]</f>
        <v>35.909999999999997</v>
      </c>
      <c r="V590">
        <f>insurance9[[#This Row],[charges_class]]</f>
        <v>3</v>
      </c>
      <c r="W590">
        <f>VLOOKUP(insurance9[[#This Row],[region]],Table2[],2,0)</f>
        <v>2</v>
      </c>
      <c r="X590">
        <f>IF(insurance9[[#This Row],[sex]]="female",0,1)</f>
        <v>0</v>
      </c>
      <c r="Y590">
        <f>insurance9[[#This Row],[bmi]]</f>
        <v>35.909999999999997</v>
      </c>
      <c r="Z590">
        <f>insurance9[[#This Row],[children]]</f>
        <v>0</v>
      </c>
    </row>
    <row r="591" spans="1:26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 s="29">
        <v>5976.8311000000003</v>
      </c>
      <c r="H591" cm="1">
        <f t="array" ref="H591">INDEX(kelas_charges[kelas],MATCH(1,(insurance9[[#This Row],[charges]]&gt;=kelas_charges[Lower])*(insurance9[[#This Row],[charges]]&lt;kelas_charges[Upper]),0),1)</f>
        <v>1</v>
      </c>
      <c r="I591" t="str" cm="1">
        <f t="array" ref="I591">INDEX(kelas_charges[desc],MATCH(1,(insurance9[[#This Row],[charges]]&gt;=kelas_charges[Lower])*(insurance9[[#This Row],[charges]]&lt;kelas_charges[Upper]),0),1)</f>
        <v>1121 s.d 6817</v>
      </c>
      <c r="J591">
        <f>IF(insurance9[[#This Row],[charges]]&gt;16700,1,0)</f>
        <v>0</v>
      </c>
      <c r="K591" s="138">
        <f>insurance9[[#This Row],[charges]]</f>
        <v>5976.8311000000003</v>
      </c>
      <c r="L591">
        <f>insurance9[[#This Row],[age]]</f>
        <v>38</v>
      </c>
      <c r="M591">
        <f>IF(insurance9[[#This Row],[smoker]]="yes",1,0)</f>
        <v>0</v>
      </c>
      <c r="N591" t="str">
        <f>IF(insurance9[[#This Row],[smoker]]="yes","Perokok","Non Perokok")</f>
        <v>Non Perokok</v>
      </c>
      <c r="O591" s="138">
        <f>insurance9[[#This Row],[charges]]</f>
        <v>5976.8311000000003</v>
      </c>
      <c r="P591" s="138" t="str" cm="1">
        <f t="array" ref="P591">INDEX(bmi[bmi name],MATCH(1,(insurance9[[#This Row],[bmi]]&lt;bmi[bmi atas])*(insurance9[[#This Row],[bmi]]&gt;=bmi[bmi bawah]),0),0)</f>
        <v>Obesitas II</v>
      </c>
      <c r="Q591" s="138">
        <f>insurance9[[#This Row],[cha]]</f>
        <v>5976.8311000000003</v>
      </c>
      <c r="R591" s="138" t="str">
        <f>insurance9[[#This Row],[smo]]</f>
        <v>Non Perokok</v>
      </c>
      <c r="S591" s="149">
        <f>insurance9[[#This Row],[bmi]]</f>
        <v>30.69</v>
      </c>
      <c r="T591" s="149">
        <f>insurance9[[#This Row],[age]]</f>
        <v>38</v>
      </c>
      <c r="U591" s="149">
        <f>insurance9[[#This Row],[bmi2]]</f>
        <v>30.69</v>
      </c>
      <c r="V591">
        <f>insurance9[[#This Row],[charges_class]]</f>
        <v>1</v>
      </c>
      <c r="W591">
        <f>VLOOKUP(insurance9[[#This Row],[region]],Table2[],2,0)</f>
        <v>4</v>
      </c>
      <c r="X591">
        <f>IF(insurance9[[#This Row],[sex]]="female",0,1)</f>
        <v>0</v>
      </c>
      <c r="Y591">
        <f>insurance9[[#This Row],[bmi]]</f>
        <v>30.69</v>
      </c>
      <c r="Z591">
        <f>insurance9[[#This Row],[children]]</f>
        <v>1</v>
      </c>
    </row>
    <row r="592" spans="1:26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 s="29">
        <v>11842.441999999999</v>
      </c>
      <c r="H592" cm="1">
        <f t="array" ref="H592">INDEX(kelas_charges[kelas],MATCH(1,(insurance9[[#This Row],[charges]]&gt;=kelas_charges[Lower])*(insurance9[[#This Row],[charges]]&lt;kelas_charges[Upper]),0),1)</f>
        <v>2</v>
      </c>
      <c r="I592" t="str" cm="1">
        <f t="array" ref="I592">INDEX(kelas_charges[desc],MATCH(1,(insurance9[[#This Row],[charges]]&gt;=kelas_charges[Lower])*(insurance9[[#This Row],[charges]]&lt;kelas_charges[Upper]),0),1)</f>
        <v>6817 s.d 12512</v>
      </c>
      <c r="J592">
        <f>IF(insurance9[[#This Row],[charges]]&gt;16700,1,0)</f>
        <v>0</v>
      </c>
      <c r="K592" s="138">
        <f>insurance9[[#This Row],[charges]]</f>
        <v>11842.441999999999</v>
      </c>
      <c r="L592">
        <f>insurance9[[#This Row],[age]]</f>
        <v>58</v>
      </c>
      <c r="M592">
        <f>IF(insurance9[[#This Row],[smoker]]="yes",1,0)</f>
        <v>0</v>
      </c>
      <c r="N592" t="str">
        <f>IF(insurance9[[#This Row],[smoker]]="yes","Perokok","Non Perokok")</f>
        <v>Non Perokok</v>
      </c>
      <c r="O592" s="138">
        <f>insurance9[[#This Row],[charges]]</f>
        <v>11842.441999999999</v>
      </c>
      <c r="P592" s="138" t="str" cm="1">
        <f t="array" ref="P592">INDEX(bmi[bmi name],MATCH(1,(insurance9[[#This Row],[bmi]]&lt;bmi[bmi atas])*(insurance9[[#This Row],[bmi]]&gt;=bmi[bmi bawah]),0),0)</f>
        <v>Obesitas I</v>
      </c>
      <c r="Q592" s="138">
        <f>insurance9[[#This Row],[cha]]</f>
        <v>11842.441999999999</v>
      </c>
      <c r="R592" s="138" t="str">
        <f>insurance9[[#This Row],[smo]]</f>
        <v>Non Perokok</v>
      </c>
      <c r="S592" s="149">
        <f>insurance9[[#This Row],[bmi]]</f>
        <v>29</v>
      </c>
      <c r="T592" s="149">
        <f>insurance9[[#This Row],[age]]</f>
        <v>58</v>
      </c>
      <c r="U592" s="149">
        <f>insurance9[[#This Row],[bmi2]]</f>
        <v>29</v>
      </c>
      <c r="V592">
        <f>insurance9[[#This Row],[charges_class]]</f>
        <v>2</v>
      </c>
      <c r="W592">
        <f>VLOOKUP(insurance9[[#This Row],[region]],Table2[],2,0)</f>
        <v>3</v>
      </c>
      <c r="X592">
        <f>IF(insurance9[[#This Row],[sex]]="female",0,1)</f>
        <v>0</v>
      </c>
      <c r="Y592">
        <f>insurance9[[#This Row],[bmi]]</f>
        <v>29</v>
      </c>
      <c r="Z592">
        <f>insurance9[[#This Row],[children]]</f>
        <v>0</v>
      </c>
    </row>
    <row r="593" spans="1:26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 s="29">
        <v>8428.0692999999992</v>
      </c>
      <c r="H593" cm="1">
        <f t="array" ref="H593">INDEX(kelas_charges[kelas],MATCH(1,(insurance9[[#This Row],[charges]]&gt;=kelas_charges[Lower])*(insurance9[[#This Row],[charges]]&lt;kelas_charges[Upper]),0),1)</f>
        <v>2</v>
      </c>
      <c r="I593" t="str" cm="1">
        <f t="array" ref="I593">INDEX(kelas_charges[desc],MATCH(1,(insurance9[[#This Row],[charges]]&gt;=kelas_charges[Lower])*(insurance9[[#This Row],[charges]]&lt;kelas_charges[Upper]),0),1)</f>
        <v>6817 s.d 12512</v>
      </c>
      <c r="J593">
        <f>IF(insurance9[[#This Row],[charges]]&gt;16700,1,0)</f>
        <v>0</v>
      </c>
      <c r="K593" s="138">
        <f>insurance9[[#This Row],[charges]]</f>
        <v>8428.0692999999992</v>
      </c>
      <c r="L593">
        <f>insurance9[[#This Row],[age]]</f>
        <v>47</v>
      </c>
      <c r="M593">
        <f>IF(insurance9[[#This Row],[smoker]]="yes",1,0)</f>
        <v>0</v>
      </c>
      <c r="N593" t="str">
        <f>IF(insurance9[[#This Row],[smoker]]="yes","Perokok","Non Perokok")</f>
        <v>Non Perokok</v>
      </c>
      <c r="O593" s="138">
        <f>insurance9[[#This Row],[charges]]</f>
        <v>8428.0692999999992</v>
      </c>
      <c r="P593" s="138" t="str" cm="1">
        <f t="array" ref="P593">INDEX(bmi[bmi name],MATCH(1,(insurance9[[#This Row],[bmi]]&lt;bmi[bmi atas])*(insurance9[[#This Row],[bmi]]&gt;=bmi[bmi bawah]),0),0)</f>
        <v>Normal</v>
      </c>
      <c r="Q593" s="138">
        <f>insurance9[[#This Row],[cha]]</f>
        <v>8428.0692999999992</v>
      </c>
      <c r="R593" s="138" t="str">
        <f>insurance9[[#This Row],[smo]]</f>
        <v>Non Perokok</v>
      </c>
      <c r="S593" s="149">
        <f>insurance9[[#This Row],[bmi]]</f>
        <v>19.57</v>
      </c>
      <c r="T593" s="149">
        <f>insurance9[[#This Row],[age]]</f>
        <v>47</v>
      </c>
      <c r="U593" s="149">
        <f>insurance9[[#This Row],[bmi2]]</f>
        <v>19.57</v>
      </c>
      <c r="V593">
        <f>insurance9[[#This Row],[charges_class]]</f>
        <v>2</v>
      </c>
      <c r="W593">
        <f>VLOOKUP(insurance9[[#This Row],[region]],Table2[],2,0)</f>
        <v>1</v>
      </c>
      <c r="X593">
        <f>IF(insurance9[[#This Row],[sex]]="female",0,1)</f>
        <v>1</v>
      </c>
      <c r="Y593">
        <f>insurance9[[#This Row],[bmi]]</f>
        <v>19.57</v>
      </c>
      <c r="Z593">
        <f>insurance9[[#This Row],[children]]</f>
        <v>1</v>
      </c>
    </row>
    <row r="594" spans="1:26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 s="29">
        <v>2566.4706999999999</v>
      </c>
      <c r="H594" cm="1">
        <f t="array" ref="H594">INDEX(kelas_charges[kelas],MATCH(1,(insurance9[[#This Row],[charges]]&gt;=kelas_charges[Lower])*(insurance9[[#This Row],[charges]]&lt;kelas_charges[Upper]),0),1)</f>
        <v>1</v>
      </c>
      <c r="I594" t="str" cm="1">
        <f t="array" ref="I594">INDEX(kelas_charges[desc],MATCH(1,(insurance9[[#This Row],[charges]]&gt;=kelas_charges[Lower])*(insurance9[[#This Row],[charges]]&lt;kelas_charges[Upper]),0),1)</f>
        <v>1121 s.d 6817</v>
      </c>
      <c r="J594">
        <f>IF(insurance9[[#This Row],[charges]]&gt;16700,1,0)</f>
        <v>0</v>
      </c>
      <c r="K594" s="138">
        <f>insurance9[[#This Row],[charges]]</f>
        <v>2566.4706999999999</v>
      </c>
      <c r="L594">
        <f>insurance9[[#This Row],[age]]</f>
        <v>20</v>
      </c>
      <c r="M594">
        <f>IF(insurance9[[#This Row],[smoker]]="yes",1,0)</f>
        <v>0</v>
      </c>
      <c r="N594" t="str">
        <f>IF(insurance9[[#This Row],[smoker]]="yes","Perokok","Non Perokok")</f>
        <v>Non Perokok</v>
      </c>
      <c r="O594" s="138">
        <f>insurance9[[#This Row],[charges]]</f>
        <v>2566.4706999999999</v>
      </c>
      <c r="P594" s="138" t="str" cm="1">
        <f t="array" ref="P594">INDEX(bmi[bmi name],MATCH(1,(insurance9[[#This Row],[bmi]]&lt;bmi[bmi atas])*(insurance9[[#This Row],[bmi]]&gt;=bmi[bmi bawah]),0),0)</f>
        <v>Obesitas II</v>
      </c>
      <c r="Q594" s="138">
        <f>insurance9[[#This Row],[cha]]</f>
        <v>2566.4706999999999</v>
      </c>
      <c r="R594" s="138" t="str">
        <f>insurance9[[#This Row],[smo]]</f>
        <v>Non Perokok</v>
      </c>
      <c r="S594" s="149">
        <f>insurance9[[#This Row],[bmi]]</f>
        <v>31.13</v>
      </c>
      <c r="T594" s="149">
        <f>insurance9[[#This Row],[age]]</f>
        <v>20</v>
      </c>
      <c r="U594" s="149">
        <f>insurance9[[#This Row],[bmi2]]</f>
        <v>31.13</v>
      </c>
      <c r="V594">
        <f>insurance9[[#This Row],[charges_class]]</f>
        <v>1</v>
      </c>
      <c r="W594">
        <f>VLOOKUP(insurance9[[#This Row],[region]],Table2[],2,0)</f>
        <v>4</v>
      </c>
      <c r="X594">
        <f>IF(insurance9[[#This Row],[sex]]="female",0,1)</f>
        <v>1</v>
      </c>
      <c r="Y594">
        <f>insurance9[[#This Row],[bmi]]</f>
        <v>31.13</v>
      </c>
      <c r="Z594">
        <f>insurance9[[#This Row],[children]]</f>
        <v>2</v>
      </c>
    </row>
    <row r="595" spans="1:26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 s="29">
        <v>15359.104499999999</v>
      </c>
      <c r="H595" cm="1">
        <f t="array" ref="H595">INDEX(kelas_charges[kelas],MATCH(1,(insurance9[[#This Row],[charges]]&gt;=kelas_charges[Lower])*(insurance9[[#This Row],[charges]]&lt;kelas_charges[Upper]),0),1)</f>
        <v>3</v>
      </c>
      <c r="I595" t="str" cm="1">
        <f t="array" ref="I595">INDEX(kelas_charges[desc],MATCH(1,(insurance9[[#This Row],[charges]]&gt;=kelas_charges[Lower])*(insurance9[[#This Row],[charges]]&lt;kelas_charges[Upper]),0),1)</f>
        <v>12512 s.d 18207</v>
      </c>
      <c r="J595">
        <f>IF(insurance9[[#This Row],[charges]]&gt;16700,1,0)</f>
        <v>0</v>
      </c>
      <c r="K595" s="138">
        <f>insurance9[[#This Row],[charges]]</f>
        <v>15359.104499999999</v>
      </c>
      <c r="L595">
        <f>insurance9[[#This Row],[age]]</f>
        <v>21</v>
      </c>
      <c r="M595">
        <f>IF(insurance9[[#This Row],[smoker]]="yes",1,0)</f>
        <v>1</v>
      </c>
      <c r="N595" t="str">
        <f>IF(insurance9[[#This Row],[smoker]]="yes","Perokok","Non Perokok")</f>
        <v>Perokok</v>
      </c>
      <c r="O595" s="138">
        <f>insurance9[[#This Row],[charges]]</f>
        <v>15359.104499999999</v>
      </c>
      <c r="P595" s="138" t="str" cm="1">
        <f t="array" ref="P595">INDEX(bmi[bmi name],MATCH(1,(insurance9[[#This Row],[bmi]]&lt;bmi[bmi atas])*(insurance9[[#This Row],[bmi]]&gt;=bmi[bmi bawah]),0),0)</f>
        <v>Normal</v>
      </c>
      <c r="Q595" s="138">
        <f>insurance9[[#This Row],[cha]]</f>
        <v>15359.104499999999</v>
      </c>
      <c r="R595" s="138" t="str">
        <f>insurance9[[#This Row],[smo]]</f>
        <v>Perokok</v>
      </c>
      <c r="S595" s="149">
        <f>insurance9[[#This Row],[bmi]]</f>
        <v>21.85</v>
      </c>
      <c r="T595" s="149">
        <f>insurance9[[#This Row],[age]]</f>
        <v>21</v>
      </c>
      <c r="U595" s="149">
        <f>insurance9[[#This Row],[bmi2]]</f>
        <v>21.85</v>
      </c>
      <c r="V595">
        <f>insurance9[[#This Row],[charges_class]]</f>
        <v>3</v>
      </c>
      <c r="W595">
        <f>VLOOKUP(insurance9[[#This Row],[region]],Table2[],2,0)</f>
        <v>2</v>
      </c>
      <c r="X595">
        <f>IF(insurance9[[#This Row],[sex]]="female",0,1)</f>
        <v>0</v>
      </c>
      <c r="Y595">
        <f>insurance9[[#This Row],[bmi]]</f>
        <v>21.85</v>
      </c>
      <c r="Z595">
        <f>insurance9[[#This Row],[children]]</f>
        <v>1</v>
      </c>
    </row>
    <row r="596" spans="1:26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 s="29">
        <v>5709.1643999999997</v>
      </c>
      <c r="H596" cm="1">
        <f t="array" ref="H596">INDEX(kelas_charges[kelas],MATCH(1,(insurance9[[#This Row],[charges]]&gt;=kelas_charges[Lower])*(insurance9[[#This Row],[charges]]&lt;kelas_charges[Upper]),0),1)</f>
        <v>1</v>
      </c>
      <c r="I596" t="str" cm="1">
        <f t="array" ref="I596">INDEX(kelas_charges[desc],MATCH(1,(insurance9[[#This Row],[charges]]&gt;=kelas_charges[Lower])*(insurance9[[#This Row],[charges]]&lt;kelas_charges[Upper]),0),1)</f>
        <v>1121 s.d 6817</v>
      </c>
      <c r="J596">
        <f>IF(insurance9[[#This Row],[charges]]&gt;16700,1,0)</f>
        <v>0</v>
      </c>
      <c r="K596" s="138">
        <f>insurance9[[#This Row],[charges]]</f>
        <v>5709.1643999999997</v>
      </c>
      <c r="L596">
        <f>insurance9[[#This Row],[age]]</f>
        <v>41</v>
      </c>
      <c r="M596">
        <f>IF(insurance9[[#This Row],[smoker]]="yes",1,0)</f>
        <v>0</v>
      </c>
      <c r="N596" t="str">
        <f>IF(insurance9[[#This Row],[smoker]]="yes","Perokok","Non Perokok")</f>
        <v>Non Perokok</v>
      </c>
      <c r="O596" s="138">
        <f>insurance9[[#This Row],[charges]]</f>
        <v>5709.1643999999997</v>
      </c>
      <c r="P596" s="138" t="str" cm="1">
        <f t="array" ref="P596">INDEX(bmi[bmi name],MATCH(1,(insurance9[[#This Row],[bmi]]&lt;bmi[bmi atas])*(insurance9[[#This Row],[bmi]]&gt;=bmi[bmi bawah]),0),0)</f>
        <v>Obesitas II</v>
      </c>
      <c r="Q596" s="138">
        <f>insurance9[[#This Row],[cha]]</f>
        <v>5709.1643999999997</v>
      </c>
      <c r="R596" s="138" t="str">
        <f>insurance9[[#This Row],[smo]]</f>
        <v>Non Perokok</v>
      </c>
      <c r="S596" s="149">
        <f>insurance9[[#This Row],[bmi]]</f>
        <v>40.26</v>
      </c>
      <c r="T596" s="149">
        <f>insurance9[[#This Row],[age]]</f>
        <v>41</v>
      </c>
      <c r="U596" s="149">
        <f>insurance9[[#This Row],[bmi2]]</f>
        <v>40.26</v>
      </c>
      <c r="V596">
        <f>insurance9[[#This Row],[charges_class]]</f>
        <v>1</v>
      </c>
      <c r="W596">
        <f>VLOOKUP(insurance9[[#This Row],[region]],Table2[],2,0)</f>
        <v>4</v>
      </c>
      <c r="X596">
        <f>IF(insurance9[[#This Row],[sex]]="female",0,1)</f>
        <v>1</v>
      </c>
      <c r="Y596">
        <f>insurance9[[#This Row],[bmi]]</f>
        <v>40.26</v>
      </c>
      <c r="Z596">
        <f>insurance9[[#This Row],[children]]</f>
        <v>0</v>
      </c>
    </row>
    <row r="597" spans="1:26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 s="29">
        <v>8823.9857499999998</v>
      </c>
      <c r="H597" cm="1">
        <f t="array" ref="H597">INDEX(kelas_charges[kelas],MATCH(1,(insurance9[[#This Row],[charges]]&gt;=kelas_charges[Lower])*(insurance9[[#This Row],[charges]]&lt;kelas_charges[Upper]),0),1)</f>
        <v>2</v>
      </c>
      <c r="I597" t="str" cm="1">
        <f t="array" ref="I597">INDEX(kelas_charges[desc],MATCH(1,(insurance9[[#This Row],[charges]]&gt;=kelas_charges[Lower])*(insurance9[[#This Row],[charges]]&lt;kelas_charges[Upper]),0),1)</f>
        <v>6817 s.d 12512</v>
      </c>
      <c r="J597">
        <f>IF(insurance9[[#This Row],[charges]]&gt;16700,1,0)</f>
        <v>0</v>
      </c>
      <c r="K597" s="138">
        <f>insurance9[[#This Row],[charges]]</f>
        <v>8823.9857499999998</v>
      </c>
      <c r="L597">
        <f>insurance9[[#This Row],[age]]</f>
        <v>46</v>
      </c>
      <c r="M597">
        <f>IF(insurance9[[#This Row],[smoker]]="yes",1,0)</f>
        <v>0</v>
      </c>
      <c r="N597" t="str">
        <f>IF(insurance9[[#This Row],[smoker]]="yes","Perokok","Non Perokok")</f>
        <v>Non Perokok</v>
      </c>
      <c r="O597" s="138">
        <f>insurance9[[#This Row],[charges]]</f>
        <v>8823.9857499999998</v>
      </c>
      <c r="P597" s="138" t="str" cm="1">
        <f t="array" ref="P597">INDEX(bmi[bmi name],MATCH(1,(insurance9[[#This Row],[bmi]]&lt;bmi[bmi atas])*(insurance9[[#This Row],[bmi]]&gt;=bmi[bmi bawah]),0),0)</f>
        <v>Obesitas II</v>
      </c>
      <c r="Q597" s="138">
        <f>insurance9[[#This Row],[cha]]</f>
        <v>8823.9857499999998</v>
      </c>
      <c r="R597" s="138" t="str">
        <f>insurance9[[#This Row],[smo]]</f>
        <v>Non Perokok</v>
      </c>
      <c r="S597" s="149">
        <f>insurance9[[#This Row],[bmi]]</f>
        <v>33.725000000000001</v>
      </c>
      <c r="T597" s="149">
        <f>insurance9[[#This Row],[age]]</f>
        <v>46</v>
      </c>
      <c r="U597" s="149">
        <f>insurance9[[#This Row],[bmi2]]</f>
        <v>33.725000000000001</v>
      </c>
      <c r="V597">
        <f>insurance9[[#This Row],[charges_class]]</f>
        <v>2</v>
      </c>
      <c r="W597">
        <f>VLOOKUP(insurance9[[#This Row],[region]],Table2[],2,0)</f>
        <v>2</v>
      </c>
      <c r="X597">
        <f>IF(insurance9[[#This Row],[sex]]="female",0,1)</f>
        <v>0</v>
      </c>
      <c r="Y597">
        <f>insurance9[[#This Row],[bmi]]</f>
        <v>33.725000000000001</v>
      </c>
      <c r="Z597">
        <f>insurance9[[#This Row],[children]]</f>
        <v>1</v>
      </c>
    </row>
    <row r="598" spans="1:26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 s="29">
        <v>7640.3091999999997</v>
      </c>
      <c r="H598" cm="1">
        <f t="array" ref="H598">INDEX(kelas_charges[kelas],MATCH(1,(insurance9[[#This Row],[charges]]&gt;=kelas_charges[Lower])*(insurance9[[#This Row],[charges]]&lt;kelas_charges[Upper]),0),1)</f>
        <v>2</v>
      </c>
      <c r="I598" t="str" cm="1">
        <f t="array" ref="I598">INDEX(kelas_charges[desc],MATCH(1,(insurance9[[#This Row],[charges]]&gt;=kelas_charges[Lower])*(insurance9[[#This Row],[charges]]&lt;kelas_charges[Upper]),0),1)</f>
        <v>6817 s.d 12512</v>
      </c>
      <c r="J598">
        <f>IF(insurance9[[#This Row],[charges]]&gt;16700,1,0)</f>
        <v>0</v>
      </c>
      <c r="K598" s="138">
        <f>insurance9[[#This Row],[charges]]</f>
        <v>7640.3091999999997</v>
      </c>
      <c r="L598">
        <f>insurance9[[#This Row],[age]]</f>
        <v>42</v>
      </c>
      <c r="M598">
        <f>IF(insurance9[[#This Row],[smoker]]="yes",1,0)</f>
        <v>0</v>
      </c>
      <c r="N598" t="str">
        <f>IF(insurance9[[#This Row],[smoker]]="yes","Perokok","Non Perokok")</f>
        <v>Non Perokok</v>
      </c>
      <c r="O598" s="138">
        <f>insurance9[[#This Row],[charges]]</f>
        <v>7640.3091999999997</v>
      </c>
      <c r="P598" s="138" t="str" cm="1">
        <f t="array" ref="P598">INDEX(bmi[bmi name],MATCH(1,(insurance9[[#This Row],[bmi]]&lt;bmi[bmi atas])*(insurance9[[#This Row],[bmi]]&gt;=bmi[bmi bawah]),0),0)</f>
        <v>Obesitas I</v>
      </c>
      <c r="Q598" s="138">
        <f>insurance9[[#This Row],[cha]]</f>
        <v>7640.3091999999997</v>
      </c>
      <c r="R598" s="138" t="str">
        <f>insurance9[[#This Row],[smo]]</f>
        <v>Non Perokok</v>
      </c>
      <c r="S598" s="149">
        <f>insurance9[[#This Row],[bmi]]</f>
        <v>29.48</v>
      </c>
      <c r="T598" s="149">
        <f>insurance9[[#This Row],[age]]</f>
        <v>42</v>
      </c>
      <c r="U598" s="149">
        <f>insurance9[[#This Row],[bmi2]]</f>
        <v>29.48</v>
      </c>
      <c r="V598">
        <f>insurance9[[#This Row],[charges_class]]</f>
        <v>2</v>
      </c>
      <c r="W598">
        <f>VLOOKUP(insurance9[[#This Row],[region]],Table2[],2,0)</f>
        <v>4</v>
      </c>
      <c r="X598">
        <f>IF(insurance9[[#This Row],[sex]]="female",0,1)</f>
        <v>0</v>
      </c>
      <c r="Y598">
        <f>insurance9[[#This Row],[bmi]]</f>
        <v>29.48</v>
      </c>
      <c r="Z598">
        <f>insurance9[[#This Row],[children]]</f>
        <v>2</v>
      </c>
    </row>
    <row r="599" spans="1:26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 s="29">
        <v>5594.8455000000004</v>
      </c>
      <c r="H599" cm="1">
        <f t="array" ref="H599">INDEX(kelas_charges[kelas],MATCH(1,(insurance9[[#This Row],[charges]]&gt;=kelas_charges[Lower])*(insurance9[[#This Row],[charges]]&lt;kelas_charges[Upper]),0),1)</f>
        <v>1</v>
      </c>
      <c r="I599" t="str" cm="1">
        <f t="array" ref="I599">INDEX(kelas_charges[desc],MATCH(1,(insurance9[[#This Row],[charges]]&gt;=kelas_charges[Lower])*(insurance9[[#This Row],[charges]]&lt;kelas_charges[Upper]),0),1)</f>
        <v>1121 s.d 6817</v>
      </c>
      <c r="J599">
        <f>IF(insurance9[[#This Row],[charges]]&gt;16700,1,0)</f>
        <v>0</v>
      </c>
      <c r="K599" s="138">
        <f>insurance9[[#This Row],[charges]]</f>
        <v>5594.8455000000004</v>
      </c>
      <c r="L599">
        <f>insurance9[[#This Row],[age]]</f>
        <v>34</v>
      </c>
      <c r="M599">
        <f>IF(insurance9[[#This Row],[smoker]]="yes",1,0)</f>
        <v>0</v>
      </c>
      <c r="N599" t="str">
        <f>IF(insurance9[[#This Row],[smoker]]="yes","Perokok","Non Perokok")</f>
        <v>Non Perokok</v>
      </c>
      <c r="O599" s="138">
        <f>insurance9[[#This Row],[charges]]</f>
        <v>5594.8455000000004</v>
      </c>
      <c r="P599" s="138" t="str" cm="1">
        <f t="array" ref="P599">INDEX(bmi[bmi name],MATCH(1,(insurance9[[#This Row],[bmi]]&lt;bmi[bmi atas])*(insurance9[[#This Row],[bmi]]&gt;=bmi[bmi bawah]),0),0)</f>
        <v>Obesitas II</v>
      </c>
      <c r="Q599" s="138">
        <f>insurance9[[#This Row],[cha]]</f>
        <v>5594.8455000000004</v>
      </c>
      <c r="R599" s="138" t="str">
        <f>insurance9[[#This Row],[smo]]</f>
        <v>Non Perokok</v>
      </c>
      <c r="S599" s="149">
        <f>insurance9[[#This Row],[bmi]]</f>
        <v>33.25</v>
      </c>
      <c r="T599" s="149">
        <f>insurance9[[#This Row],[age]]</f>
        <v>34</v>
      </c>
      <c r="U599" s="149">
        <f>insurance9[[#This Row],[bmi2]]</f>
        <v>33.25</v>
      </c>
      <c r="V599">
        <f>insurance9[[#This Row],[charges_class]]</f>
        <v>1</v>
      </c>
      <c r="W599">
        <f>VLOOKUP(insurance9[[#This Row],[region]],Table2[],2,0)</f>
        <v>2</v>
      </c>
      <c r="X599">
        <f>IF(insurance9[[#This Row],[sex]]="female",0,1)</f>
        <v>0</v>
      </c>
      <c r="Y599">
        <f>insurance9[[#This Row],[bmi]]</f>
        <v>33.25</v>
      </c>
      <c r="Z599">
        <f>insurance9[[#This Row],[children]]</f>
        <v>1</v>
      </c>
    </row>
    <row r="600" spans="1:26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 s="29">
        <v>7441.5010000000002</v>
      </c>
      <c r="H600" cm="1">
        <f t="array" ref="H600">INDEX(kelas_charges[kelas],MATCH(1,(insurance9[[#This Row],[charges]]&gt;=kelas_charges[Lower])*(insurance9[[#This Row],[charges]]&lt;kelas_charges[Upper]),0),1)</f>
        <v>2</v>
      </c>
      <c r="I600" t="str" cm="1">
        <f t="array" ref="I600">INDEX(kelas_charges[desc],MATCH(1,(insurance9[[#This Row],[charges]]&gt;=kelas_charges[Lower])*(insurance9[[#This Row],[charges]]&lt;kelas_charges[Upper]),0),1)</f>
        <v>6817 s.d 12512</v>
      </c>
      <c r="J600">
        <f>IF(insurance9[[#This Row],[charges]]&gt;16700,1,0)</f>
        <v>0</v>
      </c>
      <c r="K600" s="138">
        <f>insurance9[[#This Row],[charges]]</f>
        <v>7441.5010000000002</v>
      </c>
      <c r="L600">
        <f>insurance9[[#This Row],[age]]</f>
        <v>43</v>
      </c>
      <c r="M600">
        <f>IF(insurance9[[#This Row],[smoker]]="yes",1,0)</f>
        <v>0</v>
      </c>
      <c r="N600" t="str">
        <f>IF(insurance9[[#This Row],[smoker]]="yes","Perokok","Non Perokok")</f>
        <v>Non Perokok</v>
      </c>
      <c r="O600" s="138">
        <f>insurance9[[#This Row],[charges]]</f>
        <v>7441.5010000000002</v>
      </c>
      <c r="P600" s="138" t="str" cm="1">
        <f t="array" ref="P600">INDEX(bmi[bmi name],MATCH(1,(insurance9[[#This Row],[bmi]]&lt;bmi[bmi atas])*(insurance9[[#This Row],[bmi]]&gt;=bmi[bmi bawah]),0),0)</f>
        <v>Obesitas II</v>
      </c>
      <c r="Q600" s="138">
        <f>insurance9[[#This Row],[cha]]</f>
        <v>7441.5010000000002</v>
      </c>
      <c r="R600" s="138" t="str">
        <f>insurance9[[#This Row],[smo]]</f>
        <v>Non Perokok</v>
      </c>
      <c r="S600" s="149">
        <f>insurance9[[#This Row],[bmi]]</f>
        <v>32.6</v>
      </c>
      <c r="T600" s="149">
        <f>insurance9[[#This Row],[age]]</f>
        <v>43</v>
      </c>
      <c r="U600" s="149">
        <f>insurance9[[#This Row],[bmi2]]</f>
        <v>32.6</v>
      </c>
      <c r="V600">
        <f>insurance9[[#This Row],[charges_class]]</f>
        <v>2</v>
      </c>
      <c r="W600">
        <f>VLOOKUP(insurance9[[#This Row],[region]],Table2[],2,0)</f>
        <v>3</v>
      </c>
      <c r="X600">
        <f>IF(insurance9[[#This Row],[sex]]="female",0,1)</f>
        <v>1</v>
      </c>
      <c r="Y600">
        <f>insurance9[[#This Row],[bmi]]</f>
        <v>32.6</v>
      </c>
      <c r="Z600">
        <f>insurance9[[#This Row],[children]]</f>
        <v>2</v>
      </c>
    </row>
    <row r="601" spans="1:26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 s="29">
        <v>33471.971890000001</v>
      </c>
      <c r="H601" cm="1">
        <f t="array" ref="H601">INDEX(kelas_charges[kelas],MATCH(1,(insurance9[[#This Row],[charges]]&gt;=kelas_charges[Lower])*(insurance9[[#This Row],[charges]]&lt;kelas_charges[Upper]),0),1)</f>
        <v>6</v>
      </c>
      <c r="I601" t="str" cm="1">
        <f t="array" ref="I601">INDEX(kelas_charges[desc],MATCH(1,(insurance9[[#This Row],[charges]]&gt;=kelas_charges[Lower])*(insurance9[[#This Row],[charges]]&lt;kelas_charges[Upper]),0),1)</f>
        <v>29598 s.d 35293</v>
      </c>
      <c r="J601">
        <f>IF(insurance9[[#This Row],[charges]]&gt;16700,1,0)</f>
        <v>1</v>
      </c>
      <c r="K601" s="138">
        <f>insurance9[[#This Row],[charges]]</f>
        <v>33471.971890000001</v>
      </c>
      <c r="L601">
        <f>insurance9[[#This Row],[age]]</f>
        <v>52</v>
      </c>
      <c r="M601">
        <f>IF(insurance9[[#This Row],[smoker]]="yes",1,0)</f>
        <v>0</v>
      </c>
      <c r="N601" t="str">
        <f>IF(insurance9[[#This Row],[smoker]]="yes","Perokok","Non Perokok")</f>
        <v>Non Perokok</v>
      </c>
      <c r="O601" s="138">
        <f>insurance9[[#This Row],[charges]]</f>
        <v>33471.971890000001</v>
      </c>
      <c r="P601" s="138" t="str" cm="1">
        <f t="array" ref="P601">INDEX(bmi[bmi name],MATCH(1,(insurance9[[#This Row],[bmi]]&lt;bmi[bmi atas])*(insurance9[[#This Row],[bmi]]&gt;=bmi[bmi bawah]),0),0)</f>
        <v>Obesitas II</v>
      </c>
      <c r="Q601" s="138">
        <f>insurance9[[#This Row],[cha]]</f>
        <v>33471.971890000001</v>
      </c>
      <c r="R601" s="138" t="str">
        <f>insurance9[[#This Row],[smo]]</f>
        <v>Non Perokok</v>
      </c>
      <c r="S601" s="149">
        <f>insurance9[[#This Row],[bmi]]</f>
        <v>37.524999999999999</v>
      </c>
      <c r="T601" s="149">
        <f>insurance9[[#This Row],[age]]</f>
        <v>52</v>
      </c>
      <c r="U601" s="149">
        <f>insurance9[[#This Row],[bmi2]]</f>
        <v>37.524999999999999</v>
      </c>
      <c r="V601">
        <f>insurance9[[#This Row],[charges_class]]</f>
        <v>6</v>
      </c>
      <c r="W601">
        <f>VLOOKUP(insurance9[[#This Row],[region]],Table2[],2,0)</f>
        <v>1</v>
      </c>
      <c r="X601">
        <f>IF(insurance9[[#This Row],[sex]]="female",0,1)</f>
        <v>0</v>
      </c>
      <c r="Y601">
        <f>insurance9[[#This Row],[bmi]]</f>
        <v>37.524999999999999</v>
      </c>
      <c r="Z601">
        <f>insurance9[[#This Row],[children]]</f>
        <v>2</v>
      </c>
    </row>
    <row r="602" spans="1:26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 s="29">
        <v>1633.0444</v>
      </c>
      <c r="H602" cm="1">
        <f t="array" ref="H602">INDEX(kelas_charges[kelas],MATCH(1,(insurance9[[#This Row],[charges]]&gt;=kelas_charges[Lower])*(insurance9[[#This Row],[charges]]&lt;kelas_charges[Upper]),0),1)</f>
        <v>1</v>
      </c>
      <c r="I602" t="str" cm="1">
        <f t="array" ref="I602">INDEX(kelas_charges[desc],MATCH(1,(insurance9[[#This Row],[charges]]&gt;=kelas_charges[Lower])*(insurance9[[#This Row],[charges]]&lt;kelas_charges[Upper]),0),1)</f>
        <v>1121 s.d 6817</v>
      </c>
      <c r="J602">
        <f>IF(insurance9[[#This Row],[charges]]&gt;16700,1,0)</f>
        <v>0</v>
      </c>
      <c r="K602" s="138">
        <f>insurance9[[#This Row],[charges]]</f>
        <v>1633.0444</v>
      </c>
      <c r="L602">
        <f>insurance9[[#This Row],[age]]</f>
        <v>18</v>
      </c>
      <c r="M602">
        <f>IF(insurance9[[#This Row],[smoker]]="yes",1,0)</f>
        <v>0</v>
      </c>
      <c r="N602" t="str">
        <f>IF(insurance9[[#This Row],[smoker]]="yes","Perokok","Non Perokok")</f>
        <v>Non Perokok</v>
      </c>
      <c r="O602" s="138">
        <f>insurance9[[#This Row],[charges]]</f>
        <v>1633.0444</v>
      </c>
      <c r="P602" s="138" t="str" cm="1">
        <f t="array" ref="P602">INDEX(bmi[bmi name],MATCH(1,(insurance9[[#This Row],[bmi]]&lt;bmi[bmi atas])*(insurance9[[#This Row],[bmi]]&gt;=bmi[bmi bawah]),0),0)</f>
        <v>Obesitas II</v>
      </c>
      <c r="Q602" s="138">
        <f>insurance9[[#This Row],[cha]]</f>
        <v>1633.0444</v>
      </c>
      <c r="R602" s="138" t="str">
        <f>insurance9[[#This Row],[smo]]</f>
        <v>Non Perokok</v>
      </c>
      <c r="S602" s="149">
        <f>insurance9[[#This Row],[bmi]]</f>
        <v>39.159999999999997</v>
      </c>
      <c r="T602" s="149">
        <f>insurance9[[#This Row],[age]]</f>
        <v>18</v>
      </c>
      <c r="U602" s="149">
        <f>insurance9[[#This Row],[bmi2]]</f>
        <v>39.159999999999997</v>
      </c>
      <c r="V602">
        <f>insurance9[[#This Row],[charges_class]]</f>
        <v>1</v>
      </c>
      <c r="W602">
        <f>VLOOKUP(insurance9[[#This Row],[region]],Table2[],2,0)</f>
        <v>4</v>
      </c>
      <c r="X602">
        <f>IF(insurance9[[#This Row],[sex]]="female",0,1)</f>
        <v>0</v>
      </c>
      <c r="Y602">
        <f>insurance9[[#This Row],[bmi]]</f>
        <v>39.159999999999997</v>
      </c>
      <c r="Z602">
        <f>insurance9[[#This Row],[children]]</f>
        <v>0</v>
      </c>
    </row>
    <row r="603" spans="1:26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 s="29">
        <v>9174.1356500000002</v>
      </c>
      <c r="H603" cm="1">
        <f t="array" ref="H603">INDEX(kelas_charges[kelas],MATCH(1,(insurance9[[#This Row],[charges]]&gt;=kelas_charges[Lower])*(insurance9[[#This Row],[charges]]&lt;kelas_charges[Upper]),0),1)</f>
        <v>2</v>
      </c>
      <c r="I603" t="str" cm="1">
        <f t="array" ref="I603">INDEX(kelas_charges[desc],MATCH(1,(insurance9[[#This Row],[charges]]&gt;=kelas_charges[Lower])*(insurance9[[#This Row],[charges]]&lt;kelas_charges[Upper]),0),1)</f>
        <v>6817 s.d 12512</v>
      </c>
      <c r="J603">
        <f>IF(insurance9[[#This Row],[charges]]&gt;16700,1,0)</f>
        <v>0</v>
      </c>
      <c r="K603" s="138">
        <f>insurance9[[#This Row],[charges]]</f>
        <v>9174.1356500000002</v>
      </c>
      <c r="L603">
        <f>insurance9[[#This Row],[age]]</f>
        <v>51</v>
      </c>
      <c r="M603">
        <f>IF(insurance9[[#This Row],[smoker]]="yes",1,0)</f>
        <v>0</v>
      </c>
      <c r="N603" t="str">
        <f>IF(insurance9[[#This Row],[smoker]]="yes","Perokok","Non Perokok")</f>
        <v>Non Perokok</v>
      </c>
      <c r="O603" s="138">
        <f>insurance9[[#This Row],[charges]]</f>
        <v>9174.1356500000002</v>
      </c>
      <c r="P603" s="138" t="str" cm="1">
        <f t="array" ref="P603">INDEX(bmi[bmi name],MATCH(1,(insurance9[[#This Row],[bmi]]&lt;bmi[bmi atas])*(insurance9[[#This Row],[bmi]]&gt;=bmi[bmi bawah]),0),0)</f>
        <v>Obesitas II</v>
      </c>
      <c r="Q603" s="138">
        <f>insurance9[[#This Row],[cha]]</f>
        <v>9174.1356500000002</v>
      </c>
      <c r="R603" s="138" t="str">
        <f>insurance9[[#This Row],[smo]]</f>
        <v>Non Perokok</v>
      </c>
      <c r="S603" s="149">
        <f>insurance9[[#This Row],[bmi]]</f>
        <v>31.635000000000002</v>
      </c>
      <c r="T603" s="149">
        <f>insurance9[[#This Row],[age]]</f>
        <v>51</v>
      </c>
      <c r="U603" s="149">
        <f>insurance9[[#This Row],[bmi2]]</f>
        <v>31.635000000000002</v>
      </c>
      <c r="V603">
        <f>insurance9[[#This Row],[charges_class]]</f>
        <v>2</v>
      </c>
      <c r="W603">
        <f>VLOOKUP(insurance9[[#This Row],[region]],Table2[],2,0)</f>
        <v>1</v>
      </c>
      <c r="X603">
        <f>IF(insurance9[[#This Row],[sex]]="female",0,1)</f>
        <v>1</v>
      </c>
      <c r="Y603">
        <f>insurance9[[#This Row],[bmi]]</f>
        <v>31.635000000000002</v>
      </c>
      <c r="Z603">
        <f>insurance9[[#This Row],[children]]</f>
        <v>0</v>
      </c>
    </row>
    <row r="604" spans="1:26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 s="29">
        <v>11070.535</v>
      </c>
      <c r="H604" cm="1">
        <f t="array" ref="H604">INDEX(kelas_charges[kelas],MATCH(1,(insurance9[[#This Row],[charges]]&gt;=kelas_charges[Lower])*(insurance9[[#This Row],[charges]]&lt;kelas_charges[Upper]),0),1)</f>
        <v>2</v>
      </c>
      <c r="I604" t="str" cm="1">
        <f t="array" ref="I604">INDEX(kelas_charges[desc],MATCH(1,(insurance9[[#This Row],[charges]]&gt;=kelas_charges[Lower])*(insurance9[[#This Row],[charges]]&lt;kelas_charges[Upper]),0),1)</f>
        <v>6817 s.d 12512</v>
      </c>
      <c r="J604">
        <f>IF(insurance9[[#This Row],[charges]]&gt;16700,1,0)</f>
        <v>0</v>
      </c>
      <c r="K604" s="138">
        <f>insurance9[[#This Row],[charges]]</f>
        <v>11070.535</v>
      </c>
      <c r="L604">
        <f>insurance9[[#This Row],[age]]</f>
        <v>56</v>
      </c>
      <c r="M604">
        <f>IF(insurance9[[#This Row],[smoker]]="yes",1,0)</f>
        <v>0</v>
      </c>
      <c r="N604" t="str">
        <f>IF(insurance9[[#This Row],[smoker]]="yes","Perokok","Non Perokok")</f>
        <v>Non Perokok</v>
      </c>
      <c r="O604" s="138">
        <f>insurance9[[#This Row],[charges]]</f>
        <v>11070.535</v>
      </c>
      <c r="P604" s="138" t="str" cm="1">
        <f t="array" ref="P604">INDEX(bmi[bmi name],MATCH(1,(insurance9[[#This Row],[bmi]]&lt;bmi[bmi atas])*(insurance9[[#This Row],[bmi]]&gt;=bmi[bmi bawah]),0),0)</f>
        <v>Obesitas I</v>
      </c>
      <c r="Q604" s="138">
        <f>insurance9[[#This Row],[cha]]</f>
        <v>11070.535</v>
      </c>
      <c r="R604" s="138" t="str">
        <f>insurance9[[#This Row],[smo]]</f>
        <v>Non Perokok</v>
      </c>
      <c r="S604" s="149">
        <f>insurance9[[#This Row],[bmi]]</f>
        <v>25.3</v>
      </c>
      <c r="T604" s="149">
        <f>insurance9[[#This Row],[age]]</f>
        <v>56</v>
      </c>
      <c r="U604" s="149">
        <f>insurance9[[#This Row],[bmi2]]</f>
        <v>25.3</v>
      </c>
      <c r="V604">
        <f>insurance9[[#This Row],[charges_class]]</f>
        <v>2</v>
      </c>
      <c r="W604">
        <f>VLOOKUP(insurance9[[#This Row],[region]],Table2[],2,0)</f>
        <v>3</v>
      </c>
      <c r="X604">
        <f>IF(insurance9[[#This Row],[sex]]="female",0,1)</f>
        <v>0</v>
      </c>
      <c r="Y604">
        <f>insurance9[[#This Row],[bmi]]</f>
        <v>25.3</v>
      </c>
      <c r="Z604">
        <f>insurance9[[#This Row],[children]]</f>
        <v>0</v>
      </c>
    </row>
    <row r="605" spans="1:26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 s="29">
        <v>16085.127500000001</v>
      </c>
      <c r="H605" cm="1">
        <f t="array" ref="H605">INDEX(kelas_charges[kelas],MATCH(1,(insurance9[[#This Row],[charges]]&gt;=kelas_charges[Lower])*(insurance9[[#This Row],[charges]]&lt;kelas_charges[Upper]),0),1)</f>
        <v>3</v>
      </c>
      <c r="I605" t="str" cm="1">
        <f t="array" ref="I605">INDEX(kelas_charges[desc],MATCH(1,(insurance9[[#This Row],[charges]]&gt;=kelas_charges[Lower])*(insurance9[[#This Row],[charges]]&lt;kelas_charges[Upper]),0),1)</f>
        <v>12512 s.d 18207</v>
      </c>
      <c r="J605">
        <f>IF(insurance9[[#This Row],[charges]]&gt;16700,1,0)</f>
        <v>0</v>
      </c>
      <c r="K605" s="138">
        <f>insurance9[[#This Row],[charges]]</f>
        <v>16085.127500000001</v>
      </c>
      <c r="L605">
        <f>insurance9[[#This Row],[age]]</f>
        <v>64</v>
      </c>
      <c r="M605">
        <f>IF(insurance9[[#This Row],[smoker]]="yes",1,0)</f>
        <v>0</v>
      </c>
      <c r="N605" t="str">
        <f>IF(insurance9[[#This Row],[smoker]]="yes","Perokok","Non Perokok")</f>
        <v>Non Perokok</v>
      </c>
      <c r="O605" s="138">
        <f>insurance9[[#This Row],[charges]]</f>
        <v>16085.127500000001</v>
      </c>
      <c r="P605" s="138" t="str" cm="1">
        <f t="array" ref="P605">INDEX(bmi[bmi name],MATCH(1,(insurance9[[#This Row],[bmi]]&lt;bmi[bmi atas])*(insurance9[[#This Row],[bmi]]&gt;=bmi[bmi bawah]),0),0)</f>
        <v>Obesitas II</v>
      </c>
      <c r="Q605" s="138">
        <f>insurance9[[#This Row],[cha]]</f>
        <v>16085.127500000001</v>
      </c>
      <c r="R605" s="138" t="str">
        <f>insurance9[[#This Row],[smo]]</f>
        <v>Non Perokok</v>
      </c>
      <c r="S605" s="149">
        <f>insurance9[[#This Row],[bmi]]</f>
        <v>39.049999999999997</v>
      </c>
      <c r="T605" s="149">
        <f>insurance9[[#This Row],[age]]</f>
        <v>64</v>
      </c>
      <c r="U605" s="149">
        <f>insurance9[[#This Row],[bmi2]]</f>
        <v>39.049999999999997</v>
      </c>
      <c r="V605">
        <f>insurance9[[#This Row],[charges_class]]</f>
        <v>3</v>
      </c>
      <c r="W605">
        <f>VLOOKUP(insurance9[[#This Row],[region]],Table2[],2,0)</f>
        <v>4</v>
      </c>
      <c r="X605">
        <f>IF(insurance9[[#This Row],[sex]]="female",0,1)</f>
        <v>0</v>
      </c>
      <c r="Y605">
        <f>insurance9[[#This Row],[bmi]]</f>
        <v>39.049999999999997</v>
      </c>
      <c r="Z605">
        <f>insurance9[[#This Row],[children]]</f>
        <v>3</v>
      </c>
    </row>
    <row r="606" spans="1:26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 s="29">
        <v>17468.983899999999</v>
      </c>
      <c r="H606" cm="1">
        <f t="array" ref="H606">INDEX(kelas_charges[kelas],MATCH(1,(insurance9[[#This Row],[charges]]&gt;=kelas_charges[Lower])*(insurance9[[#This Row],[charges]]&lt;kelas_charges[Upper]),0),1)</f>
        <v>3</v>
      </c>
      <c r="I606" t="str" cm="1">
        <f t="array" ref="I606">INDEX(kelas_charges[desc],MATCH(1,(insurance9[[#This Row],[charges]]&gt;=kelas_charges[Lower])*(insurance9[[#This Row],[charges]]&lt;kelas_charges[Upper]),0),1)</f>
        <v>12512 s.d 18207</v>
      </c>
      <c r="J606">
        <f>IF(insurance9[[#This Row],[charges]]&gt;16700,1,0)</f>
        <v>1</v>
      </c>
      <c r="K606" s="138">
        <f>insurance9[[#This Row],[charges]]</f>
        <v>17468.983899999999</v>
      </c>
      <c r="L606">
        <f>insurance9[[#This Row],[age]]</f>
        <v>19</v>
      </c>
      <c r="M606">
        <f>IF(insurance9[[#This Row],[smoker]]="yes",1,0)</f>
        <v>1</v>
      </c>
      <c r="N606" t="str">
        <f>IF(insurance9[[#This Row],[smoker]]="yes","Perokok","Non Perokok")</f>
        <v>Perokok</v>
      </c>
      <c r="O606" s="138">
        <f>insurance9[[#This Row],[charges]]</f>
        <v>17468.983899999999</v>
      </c>
      <c r="P606" s="138" t="str" cm="1">
        <f t="array" ref="P606">INDEX(bmi[bmi name],MATCH(1,(insurance9[[#This Row],[bmi]]&lt;bmi[bmi atas])*(insurance9[[#This Row],[bmi]]&gt;=bmi[bmi bawah]),0),0)</f>
        <v>Obesitas I</v>
      </c>
      <c r="Q606" s="138">
        <f>insurance9[[#This Row],[cha]]</f>
        <v>17468.983899999999</v>
      </c>
      <c r="R606" s="138" t="str">
        <f>insurance9[[#This Row],[smo]]</f>
        <v>Perokok</v>
      </c>
      <c r="S606" s="149">
        <f>insurance9[[#This Row],[bmi]]</f>
        <v>28.31</v>
      </c>
      <c r="T606" s="149">
        <f>insurance9[[#This Row],[age]]</f>
        <v>19</v>
      </c>
      <c r="U606" s="149">
        <f>insurance9[[#This Row],[bmi2]]</f>
        <v>28.31</v>
      </c>
      <c r="V606">
        <f>insurance9[[#This Row],[charges_class]]</f>
        <v>3</v>
      </c>
      <c r="W606">
        <f>VLOOKUP(insurance9[[#This Row],[region]],Table2[],2,0)</f>
        <v>1</v>
      </c>
      <c r="X606">
        <f>IF(insurance9[[#This Row],[sex]]="female",0,1)</f>
        <v>0</v>
      </c>
      <c r="Y606">
        <f>insurance9[[#This Row],[bmi]]</f>
        <v>28.31</v>
      </c>
      <c r="Z606">
        <f>insurance9[[#This Row],[children]]</f>
        <v>0</v>
      </c>
    </row>
    <row r="607" spans="1:26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 s="29">
        <v>9283.5619999999999</v>
      </c>
      <c r="H607" cm="1">
        <f t="array" ref="H607">INDEX(kelas_charges[kelas],MATCH(1,(insurance9[[#This Row],[charges]]&gt;=kelas_charges[Lower])*(insurance9[[#This Row],[charges]]&lt;kelas_charges[Upper]),0),1)</f>
        <v>2</v>
      </c>
      <c r="I607" t="str" cm="1">
        <f t="array" ref="I607">INDEX(kelas_charges[desc],MATCH(1,(insurance9[[#This Row],[charges]]&gt;=kelas_charges[Lower])*(insurance9[[#This Row],[charges]]&lt;kelas_charges[Upper]),0),1)</f>
        <v>6817 s.d 12512</v>
      </c>
      <c r="J607">
        <f>IF(insurance9[[#This Row],[charges]]&gt;16700,1,0)</f>
        <v>0</v>
      </c>
      <c r="K607" s="138">
        <f>insurance9[[#This Row],[charges]]</f>
        <v>9283.5619999999999</v>
      </c>
      <c r="L607">
        <f>insurance9[[#This Row],[age]]</f>
        <v>51</v>
      </c>
      <c r="M607">
        <f>IF(insurance9[[#This Row],[smoker]]="yes",1,0)</f>
        <v>0</v>
      </c>
      <c r="N607" t="str">
        <f>IF(insurance9[[#This Row],[smoker]]="yes","Perokok","Non Perokok")</f>
        <v>Non Perokok</v>
      </c>
      <c r="O607" s="138">
        <f>insurance9[[#This Row],[charges]]</f>
        <v>9283.5619999999999</v>
      </c>
      <c r="P607" s="138" t="str" cm="1">
        <f t="array" ref="P607">INDEX(bmi[bmi name],MATCH(1,(insurance9[[#This Row],[bmi]]&lt;bmi[bmi atas])*(insurance9[[#This Row],[bmi]]&gt;=bmi[bmi bawah]),0),0)</f>
        <v>Obesitas II</v>
      </c>
      <c r="Q607" s="138">
        <f>insurance9[[#This Row],[cha]]</f>
        <v>9283.5619999999999</v>
      </c>
      <c r="R607" s="138" t="str">
        <f>insurance9[[#This Row],[smo]]</f>
        <v>Non Perokok</v>
      </c>
      <c r="S607" s="149">
        <f>insurance9[[#This Row],[bmi]]</f>
        <v>34.1</v>
      </c>
      <c r="T607" s="149">
        <f>insurance9[[#This Row],[age]]</f>
        <v>51</v>
      </c>
      <c r="U607" s="149">
        <f>insurance9[[#This Row],[bmi2]]</f>
        <v>34.1</v>
      </c>
      <c r="V607">
        <f>insurance9[[#This Row],[charges_class]]</f>
        <v>2</v>
      </c>
      <c r="W607">
        <f>VLOOKUP(insurance9[[#This Row],[region]],Table2[],2,0)</f>
        <v>4</v>
      </c>
      <c r="X607">
        <f>IF(insurance9[[#This Row],[sex]]="female",0,1)</f>
        <v>0</v>
      </c>
      <c r="Y607">
        <f>insurance9[[#This Row],[bmi]]</f>
        <v>34.1</v>
      </c>
      <c r="Z607">
        <f>insurance9[[#This Row],[children]]</f>
        <v>0</v>
      </c>
    </row>
    <row r="608" spans="1:26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 s="29">
        <v>3558.6202499999999</v>
      </c>
      <c r="H608" cm="1">
        <f t="array" ref="H608">INDEX(kelas_charges[kelas],MATCH(1,(insurance9[[#This Row],[charges]]&gt;=kelas_charges[Lower])*(insurance9[[#This Row],[charges]]&lt;kelas_charges[Upper]),0),1)</f>
        <v>1</v>
      </c>
      <c r="I608" t="str" cm="1">
        <f t="array" ref="I608">INDEX(kelas_charges[desc],MATCH(1,(insurance9[[#This Row],[charges]]&gt;=kelas_charges[Lower])*(insurance9[[#This Row],[charges]]&lt;kelas_charges[Upper]),0),1)</f>
        <v>1121 s.d 6817</v>
      </c>
      <c r="J608">
        <f>IF(insurance9[[#This Row],[charges]]&gt;16700,1,0)</f>
        <v>0</v>
      </c>
      <c r="K608" s="138">
        <f>insurance9[[#This Row],[charges]]</f>
        <v>3558.6202499999999</v>
      </c>
      <c r="L608">
        <f>insurance9[[#This Row],[age]]</f>
        <v>27</v>
      </c>
      <c r="M608">
        <f>IF(insurance9[[#This Row],[smoker]]="yes",1,0)</f>
        <v>0</v>
      </c>
      <c r="N608" t="str">
        <f>IF(insurance9[[#This Row],[smoker]]="yes","Perokok","Non Perokok")</f>
        <v>Non Perokok</v>
      </c>
      <c r="O608" s="138">
        <f>insurance9[[#This Row],[charges]]</f>
        <v>3558.6202499999999</v>
      </c>
      <c r="P608" s="138" t="str" cm="1">
        <f t="array" ref="P608">INDEX(bmi[bmi name],MATCH(1,(insurance9[[#This Row],[bmi]]&lt;bmi[bmi atas])*(insurance9[[#This Row],[bmi]]&gt;=bmi[bmi bawah]),0),0)</f>
        <v>Obesitas I</v>
      </c>
      <c r="Q608" s="138">
        <f>insurance9[[#This Row],[cha]]</f>
        <v>3558.6202499999999</v>
      </c>
      <c r="R608" s="138" t="str">
        <f>insurance9[[#This Row],[smo]]</f>
        <v>Non Perokok</v>
      </c>
      <c r="S608" s="149">
        <f>insurance9[[#This Row],[bmi]]</f>
        <v>25.175000000000001</v>
      </c>
      <c r="T608" s="149">
        <f>insurance9[[#This Row],[age]]</f>
        <v>27</v>
      </c>
      <c r="U608" s="149">
        <f>insurance9[[#This Row],[bmi2]]</f>
        <v>25.175000000000001</v>
      </c>
      <c r="V608">
        <f>insurance9[[#This Row],[charges_class]]</f>
        <v>1</v>
      </c>
      <c r="W608">
        <f>VLOOKUP(insurance9[[#This Row],[region]],Table2[],2,0)</f>
        <v>2</v>
      </c>
      <c r="X608">
        <f>IF(insurance9[[#This Row],[sex]]="female",0,1)</f>
        <v>0</v>
      </c>
      <c r="Y608">
        <f>insurance9[[#This Row],[bmi]]</f>
        <v>25.175000000000001</v>
      </c>
      <c r="Z608">
        <f>insurance9[[#This Row],[children]]</f>
        <v>0</v>
      </c>
    </row>
    <row r="609" spans="1:26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 s="29">
        <v>25678.778450000002</v>
      </c>
      <c r="H609" cm="1">
        <f t="array" ref="H609">INDEX(kelas_charges[kelas],MATCH(1,(insurance9[[#This Row],[charges]]&gt;=kelas_charges[Lower])*(insurance9[[#This Row],[charges]]&lt;kelas_charges[Upper]),0),1)</f>
        <v>5</v>
      </c>
      <c r="I609" t="str" cm="1">
        <f t="array" ref="I609">INDEX(kelas_charges[desc],MATCH(1,(insurance9[[#This Row],[charges]]&gt;=kelas_charges[Lower])*(insurance9[[#This Row],[charges]]&lt;kelas_charges[Upper]),0),1)</f>
        <v>23903 s.d 29598</v>
      </c>
      <c r="J609">
        <f>IF(insurance9[[#This Row],[charges]]&gt;16700,1,0)</f>
        <v>1</v>
      </c>
      <c r="K609" s="138">
        <f>insurance9[[#This Row],[charges]]</f>
        <v>25678.778450000002</v>
      </c>
      <c r="L609">
        <f>insurance9[[#This Row],[age]]</f>
        <v>59</v>
      </c>
      <c r="M609">
        <f>IF(insurance9[[#This Row],[smoker]]="yes",1,0)</f>
        <v>1</v>
      </c>
      <c r="N609" t="str">
        <f>IF(insurance9[[#This Row],[smoker]]="yes","Perokok","Non Perokok")</f>
        <v>Perokok</v>
      </c>
      <c r="O609" s="138">
        <f>insurance9[[#This Row],[charges]]</f>
        <v>25678.778450000002</v>
      </c>
      <c r="P609" s="138" t="str" cm="1">
        <f t="array" ref="P609">INDEX(bmi[bmi name],MATCH(1,(insurance9[[#This Row],[bmi]]&lt;bmi[bmi atas])*(insurance9[[#This Row],[bmi]]&gt;=bmi[bmi bawah]),0),0)</f>
        <v>Overweight</v>
      </c>
      <c r="Q609" s="138">
        <f>insurance9[[#This Row],[cha]]</f>
        <v>25678.778450000002</v>
      </c>
      <c r="R609" s="138" t="str">
        <f>insurance9[[#This Row],[smo]]</f>
        <v>Perokok</v>
      </c>
      <c r="S609" s="149">
        <f>insurance9[[#This Row],[bmi]]</f>
        <v>23.655000000000001</v>
      </c>
      <c r="T609" s="149">
        <f>insurance9[[#This Row],[age]]</f>
        <v>59</v>
      </c>
      <c r="U609" s="149">
        <f>insurance9[[#This Row],[bmi2]]</f>
        <v>23.655000000000001</v>
      </c>
      <c r="V609">
        <f>insurance9[[#This Row],[charges_class]]</f>
        <v>5</v>
      </c>
      <c r="W609">
        <f>VLOOKUP(insurance9[[#This Row],[region]],Table2[],2,0)</f>
        <v>1</v>
      </c>
      <c r="X609">
        <f>IF(insurance9[[#This Row],[sex]]="female",0,1)</f>
        <v>0</v>
      </c>
      <c r="Y609">
        <f>insurance9[[#This Row],[bmi]]</f>
        <v>23.655000000000001</v>
      </c>
      <c r="Z609">
        <f>insurance9[[#This Row],[children]]</f>
        <v>0</v>
      </c>
    </row>
    <row r="610" spans="1:26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 s="29">
        <v>4435.0941999999995</v>
      </c>
      <c r="H610" cm="1">
        <f t="array" ref="H610">INDEX(kelas_charges[kelas],MATCH(1,(insurance9[[#This Row],[charges]]&gt;=kelas_charges[Lower])*(insurance9[[#This Row],[charges]]&lt;kelas_charges[Upper]),0),1)</f>
        <v>1</v>
      </c>
      <c r="I610" t="str" cm="1">
        <f t="array" ref="I610">INDEX(kelas_charges[desc],MATCH(1,(insurance9[[#This Row],[charges]]&gt;=kelas_charges[Lower])*(insurance9[[#This Row],[charges]]&lt;kelas_charges[Upper]),0),1)</f>
        <v>1121 s.d 6817</v>
      </c>
      <c r="J610">
        <f>IF(insurance9[[#This Row],[charges]]&gt;16700,1,0)</f>
        <v>0</v>
      </c>
      <c r="K610" s="138">
        <f>insurance9[[#This Row],[charges]]</f>
        <v>4435.0941999999995</v>
      </c>
      <c r="L610">
        <f>insurance9[[#This Row],[age]]</f>
        <v>28</v>
      </c>
      <c r="M610">
        <f>IF(insurance9[[#This Row],[smoker]]="yes",1,0)</f>
        <v>0</v>
      </c>
      <c r="N610" t="str">
        <f>IF(insurance9[[#This Row],[smoker]]="yes","Perokok","Non Perokok")</f>
        <v>Non Perokok</v>
      </c>
      <c r="O610" s="138">
        <f>insurance9[[#This Row],[charges]]</f>
        <v>4435.0941999999995</v>
      </c>
      <c r="P610" s="138" t="str" cm="1">
        <f t="array" ref="P610">INDEX(bmi[bmi name],MATCH(1,(insurance9[[#This Row],[bmi]]&lt;bmi[bmi atas])*(insurance9[[#This Row],[bmi]]&gt;=bmi[bmi bawah]),0),0)</f>
        <v>Obesitas I</v>
      </c>
      <c r="Q610" s="138">
        <f>insurance9[[#This Row],[cha]]</f>
        <v>4435.0941999999995</v>
      </c>
      <c r="R610" s="138" t="str">
        <f>insurance9[[#This Row],[smo]]</f>
        <v>Non Perokok</v>
      </c>
      <c r="S610" s="149">
        <f>insurance9[[#This Row],[bmi]]</f>
        <v>26.98</v>
      </c>
      <c r="T610" s="149">
        <f>insurance9[[#This Row],[age]]</f>
        <v>28</v>
      </c>
      <c r="U610" s="149">
        <f>insurance9[[#This Row],[bmi2]]</f>
        <v>26.98</v>
      </c>
      <c r="V610">
        <f>insurance9[[#This Row],[charges_class]]</f>
        <v>1</v>
      </c>
      <c r="W610">
        <f>VLOOKUP(insurance9[[#This Row],[region]],Table2[],2,0)</f>
        <v>2</v>
      </c>
      <c r="X610">
        <f>IF(insurance9[[#This Row],[sex]]="female",0,1)</f>
        <v>1</v>
      </c>
      <c r="Y610">
        <f>insurance9[[#This Row],[bmi]]</f>
        <v>26.98</v>
      </c>
      <c r="Z610">
        <f>insurance9[[#This Row],[children]]</f>
        <v>2</v>
      </c>
    </row>
    <row r="611" spans="1:26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 s="29">
        <v>39241.442000000003</v>
      </c>
      <c r="H611" cm="1">
        <f t="array" ref="H611">INDEX(kelas_charges[kelas],MATCH(1,(insurance9[[#This Row],[charges]]&gt;=kelas_charges[Lower])*(insurance9[[#This Row],[charges]]&lt;kelas_charges[Upper]),0),1)</f>
        <v>7</v>
      </c>
      <c r="I611" t="str" cm="1">
        <f t="array" ref="I611">INDEX(kelas_charges[desc],MATCH(1,(insurance9[[#This Row],[charges]]&gt;=kelas_charges[Lower])*(insurance9[[#This Row],[charges]]&lt;kelas_charges[Upper]),0),1)</f>
        <v>35293 s.d 40989</v>
      </c>
      <c r="J611">
        <f>IF(insurance9[[#This Row],[charges]]&gt;16700,1,0)</f>
        <v>1</v>
      </c>
      <c r="K611" s="138">
        <f>insurance9[[#This Row],[charges]]</f>
        <v>39241.442000000003</v>
      </c>
      <c r="L611">
        <f>insurance9[[#This Row],[age]]</f>
        <v>30</v>
      </c>
      <c r="M611">
        <f>IF(insurance9[[#This Row],[smoker]]="yes",1,0)</f>
        <v>1</v>
      </c>
      <c r="N611" t="str">
        <f>IF(insurance9[[#This Row],[smoker]]="yes","Perokok","Non Perokok")</f>
        <v>Perokok</v>
      </c>
      <c r="O611" s="138">
        <f>insurance9[[#This Row],[charges]]</f>
        <v>39241.442000000003</v>
      </c>
      <c r="P611" s="138" t="str" cm="1">
        <f t="array" ref="P611">INDEX(bmi[bmi name],MATCH(1,(insurance9[[#This Row],[bmi]]&lt;bmi[bmi atas])*(insurance9[[#This Row],[bmi]]&gt;=bmi[bmi bawah]),0),0)</f>
        <v>Obesitas II</v>
      </c>
      <c r="Q611" s="138">
        <f>insurance9[[#This Row],[cha]]</f>
        <v>39241.442000000003</v>
      </c>
      <c r="R611" s="138" t="str">
        <f>insurance9[[#This Row],[smo]]</f>
        <v>Perokok</v>
      </c>
      <c r="S611" s="149">
        <f>insurance9[[#This Row],[bmi]]</f>
        <v>37.799999999999997</v>
      </c>
      <c r="T611" s="149">
        <f>insurance9[[#This Row],[age]]</f>
        <v>30</v>
      </c>
      <c r="U611" s="149">
        <f>insurance9[[#This Row],[bmi2]]</f>
        <v>37.799999999999997</v>
      </c>
      <c r="V611">
        <f>insurance9[[#This Row],[charges_class]]</f>
        <v>7</v>
      </c>
      <c r="W611">
        <f>VLOOKUP(insurance9[[#This Row],[region]],Table2[],2,0)</f>
        <v>3</v>
      </c>
      <c r="X611">
        <f>IF(insurance9[[#This Row],[sex]]="female",0,1)</f>
        <v>1</v>
      </c>
      <c r="Y611">
        <f>insurance9[[#This Row],[bmi]]</f>
        <v>37.799999999999997</v>
      </c>
      <c r="Z611">
        <f>insurance9[[#This Row],[children]]</f>
        <v>2</v>
      </c>
    </row>
    <row r="612" spans="1:26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 s="29">
        <v>8547.6913000000004</v>
      </c>
      <c r="H612" cm="1">
        <f t="array" ref="H612">INDEX(kelas_charges[kelas],MATCH(1,(insurance9[[#This Row],[charges]]&gt;=kelas_charges[Lower])*(insurance9[[#This Row],[charges]]&lt;kelas_charges[Upper]),0),1)</f>
        <v>2</v>
      </c>
      <c r="I612" t="str" cm="1">
        <f t="array" ref="I612">INDEX(kelas_charges[desc],MATCH(1,(insurance9[[#This Row],[charges]]&gt;=kelas_charges[Lower])*(insurance9[[#This Row],[charges]]&lt;kelas_charges[Upper]),0),1)</f>
        <v>6817 s.d 12512</v>
      </c>
      <c r="J612">
        <f>IF(insurance9[[#This Row],[charges]]&gt;16700,1,0)</f>
        <v>0</v>
      </c>
      <c r="K612" s="138">
        <f>insurance9[[#This Row],[charges]]</f>
        <v>8547.6913000000004</v>
      </c>
      <c r="L612">
        <f>insurance9[[#This Row],[age]]</f>
        <v>47</v>
      </c>
      <c r="M612">
        <f>IF(insurance9[[#This Row],[smoker]]="yes",1,0)</f>
        <v>0</v>
      </c>
      <c r="N612" t="str">
        <f>IF(insurance9[[#This Row],[smoker]]="yes","Perokok","Non Perokok")</f>
        <v>Non Perokok</v>
      </c>
      <c r="O612" s="138">
        <f>insurance9[[#This Row],[charges]]</f>
        <v>8547.6913000000004</v>
      </c>
      <c r="P612" s="138" t="str" cm="1">
        <f t="array" ref="P612">INDEX(bmi[bmi name],MATCH(1,(insurance9[[#This Row],[bmi]]&lt;bmi[bmi atas])*(insurance9[[#This Row],[bmi]]&gt;=bmi[bmi bawah]),0),0)</f>
        <v>Obesitas I</v>
      </c>
      <c r="Q612" s="138">
        <f>insurance9[[#This Row],[cha]]</f>
        <v>8547.6913000000004</v>
      </c>
      <c r="R612" s="138" t="str">
        <f>insurance9[[#This Row],[smo]]</f>
        <v>Non Perokok</v>
      </c>
      <c r="S612" s="149">
        <f>insurance9[[#This Row],[bmi]]</f>
        <v>29.37</v>
      </c>
      <c r="T612" s="149">
        <f>insurance9[[#This Row],[age]]</f>
        <v>47</v>
      </c>
      <c r="U612" s="149">
        <f>insurance9[[#This Row],[bmi2]]</f>
        <v>29.37</v>
      </c>
      <c r="V612">
        <f>insurance9[[#This Row],[charges_class]]</f>
        <v>2</v>
      </c>
      <c r="W612">
        <f>VLOOKUP(insurance9[[#This Row],[region]],Table2[],2,0)</f>
        <v>4</v>
      </c>
      <c r="X612">
        <f>IF(insurance9[[#This Row],[sex]]="female",0,1)</f>
        <v>0</v>
      </c>
      <c r="Y612">
        <f>insurance9[[#This Row],[bmi]]</f>
        <v>29.37</v>
      </c>
      <c r="Z612">
        <f>insurance9[[#This Row],[children]]</f>
        <v>1</v>
      </c>
    </row>
    <row r="613" spans="1:26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 s="29">
        <v>6571.5439999999999</v>
      </c>
      <c r="H613" cm="1">
        <f t="array" ref="H613">INDEX(kelas_charges[kelas],MATCH(1,(insurance9[[#This Row],[charges]]&gt;=kelas_charges[Lower])*(insurance9[[#This Row],[charges]]&lt;kelas_charges[Upper]),0),1)</f>
        <v>1</v>
      </c>
      <c r="I613" t="str" cm="1">
        <f t="array" ref="I613">INDEX(kelas_charges[desc],MATCH(1,(insurance9[[#This Row],[charges]]&gt;=kelas_charges[Lower])*(insurance9[[#This Row],[charges]]&lt;kelas_charges[Upper]),0),1)</f>
        <v>1121 s.d 6817</v>
      </c>
      <c r="J613">
        <f>IF(insurance9[[#This Row],[charges]]&gt;16700,1,0)</f>
        <v>0</v>
      </c>
      <c r="K613" s="138">
        <f>insurance9[[#This Row],[charges]]</f>
        <v>6571.5439999999999</v>
      </c>
      <c r="L613">
        <f>insurance9[[#This Row],[age]]</f>
        <v>38</v>
      </c>
      <c r="M613">
        <f>IF(insurance9[[#This Row],[smoker]]="yes",1,0)</f>
        <v>0</v>
      </c>
      <c r="N613" t="str">
        <f>IF(insurance9[[#This Row],[smoker]]="yes","Perokok","Non Perokok")</f>
        <v>Non Perokok</v>
      </c>
      <c r="O613" s="138">
        <f>insurance9[[#This Row],[charges]]</f>
        <v>6571.5439999999999</v>
      </c>
      <c r="P613" s="138" t="str" cm="1">
        <f t="array" ref="P613">INDEX(bmi[bmi name],MATCH(1,(insurance9[[#This Row],[bmi]]&lt;bmi[bmi atas])*(insurance9[[#This Row],[bmi]]&gt;=bmi[bmi bawah]),0),0)</f>
        <v>Obesitas II</v>
      </c>
      <c r="Q613" s="138">
        <f>insurance9[[#This Row],[cha]]</f>
        <v>6571.5439999999999</v>
      </c>
      <c r="R613" s="138" t="str">
        <f>insurance9[[#This Row],[smo]]</f>
        <v>Non Perokok</v>
      </c>
      <c r="S613" s="149">
        <f>insurance9[[#This Row],[bmi]]</f>
        <v>34.799999999999997</v>
      </c>
      <c r="T613" s="149">
        <f>insurance9[[#This Row],[age]]</f>
        <v>38</v>
      </c>
      <c r="U613" s="149">
        <f>insurance9[[#This Row],[bmi2]]</f>
        <v>34.799999999999997</v>
      </c>
      <c r="V613">
        <f>insurance9[[#This Row],[charges_class]]</f>
        <v>1</v>
      </c>
      <c r="W613">
        <f>VLOOKUP(insurance9[[#This Row],[region]],Table2[],2,0)</f>
        <v>3</v>
      </c>
      <c r="X613">
        <f>IF(insurance9[[#This Row],[sex]]="female",0,1)</f>
        <v>0</v>
      </c>
      <c r="Y613">
        <f>insurance9[[#This Row],[bmi]]</f>
        <v>34.799999999999997</v>
      </c>
      <c r="Z613">
        <f>insurance9[[#This Row],[children]]</f>
        <v>2</v>
      </c>
    </row>
    <row r="614" spans="1:26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 s="29">
        <v>2207.6974500000001</v>
      </c>
      <c r="H614" cm="1">
        <f t="array" ref="H614">INDEX(kelas_charges[kelas],MATCH(1,(insurance9[[#This Row],[charges]]&gt;=kelas_charges[Lower])*(insurance9[[#This Row],[charges]]&lt;kelas_charges[Upper]),0),1)</f>
        <v>1</v>
      </c>
      <c r="I614" t="str" cm="1">
        <f t="array" ref="I614">INDEX(kelas_charges[desc],MATCH(1,(insurance9[[#This Row],[charges]]&gt;=kelas_charges[Lower])*(insurance9[[#This Row],[charges]]&lt;kelas_charges[Upper]),0),1)</f>
        <v>1121 s.d 6817</v>
      </c>
      <c r="J614">
        <f>IF(insurance9[[#This Row],[charges]]&gt;16700,1,0)</f>
        <v>0</v>
      </c>
      <c r="K614" s="138">
        <f>insurance9[[#This Row],[charges]]</f>
        <v>2207.6974500000001</v>
      </c>
      <c r="L614">
        <f>insurance9[[#This Row],[age]]</f>
        <v>18</v>
      </c>
      <c r="M614">
        <f>IF(insurance9[[#This Row],[smoker]]="yes",1,0)</f>
        <v>0</v>
      </c>
      <c r="N614" t="str">
        <f>IF(insurance9[[#This Row],[smoker]]="yes","Perokok","Non Perokok")</f>
        <v>Non Perokok</v>
      </c>
      <c r="O614" s="138">
        <f>insurance9[[#This Row],[charges]]</f>
        <v>2207.6974500000001</v>
      </c>
      <c r="P614" s="138" t="str" cm="1">
        <f t="array" ref="P614">INDEX(bmi[bmi name],MATCH(1,(insurance9[[#This Row],[bmi]]&lt;bmi[bmi atas])*(insurance9[[#This Row],[bmi]]&gt;=bmi[bmi bawah]),0),0)</f>
        <v>Obesitas II</v>
      </c>
      <c r="Q614" s="138">
        <f>insurance9[[#This Row],[cha]]</f>
        <v>2207.6974500000001</v>
      </c>
      <c r="R614" s="138" t="str">
        <f>insurance9[[#This Row],[smo]]</f>
        <v>Non Perokok</v>
      </c>
      <c r="S614" s="149">
        <f>insurance9[[#This Row],[bmi]]</f>
        <v>33.155000000000001</v>
      </c>
      <c r="T614" s="149">
        <f>insurance9[[#This Row],[age]]</f>
        <v>18</v>
      </c>
      <c r="U614" s="149">
        <f>insurance9[[#This Row],[bmi2]]</f>
        <v>33.155000000000001</v>
      </c>
      <c r="V614">
        <f>insurance9[[#This Row],[charges_class]]</f>
        <v>1</v>
      </c>
      <c r="W614">
        <f>VLOOKUP(insurance9[[#This Row],[region]],Table2[],2,0)</f>
        <v>2</v>
      </c>
      <c r="X614">
        <f>IF(insurance9[[#This Row],[sex]]="female",0,1)</f>
        <v>0</v>
      </c>
      <c r="Y614">
        <f>insurance9[[#This Row],[bmi]]</f>
        <v>33.155000000000001</v>
      </c>
      <c r="Z614">
        <f>insurance9[[#This Row],[children]]</f>
        <v>0</v>
      </c>
    </row>
    <row r="615" spans="1:26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 s="29">
        <v>6753.0379999999996</v>
      </c>
      <c r="H615" cm="1">
        <f t="array" ref="H615">INDEX(kelas_charges[kelas],MATCH(1,(insurance9[[#This Row],[charges]]&gt;=kelas_charges[Lower])*(insurance9[[#This Row],[charges]]&lt;kelas_charges[Upper]),0),1)</f>
        <v>1</v>
      </c>
      <c r="I615" t="str" cm="1">
        <f t="array" ref="I615">INDEX(kelas_charges[desc],MATCH(1,(insurance9[[#This Row],[charges]]&gt;=kelas_charges[Lower])*(insurance9[[#This Row],[charges]]&lt;kelas_charges[Upper]),0),1)</f>
        <v>1121 s.d 6817</v>
      </c>
      <c r="J615">
        <f>IF(insurance9[[#This Row],[charges]]&gt;16700,1,0)</f>
        <v>0</v>
      </c>
      <c r="K615" s="138">
        <f>insurance9[[#This Row],[charges]]</f>
        <v>6753.0379999999996</v>
      </c>
      <c r="L615">
        <f>insurance9[[#This Row],[age]]</f>
        <v>34</v>
      </c>
      <c r="M615">
        <f>IF(insurance9[[#This Row],[smoker]]="yes",1,0)</f>
        <v>0</v>
      </c>
      <c r="N615" t="str">
        <f>IF(insurance9[[#This Row],[smoker]]="yes","Perokok","Non Perokok")</f>
        <v>Non Perokok</v>
      </c>
      <c r="O615" s="138">
        <f>insurance9[[#This Row],[charges]]</f>
        <v>6753.0379999999996</v>
      </c>
      <c r="P615" s="138" t="str" cm="1">
        <f t="array" ref="P615">INDEX(bmi[bmi name],MATCH(1,(insurance9[[#This Row],[bmi]]&lt;bmi[bmi atas])*(insurance9[[#This Row],[bmi]]&gt;=bmi[bmi bawah]),0),0)</f>
        <v>Normal</v>
      </c>
      <c r="Q615" s="138">
        <f>insurance9[[#This Row],[cha]]</f>
        <v>6753.0379999999996</v>
      </c>
      <c r="R615" s="138" t="str">
        <f>insurance9[[#This Row],[smo]]</f>
        <v>Non Perokok</v>
      </c>
      <c r="S615" s="149">
        <f>insurance9[[#This Row],[bmi]]</f>
        <v>19</v>
      </c>
      <c r="T615" s="149">
        <f>insurance9[[#This Row],[age]]</f>
        <v>34</v>
      </c>
      <c r="U615" s="149">
        <f>insurance9[[#This Row],[bmi2]]</f>
        <v>19</v>
      </c>
      <c r="V615">
        <f>insurance9[[#This Row],[charges_class]]</f>
        <v>1</v>
      </c>
      <c r="W615">
        <f>VLOOKUP(insurance9[[#This Row],[region]],Table2[],2,0)</f>
        <v>2</v>
      </c>
      <c r="X615">
        <f>IF(insurance9[[#This Row],[sex]]="female",0,1)</f>
        <v>0</v>
      </c>
      <c r="Y615">
        <f>insurance9[[#This Row],[bmi]]</f>
        <v>19</v>
      </c>
      <c r="Z615">
        <f>insurance9[[#This Row],[children]]</f>
        <v>3</v>
      </c>
    </row>
    <row r="616" spans="1:26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 s="29">
        <v>1880.07</v>
      </c>
      <c r="H616" cm="1">
        <f t="array" ref="H616">INDEX(kelas_charges[kelas],MATCH(1,(insurance9[[#This Row],[charges]]&gt;=kelas_charges[Lower])*(insurance9[[#This Row],[charges]]&lt;kelas_charges[Upper]),0),1)</f>
        <v>1</v>
      </c>
      <c r="I616" t="str" cm="1">
        <f t="array" ref="I616">INDEX(kelas_charges[desc],MATCH(1,(insurance9[[#This Row],[charges]]&gt;=kelas_charges[Lower])*(insurance9[[#This Row],[charges]]&lt;kelas_charges[Upper]),0),1)</f>
        <v>1121 s.d 6817</v>
      </c>
      <c r="J616">
        <f>IF(insurance9[[#This Row],[charges]]&gt;16700,1,0)</f>
        <v>0</v>
      </c>
      <c r="K616" s="138">
        <f>insurance9[[#This Row],[charges]]</f>
        <v>1880.07</v>
      </c>
      <c r="L616">
        <f>insurance9[[#This Row],[age]]</f>
        <v>20</v>
      </c>
      <c r="M616">
        <f>IF(insurance9[[#This Row],[smoker]]="yes",1,0)</f>
        <v>0</v>
      </c>
      <c r="N616" t="str">
        <f>IF(insurance9[[#This Row],[smoker]]="yes","Perokok","Non Perokok")</f>
        <v>Non Perokok</v>
      </c>
      <c r="O616" s="138">
        <f>insurance9[[#This Row],[charges]]</f>
        <v>1880.07</v>
      </c>
      <c r="P616" s="138" t="str" cm="1">
        <f t="array" ref="P616">INDEX(bmi[bmi name],MATCH(1,(insurance9[[#This Row],[bmi]]&lt;bmi[bmi atas])*(insurance9[[#This Row],[bmi]]&gt;=bmi[bmi bawah]),0),0)</f>
        <v>Obesitas II</v>
      </c>
      <c r="Q616" s="138">
        <f>insurance9[[#This Row],[cha]]</f>
        <v>1880.07</v>
      </c>
      <c r="R616" s="138" t="str">
        <f>insurance9[[#This Row],[smo]]</f>
        <v>Non Perokok</v>
      </c>
      <c r="S616" s="149">
        <f>insurance9[[#This Row],[bmi]]</f>
        <v>33</v>
      </c>
      <c r="T616" s="149">
        <f>insurance9[[#This Row],[age]]</f>
        <v>20</v>
      </c>
      <c r="U616" s="149">
        <f>insurance9[[#This Row],[bmi2]]</f>
        <v>33</v>
      </c>
      <c r="V616">
        <f>insurance9[[#This Row],[charges_class]]</f>
        <v>1</v>
      </c>
      <c r="W616">
        <f>VLOOKUP(insurance9[[#This Row],[region]],Table2[],2,0)</f>
        <v>4</v>
      </c>
      <c r="X616">
        <f>IF(insurance9[[#This Row],[sex]]="female",0,1)</f>
        <v>0</v>
      </c>
      <c r="Y616">
        <f>insurance9[[#This Row],[bmi]]</f>
        <v>33</v>
      </c>
      <c r="Z616">
        <f>insurance9[[#This Row],[children]]</f>
        <v>0</v>
      </c>
    </row>
    <row r="617" spans="1:26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 s="29">
        <v>42969.852700000003</v>
      </c>
      <c r="H617" cm="1">
        <f t="array" ref="H617">INDEX(kelas_charges[kelas],MATCH(1,(insurance9[[#This Row],[charges]]&gt;=kelas_charges[Lower])*(insurance9[[#This Row],[charges]]&lt;kelas_charges[Upper]),0),1)</f>
        <v>8</v>
      </c>
      <c r="I617" t="str" cm="1">
        <f t="array" ref="I617">INDEX(kelas_charges[desc],MATCH(1,(insurance9[[#This Row],[charges]]&gt;=kelas_charges[Lower])*(insurance9[[#This Row],[charges]]&lt;kelas_charges[Upper]),0),1)</f>
        <v>40989 s.d 46684</v>
      </c>
      <c r="J617">
        <f>IF(insurance9[[#This Row],[charges]]&gt;16700,1,0)</f>
        <v>1</v>
      </c>
      <c r="K617" s="138">
        <f>insurance9[[#This Row],[charges]]</f>
        <v>42969.852700000003</v>
      </c>
      <c r="L617">
        <f>insurance9[[#This Row],[age]]</f>
        <v>47</v>
      </c>
      <c r="M617">
        <f>IF(insurance9[[#This Row],[smoker]]="yes",1,0)</f>
        <v>1</v>
      </c>
      <c r="N617" t="str">
        <f>IF(insurance9[[#This Row],[smoker]]="yes","Perokok","Non Perokok")</f>
        <v>Perokok</v>
      </c>
      <c r="O617" s="138">
        <f>insurance9[[#This Row],[charges]]</f>
        <v>42969.852700000003</v>
      </c>
      <c r="P617" s="138" t="str" cm="1">
        <f t="array" ref="P617">INDEX(bmi[bmi name],MATCH(1,(insurance9[[#This Row],[bmi]]&lt;bmi[bmi atas])*(insurance9[[#This Row],[bmi]]&gt;=bmi[bmi bawah]),0),0)</f>
        <v>Obesitas II</v>
      </c>
      <c r="Q617" s="138">
        <f>insurance9[[#This Row],[cha]]</f>
        <v>42969.852700000003</v>
      </c>
      <c r="R617" s="138" t="str">
        <f>insurance9[[#This Row],[smo]]</f>
        <v>Perokok</v>
      </c>
      <c r="S617" s="149">
        <f>insurance9[[#This Row],[bmi]]</f>
        <v>36.630000000000003</v>
      </c>
      <c r="T617" s="149">
        <f>insurance9[[#This Row],[age]]</f>
        <v>47</v>
      </c>
      <c r="U617" s="149">
        <f>insurance9[[#This Row],[bmi2]]</f>
        <v>36.630000000000003</v>
      </c>
      <c r="V617">
        <f>insurance9[[#This Row],[charges_class]]</f>
        <v>8</v>
      </c>
      <c r="W617">
        <f>VLOOKUP(insurance9[[#This Row],[region]],Table2[],2,0)</f>
        <v>4</v>
      </c>
      <c r="X617">
        <f>IF(insurance9[[#This Row],[sex]]="female",0,1)</f>
        <v>0</v>
      </c>
      <c r="Y617">
        <f>insurance9[[#This Row],[bmi]]</f>
        <v>36.630000000000003</v>
      </c>
      <c r="Z617">
        <f>insurance9[[#This Row],[children]]</f>
        <v>1</v>
      </c>
    </row>
    <row r="618" spans="1:26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 s="29">
        <v>11658.11505</v>
      </c>
      <c r="H618" cm="1">
        <f t="array" ref="H618">INDEX(kelas_charges[kelas],MATCH(1,(insurance9[[#This Row],[charges]]&gt;=kelas_charges[Lower])*(insurance9[[#This Row],[charges]]&lt;kelas_charges[Upper]),0),1)</f>
        <v>2</v>
      </c>
      <c r="I618" t="str" cm="1">
        <f t="array" ref="I618">INDEX(kelas_charges[desc],MATCH(1,(insurance9[[#This Row],[charges]]&gt;=kelas_charges[Lower])*(insurance9[[#This Row],[charges]]&lt;kelas_charges[Upper]),0),1)</f>
        <v>6817 s.d 12512</v>
      </c>
      <c r="J618">
        <f>IF(insurance9[[#This Row],[charges]]&gt;16700,1,0)</f>
        <v>0</v>
      </c>
      <c r="K618" s="138">
        <f>insurance9[[#This Row],[charges]]</f>
        <v>11658.11505</v>
      </c>
      <c r="L618">
        <f>insurance9[[#This Row],[age]]</f>
        <v>56</v>
      </c>
      <c r="M618">
        <f>IF(insurance9[[#This Row],[smoker]]="yes",1,0)</f>
        <v>0</v>
      </c>
      <c r="N618" t="str">
        <f>IF(insurance9[[#This Row],[smoker]]="yes","Perokok","Non Perokok")</f>
        <v>Non Perokok</v>
      </c>
      <c r="O618" s="138">
        <f>insurance9[[#This Row],[charges]]</f>
        <v>11658.11505</v>
      </c>
      <c r="P618" s="138" t="str" cm="1">
        <f t="array" ref="P618">INDEX(bmi[bmi name],MATCH(1,(insurance9[[#This Row],[bmi]]&lt;bmi[bmi atas])*(insurance9[[#This Row],[bmi]]&gt;=bmi[bmi bawah]),0),0)</f>
        <v>Obesitas I</v>
      </c>
      <c r="Q618" s="138">
        <f>insurance9[[#This Row],[cha]]</f>
        <v>11658.11505</v>
      </c>
      <c r="R618" s="138" t="str">
        <f>insurance9[[#This Row],[smo]]</f>
        <v>Non Perokok</v>
      </c>
      <c r="S618" s="149">
        <f>insurance9[[#This Row],[bmi]]</f>
        <v>28.594999999999999</v>
      </c>
      <c r="T618" s="149">
        <f>insurance9[[#This Row],[age]]</f>
        <v>56</v>
      </c>
      <c r="U618" s="149">
        <f>insurance9[[#This Row],[bmi2]]</f>
        <v>28.594999999999999</v>
      </c>
      <c r="V618">
        <f>insurance9[[#This Row],[charges_class]]</f>
        <v>2</v>
      </c>
      <c r="W618">
        <f>VLOOKUP(insurance9[[#This Row],[region]],Table2[],2,0)</f>
        <v>2</v>
      </c>
      <c r="X618">
        <f>IF(insurance9[[#This Row],[sex]]="female",0,1)</f>
        <v>0</v>
      </c>
      <c r="Y618">
        <f>insurance9[[#This Row],[bmi]]</f>
        <v>28.594999999999999</v>
      </c>
      <c r="Z618">
        <f>insurance9[[#This Row],[children]]</f>
        <v>0</v>
      </c>
    </row>
    <row r="619" spans="1:26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 s="29">
        <v>23306.546999999999</v>
      </c>
      <c r="H619" cm="1">
        <f t="array" ref="H619">INDEX(kelas_charges[kelas],MATCH(1,(insurance9[[#This Row],[charges]]&gt;=kelas_charges[Lower])*(insurance9[[#This Row],[charges]]&lt;kelas_charges[Upper]),0),1)</f>
        <v>4</v>
      </c>
      <c r="I619" t="str" cm="1">
        <f t="array" ref="I619">INDEX(kelas_charges[desc],MATCH(1,(insurance9[[#This Row],[charges]]&gt;=kelas_charges[Lower])*(insurance9[[#This Row],[charges]]&lt;kelas_charges[Upper]),0),1)</f>
        <v>18207 s.d 23903</v>
      </c>
      <c r="J619">
        <f>IF(insurance9[[#This Row],[charges]]&gt;16700,1,0)</f>
        <v>1</v>
      </c>
      <c r="K619" s="138">
        <f>insurance9[[#This Row],[charges]]</f>
        <v>23306.546999999999</v>
      </c>
      <c r="L619">
        <f>insurance9[[#This Row],[age]]</f>
        <v>49</v>
      </c>
      <c r="M619">
        <f>IF(insurance9[[#This Row],[smoker]]="yes",1,0)</f>
        <v>1</v>
      </c>
      <c r="N619" t="str">
        <f>IF(insurance9[[#This Row],[smoker]]="yes","Perokok","Non Perokok")</f>
        <v>Perokok</v>
      </c>
      <c r="O619" s="138">
        <f>insurance9[[#This Row],[charges]]</f>
        <v>23306.546999999999</v>
      </c>
      <c r="P619" s="138" t="str" cm="1">
        <f t="array" ref="P619">INDEX(bmi[bmi name],MATCH(1,(insurance9[[#This Row],[bmi]]&lt;bmi[bmi atas])*(insurance9[[#This Row],[bmi]]&gt;=bmi[bmi bawah]),0),0)</f>
        <v>Obesitas I</v>
      </c>
      <c r="Q619" s="138">
        <f>insurance9[[#This Row],[cha]]</f>
        <v>23306.546999999999</v>
      </c>
      <c r="R619" s="138" t="str">
        <f>insurance9[[#This Row],[smo]]</f>
        <v>Perokok</v>
      </c>
      <c r="S619" s="149">
        <f>insurance9[[#This Row],[bmi]]</f>
        <v>25.6</v>
      </c>
      <c r="T619" s="149">
        <f>insurance9[[#This Row],[age]]</f>
        <v>49</v>
      </c>
      <c r="U619" s="149">
        <f>insurance9[[#This Row],[bmi2]]</f>
        <v>25.6</v>
      </c>
      <c r="V619">
        <f>insurance9[[#This Row],[charges_class]]</f>
        <v>4</v>
      </c>
      <c r="W619">
        <f>VLOOKUP(insurance9[[#This Row],[region]],Table2[],2,0)</f>
        <v>3</v>
      </c>
      <c r="X619">
        <f>IF(insurance9[[#This Row],[sex]]="female",0,1)</f>
        <v>1</v>
      </c>
      <c r="Y619">
        <f>insurance9[[#This Row],[bmi]]</f>
        <v>25.6</v>
      </c>
      <c r="Z619">
        <f>insurance9[[#This Row],[children]]</f>
        <v>2</v>
      </c>
    </row>
    <row r="620" spans="1:26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 s="29">
        <v>34439.855900000002</v>
      </c>
      <c r="H620" cm="1">
        <f t="array" ref="H620">INDEX(kelas_charges[kelas],MATCH(1,(insurance9[[#This Row],[charges]]&gt;=kelas_charges[Lower])*(insurance9[[#This Row],[charges]]&lt;kelas_charges[Upper]),0),1)</f>
        <v>6</v>
      </c>
      <c r="I620" t="str" cm="1">
        <f t="array" ref="I620">INDEX(kelas_charges[desc],MATCH(1,(insurance9[[#This Row],[charges]]&gt;=kelas_charges[Lower])*(insurance9[[#This Row],[charges]]&lt;kelas_charges[Upper]),0),1)</f>
        <v>29598 s.d 35293</v>
      </c>
      <c r="J620">
        <f>IF(insurance9[[#This Row],[charges]]&gt;16700,1,0)</f>
        <v>1</v>
      </c>
      <c r="K620" s="138">
        <f>insurance9[[#This Row],[charges]]</f>
        <v>34439.855900000002</v>
      </c>
      <c r="L620">
        <f>insurance9[[#This Row],[age]]</f>
        <v>19</v>
      </c>
      <c r="M620">
        <f>IF(insurance9[[#This Row],[smoker]]="yes",1,0)</f>
        <v>1</v>
      </c>
      <c r="N620" t="str">
        <f>IF(insurance9[[#This Row],[smoker]]="yes","Perokok","Non Perokok")</f>
        <v>Perokok</v>
      </c>
      <c r="O620" s="138">
        <f>insurance9[[#This Row],[charges]]</f>
        <v>34439.855900000002</v>
      </c>
      <c r="P620" s="138" t="str" cm="1">
        <f t="array" ref="P620">INDEX(bmi[bmi name],MATCH(1,(insurance9[[#This Row],[bmi]]&lt;bmi[bmi atas])*(insurance9[[#This Row],[bmi]]&gt;=bmi[bmi bawah]),0),0)</f>
        <v>Obesitas II</v>
      </c>
      <c r="Q620" s="138">
        <f>insurance9[[#This Row],[cha]]</f>
        <v>34439.855900000002</v>
      </c>
      <c r="R620" s="138" t="str">
        <f>insurance9[[#This Row],[smo]]</f>
        <v>Perokok</v>
      </c>
      <c r="S620" s="149">
        <f>insurance9[[#This Row],[bmi]]</f>
        <v>33.11</v>
      </c>
      <c r="T620" s="149">
        <f>insurance9[[#This Row],[age]]</f>
        <v>19</v>
      </c>
      <c r="U620" s="149">
        <f>insurance9[[#This Row],[bmi2]]</f>
        <v>33.11</v>
      </c>
      <c r="V620">
        <f>insurance9[[#This Row],[charges_class]]</f>
        <v>6</v>
      </c>
      <c r="W620">
        <f>VLOOKUP(insurance9[[#This Row],[region]],Table2[],2,0)</f>
        <v>4</v>
      </c>
      <c r="X620">
        <f>IF(insurance9[[#This Row],[sex]]="female",0,1)</f>
        <v>0</v>
      </c>
      <c r="Y620">
        <f>insurance9[[#This Row],[bmi]]</f>
        <v>33.11</v>
      </c>
      <c r="Z620">
        <f>insurance9[[#This Row],[children]]</f>
        <v>0</v>
      </c>
    </row>
    <row r="621" spans="1:26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 s="29">
        <v>10713.644</v>
      </c>
      <c r="H621" cm="1">
        <f t="array" ref="H621">INDEX(kelas_charges[kelas],MATCH(1,(insurance9[[#This Row],[charges]]&gt;=kelas_charges[Lower])*(insurance9[[#This Row],[charges]]&lt;kelas_charges[Upper]),0),1)</f>
        <v>2</v>
      </c>
      <c r="I621" t="str" cm="1">
        <f t="array" ref="I621">INDEX(kelas_charges[desc],MATCH(1,(insurance9[[#This Row],[charges]]&gt;=kelas_charges[Lower])*(insurance9[[#This Row],[charges]]&lt;kelas_charges[Upper]),0),1)</f>
        <v>6817 s.d 12512</v>
      </c>
      <c r="J621">
        <f>IF(insurance9[[#This Row],[charges]]&gt;16700,1,0)</f>
        <v>0</v>
      </c>
      <c r="K621" s="138">
        <f>insurance9[[#This Row],[charges]]</f>
        <v>10713.644</v>
      </c>
      <c r="L621">
        <f>insurance9[[#This Row],[age]]</f>
        <v>55</v>
      </c>
      <c r="M621">
        <f>IF(insurance9[[#This Row],[smoker]]="yes",1,0)</f>
        <v>0</v>
      </c>
      <c r="N621" t="str">
        <f>IF(insurance9[[#This Row],[smoker]]="yes","Perokok","Non Perokok")</f>
        <v>Non Perokok</v>
      </c>
      <c r="O621" s="138">
        <f>insurance9[[#This Row],[charges]]</f>
        <v>10713.644</v>
      </c>
      <c r="P621" s="138" t="str" cm="1">
        <f t="array" ref="P621">INDEX(bmi[bmi name],MATCH(1,(insurance9[[#This Row],[bmi]]&lt;bmi[bmi atas])*(insurance9[[#This Row],[bmi]]&gt;=bmi[bmi bawah]),0),0)</f>
        <v>Obesitas II</v>
      </c>
      <c r="Q621" s="138">
        <f>insurance9[[#This Row],[cha]]</f>
        <v>10713.644</v>
      </c>
      <c r="R621" s="138" t="str">
        <f>insurance9[[#This Row],[smo]]</f>
        <v>Non Perokok</v>
      </c>
      <c r="S621" s="149">
        <f>insurance9[[#This Row],[bmi]]</f>
        <v>37.1</v>
      </c>
      <c r="T621" s="149">
        <f>insurance9[[#This Row],[age]]</f>
        <v>55</v>
      </c>
      <c r="U621" s="149">
        <f>insurance9[[#This Row],[bmi2]]</f>
        <v>37.1</v>
      </c>
      <c r="V621">
        <f>insurance9[[#This Row],[charges_class]]</f>
        <v>2</v>
      </c>
      <c r="W621">
        <f>VLOOKUP(insurance9[[#This Row],[region]],Table2[],2,0)</f>
        <v>3</v>
      </c>
      <c r="X621">
        <f>IF(insurance9[[#This Row],[sex]]="female",0,1)</f>
        <v>0</v>
      </c>
      <c r="Y621">
        <f>insurance9[[#This Row],[bmi]]</f>
        <v>37.1</v>
      </c>
      <c r="Z621">
        <f>insurance9[[#This Row],[children]]</f>
        <v>0</v>
      </c>
    </row>
    <row r="622" spans="1:26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 s="29">
        <v>3659.346</v>
      </c>
      <c r="H622" cm="1">
        <f t="array" ref="H622">INDEX(kelas_charges[kelas],MATCH(1,(insurance9[[#This Row],[charges]]&gt;=kelas_charges[Lower])*(insurance9[[#This Row],[charges]]&lt;kelas_charges[Upper]),0),1)</f>
        <v>1</v>
      </c>
      <c r="I622" t="str" cm="1">
        <f t="array" ref="I622">INDEX(kelas_charges[desc],MATCH(1,(insurance9[[#This Row],[charges]]&gt;=kelas_charges[Lower])*(insurance9[[#This Row],[charges]]&lt;kelas_charges[Upper]),0),1)</f>
        <v>1121 s.d 6817</v>
      </c>
      <c r="J622">
        <f>IF(insurance9[[#This Row],[charges]]&gt;16700,1,0)</f>
        <v>0</v>
      </c>
      <c r="K622" s="138">
        <f>insurance9[[#This Row],[charges]]</f>
        <v>3659.346</v>
      </c>
      <c r="L622">
        <f>insurance9[[#This Row],[age]]</f>
        <v>30</v>
      </c>
      <c r="M622">
        <f>IF(insurance9[[#This Row],[smoker]]="yes",1,0)</f>
        <v>0</v>
      </c>
      <c r="N622" t="str">
        <f>IF(insurance9[[#This Row],[smoker]]="yes","Perokok","Non Perokok")</f>
        <v>Non Perokok</v>
      </c>
      <c r="O622" s="138">
        <f>insurance9[[#This Row],[charges]]</f>
        <v>3659.346</v>
      </c>
      <c r="P622" s="138" t="str" cm="1">
        <f t="array" ref="P622">INDEX(bmi[bmi name],MATCH(1,(insurance9[[#This Row],[bmi]]&lt;bmi[bmi atas])*(insurance9[[#This Row],[bmi]]&gt;=bmi[bmi bawah]),0),0)</f>
        <v>Obesitas II</v>
      </c>
      <c r="Q622" s="138">
        <f>insurance9[[#This Row],[cha]]</f>
        <v>3659.346</v>
      </c>
      <c r="R622" s="138" t="str">
        <f>insurance9[[#This Row],[smo]]</f>
        <v>Non Perokok</v>
      </c>
      <c r="S622" s="149">
        <f>insurance9[[#This Row],[bmi]]</f>
        <v>31.4</v>
      </c>
      <c r="T622" s="149">
        <f>insurance9[[#This Row],[age]]</f>
        <v>30</v>
      </c>
      <c r="U622" s="149">
        <f>insurance9[[#This Row],[bmi2]]</f>
        <v>31.4</v>
      </c>
      <c r="V622">
        <f>insurance9[[#This Row],[charges_class]]</f>
        <v>1</v>
      </c>
      <c r="W622">
        <f>VLOOKUP(insurance9[[#This Row],[region]],Table2[],2,0)</f>
        <v>3</v>
      </c>
      <c r="X622">
        <f>IF(insurance9[[#This Row],[sex]]="female",0,1)</f>
        <v>1</v>
      </c>
      <c r="Y622">
        <f>insurance9[[#This Row],[bmi]]</f>
        <v>31.4</v>
      </c>
      <c r="Z622">
        <f>insurance9[[#This Row],[children]]</f>
        <v>1</v>
      </c>
    </row>
    <row r="623" spans="1:26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 s="29">
        <v>40182.245999999999</v>
      </c>
      <c r="H623" cm="1">
        <f t="array" ref="H623">INDEX(kelas_charges[kelas],MATCH(1,(insurance9[[#This Row],[charges]]&gt;=kelas_charges[Lower])*(insurance9[[#This Row],[charges]]&lt;kelas_charges[Upper]),0),1)</f>
        <v>7</v>
      </c>
      <c r="I623" t="str" cm="1">
        <f t="array" ref="I623">INDEX(kelas_charges[desc],MATCH(1,(insurance9[[#This Row],[charges]]&gt;=kelas_charges[Lower])*(insurance9[[#This Row],[charges]]&lt;kelas_charges[Upper]),0),1)</f>
        <v>35293 s.d 40989</v>
      </c>
      <c r="J623">
        <f>IF(insurance9[[#This Row],[charges]]&gt;16700,1,0)</f>
        <v>1</v>
      </c>
      <c r="K623" s="138">
        <f>insurance9[[#This Row],[charges]]</f>
        <v>40182.245999999999</v>
      </c>
      <c r="L623">
        <f>insurance9[[#This Row],[age]]</f>
        <v>37</v>
      </c>
      <c r="M623">
        <f>IF(insurance9[[#This Row],[smoker]]="yes",1,0)</f>
        <v>1</v>
      </c>
      <c r="N623" t="str">
        <f>IF(insurance9[[#This Row],[smoker]]="yes","Perokok","Non Perokok")</f>
        <v>Perokok</v>
      </c>
      <c r="O623" s="138">
        <f>insurance9[[#This Row],[charges]]</f>
        <v>40182.245999999999</v>
      </c>
      <c r="P623" s="138" t="str" cm="1">
        <f t="array" ref="P623">INDEX(bmi[bmi name],MATCH(1,(insurance9[[#This Row],[bmi]]&lt;bmi[bmi atas])*(insurance9[[#This Row],[bmi]]&gt;=bmi[bmi bawah]),0),0)</f>
        <v>Obesitas II</v>
      </c>
      <c r="Q623" s="138">
        <f>insurance9[[#This Row],[cha]]</f>
        <v>40182.245999999999</v>
      </c>
      <c r="R623" s="138" t="str">
        <f>insurance9[[#This Row],[smo]]</f>
        <v>Perokok</v>
      </c>
      <c r="S623" s="149">
        <f>insurance9[[#This Row],[bmi]]</f>
        <v>34.1</v>
      </c>
      <c r="T623" s="149">
        <f>insurance9[[#This Row],[age]]</f>
        <v>37</v>
      </c>
      <c r="U623" s="149">
        <f>insurance9[[#This Row],[bmi2]]</f>
        <v>34.1</v>
      </c>
      <c r="V623">
        <f>insurance9[[#This Row],[charges_class]]</f>
        <v>7</v>
      </c>
      <c r="W623">
        <f>VLOOKUP(insurance9[[#This Row],[region]],Table2[],2,0)</f>
        <v>3</v>
      </c>
      <c r="X623">
        <f>IF(insurance9[[#This Row],[sex]]="female",0,1)</f>
        <v>1</v>
      </c>
      <c r="Y623">
        <f>insurance9[[#This Row],[bmi]]</f>
        <v>34.1</v>
      </c>
      <c r="Z623">
        <f>insurance9[[#This Row],[children]]</f>
        <v>4</v>
      </c>
    </row>
    <row r="624" spans="1:26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 s="29">
        <v>9182.17</v>
      </c>
      <c r="H624" cm="1">
        <f t="array" ref="H624">INDEX(kelas_charges[kelas],MATCH(1,(insurance9[[#This Row],[charges]]&gt;=kelas_charges[Lower])*(insurance9[[#This Row],[charges]]&lt;kelas_charges[Upper]),0),1)</f>
        <v>2</v>
      </c>
      <c r="I624" t="str" cm="1">
        <f t="array" ref="I624">INDEX(kelas_charges[desc],MATCH(1,(insurance9[[#This Row],[charges]]&gt;=kelas_charges[Lower])*(insurance9[[#This Row],[charges]]&lt;kelas_charges[Upper]),0),1)</f>
        <v>6817 s.d 12512</v>
      </c>
      <c r="J624">
        <f>IF(insurance9[[#This Row],[charges]]&gt;16700,1,0)</f>
        <v>0</v>
      </c>
      <c r="K624" s="138">
        <f>insurance9[[#This Row],[charges]]</f>
        <v>9182.17</v>
      </c>
      <c r="L624">
        <f>insurance9[[#This Row],[age]]</f>
        <v>49</v>
      </c>
      <c r="M624">
        <f>IF(insurance9[[#This Row],[smoker]]="yes",1,0)</f>
        <v>0</v>
      </c>
      <c r="N624" t="str">
        <f>IF(insurance9[[#This Row],[smoker]]="yes","Perokok","Non Perokok")</f>
        <v>Non Perokok</v>
      </c>
      <c r="O624" s="138">
        <f>insurance9[[#This Row],[charges]]</f>
        <v>9182.17</v>
      </c>
      <c r="P624" s="138" t="str" cm="1">
        <f t="array" ref="P624">INDEX(bmi[bmi name],MATCH(1,(insurance9[[#This Row],[bmi]]&lt;bmi[bmi atas])*(insurance9[[#This Row],[bmi]]&gt;=bmi[bmi bawah]),0),0)</f>
        <v>Normal</v>
      </c>
      <c r="Q624" s="138">
        <f>insurance9[[#This Row],[cha]]</f>
        <v>9182.17</v>
      </c>
      <c r="R624" s="138" t="str">
        <f>insurance9[[#This Row],[smo]]</f>
        <v>Non Perokok</v>
      </c>
      <c r="S624" s="149">
        <f>insurance9[[#This Row],[bmi]]</f>
        <v>21.3</v>
      </c>
      <c r="T624" s="149">
        <f>insurance9[[#This Row],[age]]</f>
        <v>49</v>
      </c>
      <c r="U624" s="149">
        <f>insurance9[[#This Row],[bmi2]]</f>
        <v>21.3</v>
      </c>
      <c r="V624">
        <f>insurance9[[#This Row],[charges_class]]</f>
        <v>2</v>
      </c>
      <c r="W624">
        <f>VLOOKUP(insurance9[[#This Row],[region]],Table2[],2,0)</f>
        <v>3</v>
      </c>
      <c r="X624">
        <f>IF(insurance9[[#This Row],[sex]]="female",0,1)</f>
        <v>0</v>
      </c>
      <c r="Y624">
        <f>insurance9[[#This Row],[bmi]]</f>
        <v>21.3</v>
      </c>
      <c r="Z624">
        <f>insurance9[[#This Row],[children]]</f>
        <v>1</v>
      </c>
    </row>
    <row r="625" spans="1:26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 s="29">
        <v>34617.840649999998</v>
      </c>
      <c r="H625" cm="1">
        <f t="array" ref="H625">INDEX(kelas_charges[kelas],MATCH(1,(insurance9[[#This Row],[charges]]&gt;=kelas_charges[Lower])*(insurance9[[#This Row],[charges]]&lt;kelas_charges[Upper]),0),1)</f>
        <v>6</v>
      </c>
      <c r="I625" t="str" cm="1">
        <f t="array" ref="I625">INDEX(kelas_charges[desc],MATCH(1,(insurance9[[#This Row],[charges]]&gt;=kelas_charges[Lower])*(insurance9[[#This Row],[charges]]&lt;kelas_charges[Upper]),0),1)</f>
        <v>29598 s.d 35293</v>
      </c>
      <c r="J625">
        <f>IF(insurance9[[#This Row],[charges]]&gt;16700,1,0)</f>
        <v>1</v>
      </c>
      <c r="K625" s="138">
        <f>insurance9[[#This Row],[charges]]</f>
        <v>34617.840649999998</v>
      </c>
      <c r="L625">
        <f>insurance9[[#This Row],[age]]</f>
        <v>18</v>
      </c>
      <c r="M625">
        <f>IF(insurance9[[#This Row],[smoker]]="yes",1,0)</f>
        <v>1</v>
      </c>
      <c r="N625" t="str">
        <f>IF(insurance9[[#This Row],[smoker]]="yes","Perokok","Non Perokok")</f>
        <v>Perokok</v>
      </c>
      <c r="O625" s="138">
        <f>insurance9[[#This Row],[charges]]</f>
        <v>34617.840649999998</v>
      </c>
      <c r="P625" s="138" t="str" cm="1">
        <f t="array" ref="P625">INDEX(bmi[bmi name],MATCH(1,(insurance9[[#This Row],[bmi]]&lt;bmi[bmi atas])*(insurance9[[#This Row],[bmi]]&gt;=bmi[bmi bawah]),0),0)</f>
        <v>Obesitas II</v>
      </c>
      <c r="Q625" s="138">
        <f>insurance9[[#This Row],[cha]]</f>
        <v>34617.840649999998</v>
      </c>
      <c r="R625" s="138" t="str">
        <f>insurance9[[#This Row],[smo]]</f>
        <v>Perokok</v>
      </c>
      <c r="S625" s="149">
        <f>insurance9[[#This Row],[bmi]]</f>
        <v>33.534999999999997</v>
      </c>
      <c r="T625" s="149">
        <f>insurance9[[#This Row],[age]]</f>
        <v>18</v>
      </c>
      <c r="U625" s="149">
        <f>insurance9[[#This Row],[bmi2]]</f>
        <v>33.534999999999997</v>
      </c>
      <c r="V625">
        <f>insurance9[[#This Row],[charges_class]]</f>
        <v>6</v>
      </c>
      <c r="W625">
        <f>VLOOKUP(insurance9[[#This Row],[region]],Table2[],2,0)</f>
        <v>2</v>
      </c>
      <c r="X625">
        <f>IF(insurance9[[#This Row],[sex]]="female",0,1)</f>
        <v>1</v>
      </c>
      <c r="Y625">
        <f>insurance9[[#This Row],[bmi]]</f>
        <v>33.534999999999997</v>
      </c>
      <c r="Z625">
        <f>insurance9[[#This Row],[children]]</f>
        <v>0</v>
      </c>
    </row>
    <row r="626" spans="1:26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 s="29">
        <v>12129.614149999999</v>
      </c>
      <c r="H626" cm="1">
        <f t="array" ref="H626">INDEX(kelas_charges[kelas],MATCH(1,(insurance9[[#This Row],[charges]]&gt;=kelas_charges[Lower])*(insurance9[[#This Row],[charges]]&lt;kelas_charges[Upper]),0),1)</f>
        <v>2</v>
      </c>
      <c r="I626" t="str" cm="1">
        <f t="array" ref="I626">INDEX(kelas_charges[desc],MATCH(1,(insurance9[[#This Row],[charges]]&gt;=kelas_charges[Lower])*(insurance9[[#This Row],[charges]]&lt;kelas_charges[Upper]),0),1)</f>
        <v>6817 s.d 12512</v>
      </c>
      <c r="J626">
        <f>IF(insurance9[[#This Row],[charges]]&gt;16700,1,0)</f>
        <v>0</v>
      </c>
      <c r="K626" s="138">
        <f>insurance9[[#This Row],[charges]]</f>
        <v>12129.614149999999</v>
      </c>
      <c r="L626">
        <f>insurance9[[#This Row],[age]]</f>
        <v>59</v>
      </c>
      <c r="M626">
        <f>IF(insurance9[[#This Row],[smoker]]="yes",1,0)</f>
        <v>0</v>
      </c>
      <c r="N626" t="str">
        <f>IF(insurance9[[#This Row],[smoker]]="yes","Perokok","Non Perokok")</f>
        <v>Non Perokok</v>
      </c>
      <c r="O626" s="138">
        <f>insurance9[[#This Row],[charges]]</f>
        <v>12129.614149999999</v>
      </c>
      <c r="P626" s="138" t="str" cm="1">
        <f t="array" ref="P626">INDEX(bmi[bmi name],MATCH(1,(insurance9[[#This Row],[bmi]]&lt;bmi[bmi atas])*(insurance9[[#This Row],[bmi]]&gt;=bmi[bmi bawah]),0),0)</f>
        <v>Obesitas I</v>
      </c>
      <c r="Q626" s="138">
        <f>insurance9[[#This Row],[cha]]</f>
        <v>12129.614149999999</v>
      </c>
      <c r="R626" s="138" t="str">
        <f>insurance9[[#This Row],[smo]]</f>
        <v>Non Perokok</v>
      </c>
      <c r="S626" s="149">
        <f>insurance9[[#This Row],[bmi]]</f>
        <v>28.785</v>
      </c>
      <c r="T626" s="149">
        <f>insurance9[[#This Row],[age]]</f>
        <v>59</v>
      </c>
      <c r="U626" s="149">
        <f>insurance9[[#This Row],[bmi2]]</f>
        <v>28.785</v>
      </c>
      <c r="V626">
        <f>insurance9[[#This Row],[charges_class]]</f>
        <v>2</v>
      </c>
      <c r="W626">
        <f>VLOOKUP(insurance9[[#This Row],[region]],Table2[],2,0)</f>
        <v>1</v>
      </c>
      <c r="X626">
        <f>IF(insurance9[[#This Row],[sex]]="female",0,1)</f>
        <v>1</v>
      </c>
      <c r="Y626">
        <f>insurance9[[#This Row],[bmi]]</f>
        <v>28.785</v>
      </c>
      <c r="Z626">
        <f>insurance9[[#This Row],[children]]</f>
        <v>0</v>
      </c>
    </row>
    <row r="627" spans="1:26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 s="29">
        <v>3736.4647</v>
      </c>
      <c r="H627" cm="1">
        <f t="array" ref="H627">INDEX(kelas_charges[kelas],MATCH(1,(insurance9[[#This Row],[charges]]&gt;=kelas_charges[Lower])*(insurance9[[#This Row],[charges]]&lt;kelas_charges[Upper]),0),1)</f>
        <v>1</v>
      </c>
      <c r="I627" t="str" cm="1">
        <f t="array" ref="I627">INDEX(kelas_charges[desc],MATCH(1,(insurance9[[#This Row],[charges]]&gt;=kelas_charges[Lower])*(insurance9[[#This Row],[charges]]&lt;kelas_charges[Upper]),0),1)</f>
        <v>1121 s.d 6817</v>
      </c>
      <c r="J627">
        <f>IF(insurance9[[#This Row],[charges]]&gt;16700,1,0)</f>
        <v>0</v>
      </c>
      <c r="K627" s="138">
        <f>insurance9[[#This Row],[charges]]</f>
        <v>3736.4647</v>
      </c>
      <c r="L627">
        <f>insurance9[[#This Row],[age]]</f>
        <v>29</v>
      </c>
      <c r="M627">
        <f>IF(insurance9[[#This Row],[smoker]]="yes",1,0)</f>
        <v>0</v>
      </c>
      <c r="N627" t="str">
        <f>IF(insurance9[[#This Row],[smoker]]="yes","Perokok","Non Perokok")</f>
        <v>Non Perokok</v>
      </c>
      <c r="O627" s="138">
        <f>insurance9[[#This Row],[charges]]</f>
        <v>3736.4647</v>
      </c>
      <c r="P627" s="138" t="str" cm="1">
        <f t="array" ref="P627">INDEX(bmi[bmi name],MATCH(1,(insurance9[[#This Row],[bmi]]&lt;bmi[bmi atas])*(insurance9[[#This Row],[bmi]]&gt;=bmi[bmi bawah]),0),0)</f>
        <v>Obesitas I</v>
      </c>
      <c r="Q627" s="138">
        <f>insurance9[[#This Row],[cha]]</f>
        <v>3736.4647</v>
      </c>
      <c r="R627" s="138" t="str">
        <f>insurance9[[#This Row],[smo]]</f>
        <v>Non Perokok</v>
      </c>
      <c r="S627" s="149">
        <f>insurance9[[#This Row],[bmi]]</f>
        <v>26.03</v>
      </c>
      <c r="T627" s="149">
        <f>insurance9[[#This Row],[age]]</f>
        <v>29</v>
      </c>
      <c r="U627" s="149">
        <f>insurance9[[#This Row],[bmi2]]</f>
        <v>26.03</v>
      </c>
      <c r="V627">
        <f>insurance9[[#This Row],[charges_class]]</f>
        <v>1</v>
      </c>
      <c r="W627">
        <f>VLOOKUP(insurance9[[#This Row],[region]],Table2[],2,0)</f>
        <v>1</v>
      </c>
      <c r="X627">
        <f>IF(insurance9[[#This Row],[sex]]="female",0,1)</f>
        <v>0</v>
      </c>
      <c r="Y627">
        <f>insurance9[[#This Row],[bmi]]</f>
        <v>26.03</v>
      </c>
      <c r="Z627">
        <f>insurance9[[#This Row],[children]]</f>
        <v>0</v>
      </c>
    </row>
    <row r="628" spans="1:26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 s="29">
        <v>6748.5911999999998</v>
      </c>
      <c r="H628" cm="1">
        <f t="array" ref="H628">INDEX(kelas_charges[kelas],MATCH(1,(insurance9[[#This Row],[charges]]&gt;=kelas_charges[Lower])*(insurance9[[#This Row],[charges]]&lt;kelas_charges[Upper]),0),1)</f>
        <v>1</v>
      </c>
      <c r="I628" t="str" cm="1">
        <f t="array" ref="I628">INDEX(kelas_charges[desc],MATCH(1,(insurance9[[#This Row],[charges]]&gt;=kelas_charges[Lower])*(insurance9[[#This Row],[charges]]&lt;kelas_charges[Upper]),0),1)</f>
        <v>1121 s.d 6817</v>
      </c>
      <c r="J628">
        <f>IF(insurance9[[#This Row],[charges]]&gt;16700,1,0)</f>
        <v>0</v>
      </c>
      <c r="K628" s="138">
        <f>insurance9[[#This Row],[charges]]</f>
        <v>6748.5911999999998</v>
      </c>
      <c r="L628">
        <f>insurance9[[#This Row],[age]]</f>
        <v>36</v>
      </c>
      <c r="M628">
        <f>IF(insurance9[[#This Row],[smoker]]="yes",1,0)</f>
        <v>0</v>
      </c>
      <c r="N628" t="str">
        <f>IF(insurance9[[#This Row],[smoker]]="yes","Perokok","Non Perokok")</f>
        <v>Non Perokok</v>
      </c>
      <c r="O628" s="138">
        <f>insurance9[[#This Row],[charges]]</f>
        <v>6748.5911999999998</v>
      </c>
      <c r="P628" s="138" t="str" cm="1">
        <f t="array" ref="P628">INDEX(bmi[bmi name],MATCH(1,(insurance9[[#This Row],[bmi]]&lt;bmi[bmi atas])*(insurance9[[#This Row],[bmi]]&gt;=bmi[bmi bawah]),0),0)</f>
        <v>Obesitas I</v>
      </c>
      <c r="Q628" s="138">
        <f>insurance9[[#This Row],[cha]]</f>
        <v>6748.5911999999998</v>
      </c>
      <c r="R628" s="138" t="str">
        <f>insurance9[[#This Row],[smo]]</f>
        <v>Non Perokok</v>
      </c>
      <c r="S628" s="149">
        <f>insurance9[[#This Row],[bmi]]</f>
        <v>28.88</v>
      </c>
      <c r="T628" s="149">
        <f>insurance9[[#This Row],[age]]</f>
        <v>36</v>
      </c>
      <c r="U628" s="149">
        <f>insurance9[[#This Row],[bmi2]]</f>
        <v>28.88</v>
      </c>
      <c r="V628">
        <f>insurance9[[#This Row],[charges_class]]</f>
        <v>1</v>
      </c>
      <c r="W628">
        <f>VLOOKUP(insurance9[[#This Row],[region]],Table2[],2,0)</f>
        <v>2</v>
      </c>
      <c r="X628">
        <f>IF(insurance9[[#This Row],[sex]]="female",0,1)</f>
        <v>1</v>
      </c>
      <c r="Y628">
        <f>insurance9[[#This Row],[bmi]]</f>
        <v>28.88</v>
      </c>
      <c r="Z628">
        <f>insurance9[[#This Row],[children]]</f>
        <v>3</v>
      </c>
    </row>
    <row r="629" spans="1:26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 s="29">
        <v>11326.71487</v>
      </c>
      <c r="H629" cm="1">
        <f t="array" ref="H629">INDEX(kelas_charges[kelas],MATCH(1,(insurance9[[#This Row],[charges]]&gt;=kelas_charges[Lower])*(insurance9[[#This Row],[charges]]&lt;kelas_charges[Upper]),0),1)</f>
        <v>2</v>
      </c>
      <c r="I629" t="str" cm="1">
        <f t="array" ref="I629">INDEX(kelas_charges[desc],MATCH(1,(insurance9[[#This Row],[charges]]&gt;=kelas_charges[Lower])*(insurance9[[#This Row],[charges]]&lt;kelas_charges[Upper]),0),1)</f>
        <v>6817 s.d 12512</v>
      </c>
      <c r="J629">
        <f>IF(insurance9[[#This Row],[charges]]&gt;16700,1,0)</f>
        <v>0</v>
      </c>
      <c r="K629" s="138">
        <f>insurance9[[#This Row],[charges]]</f>
        <v>11326.71487</v>
      </c>
      <c r="L629">
        <f>insurance9[[#This Row],[age]]</f>
        <v>33</v>
      </c>
      <c r="M629">
        <f>IF(insurance9[[#This Row],[smoker]]="yes",1,0)</f>
        <v>0</v>
      </c>
      <c r="N629" t="str">
        <f>IF(insurance9[[#This Row],[smoker]]="yes","Perokok","Non Perokok")</f>
        <v>Non Perokok</v>
      </c>
      <c r="O629" s="138">
        <f>insurance9[[#This Row],[charges]]</f>
        <v>11326.71487</v>
      </c>
      <c r="P629" s="138" t="str" cm="1">
        <f t="array" ref="P629">INDEX(bmi[bmi name],MATCH(1,(insurance9[[#This Row],[bmi]]&lt;bmi[bmi atas])*(insurance9[[#This Row],[bmi]]&gt;=bmi[bmi bawah]),0),0)</f>
        <v>Obesitas II</v>
      </c>
      <c r="Q629" s="138">
        <f>insurance9[[#This Row],[cha]]</f>
        <v>11326.71487</v>
      </c>
      <c r="R629" s="138" t="str">
        <f>insurance9[[#This Row],[smo]]</f>
        <v>Non Perokok</v>
      </c>
      <c r="S629" s="149">
        <f>insurance9[[#This Row],[bmi]]</f>
        <v>42.46</v>
      </c>
      <c r="T629" s="149">
        <f>insurance9[[#This Row],[age]]</f>
        <v>33</v>
      </c>
      <c r="U629" s="149">
        <f>insurance9[[#This Row],[bmi2]]</f>
        <v>42.46</v>
      </c>
      <c r="V629">
        <f>insurance9[[#This Row],[charges_class]]</f>
        <v>2</v>
      </c>
      <c r="W629">
        <f>VLOOKUP(insurance9[[#This Row],[region]],Table2[],2,0)</f>
        <v>4</v>
      </c>
      <c r="X629">
        <f>IF(insurance9[[#This Row],[sex]]="female",0,1)</f>
        <v>1</v>
      </c>
      <c r="Y629">
        <f>insurance9[[#This Row],[bmi]]</f>
        <v>42.46</v>
      </c>
      <c r="Z629">
        <f>insurance9[[#This Row],[children]]</f>
        <v>1</v>
      </c>
    </row>
    <row r="630" spans="1:26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 s="29">
        <v>11365.951999999999</v>
      </c>
      <c r="H630" cm="1">
        <f t="array" ref="H630">INDEX(kelas_charges[kelas],MATCH(1,(insurance9[[#This Row],[charges]]&gt;=kelas_charges[Lower])*(insurance9[[#This Row],[charges]]&lt;kelas_charges[Upper]),0),1)</f>
        <v>2</v>
      </c>
      <c r="I630" t="str" cm="1">
        <f t="array" ref="I630">INDEX(kelas_charges[desc],MATCH(1,(insurance9[[#This Row],[charges]]&gt;=kelas_charges[Lower])*(insurance9[[#This Row],[charges]]&lt;kelas_charges[Upper]),0),1)</f>
        <v>6817 s.d 12512</v>
      </c>
      <c r="J630">
        <f>IF(insurance9[[#This Row],[charges]]&gt;16700,1,0)</f>
        <v>0</v>
      </c>
      <c r="K630" s="138">
        <f>insurance9[[#This Row],[charges]]</f>
        <v>11365.951999999999</v>
      </c>
      <c r="L630">
        <f>insurance9[[#This Row],[age]]</f>
        <v>58</v>
      </c>
      <c r="M630">
        <f>IF(insurance9[[#This Row],[smoker]]="yes",1,0)</f>
        <v>0</v>
      </c>
      <c r="N630" t="str">
        <f>IF(insurance9[[#This Row],[smoker]]="yes","Perokok","Non Perokok")</f>
        <v>Non Perokok</v>
      </c>
      <c r="O630" s="138">
        <f>insurance9[[#This Row],[charges]]</f>
        <v>11365.951999999999</v>
      </c>
      <c r="P630" s="138" t="str" cm="1">
        <f t="array" ref="P630">INDEX(bmi[bmi name],MATCH(1,(insurance9[[#This Row],[bmi]]&lt;bmi[bmi atas])*(insurance9[[#This Row],[bmi]]&gt;=bmi[bmi bawah]),0),0)</f>
        <v>Obesitas II</v>
      </c>
      <c r="Q630" s="138">
        <f>insurance9[[#This Row],[cha]]</f>
        <v>11365.951999999999</v>
      </c>
      <c r="R630" s="138" t="str">
        <f>insurance9[[#This Row],[smo]]</f>
        <v>Non Perokok</v>
      </c>
      <c r="S630" s="149">
        <f>insurance9[[#This Row],[bmi]]</f>
        <v>38</v>
      </c>
      <c r="T630" s="149">
        <f>insurance9[[#This Row],[age]]</f>
        <v>58</v>
      </c>
      <c r="U630" s="149">
        <f>insurance9[[#This Row],[bmi2]]</f>
        <v>38</v>
      </c>
      <c r="V630">
        <f>insurance9[[#This Row],[charges_class]]</f>
        <v>2</v>
      </c>
      <c r="W630">
        <f>VLOOKUP(insurance9[[#This Row],[region]],Table2[],2,0)</f>
        <v>3</v>
      </c>
      <c r="X630">
        <f>IF(insurance9[[#This Row],[sex]]="female",0,1)</f>
        <v>1</v>
      </c>
      <c r="Y630">
        <f>insurance9[[#This Row],[bmi]]</f>
        <v>38</v>
      </c>
      <c r="Z630">
        <f>insurance9[[#This Row],[children]]</f>
        <v>0</v>
      </c>
    </row>
    <row r="631" spans="1:26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 s="29">
        <v>42983.458500000001</v>
      </c>
      <c r="H631" cm="1">
        <f t="array" ref="H631">INDEX(kelas_charges[kelas],MATCH(1,(insurance9[[#This Row],[charges]]&gt;=kelas_charges[Lower])*(insurance9[[#This Row],[charges]]&lt;kelas_charges[Upper]),0),1)</f>
        <v>8</v>
      </c>
      <c r="I631" t="str" cm="1">
        <f t="array" ref="I631">INDEX(kelas_charges[desc],MATCH(1,(insurance9[[#This Row],[charges]]&gt;=kelas_charges[Lower])*(insurance9[[#This Row],[charges]]&lt;kelas_charges[Upper]),0),1)</f>
        <v>40989 s.d 46684</v>
      </c>
      <c r="J631">
        <f>IF(insurance9[[#This Row],[charges]]&gt;16700,1,0)</f>
        <v>1</v>
      </c>
      <c r="K631" s="138">
        <f>insurance9[[#This Row],[charges]]</f>
        <v>42983.458500000001</v>
      </c>
      <c r="L631">
        <f>insurance9[[#This Row],[age]]</f>
        <v>44</v>
      </c>
      <c r="M631">
        <f>IF(insurance9[[#This Row],[smoker]]="yes",1,0)</f>
        <v>1</v>
      </c>
      <c r="N631" t="str">
        <f>IF(insurance9[[#This Row],[smoker]]="yes","Perokok","Non Perokok")</f>
        <v>Perokok</v>
      </c>
      <c r="O631" s="138">
        <f>insurance9[[#This Row],[charges]]</f>
        <v>42983.458500000001</v>
      </c>
      <c r="P631" s="138" t="str" cm="1">
        <f t="array" ref="P631">INDEX(bmi[bmi name],MATCH(1,(insurance9[[#This Row],[bmi]]&lt;bmi[bmi atas])*(insurance9[[#This Row],[bmi]]&gt;=bmi[bmi bawah]),0),0)</f>
        <v>Obesitas II</v>
      </c>
      <c r="Q631" s="138">
        <f>insurance9[[#This Row],[cha]]</f>
        <v>42983.458500000001</v>
      </c>
      <c r="R631" s="138" t="str">
        <f>insurance9[[#This Row],[smo]]</f>
        <v>Perokok</v>
      </c>
      <c r="S631" s="149">
        <f>insurance9[[#This Row],[bmi]]</f>
        <v>38.950000000000003</v>
      </c>
      <c r="T631" s="149">
        <f>insurance9[[#This Row],[age]]</f>
        <v>44</v>
      </c>
      <c r="U631" s="149">
        <f>insurance9[[#This Row],[bmi2]]</f>
        <v>38.950000000000003</v>
      </c>
      <c r="V631">
        <f>insurance9[[#This Row],[charges_class]]</f>
        <v>8</v>
      </c>
      <c r="W631">
        <f>VLOOKUP(insurance9[[#This Row],[region]],Table2[],2,0)</f>
        <v>1</v>
      </c>
      <c r="X631">
        <f>IF(insurance9[[#This Row],[sex]]="female",0,1)</f>
        <v>0</v>
      </c>
      <c r="Y631">
        <f>insurance9[[#This Row],[bmi]]</f>
        <v>38.950000000000003</v>
      </c>
      <c r="Z631">
        <f>insurance9[[#This Row],[children]]</f>
        <v>0</v>
      </c>
    </row>
    <row r="632" spans="1:26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 s="29">
        <v>10085.846</v>
      </c>
      <c r="H632" cm="1">
        <f t="array" ref="H632">INDEX(kelas_charges[kelas],MATCH(1,(insurance9[[#This Row],[charges]]&gt;=kelas_charges[Lower])*(insurance9[[#This Row],[charges]]&lt;kelas_charges[Upper]),0),1)</f>
        <v>2</v>
      </c>
      <c r="I632" t="str" cm="1">
        <f t="array" ref="I632">INDEX(kelas_charges[desc],MATCH(1,(insurance9[[#This Row],[charges]]&gt;=kelas_charges[Lower])*(insurance9[[#This Row],[charges]]&lt;kelas_charges[Upper]),0),1)</f>
        <v>6817 s.d 12512</v>
      </c>
      <c r="J632">
        <f>IF(insurance9[[#This Row],[charges]]&gt;16700,1,0)</f>
        <v>0</v>
      </c>
      <c r="K632" s="138">
        <f>insurance9[[#This Row],[charges]]</f>
        <v>10085.846</v>
      </c>
      <c r="L632">
        <f>insurance9[[#This Row],[age]]</f>
        <v>53</v>
      </c>
      <c r="M632">
        <f>IF(insurance9[[#This Row],[smoker]]="yes",1,0)</f>
        <v>0</v>
      </c>
      <c r="N632" t="str">
        <f>IF(insurance9[[#This Row],[smoker]]="yes","Perokok","Non Perokok")</f>
        <v>Non Perokok</v>
      </c>
      <c r="O632" s="138">
        <f>insurance9[[#This Row],[charges]]</f>
        <v>10085.846</v>
      </c>
      <c r="P632" s="138" t="str" cm="1">
        <f t="array" ref="P632">INDEX(bmi[bmi name],MATCH(1,(insurance9[[#This Row],[bmi]]&lt;bmi[bmi atas])*(insurance9[[#This Row],[bmi]]&gt;=bmi[bmi bawah]),0),0)</f>
        <v>Obesitas II</v>
      </c>
      <c r="Q632" s="138">
        <f>insurance9[[#This Row],[cha]]</f>
        <v>10085.846</v>
      </c>
      <c r="R632" s="138" t="str">
        <f>insurance9[[#This Row],[smo]]</f>
        <v>Non Perokok</v>
      </c>
      <c r="S632" s="149">
        <f>insurance9[[#This Row],[bmi]]</f>
        <v>36.1</v>
      </c>
      <c r="T632" s="149">
        <f>insurance9[[#This Row],[age]]</f>
        <v>53</v>
      </c>
      <c r="U632" s="149">
        <f>insurance9[[#This Row],[bmi2]]</f>
        <v>36.1</v>
      </c>
      <c r="V632">
        <f>insurance9[[#This Row],[charges_class]]</f>
        <v>2</v>
      </c>
      <c r="W632">
        <f>VLOOKUP(insurance9[[#This Row],[region]],Table2[],2,0)</f>
        <v>3</v>
      </c>
      <c r="X632">
        <f>IF(insurance9[[#This Row],[sex]]="female",0,1)</f>
        <v>1</v>
      </c>
      <c r="Y632">
        <f>insurance9[[#This Row],[bmi]]</f>
        <v>36.1</v>
      </c>
      <c r="Z632">
        <f>insurance9[[#This Row],[children]]</f>
        <v>1</v>
      </c>
    </row>
    <row r="633" spans="1:26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 s="29">
        <v>1977.8150000000001</v>
      </c>
      <c r="H633" cm="1">
        <f t="array" ref="H633">INDEX(kelas_charges[kelas],MATCH(1,(insurance9[[#This Row],[charges]]&gt;=kelas_charges[Lower])*(insurance9[[#This Row],[charges]]&lt;kelas_charges[Upper]),0),1)</f>
        <v>1</v>
      </c>
      <c r="I633" t="str" cm="1">
        <f t="array" ref="I633">INDEX(kelas_charges[desc],MATCH(1,(insurance9[[#This Row],[charges]]&gt;=kelas_charges[Lower])*(insurance9[[#This Row],[charges]]&lt;kelas_charges[Upper]),0),1)</f>
        <v>1121 s.d 6817</v>
      </c>
      <c r="J633">
        <f>IF(insurance9[[#This Row],[charges]]&gt;16700,1,0)</f>
        <v>0</v>
      </c>
      <c r="K633" s="138">
        <f>insurance9[[#This Row],[charges]]</f>
        <v>1977.8150000000001</v>
      </c>
      <c r="L633">
        <f>insurance9[[#This Row],[age]]</f>
        <v>24</v>
      </c>
      <c r="M633">
        <f>IF(insurance9[[#This Row],[smoker]]="yes",1,0)</f>
        <v>0</v>
      </c>
      <c r="N633" t="str">
        <f>IF(insurance9[[#This Row],[smoker]]="yes","Perokok","Non Perokok")</f>
        <v>Non Perokok</v>
      </c>
      <c r="O633" s="138">
        <f>insurance9[[#This Row],[charges]]</f>
        <v>1977.8150000000001</v>
      </c>
      <c r="P633" s="138" t="str" cm="1">
        <f t="array" ref="P633">INDEX(bmi[bmi name],MATCH(1,(insurance9[[#This Row],[bmi]]&lt;bmi[bmi atas])*(insurance9[[#This Row],[bmi]]&gt;=bmi[bmi bawah]),0),0)</f>
        <v>Obesitas I</v>
      </c>
      <c r="Q633" s="138">
        <f>insurance9[[#This Row],[cha]]</f>
        <v>1977.8150000000001</v>
      </c>
      <c r="R633" s="138" t="str">
        <f>insurance9[[#This Row],[smo]]</f>
        <v>Non Perokok</v>
      </c>
      <c r="S633" s="149">
        <f>insurance9[[#This Row],[bmi]]</f>
        <v>29.3</v>
      </c>
      <c r="T633" s="149">
        <f>insurance9[[#This Row],[age]]</f>
        <v>24</v>
      </c>
      <c r="U633" s="149">
        <f>insurance9[[#This Row],[bmi2]]</f>
        <v>29.3</v>
      </c>
      <c r="V633">
        <f>insurance9[[#This Row],[charges_class]]</f>
        <v>1</v>
      </c>
      <c r="W633">
        <f>VLOOKUP(insurance9[[#This Row],[region]],Table2[],2,0)</f>
        <v>3</v>
      </c>
      <c r="X633">
        <f>IF(insurance9[[#This Row],[sex]]="female",0,1)</f>
        <v>1</v>
      </c>
      <c r="Y633">
        <f>insurance9[[#This Row],[bmi]]</f>
        <v>29.3</v>
      </c>
      <c r="Z633">
        <f>insurance9[[#This Row],[children]]</f>
        <v>0</v>
      </c>
    </row>
    <row r="634" spans="1:26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 s="29">
        <v>3366.6696999999999</v>
      </c>
      <c r="H634" cm="1">
        <f t="array" ref="H634">INDEX(kelas_charges[kelas],MATCH(1,(insurance9[[#This Row],[charges]]&gt;=kelas_charges[Lower])*(insurance9[[#This Row],[charges]]&lt;kelas_charges[Upper]),0),1)</f>
        <v>1</v>
      </c>
      <c r="I634" t="str" cm="1">
        <f t="array" ref="I634">INDEX(kelas_charges[desc],MATCH(1,(insurance9[[#This Row],[charges]]&gt;=kelas_charges[Lower])*(insurance9[[#This Row],[charges]]&lt;kelas_charges[Upper]),0),1)</f>
        <v>1121 s.d 6817</v>
      </c>
      <c r="J634">
        <f>IF(insurance9[[#This Row],[charges]]&gt;16700,1,0)</f>
        <v>0</v>
      </c>
      <c r="K634" s="138">
        <f>insurance9[[#This Row],[charges]]</f>
        <v>3366.6696999999999</v>
      </c>
      <c r="L634">
        <f>insurance9[[#This Row],[age]]</f>
        <v>29</v>
      </c>
      <c r="M634">
        <f>IF(insurance9[[#This Row],[smoker]]="yes",1,0)</f>
        <v>0</v>
      </c>
      <c r="N634" t="str">
        <f>IF(insurance9[[#This Row],[smoker]]="yes","Perokok","Non Perokok")</f>
        <v>Non Perokok</v>
      </c>
      <c r="O634" s="138">
        <f>insurance9[[#This Row],[charges]]</f>
        <v>3366.6696999999999</v>
      </c>
      <c r="P634" s="138" t="str" cm="1">
        <f t="array" ref="P634">INDEX(bmi[bmi name],MATCH(1,(insurance9[[#This Row],[bmi]]&lt;bmi[bmi atas])*(insurance9[[#This Row],[bmi]]&gt;=bmi[bmi bawah]),0),0)</f>
        <v>Obesitas II</v>
      </c>
      <c r="Q634" s="138">
        <f>insurance9[[#This Row],[cha]]</f>
        <v>3366.6696999999999</v>
      </c>
      <c r="R634" s="138" t="str">
        <f>insurance9[[#This Row],[smo]]</f>
        <v>Non Perokok</v>
      </c>
      <c r="S634" s="149">
        <f>insurance9[[#This Row],[bmi]]</f>
        <v>35.53</v>
      </c>
      <c r="T634" s="149">
        <f>insurance9[[#This Row],[age]]</f>
        <v>29</v>
      </c>
      <c r="U634" s="149">
        <f>insurance9[[#This Row],[bmi2]]</f>
        <v>35.53</v>
      </c>
      <c r="V634">
        <f>insurance9[[#This Row],[charges_class]]</f>
        <v>1</v>
      </c>
      <c r="W634">
        <f>VLOOKUP(insurance9[[#This Row],[region]],Table2[],2,0)</f>
        <v>4</v>
      </c>
      <c r="X634">
        <f>IF(insurance9[[#This Row],[sex]]="female",0,1)</f>
        <v>0</v>
      </c>
      <c r="Y634">
        <f>insurance9[[#This Row],[bmi]]</f>
        <v>35.53</v>
      </c>
      <c r="Z634">
        <f>insurance9[[#This Row],[children]]</f>
        <v>0</v>
      </c>
    </row>
    <row r="635" spans="1:26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 s="29">
        <v>7173.35995</v>
      </c>
      <c r="H635" cm="1">
        <f t="array" ref="H635">INDEX(kelas_charges[kelas],MATCH(1,(insurance9[[#This Row],[charges]]&gt;=kelas_charges[Lower])*(insurance9[[#This Row],[charges]]&lt;kelas_charges[Upper]),0),1)</f>
        <v>2</v>
      </c>
      <c r="I635" t="str" cm="1">
        <f t="array" ref="I635">INDEX(kelas_charges[desc],MATCH(1,(insurance9[[#This Row],[charges]]&gt;=kelas_charges[Lower])*(insurance9[[#This Row],[charges]]&lt;kelas_charges[Upper]),0),1)</f>
        <v>6817 s.d 12512</v>
      </c>
      <c r="J635">
        <f>IF(insurance9[[#This Row],[charges]]&gt;16700,1,0)</f>
        <v>0</v>
      </c>
      <c r="K635" s="138">
        <f>insurance9[[#This Row],[charges]]</f>
        <v>7173.35995</v>
      </c>
      <c r="L635">
        <f>insurance9[[#This Row],[age]]</f>
        <v>40</v>
      </c>
      <c r="M635">
        <f>IF(insurance9[[#This Row],[smoker]]="yes",1,0)</f>
        <v>0</v>
      </c>
      <c r="N635" t="str">
        <f>IF(insurance9[[#This Row],[smoker]]="yes","Perokok","Non Perokok")</f>
        <v>Non Perokok</v>
      </c>
      <c r="O635" s="138">
        <f>insurance9[[#This Row],[charges]]</f>
        <v>7173.35995</v>
      </c>
      <c r="P635" s="138" t="str" cm="1">
        <f t="array" ref="P635">INDEX(bmi[bmi name],MATCH(1,(insurance9[[#This Row],[bmi]]&lt;bmi[bmi atas])*(insurance9[[#This Row],[bmi]]&gt;=bmi[bmi bawah]),0),0)</f>
        <v>Normal</v>
      </c>
      <c r="Q635" s="138">
        <f>insurance9[[#This Row],[cha]]</f>
        <v>7173.35995</v>
      </c>
      <c r="R635" s="138" t="str">
        <f>insurance9[[#This Row],[smo]]</f>
        <v>Non Perokok</v>
      </c>
      <c r="S635" s="149">
        <f>insurance9[[#This Row],[bmi]]</f>
        <v>22.704999999999998</v>
      </c>
      <c r="T635" s="149">
        <f>insurance9[[#This Row],[age]]</f>
        <v>40</v>
      </c>
      <c r="U635" s="149">
        <f>insurance9[[#This Row],[bmi2]]</f>
        <v>22.704999999999998</v>
      </c>
      <c r="V635">
        <f>insurance9[[#This Row],[charges_class]]</f>
        <v>2</v>
      </c>
      <c r="W635">
        <f>VLOOKUP(insurance9[[#This Row],[region]],Table2[],2,0)</f>
        <v>2</v>
      </c>
      <c r="X635">
        <f>IF(insurance9[[#This Row],[sex]]="female",0,1)</f>
        <v>1</v>
      </c>
      <c r="Y635">
        <f>insurance9[[#This Row],[bmi]]</f>
        <v>22.704999999999998</v>
      </c>
      <c r="Z635">
        <f>insurance9[[#This Row],[children]]</f>
        <v>2</v>
      </c>
    </row>
    <row r="636" spans="1:26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 s="29">
        <v>9391.3459999999995</v>
      </c>
      <c r="H636" cm="1">
        <f t="array" ref="H636">INDEX(kelas_charges[kelas],MATCH(1,(insurance9[[#This Row],[charges]]&gt;=kelas_charges[Lower])*(insurance9[[#This Row],[charges]]&lt;kelas_charges[Upper]),0),1)</f>
        <v>2</v>
      </c>
      <c r="I636" t="str" cm="1">
        <f t="array" ref="I636">INDEX(kelas_charges[desc],MATCH(1,(insurance9[[#This Row],[charges]]&gt;=kelas_charges[Lower])*(insurance9[[#This Row],[charges]]&lt;kelas_charges[Upper]),0),1)</f>
        <v>6817 s.d 12512</v>
      </c>
      <c r="J636">
        <f>IF(insurance9[[#This Row],[charges]]&gt;16700,1,0)</f>
        <v>0</v>
      </c>
      <c r="K636" s="138">
        <f>insurance9[[#This Row],[charges]]</f>
        <v>9391.3459999999995</v>
      </c>
      <c r="L636">
        <f>insurance9[[#This Row],[age]]</f>
        <v>51</v>
      </c>
      <c r="M636">
        <f>IF(insurance9[[#This Row],[smoker]]="yes",1,0)</f>
        <v>0</v>
      </c>
      <c r="N636" t="str">
        <f>IF(insurance9[[#This Row],[smoker]]="yes","Perokok","Non Perokok")</f>
        <v>Non Perokok</v>
      </c>
      <c r="O636" s="138">
        <f>insurance9[[#This Row],[charges]]</f>
        <v>9391.3459999999995</v>
      </c>
      <c r="P636" s="138" t="str" cm="1">
        <f t="array" ref="P636">INDEX(bmi[bmi name],MATCH(1,(insurance9[[#This Row],[bmi]]&lt;bmi[bmi atas])*(insurance9[[#This Row],[bmi]]&gt;=bmi[bmi bawah]),0),0)</f>
        <v>Obesitas II</v>
      </c>
      <c r="Q636" s="138">
        <f>insurance9[[#This Row],[cha]]</f>
        <v>9391.3459999999995</v>
      </c>
      <c r="R636" s="138" t="str">
        <f>insurance9[[#This Row],[smo]]</f>
        <v>Non Perokok</v>
      </c>
      <c r="S636" s="149">
        <f>insurance9[[#This Row],[bmi]]</f>
        <v>39.700000000000003</v>
      </c>
      <c r="T636" s="149">
        <f>insurance9[[#This Row],[age]]</f>
        <v>51</v>
      </c>
      <c r="U636" s="149">
        <f>insurance9[[#This Row],[bmi2]]</f>
        <v>39.700000000000003</v>
      </c>
      <c r="V636">
        <f>insurance9[[#This Row],[charges_class]]</f>
        <v>2</v>
      </c>
      <c r="W636">
        <f>VLOOKUP(insurance9[[#This Row],[region]],Table2[],2,0)</f>
        <v>3</v>
      </c>
      <c r="X636">
        <f>IF(insurance9[[#This Row],[sex]]="female",0,1)</f>
        <v>1</v>
      </c>
      <c r="Y636">
        <f>insurance9[[#This Row],[bmi]]</f>
        <v>39.700000000000003</v>
      </c>
      <c r="Z636">
        <f>insurance9[[#This Row],[children]]</f>
        <v>1</v>
      </c>
    </row>
    <row r="637" spans="1:26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 s="29">
        <v>14410.9321</v>
      </c>
      <c r="H637" cm="1">
        <f t="array" ref="H637">INDEX(kelas_charges[kelas],MATCH(1,(insurance9[[#This Row],[charges]]&gt;=kelas_charges[Lower])*(insurance9[[#This Row],[charges]]&lt;kelas_charges[Upper]),0),1)</f>
        <v>3</v>
      </c>
      <c r="I637" t="str" cm="1">
        <f t="array" ref="I637">INDEX(kelas_charges[desc],MATCH(1,(insurance9[[#This Row],[charges]]&gt;=kelas_charges[Lower])*(insurance9[[#This Row],[charges]]&lt;kelas_charges[Upper]),0),1)</f>
        <v>12512 s.d 18207</v>
      </c>
      <c r="J637">
        <f>IF(insurance9[[#This Row],[charges]]&gt;16700,1,0)</f>
        <v>0</v>
      </c>
      <c r="K637" s="138">
        <f>insurance9[[#This Row],[charges]]</f>
        <v>14410.9321</v>
      </c>
      <c r="L637">
        <f>insurance9[[#This Row],[age]]</f>
        <v>64</v>
      </c>
      <c r="M637">
        <f>IF(insurance9[[#This Row],[smoker]]="yes",1,0)</f>
        <v>0</v>
      </c>
      <c r="N637" t="str">
        <f>IF(insurance9[[#This Row],[smoker]]="yes","Perokok","Non Perokok")</f>
        <v>Non Perokok</v>
      </c>
      <c r="O637" s="138">
        <f>insurance9[[#This Row],[charges]]</f>
        <v>14410.9321</v>
      </c>
      <c r="P637" s="138" t="str" cm="1">
        <f t="array" ref="P637">INDEX(bmi[bmi name],MATCH(1,(insurance9[[#This Row],[bmi]]&lt;bmi[bmi atas])*(insurance9[[#This Row],[bmi]]&gt;=bmi[bmi bawah]),0),0)</f>
        <v>Obesitas II</v>
      </c>
      <c r="Q637" s="138">
        <f>insurance9[[#This Row],[cha]]</f>
        <v>14410.9321</v>
      </c>
      <c r="R637" s="138" t="str">
        <f>insurance9[[#This Row],[smo]]</f>
        <v>Non Perokok</v>
      </c>
      <c r="S637" s="149">
        <f>insurance9[[#This Row],[bmi]]</f>
        <v>38.19</v>
      </c>
      <c r="T637" s="149">
        <f>insurance9[[#This Row],[age]]</f>
        <v>64</v>
      </c>
      <c r="U637" s="149">
        <f>insurance9[[#This Row],[bmi2]]</f>
        <v>38.19</v>
      </c>
      <c r="V637">
        <f>insurance9[[#This Row],[charges_class]]</f>
        <v>3</v>
      </c>
      <c r="W637">
        <f>VLOOKUP(insurance9[[#This Row],[region]],Table2[],2,0)</f>
        <v>2</v>
      </c>
      <c r="X637">
        <f>IF(insurance9[[#This Row],[sex]]="female",0,1)</f>
        <v>1</v>
      </c>
      <c r="Y637">
        <f>insurance9[[#This Row],[bmi]]</f>
        <v>38.19</v>
      </c>
      <c r="Z637">
        <f>insurance9[[#This Row],[children]]</f>
        <v>0</v>
      </c>
    </row>
    <row r="638" spans="1:26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 s="29">
        <v>2709.1118999999999</v>
      </c>
      <c r="H638" cm="1">
        <f t="array" ref="H638">INDEX(kelas_charges[kelas],MATCH(1,(insurance9[[#This Row],[charges]]&gt;=kelas_charges[Lower])*(insurance9[[#This Row],[charges]]&lt;kelas_charges[Upper]),0),1)</f>
        <v>1</v>
      </c>
      <c r="I638" t="str" cm="1">
        <f t="array" ref="I638">INDEX(kelas_charges[desc],MATCH(1,(insurance9[[#This Row],[charges]]&gt;=kelas_charges[Lower])*(insurance9[[#This Row],[charges]]&lt;kelas_charges[Upper]),0),1)</f>
        <v>1121 s.d 6817</v>
      </c>
      <c r="J638">
        <f>IF(insurance9[[#This Row],[charges]]&gt;16700,1,0)</f>
        <v>0</v>
      </c>
      <c r="K638" s="138">
        <f>insurance9[[#This Row],[charges]]</f>
        <v>2709.1118999999999</v>
      </c>
      <c r="L638">
        <f>insurance9[[#This Row],[age]]</f>
        <v>19</v>
      </c>
      <c r="M638">
        <f>IF(insurance9[[#This Row],[smoker]]="yes",1,0)</f>
        <v>0</v>
      </c>
      <c r="N638" t="str">
        <f>IF(insurance9[[#This Row],[smoker]]="yes","Perokok","Non Perokok")</f>
        <v>Non Perokok</v>
      </c>
      <c r="O638" s="138">
        <f>insurance9[[#This Row],[charges]]</f>
        <v>2709.1118999999999</v>
      </c>
      <c r="P638" s="138" t="str" cm="1">
        <f t="array" ref="P638">INDEX(bmi[bmi name],MATCH(1,(insurance9[[#This Row],[bmi]]&lt;bmi[bmi atas])*(insurance9[[#This Row],[bmi]]&gt;=bmi[bmi bawah]),0),0)</f>
        <v>Overweight</v>
      </c>
      <c r="Q638" s="138">
        <f>insurance9[[#This Row],[cha]]</f>
        <v>2709.1118999999999</v>
      </c>
      <c r="R638" s="138" t="str">
        <f>insurance9[[#This Row],[smo]]</f>
        <v>Non Perokok</v>
      </c>
      <c r="S638" s="149">
        <f>insurance9[[#This Row],[bmi]]</f>
        <v>24.51</v>
      </c>
      <c r="T638" s="149">
        <f>insurance9[[#This Row],[age]]</f>
        <v>19</v>
      </c>
      <c r="U638" s="149">
        <f>insurance9[[#This Row],[bmi2]]</f>
        <v>24.51</v>
      </c>
      <c r="V638">
        <f>insurance9[[#This Row],[charges_class]]</f>
        <v>1</v>
      </c>
      <c r="W638">
        <f>VLOOKUP(insurance9[[#This Row],[region]],Table2[],2,0)</f>
        <v>1</v>
      </c>
      <c r="X638">
        <f>IF(insurance9[[#This Row],[sex]]="female",0,1)</f>
        <v>0</v>
      </c>
      <c r="Y638">
        <f>insurance9[[#This Row],[bmi]]</f>
        <v>24.51</v>
      </c>
      <c r="Z638">
        <f>insurance9[[#This Row],[children]]</f>
        <v>1</v>
      </c>
    </row>
    <row r="639" spans="1:26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 s="29">
        <v>24915.046259999999</v>
      </c>
      <c r="H639" cm="1">
        <f t="array" ref="H639">INDEX(kelas_charges[kelas],MATCH(1,(insurance9[[#This Row],[charges]]&gt;=kelas_charges[Lower])*(insurance9[[#This Row],[charges]]&lt;kelas_charges[Upper]),0),1)</f>
        <v>5</v>
      </c>
      <c r="I639" t="str" cm="1">
        <f t="array" ref="I639">INDEX(kelas_charges[desc],MATCH(1,(insurance9[[#This Row],[charges]]&gt;=kelas_charges[Lower])*(insurance9[[#This Row],[charges]]&lt;kelas_charges[Upper]),0),1)</f>
        <v>23903 s.d 29598</v>
      </c>
      <c r="J639">
        <f>IF(insurance9[[#This Row],[charges]]&gt;16700,1,0)</f>
        <v>1</v>
      </c>
      <c r="K639" s="138">
        <f>insurance9[[#This Row],[charges]]</f>
        <v>24915.046259999999</v>
      </c>
      <c r="L639">
        <f>insurance9[[#This Row],[age]]</f>
        <v>35</v>
      </c>
      <c r="M639">
        <f>IF(insurance9[[#This Row],[smoker]]="yes",1,0)</f>
        <v>0</v>
      </c>
      <c r="N639" t="str">
        <f>IF(insurance9[[#This Row],[smoker]]="yes","Perokok","Non Perokok")</f>
        <v>Non Perokok</v>
      </c>
      <c r="O639" s="138">
        <f>insurance9[[#This Row],[charges]]</f>
        <v>24915.046259999999</v>
      </c>
      <c r="P639" s="138" t="str" cm="1">
        <f t="array" ref="P639">INDEX(bmi[bmi name],MATCH(1,(insurance9[[#This Row],[bmi]]&lt;bmi[bmi atas])*(insurance9[[#This Row],[bmi]]&gt;=bmi[bmi bawah]),0),0)</f>
        <v>Obesitas II</v>
      </c>
      <c r="Q639" s="138">
        <f>insurance9[[#This Row],[cha]]</f>
        <v>24915.046259999999</v>
      </c>
      <c r="R639" s="138" t="str">
        <f>insurance9[[#This Row],[smo]]</f>
        <v>Non Perokok</v>
      </c>
      <c r="S639" s="149">
        <f>insurance9[[#This Row],[bmi]]</f>
        <v>38.094999999999999</v>
      </c>
      <c r="T639" s="149">
        <f>insurance9[[#This Row],[age]]</f>
        <v>35</v>
      </c>
      <c r="U639" s="149">
        <f>insurance9[[#This Row],[bmi2]]</f>
        <v>38.094999999999999</v>
      </c>
      <c r="V639">
        <f>insurance9[[#This Row],[charges_class]]</f>
        <v>5</v>
      </c>
      <c r="W639">
        <f>VLOOKUP(insurance9[[#This Row],[region]],Table2[],2,0)</f>
        <v>2</v>
      </c>
      <c r="X639">
        <f>IF(insurance9[[#This Row],[sex]]="female",0,1)</f>
        <v>0</v>
      </c>
      <c r="Y639">
        <f>insurance9[[#This Row],[bmi]]</f>
        <v>38.094999999999999</v>
      </c>
      <c r="Z639">
        <f>insurance9[[#This Row],[children]]</f>
        <v>2</v>
      </c>
    </row>
    <row r="640" spans="1:26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 s="29">
        <v>20149.322899999999</v>
      </c>
      <c r="H640" cm="1">
        <f t="array" ref="H640">INDEX(kelas_charges[kelas],MATCH(1,(insurance9[[#This Row],[charges]]&gt;=kelas_charges[Lower])*(insurance9[[#This Row],[charges]]&lt;kelas_charges[Upper]),0),1)</f>
        <v>4</v>
      </c>
      <c r="I640" t="str" cm="1">
        <f t="array" ref="I640">INDEX(kelas_charges[desc],MATCH(1,(insurance9[[#This Row],[charges]]&gt;=kelas_charges[Lower])*(insurance9[[#This Row],[charges]]&lt;kelas_charges[Upper]),0),1)</f>
        <v>18207 s.d 23903</v>
      </c>
      <c r="J640">
        <f>IF(insurance9[[#This Row],[charges]]&gt;16700,1,0)</f>
        <v>1</v>
      </c>
      <c r="K640" s="138">
        <f>insurance9[[#This Row],[charges]]</f>
        <v>20149.322899999999</v>
      </c>
      <c r="L640">
        <f>insurance9[[#This Row],[age]]</f>
        <v>39</v>
      </c>
      <c r="M640">
        <f>IF(insurance9[[#This Row],[smoker]]="yes",1,0)</f>
        <v>1</v>
      </c>
      <c r="N640" t="str">
        <f>IF(insurance9[[#This Row],[smoker]]="yes","Perokok","Non Perokok")</f>
        <v>Perokok</v>
      </c>
      <c r="O640" s="138">
        <f>insurance9[[#This Row],[charges]]</f>
        <v>20149.322899999999</v>
      </c>
      <c r="P640" s="138" t="str" cm="1">
        <f t="array" ref="P640">INDEX(bmi[bmi name],MATCH(1,(insurance9[[#This Row],[bmi]]&lt;bmi[bmi atas])*(insurance9[[#This Row],[bmi]]&gt;=bmi[bmi bawah]),0),0)</f>
        <v>Obesitas I</v>
      </c>
      <c r="Q640" s="138">
        <f>insurance9[[#This Row],[cha]]</f>
        <v>20149.322899999999</v>
      </c>
      <c r="R640" s="138" t="str">
        <f>insurance9[[#This Row],[smo]]</f>
        <v>Perokok</v>
      </c>
      <c r="S640" s="149">
        <f>insurance9[[#This Row],[bmi]]</f>
        <v>26.41</v>
      </c>
      <c r="T640" s="149">
        <f>insurance9[[#This Row],[age]]</f>
        <v>39</v>
      </c>
      <c r="U640" s="149">
        <f>insurance9[[#This Row],[bmi2]]</f>
        <v>26.41</v>
      </c>
      <c r="V640">
        <f>insurance9[[#This Row],[charges_class]]</f>
        <v>4</v>
      </c>
      <c r="W640">
        <f>VLOOKUP(insurance9[[#This Row],[region]],Table2[],2,0)</f>
        <v>2</v>
      </c>
      <c r="X640">
        <f>IF(insurance9[[#This Row],[sex]]="female",0,1)</f>
        <v>1</v>
      </c>
      <c r="Y640">
        <f>insurance9[[#This Row],[bmi]]</f>
        <v>26.41</v>
      </c>
      <c r="Z640">
        <f>insurance9[[#This Row],[children]]</f>
        <v>0</v>
      </c>
    </row>
    <row r="641" spans="1:26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 s="29">
        <v>12949.1554</v>
      </c>
      <c r="H641" cm="1">
        <f t="array" ref="H641">INDEX(kelas_charges[kelas],MATCH(1,(insurance9[[#This Row],[charges]]&gt;=kelas_charges[Lower])*(insurance9[[#This Row],[charges]]&lt;kelas_charges[Upper]),0),1)</f>
        <v>3</v>
      </c>
      <c r="I641" t="str" cm="1">
        <f t="array" ref="I641">INDEX(kelas_charges[desc],MATCH(1,(insurance9[[#This Row],[charges]]&gt;=kelas_charges[Lower])*(insurance9[[#This Row],[charges]]&lt;kelas_charges[Upper]),0),1)</f>
        <v>12512 s.d 18207</v>
      </c>
      <c r="J641">
        <f>IF(insurance9[[#This Row],[charges]]&gt;16700,1,0)</f>
        <v>0</v>
      </c>
      <c r="K641" s="138">
        <f>insurance9[[#This Row],[charges]]</f>
        <v>12949.1554</v>
      </c>
      <c r="L641">
        <f>insurance9[[#This Row],[age]]</f>
        <v>56</v>
      </c>
      <c r="M641">
        <f>IF(insurance9[[#This Row],[smoker]]="yes",1,0)</f>
        <v>0</v>
      </c>
      <c r="N641" t="str">
        <f>IF(insurance9[[#This Row],[smoker]]="yes","Perokok","Non Perokok")</f>
        <v>Non Perokok</v>
      </c>
      <c r="O641" s="138">
        <f>insurance9[[#This Row],[charges]]</f>
        <v>12949.1554</v>
      </c>
      <c r="P641" s="138" t="str" cm="1">
        <f t="array" ref="P641">INDEX(bmi[bmi name],MATCH(1,(insurance9[[#This Row],[bmi]]&lt;bmi[bmi atas])*(insurance9[[#This Row],[bmi]]&gt;=bmi[bmi bawah]),0),0)</f>
        <v>Obesitas II</v>
      </c>
      <c r="Q641" s="138">
        <f>insurance9[[#This Row],[cha]]</f>
        <v>12949.1554</v>
      </c>
      <c r="R641" s="138" t="str">
        <f>insurance9[[#This Row],[smo]]</f>
        <v>Non Perokok</v>
      </c>
      <c r="S641" s="149">
        <f>insurance9[[#This Row],[bmi]]</f>
        <v>33.659999999999997</v>
      </c>
      <c r="T641" s="149">
        <f>insurance9[[#This Row],[age]]</f>
        <v>56</v>
      </c>
      <c r="U641" s="149">
        <f>insurance9[[#This Row],[bmi2]]</f>
        <v>33.659999999999997</v>
      </c>
      <c r="V641">
        <f>insurance9[[#This Row],[charges_class]]</f>
        <v>3</v>
      </c>
      <c r="W641">
        <f>VLOOKUP(insurance9[[#This Row],[region]],Table2[],2,0)</f>
        <v>4</v>
      </c>
      <c r="X641">
        <f>IF(insurance9[[#This Row],[sex]]="female",0,1)</f>
        <v>1</v>
      </c>
      <c r="Y641">
        <f>insurance9[[#This Row],[bmi]]</f>
        <v>33.659999999999997</v>
      </c>
      <c r="Z641">
        <f>insurance9[[#This Row],[children]]</f>
        <v>4</v>
      </c>
    </row>
    <row r="642" spans="1:26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 s="29">
        <v>6666.2430000000004</v>
      </c>
      <c r="H642" cm="1">
        <f t="array" ref="H642">INDEX(kelas_charges[kelas],MATCH(1,(insurance9[[#This Row],[charges]]&gt;=kelas_charges[Lower])*(insurance9[[#This Row],[charges]]&lt;kelas_charges[Upper]),0),1)</f>
        <v>1</v>
      </c>
      <c r="I642" t="str" cm="1">
        <f t="array" ref="I642">INDEX(kelas_charges[desc],MATCH(1,(insurance9[[#This Row],[charges]]&gt;=kelas_charges[Lower])*(insurance9[[#This Row],[charges]]&lt;kelas_charges[Upper]),0),1)</f>
        <v>1121 s.d 6817</v>
      </c>
      <c r="J642">
        <f>IF(insurance9[[#This Row],[charges]]&gt;16700,1,0)</f>
        <v>0</v>
      </c>
      <c r="K642" s="138">
        <f>insurance9[[#This Row],[charges]]</f>
        <v>6666.2430000000004</v>
      </c>
      <c r="L642">
        <f>insurance9[[#This Row],[age]]</f>
        <v>33</v>
      </c>
      <c r="M642">
        <f>IF(insurance9[[#This Row],[smoker]]="yes",1,0)</f>
        <v>0</v>
      </c>
      <c r="N642" t="str">
        <f>IF(insurance9[[#This Row],[smoker]]="yes","Perokok","Non Perokok")</f>
        <v>Non Perokok</v>
      </c>
      <c r="O642" s="138">
        <f>insurance9[[#This Row],[charges]]</f>
        <v>6666.2430000000004</v>
      </c>
      <c r="P642" s="138" t="str" cm="1">
        <f t="array" ref="P642">INDEX(bmi[bmi name],MATCH(1,(insurance9[[#This Row],[bmi]]&lt;bmi[bmi atas])*(insurance9[[#This Row],[bmi]]&gt;=bmi[bmi bawah]),0),0)</f>
        <v>Obesitas II</v>
      </c>
      <c r="Q642" s="138">
        <f>insurance9[[#This Row],[cha]]</f>
        <v>6666.2430000000004</v>
      </c>
      <c r="R642" s="138" t="str">
        <f>insurance9[[#This Row],[smo]]</f>
        <v>Non Perokok</v>
      </c>
      <c r="S642" s="149">
        <f>insurance9[[#This Row],[bmi]]</f>
        <v>42.4</v>
      </c>
      <c r="T642" s="149">
        <f>insurance9[[#This Row],[age]]</f>
        <v>33</v>
      </c>
      <c r="U642" s="149">
        <f>insurance9[[#This Row],[bmi2]]</f>
        <v>42.4</v>
      </c>
      <c r="V642">
        <f>insurance9[[#This Row],[charges_class]]</f>
        <v>1</v>
      </c>
      <c r="W642">
        <f>VLOOKUP(insurance9[[#This Row],[region]],Table2[],2,0)</f>
        <v>3</v>
      </c>
      <c r="X642">
        <f>IF(insurance9[[#This Row],[sex]]="female",0,1)</f>
        <v>1</v>
      </c>
      <c r="Y642">
        <f>insurance9[[#This Row],[bmi]]</f>
        <v>42.4</v>
      </c>
      <c r="Z642">
        <f>insurance9[[#This Row],[children]]</f>
        <v>5</v>
      </c>
    </row>
    <row r="643" spans="1:26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 s="29">
        <v>32787.458590000002</v>
      </c>
      <c r="H643" cm="1">
        <f t="array" ref="H643">INDEX(kelas_charges[kelas],MATCH(1,(insurance9[[#This Row],[charges]]&gt;=kelas_charges[Lower])*(insurance9[[#This Row],[charges]]&lt;kelas_charges[Upper]),0),1)</f>
        <v>6</v>
      </c>
      <c r="I643" t="str" cm="1">
        <f t="array" ref="I643">INDEX(kelas_charges[desc],MATCH(1,(insurance9[[#This Row],[charges]]&gt;=kelas_charges[Lower])*(insurance9[[#This Row],[charges]]&lt;kelas_charges[Upper]),0),1)</f>
        <v>29598 s.d 35293</v>
      </c>
      <c r="J643">
        <f>IF(insurance9[[#This Row],[charges]]&gt;16700,1,0)</f>
        <v>1</v>
      </c>
      <c r="K643" s="138">
        <f>insurance9[[#This Row],[charges]]</f>
        <v>32787.458590000002</v>
      </c>
      <c r="L643">
        <f>insurance9[[#This Row],[age]]</f>
        <v>42</v>
      </c>
      <c r="M643">
        <f>IF(insurance9[[#This Row],[smoker]]="yes",1,0)</f>
        <v>1</v>
      </c>
      <c r="N643" t="str">
        <f>IF(insurance9[[#This Row],[smoker]]="yes","Perokok","Non Perokok")</f>
        <v>Perokok</v>
      </c>
      <c r="O643" s="138">
        <f>insurance9[[#This Row],[charges]]</f>
        <v>32787.458590000002</v>
      </c>
      <c r="P643" s="138" t="str" cm="1">
        <f t="array" ref="P643">INDEX(bmi[bmi name],MATCH(1,(insurance9[[#This Row],[bmi]]&lt;bmi[bmi atas])*(insurance9[[#This Row],[bmi]]&gt;=bmi[bmi bawah]),0),0)</f>
        <v>Obesitas I</v>
      </c>
      <c r="Q643" s="138">
        <f>insurance9[[#This Row],[cha]]</f>
        <v>32787.458590000002</v>
      </c>
      <c r="R643" s="138" t="str">
        <f>insurance9[[#This Row],[smo]]</f>
        <v>Perokok</v>
      </c>
      <c r="S643" s="149">
        <f>insurance9[[#This Row],[bmi]]</f>
        <v>28.31</v>
      </c>
      <c r="T643" s="149">
        <f>insurance9[[#This Row],[age]]</f>
        <v>42</v>
      </c>
      <c r="U643" s="149">
        <f>insurance9[[#This Row],[bmi2]]</f>
        <v>28.31</v>
      </c>
      <c r="V643">
        <f>insurance9[[#This Row],[charges_class]]</f>
        <v>6</v>
      </c>
      <c r="W643">
        <f>VLOOKUP(insurance9[[#This Row],[region]],Table2[],2,0)</f>
        <v>1</v>
      </c>
      <c r="X643">
        <f>IF(insurance9[[#This Row],[sex]]="female",0,1)</f>
        <v>1</v>
      </c>
      <c r="Y643">
        <f>insurance9[[#This Row],[bmi]]</f>
        <v>28.31</v>
      </c>
      <c r="Z643">
        <f>insurance9[[#This Row],[children]]</f>
        <v>3</v>
      </c>
    </row>
    <row r="644" spans="1:26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 s="29">
        <v>13143.86485</v>
      </c>
      <c r="H644" cm="1">
        <f t="array" ref="H644">INDEX(kelas_charges[kelas],MATCH(1,(insurance9[[#This Row],[charges]]&gt;=kelas_charges[Lower])*(insurance9[[#This Row],[charges]]&lt;kelas_charges[Upper]),0),1)</f>
        <v>3</v>
      </c>
      <c r="I644" t="str" cm="1">
        <f t="array" ref="I644">INDEX(kelas_charges[desc],MATCH(1,(insurance9[[#This Row],[charges]]&gt;=kelas_charges[Lower])*(insurance9[[#This Row],[charges]]&lt;kelas_charges[Upper]),0),1)</f>
        <v>12512 s.d 18207</v>
      </c>
      <c r="J644">
        <f>IF(insurance9[[#This Row],[charges]]&gt;16700,1,0)</f>
        <v>0</v>
      </c>
      <c r="K644" s="138">
        <f>insurance9[[#This Row],[charges]]</f>
        <v>13143.86485</v>
      </c>
      <c r="L644">
        <f>insurance9[[#This Row],[age]]</f>
        <v>61</v>
      </c>
      <c r="M644">
        <f>IF(insurance9[[#This Row],[smoker]]="yes",1,0)</f>
        <v>0</v>
      </c>
      <c r="N644" t="str">
        <f>IF(insurance9[[#This Row],[smoker]]="yes","Perokok","Non Perokok")</f>
        <v>Non Perokok</v>
      </c>
      <c r="O644" s="138">
        <f>insurance9[[#This Row],[charges]]</f>
        <v>13143.86485</v>
      </c>
      <c r="P644" s="138" t="str" cm="1">
        <f t="array" ref="P644">INDEX(bmi[bmi name],MATCH(1,(insurance9[[#This Row],[bmi]]&lt;bmi[bmi atas])*(insurance9[[#This Row],[bmi]]&gt;=bmi[bmi bawah]),0),0)</f>
        <v>Obesitas II</v>
      </c>
      <c r="Q644" s="138">
        <f>insurance9[[#This Row],[cha]]</f>
        <v>13143.86485</v>
      </c>
      <c r="R644" s="138" t="str">
        <f>insurance9[[#This Row],[smo]]</f>
        <v>Non Perokok</v>
      </c>
      <c r="S644" s="149">
        <f>insurance9[[#This Row],[bmi]]</f>
        <v>33.914999999999999</v>
      </c>
      <c r="T644" s="149">
        <f>insurance9[[#This Row],[age]]</f>
        <v>61</v>
      </c>
      <c r="U644" s="149">
        <f>insurance9[[#This Row],[bmi2]]</f>
        <v>33.914999999999999</v>
      </c>
      <c r="V644">
        <f>insurance9[[#This Row],[charges_class]]</f>
        <v>3</v>
      </c>
      <c r="W644">
        <f>VLOOKUP(insurance9[[#This Row],[region]],Table2[],2,0)</f>
        <v>2</v>
      </c>
      <c r="X644">
        <f>IF(insurance9[[#This Row],[sex]]="female",0,1)</f>
        <v>1</v>
      </c>
      <c r="Y644">
        <f>insurance9[[#This Row],[bmi]]</f>
        <v>33.914999999999999</v>
      </c>
      <c r="Z644">
        <f>insurance9[[#This Row],[children]]</f>
        <v>0</v>
      </c>
    </row>
    <row r="645" spans="1:26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 s="29">
        <v>4466.6214</v>
      </c>
      <c r="H645" cm="1">
        <f t="array" ref="H645">INDEX(kelas_charges[kelas],MATCH(1,(insurance9[[#This Row],[charges]]&gt;=kelas_charges[Lower])*(insurance9[[#This Row],[charges]]&lt;kelas_charges[Upper]),0),1)</f>
        <v>1</v>
      </c>
      <c r="I645" t="str" cm="1">
        <f t="array" ref="I645">INDEX(kelas_charges[desc],MATCH(1,(insurance9[[#This Row],[charges]]&gt;=kelas_charges[Lower])*(insurance9[[#This Row],[charges]]&lt;kelas_charges[Upper]),0),1)</f>
        <v>1121 s.d 6817</v>
      </c>
      <c r="J645">
        <f>IF(insurance9[[#This Row],[charges]]&gt;16700,1,0)</f>
        <v>0</v>
      </c>
      <c r="K645" s="138">
        <f>insurance9[[#This Row],[charges]]</f>
        <v>4466.6214</v>
      </c>
      <c r="L645">
        <f>insurance9[[#This Row],[age]]</f>
        <v>23</v>
      </c>
      <c r="M645">
        <f>IF(insurance9[[#This Row],[smoker]]="yes",1,0)</f>
        <v>0</v>
      </c>
      <c r="N645" t="str">
        <f>IF(insurance9[[#This Row],[smoker]]="yes","Perokok","Non Perokok")</f>
        <v>Non Perokok</v>
      </c>
      <c r="O645" s="138">
        <f>insurance9[[#This Row],[charges]]</f>
        <v>4466.6214</v>
      </c>
      <c r="P645" s="138" t="str" cm="1">
        <f t="array" ref="P645">INDEX(bmi[bmi name],MATCH(1,(insurance9[[#This Row],[bmi]]&lt;bmi[bmi atas])*(insurance9[[#This Row],[bmi]]&gt;=bmi[bmi bawah]),0),0)</f>
        <v>Obesitas II</v>
      </c>
      <c r="Q645" s="138">
        <f>insurance9[[#This Row],[cha]]</f>
        <v>4466.6214</v>
      </c>
      <c r="R645" s="138" t="str">
        <f>insurance9[[#This Row],[smo]]</f>
        <v>Non Perokok</v>
      </c>
      <c r="S645" s="149">
        <f>insurance9[[#This Row],[bmi]]</f>
        <v>34.96</v>
      </c>
      <c r="T645" s="149">
        <f>insurance9[[#This Row],[age]]</f>
        <v>23</v>
      </c>
      <c r="U645" s="149">
        <f>insurance9[[#This Row],[bmi2]]</f>
        <v>34.96</v>
      </c>
      <c r="V645">
        <f>insurance9[[#This Row],[charges_class]]</f>
        <v>1</v>
      </c>
      <c r="W645">
        <f>VLOOKUP(insurance9[[#This Row],[region]],Table2[],2,0)</f>
        <v>1</v>
      </c>
      <c r="X645">
        <f>IF(insurance9[[#This Row],[sex]]="female",0,1)</f>
        <v>0</v>
      </c>
      <c r="Y645">
        <f>insurance9[[#This Row],[bmi]]</f>
        <v>34.96</v>
      </c>
      <c r="Z645">
        <f>insurance9[[#This Row],[children]]</f>
        <v>3</v>
      </c>
    </row>
    <row r="646" spans="1:26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 s="29">
        <v>18806.145469999999</v>
      </c>
      <c r="H646" cm="1">
        <f t="array" ref="H646">INDEX(kelas_charges[kelas],MATCH(1,(insurance9[[#This Row],[charges]]&gt;=kelas_charges[Lower])*(insurance9[[#This Row],[charges]]&lt;kelas_charges[Upper]),0),1)</f>
        <v>4</v>
      </c>
      <c r="I646" t="str" cm="1">
        <f t="array" ref="I646">INDEX(kelas_charges[desc],MATCH(1,(insurance9[[#This Row],[charges]]&gt;=kelas_charges[Lower])*(insurance9[[#This Row],[charges]]&lt;kelas_charges[Upper]),0),1)</f>
        <v>18207 s.d 23903</v>
      </c>
      <c r="J646">
        <f>IF(insurance9[[#This Row],[charges]]&gt;16700,1,0)</f>
        <v>1</v>
      </c>
      <c r="K646" s="138">
        <f>insurance9[[#This Row],[charges]]</f>
        <v>18806.145469999999</v>
      </c>
      <c r="L646">
        <f>insurance9[[#This Row],[age]]</f>
        <v>43</v>
      </c>
      <c r="M646">
        <f>IF(insurance9[[#This Row],[smoker]]="yes",1,0)</f>
        <v>0</v>
      </c>
      <c r="N646" t="str">
        <f>IF(insurance9[[#This Row],[smoker]]="yes","Perokok","Non Perokok")</f>
        <v>Non Perokok</v>
      </c>
      <c r="O646" s="138">
        <f>insurance9[[#This Row],[charges]]</f>
        <v>18806.145469999999</v>
      </c>
      <c r="P646" s="138" t="str" cm="1">
        <f t="array" ref="P646">INDEX(bmi[bmi name],MATCH(1,(insurance9[[#This Row],[bmi]]&lt;bmi[bmi atas])*(insurance9[[#This Row],[bmi]]&gt;=bmi[bmi bawah]),0),0)</f>
        <v>Obesitas II</v>
      </c>
      <c r="Q646" s="138">
        <f>insurance9[[#This Row],[cha]]</f>
        <v>18806.145469999999</v>
      </c>
      <c r="R646" s="138" t="str">
        <f>insurance9[[#This Row],[smo]]</f>
        <v>Non Perokok</v>
      </c>
      <c r="S646" s="149">
        <f>insurance9[[#This Row],[bmi]]</f>
        <v>35.31</v>
      </c>
      <c r="T646" s="149">
        <f>insurance9[[#This Row],[age]]</f>
        <v>43</v>
      </c>
      <c r="U646" s="149">
        <f>insurance9[[#This Row],[bmi2]]</f>
        <v>35.31</v>
      </c>
      <c r="V646">
        <f>insurance9[[#This Row],[charges_class]]</f>
        <v>4</v>
      </c>
      <c r="W646">
        <f>VLOOKUP(insurance9[[#This Row],[region]],Table2[],2,0)</f>
        <v>4</v>
      </c>
      <c r="X646">
        <f>IF(insurance9[[#This Row],[sex]]="female",0,1)</f>
        <v>1</v>
      </c>
      <c r="Y646">
        <f>insurance9[[#This Row],[bmi]]</f>
        <v>35.31</v>
      </c>
      <c r="Z646">
        <f>insurance9[[#This Row],[children]]</f>
        <v>2</v>
      </c>
    </row>
    <row r="647" spans="1:26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 s="29">
        <v>10141.136200000001</v>
      </c>
      <c r="H647" cm="1">
        <f t="array" ref="H647">INDEX(kelas_charges[kelas],MATCH(1,(insurance9[[#This Row],[charges]]&gt;=kelas_charges[Lower])*(insurance9[[#This Row],[charges]]&lt;kelas_charges[Upper]),0),1)</f>
        <v>2</v>
      </c>
      <c r="I647" t="str" cm="1">
        <f t="array" ref="I647">INDEX(kelas_charges[desc],MATCH(1,(insurance9[[#This Row],[charges]]&gt;=kelas_charges[Lower])*(insurance9[[#This Row],[charges]]&lt;kelas_charges[Upper]),0),1)</f>
        <v>6817 s.d 12512</v>
      </c>
      <c r="J647">
        <f>IF(insurance9[[#This Row],[charges]]&gt;16700,1,0)</f>
        <v>0</v>
      </c>
      <c r="K647" s="138">
        <f>insurance9[[#This Row],[charges]]</f>
        <v>10141.136200000001</v>
      </c>
      <c r="L647">
        <f>insurance9[[#This Row],[age]]</f>
        <v>48</v>
      </c>
      <c r="M647">
        <f>IF(insurance9[[#This Row],[smoker]]="yes",1,0)</f>
        <v>0</v>
      </c>
      <c r="N647" t="str">
        <f>IF(insurance9[[#This Row],[smoker]]="yes","Perokok","Non Perokok")</f>
        <v>Non Perokok</v>
      </c>
      <c r="O647" s="138">
        <f>insurance9[[#This Row],[charges]]</f>
        <v>10141.136200000001</v>
      </c>
      <c r="P647" s="138" t="str" cm="1">
        <f t="array" ref="P647">INDEX(bmi[bmi name],MATCH(1,(insurance9[[#This Row],[bmi]]&lt;bmi[bmi atas])*(insurance9[[#This Row],[bmi]]&gt;=bmi[bmi bawah]),0),0)</f>
        <v>Obesitas II</v>
      </c>
      <c r="Q647" s="138">
        <f>insurance9[[#This Row],[cha]]</f>
        <v>10141.136200000001</v>
      </c>
      <c r="R647" s="138" t="str">
        <f>insurance9[[#This Row],[smo]]</f>
        <v>Non Perokok</v>
      </c>
      <c r="S647" s="149">
        <f>insurance9[[#This Row],[bmi]]</f>
        <v>30.78</v>
      </c>
      <c r="T647" s="149">
        <f>insurance9[[#This Row],[age]]</f>
        <v>48</v>
      </c>
      <c r="U647" s="149">
        <f>insurance9[[#This Row],[bmi2]]</f>
        <v>30.78</v>
      </c>
      <c r="V647">
        <f>insurance9[[#This Row],[charges_class]]</f>
        <v>2</v>
      </c>
      <c r="W647">
        <f>VLOOKUP(insurance9[[#This Row],[region]],Table2[],2,0)</f>
        <v>2</v>
      </c>
      <c r="X647">
        <f>IF(insurance9[[#This Row],[sex]]="female",0,1)</f>
        <v>1</v>
      </c>
      <c r="Y647">
        <f>insurance9[[#This Row],[bmi]]</f>
        <v>30.78</v>
      </c>
      <c r="Z647">
        <f>insurance9[[#This Row],[children]]</f>
        <v>3</v>
      </c>
    </row>
    <row r="648" spans="1:26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 s="29">
        <v>6123.5688</v>
      </c>
      <c r="H648" cm="1">
        <f t="array" ref="H648">INDEX(kelas_charges[kelas],MATCH(1,(insurance9[[#This Row],[charges]]&gt;=kelas_charges[Lower])*(insurance9[[#This Row],[charges]]&lt;kelas_charges[Upper]),0),1)</f>
        <v>1</v>
      </c>
      <c r="I648" t="str" cm="1">
        <f t="array" ref="I648">INDEX(kelas_charges[desc],MATCH(1,(insurance9[[#This Row],[charges]]&gt;=kelas_charges[Lower])*(insurance9[[#This Row],[charges]]&lt;kelas_charges[Upper]),0),1)</f>
        <v>1121 s.d 6817</v>
      </c>
      <c r="J648">
        <f>IF(insurance9[[#This Row],[charges]]&gt;16700,1,0)</f>
        <v>0</v>
      </c>
      <c r="K648" s="138">
        <f>insurance9[[#This Row],[charges]]</f>
        <v>6123.5688</v>
      </c>
      <c r="L648">
        <f>insurance9[[#This Row],[age]]</f>
        <v>39</v>
      </c>
      <c r="M648">
        <f>IF(insurance9[[#This Row],[smoker]]="yes",1,0)</f>
        <v>0</v>
      </c>
      <c r="N648" t="str">
        <f>IF(insurance9[[#This Row],[smoker]]="yes","Perokok","Non Perokok")</f>
        <v>Non Perokok</v>
      </c>
      <c r="O648" s="138">
        <f>insurance9[[#This Row],[charges]]</f>
        <v>6123.5688</v>
      </c>
      <c r="P648" s="138" t="str" cm="1">
        <f t="array" ref="P648">INDEX(bmi[bmi name],MATCH(1,(insurance9[[#This Row],[bmi]]&lt;bmi[bmi atas])*(insurance9[[#This Row],[bmi]]&gt;=bmi[bmi bawah]),0),0)</f>
        <v>Obesitas I</v>
      </c>
      <c r="Q648" s="138">
        <f>insurance9[[#This Row],[cha]]</f>
        <v>6123.5688</v>
      </c>
      <c r="R648" s="138" t="str">
        <f>insurance9[[#This Row],[smo]]</f>
        <v>Non Perokok</v>
      </c>
      <c r="S648" s="149">
        <f>insurance9[[#This Row],[bmi]]</f>
        <v>26.22</v>
      </c>
      <c r="T648" s="149">
        <f>insurance9[[#This Row],[age]]</f>
        <v>39</v>
      </c>
      <c r="U648" s="149">
        <f>insurance9[[#This Row],[bmi2]]</f>
        <v>26.22</v>
      </c>
      <c r="V648">
        <f>insurance9[[#This Row],[charges_class]]</f>
        <v>1</v>
      </c>
      <c r="W648">
        <f>VLOOKUP(insurance9[[#This Row],[region]],Table2[],2,0)</f>
        <v>1</v>
      </c>
      <c r="X648">
        <f>IF(insurance9[[#This Row],[sex]]="female",0,1)</f>
        <v>1</v>
      </c>
      <c r="Y648">
        <f>insurance9[[#This Row],[bmi]]</f>
        <v>26.22</v>
      </c>
      <c r="Z648">
        <f>insurance9[[#This Row],[children]]</f>
        <v>1</v>
      </c>
    </row>
    <row r="649" spans="1:26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 s="29">
        <v>8252.2842999999993</v>
      </c>
      <c r="H649" cm="1">
        <f t="array" ref="H649">INDEX(kelas_charges[kelas],MATCH(1,(insurance9[[#This Row],[charges]]&gt;=kelas_charges[Lower])*(insurance9[[#This Row],[charges]]&lt;kelas_charges[Upper]),0),1)</f>
        <v>2</v>
      </c>
      <c r="I649" t="str" cm="1">
        <f t="array" ref="I649">INDEX(kelas_charges[desc],MATCH(1,(insurance9[[#This Row],[charges]]&gt;=kelas_charges[Lower])*(insurance9[[#This Row],[charges]]&lt;kelas_charges[Upper]),0),1)</f>
        <v>6817 s.d 12512</v>
      </c>
      <c r="J649">
        <f>IF(insurance9[[#This Row],[charges]]&gt;16700,1,0)</f>
        <v>0</v>
      </c>
      <c r="K649" s="138">
        <f>insurance9[[#This Row],[charges]]</f>
        <v>8252.2842999999993</v>
      </c>
      <c r="L649">
        <f>insurance9[[#This Row],[age]]</f>
        <v>40</v>
      </c>
      <c r="M649">
        <f>IF(insurance9[[#This Row],[smoker]]="yes",1,0)</f>
        <v>0</v>
      </c>
      <c r="N649" t="str">
        <f>IF(insurance9[[#This Row],[smoker]]="yes","Perokok","Non Perokok")</f>
        <v>Non Perokok</v>
      </c>
      <c r="O649" s="138">
        <f>insurance9[[#This Row],[charges]]</f>
        <v>8252.2842999999993</v>
      </c>
      <c r="P649" s="138" t="str" cm="1">
        <f t="array" ref="P649">INDEX(bmi[bmi name],MATCH(1,(insurance9[[#This Row],[bmi]]&lt;bmi[bmi atas])*(insurance9[[#This Row],[bmi]]&gt;=bmi[bmi bawah]),0),0)</f>
        <v>Overweight</v>
      </c>
      <c r="Q649" s="138">
        <f>insurance9[[#This Row],[cha]]</f>
        <v>8252.2842999999993</v>
      </c>
      <c r="R649" s="138" t="str">
        <f>insurance9[[#This Row],[smo]]</f>
        <v>Non Perokok</v>
      </c>
      <c r="S649" s="149">
        <f>insurance9[[#This Row],[bmi]]</f>
        <v>23.37</v>
      </c>
      <c r="T649" s="149">
        <f>insurance9[[#This Row],[age]]</f>
        <v>40</v>
      </c>
      <c r="U649" s="149">
        <f>insurance9[[#This Row],[bmi2]]</f>
        <v>23.37</v>
      </c>
      <c r="V649">
        <f>insurance9[[#This Row],[charges_class]]</f>
        <v>2</v>
      </c>
      <c r="W649">
        <f>VLOOKUP(insurance9[[#This Row],[region]],Table2[],2,0)</f>
        <v>2</v>
      </c>
      <c r="X649">
        <f>IF(insurance9[[#This Row],[sex]]="female",0,1)</f>
        <v>0</v>
      </c>
      <c r="Y649">
        <f>insurance9[[#This Row],[bmi]]</f>
        <v>23.37</v>
      </c>
      <c r="Z649">
        <f>insurance9[[#This Row],[children]]</f>
        <v>3</v>
      </c>
    </row>
    <row r="650" spans="1:26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 s="29">
        <v>1712.2270000000001</v>
      </c>
      <c r="H650" cm="1">
        <f t="array" ref="H650">INDEX(kelas_charges[kelas],MATCH(1,(insurance9[[#This Row],[charges]]&gt;=kelas_charges[Lower])*(insurance9[[#This Row],[charges]]&lt;kelas_charges[Upper]),0),1)</f>
        <v>1</v>
      </c>
      <c r="I650" t="str" cm="1">
        <f t="array" ref="I650">INDEX(kelas_charges[desc],MATCH(1,(insurance9[[#This Row],[charges]]&gt;=kelas_charges[Lower])*(insurance9[[#This Row],[charges]]&lt;kelas_charges[Upper]),0),1)</f>
        <v>1121 s.d 6817</v>
      </c>
      <c r="J650">
        <f>IF(insurance9[[#This Row],[charges]]&gt;16700,1,0)</f>
        <v>0</v>
      </c>
      <c r="K650" s="138">
        <f>insurance9[[#This Row],[charges]]</f>
        <v>1712.2270000000001</v>
      </c>
      <c r="L650">
        <f>insurance9[[#This Row],[age]]</f>
        <v>18</v>
      </c>
      <c r="M650">
        <f>IF(insurance9[[#This Row],[smoker]]="yes",1,0)</f>
        <v>0</v>
      </c>
      <c r="N650" t="str">
        <f>IF(insurance9[[#This Row],[smoker]]="yes","Perokok","Non Perokok")</f>
        <v>Non Perokok</v>
      </c>
      <c r="O650" s="138">
        <f>insurance9[[#This Row],[charges]]</f>
        <v>1712.2270000000001</v>
      </c>
      <c r="P650" s="138" t="str" cm="1">
        <f t="array" ref="P650">INDEX(bmi[bmi name],MATCH(1,(insurance9[[#This Row],[bmi]]&lt;bmi[bmi atas])*(insurance9[[#This Row],[bmi]]&gt;=bmi[bmi bawah]),0),0)</f>
        <v>Obesitas I</v>
      </c>
      <c r="Q650" s="138">
        <f>insurance9[[#This Row],[cha]]</f>
        <v>1712.2270000000001</v>
      </c>
      <c r="R650" s="138" t="str">
        <f>insurance9[[#This Row],[smo]]</f>
        <v>Non Perokok</v>
      </c>
      <c r="S650" s="149">
        <f>insurance9[[#This Row],[bmi]]</f>
        <v>28.5</v>
      </c>
      <c r="T650" s="149">
        <f>insurance9[[#This Row],[age]]</f>
        <v>18</v>
      </c>
      <c r="U650" s="149">
        <f>insurance9[[#This Row],[bmi2]]</f>
        <v>28.5</v>
      </c>
      <c r="V650">
        <f>insurance9[[#This Row],[charges_class]]</f>
        <v>1</v>
      </c>
      <c r="W650">
        <f>VLOOKUP(insurance9[[#This Row],[region]],Table2[],2,0)</f>
        <v>2</v>
      </c>
      <c r="X650">
        <f>IF(insurance9[[#This Row],[sex]]="female",0,1)</f>
        <v>1</v>
      </c>
      <c r="Y650">
        <f>insurance9[[#This Row],[bmi]]</f>
        <v>28.5</v>
      </c>
      <c r="Z650">
        <f>insurance9[[#This Row],[children]]</f>
        <v>0</v>
      </c>
    </row>
    <row r="651" spans="1:26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 s="29">
        <v>12430.95335</v>
      </c>
      <c r="H651" cm="1">
        <f t="array" ref="H651">INDEX(kelas_charges[kelas],MATCH(1,(insurance9[[#This Row],[charges]]&gt;=kelas_charges[Lower])*(insurance9[[#This Row],[charges]]&lt;kelas_charges[Upper]),0),1)</f>
        <v>2</v>
      </c>
      <c r="I651" t="str" cm="1">
        <f t="array" ref="I651">INDEX(kelas_charges[desc],MATCH(1,(insurance9[[#This Row],[charges]]&gt;=kelas_charges[Lower])*(insurance9[[#This Row],[charges]]&lt;kelas_charges[Upper]),0),1)</f>
        <v>6817 s.d 12512</v>
      </c>
      <c r="J651">
        <f>IF(insurance9[[#This Row],[charges]]&gt;16700,1,0)</f>
        <v>0</v>
      </c>
      <c r="K651" s="138">
        <f>insurance9[[#This Row],[charges]]</f>
        <v>12430.95335</v>
      </c>
      <c r="L651">
        <f>insurance9[[#This Row],[age]]</f>
        <v>58</v>
      </c>
      <c r="M651">
        <f>IF(insurance9[[#This Row],[smoker]]="yes",1,0)</f>
        <v>0</v>
      </c>
      <c r="N651" t="str">
        <f>IF(insurance9[[#This Row],[smoker]]="yes","Perokok","Non Perokok")</f>
        <v>Non Perokok</v>
      </c>
      <c r="O651" s="138">
        <f>insurance9[[#This Row],[charges]]</f>
        <v>12430.95335</v>
      </c>
      <c r="P651" s="138" t="str" cm="1">
        <f t="array" ref="P651">INDEX(bmi[bmi name],MATCH(1,(insurance9[[#This Row],[bmi]]&lt;bmi[bmi atas])*(insurance9[[#This Row],[bmi]]&gt;=bmi[bmi bawah]),0),0)</f>
        <v>Obesitas II</v>
      </c>
      <c r="Q651" s="138">
        <f>insurance9[[#This Row],[cha]]</f>
        <v>12430.95335</v>
      </c>
      <c r="R651" s="138" t="str">
        <f>insurance9[[#This Row],[smo]]</f>
        <v>Non Perokok</v>
      </c>
      <c r="S651" s="149">
        <f>insurance9[[#This Row],[bmi]]</f>
        <v>32.965000000000003</v>
      </c>
      <c r="T651" s="149">
        <f>insurance9[[#This Row],[age]]</f>
        <v>58</v>
      </c>
      <c r="U651" s="149">
        <f>insurance9[[#This Row],[bmi2]]</f>
        <v>32.965000000000003</v>
      </c>
      <c r="V651">
        <f>insurance9[[#This Row],[charges_class]]</f>
        <v>2</v>
      </c>
      <c r="W651">
        <f>VLOOKUP(insurance9[[#This Row],[region]],Table2[],2,0)</f>
        <v>2</v>
      </c>
      <c r="X651">
        <f>IF(insurance9[[#This Row],[sex]]="female",0,1)</f>
        <v>0</v>
      </c>
      <c r="Y651">
        <f>insurance9[[#This Row],[bmi]]</f>
        <v>32.965000000000003</v>
      </c>
      <c r="Z651">
        <f>insurance9[[#This Row],[children]]</f>
        <v>0</v>
      </c>
    </row>
    <row r="652" spans="1:26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 s="29">
        <v>9800.8881999999994</v>
      </c>
      <c r="H652" cm="1">
        <f t="array" ref="H652">INDEX(kelas_charges[kelas],MATCH(1,(insurance9[[#This Row],[charges]]&gt;=kelas_charges[Lower])*(insurance9[[#This Row],[charges]]&lt;kelas_charges[Upper]),0),1)</f>
        <v>2</v>
      </c>
      <c r="I652" t="str" cm="1">
        <f t="array" ref="I652">INDEX(kelas_charges[desc],MATCH(1,(insurance9[[#This Row],[charges]]&gt;=kelas_charges[Lower])*(insurance9[[#This Row],[charges]]&lt;kelas_charges[Upper]),0),1)</f>
        <v>6817 s.d 12512</v>
      </c>
      <c r="J652">
        <f>IF(insurance9[[#This Row],[charges]]&gt;16700,1,0)</f>
        <v>0</v>
      </c>
      <c r="K652" s="138">
        <f>insurance9[[#This Row],[charges]]</f>
        <v>9800.8881999999994</v>
      </c>
      <c r="L652">
        <f>insurance9[[#This Row],[age]]</f>
        <v>49</v>
      </c>
      <c r="M652">
        <f>IF(insurance9[[#This Row],[smoker]]="yes",1,0)</f>
        <v>0</v>
      </c>
      <c r="N652" t="str">
        <f>IF(insurance9[[#This Row],[smoker]]="yes","Perokok","Non Perokok")</f>
        <v>Non Perokok</v>
      </c>
      <c r="O652" s="138">
        <f>insurance9[[#This Row],[charges]]</f>
        <v>9800.8881999999994</v>
      </c>
      <c r="P652" s="138" t="str" cm="1">
        <f t="array" ref="P652">INDEX(bmi[bmi name],MATCH(1,(insurance9[[#This Row],[bmi]]&lt;bmi[bmi atas])*(insurance9[[#This Row],[bmi]]&gt;=bmi[bmi bawah]),0),0)</f>
        <v>Obesitas II</v>
      </c>
      <c r="Q652" s="138">
        <f>insurance9[[#This Row],[cha]]</f>
        <v>9800.8881999999994</v>
      </c>
      <c r="R652" s="138" t="str">
        <f>insurance9[[#This Row],[smo]]</f>
        <v>Non Perokok</v>
      </c>
      <c r="S652" s="149">
        <f>insurance9[[#This Row],[bmi]]</f>
        <v>42.68</v>
      </c>
      <c r="T652" s="149">
        <f>insurance9[[#This Row],[age]]</f>
        <v>49</v>
      </c>
      <c r="U652" s="149">
        <f>insurance9[[#This Row],[bmi2]]</f>
        <v>42.68</v>
      </c>
      <c r="V652">
        <f>insurance9[[#This Row],[charges_class]]</f>
        <v>2</v>
      </c>
      <c r="W652">
        <f>VLOOKUP(insurance9[[#This Row],[region]],Table2[],2,0)</f>
        <v>4</v>
      </c>
      <c r="X652">
        <f>IF(insurance9[[#This Row],[sex]]="female",0,1)</f>
        <v>0</v>
      </c>
      <c r="Y652">
        <f>insurance9[[#This Row],[bmi]]</f>
        <v>42.68</v>
      </c>
      <c r="Z652">
        <f>insurance9[[#This Row],[children]]</f>
        <v>2</v>
      </c>
    </row>
    <row r="653" spans="1:26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 s="29">
        <v>10579.710999999999</v>
      </c>
      <c r="H653" cm="1">
        <f t="array" ref="H653">INDEX(kelas_charges[kelas],MATCH(1,(insurance9[[#This Row],[charges]]&gt;=kelas_charges[Lower])*(insurance9[[#This Row],[charges]]&lt;kelas_charges[Upper]),0),1)</f>
        <v>2</v>
      </c>
      <c r="I653" t="str" cm="1">
        <f t="array" ref="I653">INDEX(kelas_charges[desc],MATCH(1,(insurance9[[#This Row],[charges]]&gt;=kelas_charges[Lower])*(insurance9[[#This Row],[charges]]&lt;kelas_charges[Upper]),0),1)</f>
        <v>6817 s.d 12512</v>
      </c>
      <c r="J653">
        <f>IF(insurance9[[#This Row],[charges]]&gt;16700,1,0)</f>
        <v>0</v>
      </c>
      <c r="K653" s="138">
        <f>insurance9[[#This Row],[charges]]</f>
        <v>10579.710999999999</v>
      </c>
      <c r="L653">
        <f>insurance9[[#This Row],[age]]</f>
        <v>53</v>
      </c>
      <c r="M653">
        <f>IF(insurance9[[#This Row],[smoker]]="yes",1,0)</f>
        <v>0</v>
      </c>
      <c r="N653" t="str">
        <f>IF(insurance9[[#This Row],[smoker]]="yes","Perokok","Non Perokok")</f>
        <v>Non Perokok</v>
      </c>
      <c r="O653" s="138">
        <f>insurance9[[#This Row],[charges]]</f>
        <v>10579.710999999999</v>
      </c>
      <c r="P653" s="138" t="str" cm="1">
        <f t="array" ref="P653">INDEX(bmi[bmi name],MATCH(1,(insurance9[[#This Row],[bmi]]&lt;bmi[bmi atas])*(insurance9[[#This Row],[bmi]]&gt;=bmi[bmi bawah]),0),0)</f>
        <v>Obesitas II</v>
      </c>
      <c r="Q653" s="138">
        <f>insurance9[[#This Row],[cha]]</f>
        <v>10579.710999999999</v>
      </c>
      <c r="R653" s="138" t="str">
        <f>insurance9[[#This Row],[smo]]</f>
        <v>Non Perokok</v>
      </c>
      <c r="S653" s="149">
        <f>insurance9[[#This Row],[bmi]]</f>
        <v>39.6</v>
      </c>
      <c r="T653" s="149">
        <f>insurance9[[#This Row],[age]]</f>
        <v>53</v>
      </c>
      <c r="U653" s="149">
        <f>insurance9[[#This Row],[bmi2]]</f>
        <v>39.6</v>
      </c>
      <c r="V653">
        <f>insurance9[[#This Row],[charges_class]]</f>
        <v>2</v>
      </c>
      <c r="W653">
        <f>VLOOKUP(insurance9[[#This Row],[region]],Table2[],2,0)</f>
        <v>4</v>
      </c>
      <c r="X653">
        <f>IF(insurance9[[#This Row],[sex]]="female",0,1)</f>
        <v>0</v>
      </c>
      <c r="Y653">
        <f>insurance9[[#This Row],[bmi]]</f>
        <v>39.6</v>
      </c>
      <c r="Z653">
        <f>insurance9[[#This Row],[children]]</f>
        <v>1</v>
      </c>
    </row>
    <row r="654" spans="1:26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 s="29">
        <v>8280.6226999999999</v>
      </c>
      <c r="H654" cm="1">
        <f t="array" ref="H654">INDEX(kelas_charges[kelas],MATCH(1,(insurance9[[#This Row],[charges]]&gt;=kelas_charges[Lower])*(insurance9[[#This Row],[charges]]&lt;kelas_charges[Upper]),0),1)</f>
        <v>2</v>
      </c>
      <c r="I654" t="str" cm="1">
        <f t="array" ref="I654">INDEX(kelas_charges[desc],MATCH(1,(insurance9[[#This Row],[charges]]&gt;=kelas_charges[Lower])*(insurance9[[#This Row],[charges]]&lt;kelas_charges[Upper]),0),1)</f>
        <v>6817 s.d 12512</v>
      </c>
      <c r="J654">
        <f>IF(insurance9[[#This Row],[charges]]&gt;16700,1,0)</f>
        <v>0</v>
      </c>
      <c r="K654" s="138">
        <f>insurance9[[#This Row],[charges]]</f>
        <v>8280.6226999999999</v>
      </c>
      <c r="L654">
        <f>insurance9[[#This Row],[age]]</f>
        <v>48</v>
      </c>
      <c r="M654">
        <f>IF(insurance9[[#This Row],[smoker]]="yes",1,0)</f>
        <v>0</v>
      </c>
      <c r="N654" t="str">
        <f>IF(insurance9[[#This Row],[smoker]]="yes","Perokok","Non Perokok")</f>
        <v>Non Perokok</v>
      </c>
      <c r="O654" s="138">
        <f>insurance9[[#This Row],[charges]]</f>
        <v>8280.6226999999999</v>
      </c>
      <c r="P654" s="138" t="str" cm="1">
        <f t="array" ref="P654">INDEX(bmi[bmi name],MATCH(1,(insurance9[[#This Row],[bmi]]&lt;bmi[bmi atas])*(insurance9[[#This Row],[bmi]]&gt;=bmi[bmi bawah]),0),0)</f>
        <v>Obesitas II</v>
      </c>
      <c r="Q654" s="138">
        <f>insurance9[[#This Row],[cha]]</f>
        <v>8280.6226999999999</v>
      </c>
      <c r="R654" s="138" t="str">
        <f>insurance9[[#This Row],[smo]]</f>
        <v>Non Perokok</v>
      </c>
      <c r="S654" s="149">
        <f>insurance9[[#This Row],[bmi]]</f>
        <v>31.13</v>
      </c>
      <c r="T654" s="149">
        <f>insurance9[[#This Row],[age]]</f>
        <v>48</v>
      </c>
      <c r="U654" s="149">
        <f>insurance9[[#This Row],[bmi2]]</f>
        <v>31.13</v>
      </c>
      <c r="V654">
        <f>insurance9[[#This Row],[charges_class]]</f>
        <v>2</v>
      </c>
      <c r="W654">
        <f>VLOOKUP(insurance9[[#This Row],[region]],Table2[],2,0)</f>
        <v>4</v>
      </c>
      <c r="X654">
        <f>IF(insurance9[[#This Row],[sex]]="female",0,1)</f>
        <v>0</v>
      </c>
      <c r="Y654">
        <f>insurance9[[#This Row],[bmi]]</f>
        <v>31.13</v>
      </c>
      <c r="Z654">
        <f>insurance9[[#This Row],[children]]</f>
        <v>0</v>
      </c>
    </row>
    <row r="655" spans="1:26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 s="29">
        <v>8527.5319999999992</v>
      </c>
      <c r="H655" cm="1">
        <f t="array" ref="H655">INDEX(kelas_charges[kelas],MATCH(1,(insurance9[[#This Row],[charges]]&gt;=kelas_charges[Lower])*(insurance9[[#This Row],[charges]]&lt;kelas_charges[Upper]),0),1)</f>
        <v>2</v>
      </c>
      <c r="I655" t="str" cm="1">
        <f t="array" ref="I655">INDEX(kelas_charges[desc],MATCH(1,(insurance9[[#This Row],[charges]]&gt;=kelas_charges[Lower])*(insurance9[[#This Row],[charges]]&lt;kelas_charges[Upper]),0),1)</f>
        <v>6817 s.d 12512</v>
      </c>
      <c r="J655">
        <f>IF(insurance9[[#This Row],[charges]]&gt;16700,1,0)</f>
        <v>0</v>
      </c>
      <c r="K655" s="138">
        <f>insurance9[[#This Row],[charges]]</f>
        <v>8527.5319999999992</v>
      </c>
      <c r="L655">
        <f>insurance9[[#This Row],[age]]</f>
        <v>45</v>
      </c>
      <c r="M655">
        <f>IF(insurance9[[#This Row],[smoker]]="yes",1,0)</f>
        <v>0</v>
      </c>
      <c r="N655" t="str">
        <f>IF(insurance9[[#This Row],[smoker]]="yes","Perokok","Non Perokok")</f>
        <v>Non Perokok</v>
      </c>
      <c r="O655" s="138">
        <f>insurance9[[#This Row],[charges]]</f>
        <v>8527.5319999999992</v>
      </c>
      <c r="P655" s="138" t="str" cm="1">
        <f t="array" ref="P655">INDEX(bmi[bmi name],MATCH(1,(insurance9[[#This Row],[bmi]]&lt;bmi[bmi atas])*(insurance9[[#This Row],[bmi]]&gt;=bmi[bmi bawah]),0),0)</f>
        <v>Obesitas II</v>
      </c>
      <c r="Q655" s="138">
        <f>insurance9[[#This Row],[cha]]</f>
        <v>8527.5319999999992</v>
      </c>
      <c r="R655" s="138" t="str">
        <f>insurance9[[#This Row],[smo]]</f>
        <v>Non Perokok</v>
      </c>
      <c r="S655" s="149">
        <f>insurance9[[#This Row],[bmi]]</f>
        <v>36.299999999999997</v>
      </c>
      <c r="T655" s="149">
        <f>insurance9[[#This Row],[age]]</f>
        <v>45</v>
      </c>
      <c r="U655" s="149">
        <f>insurance9[[#This Row],[bmi2]]</f>
        <v>36.299999999999997</v>
      </c>
      <c r="V655">
        <f>insurance9[[#This Row],[charges_class]]</f>
        <v>2</v>
      </c>
      <c r="W655">
        <f>VLOOKUP(insurance9[[#This Row],[region]],Table2[],2,0)</f>
        <v>4</v>
      </c>
      <c r="X655">
        <f>IF(insurance9[[#This Row],[sex]]="female",0,1)</f>
        <v>0</v>
      </c>
      <c r="Y655">
        <f>insurance9[[#This Row],[bmi]]</f>
        <v>36.299999999999997</v>
      </c>
      <c r="Z655">
        <f>insurance9[[#This Row],[children]]</f>
        <v>2</v>
      </c>
    </row>
    <row r="656" spans="1:26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 s="29">
        <v>12244.531000000001</v>
      </c>
      <c r="H656" cm="1">
        <f t="array" ref="H656">INDEX(kelas_charges[kelas],MATCH(1,(insurance9[[#This Row],[charges]]&gt;=kelas_charges[Lower])*(insurance9[[#This Row],[charges]]&lt;kelas_charges[Upper]),0),1)</f>
        <v>2</v>
      </c>
      <c r="I656" t="str" cm="1">
        <f t="array" ref="I656">INDEX(kelas_charges[desc],MATCH(1,(insurance9[[#This Row],[charges]]&gt;=kelas_charges[Lower])*(insurance9[[#This Row],[charges]]&lt;kelas_charges[Upper]),0),1)</f>
        <v>6817 s.d 12512</v>
      </c>
      <c r="J656">
        <f>IF(insurance9[[#This Row],[charges]]&gt;16700,1,0)</f>
        <v>0</v>
      </c>
      <c r="K656" s="138">
        <f>insurance9[[#This Row],[charges]]</f>
        <v>12244.531000000001</v>
      </c>
      <c r="L656">
        <f>insurance9[[#This Row],[age]]</f>
        <v>59</v>
      </c>
      <c r="M656">
        <f>IF(insurance9[[#This Row],[smoker]]="yes",1,0)</f>
        <v>0</v>
      </c>
      <c r="N656" t="str">
        <f>IF(insurance9[[#This Row],[smoker]]="yes","Perokok","Non Perokok")</f>
        <v>Non Perokok</v>
      </c>
      <c r="O656" s="138">
        <f>insurance9[[#This Row],[charges]]</f>
        <v>12244.531000000001</v>
      </c>
      <c r="P656" s="138" t="str" cm="1">
        <f t="array" ref="P656">INDEX(bmi[bmi name],MATCH(1,(insurance9[[#This Row],[bmi]]&lt;bmi[bmi atas])*(insurance9[[#This Row],[bmi]]&gt;=bmi[bmi bawah]),0),0)</f>
        <v>Obesitas II</v>
      </c>
      <c r="Q656" s="138">
        <f>insurance9[[#This Row],[cha]]</f>
        <v>12244.531000000001</v>
      </c>
      <c r="R656" s="138" t="str">
        <f>insurance9[[#This Row],[smo]]</f>
        <v>Non Perokok</v>
      </c>
      <c r="S656" s="149">
        <f>insurance9[[#This Row],[bmi]]</f>
        <v>35.200000000000003</v>
      </c>
      <c r="T656" s="149">
        <f>insurance9[[#This Row],[age]]</f>
        <v>59</v>
      </c>
      <c r="U656" s="149">
        <f>insurance9[[#This Row],[bmi2]]</f>
        <v>35.200000000000003</v>
      </c>
      <c r="V656">
        <f>insurance9[[#This Row],[charges_class]]</f>
        <v>2</v>
      </c>
      <c r="W656">
        <f>VLOOKUP(insurance9[[#This Row],[region]],Table2[],2,0)</f>
        <v>4</v>
      </c>
      <c r="X656">
        <f>IF(insurance9[[#This Row],[sex]]="female",0,1)</f>
        <v>0</v>
      </c>
      <c r="Y656">
        <f>insurance9[[#This Row],[bmi]]</f>
        <v>35.200000000000003</v>
      </c>
      <c r="Z656">
        <f>insurance9[[#This Row],[children]]</f>
        <v>0</v>
      </c>
    </row>
    <row r="657" spans="1:26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 s="29">
        <v>24667.419000000002</v>
      </c>
      <c r="H657" cm="1">
        <f t="array" ref="H657">INDEX(kelas_charges[kelas],MATCH(1,(insurance9[[#This Row],[charges]]&gt;=kelas_charges[Lower])*(insurance9[[#This Row],[charges]]&lt;kelas_charges[Upper]),0),1)</f>
        <v>5</v>
      </c>
      <c r="I657" t="str" cm="1">
        <f t="array" ref="I657">INDEX(kelas_charges[desc],MATCH(1,(insurance9[[#This Row],[charges]]&gt;=kelas_charges[Lower])*(insurance9[[#This Row],[charges]]&lt;kelas_charges[Upper]),0),1)</f>
        <v>23903 s.d 29598</v>
      </c>
      <c r="J657">
        <f>IF(insurance9[[#This Row],[charges]]&gt;16700,1,0)</f>
        <v>1</v>
      </c>
      <c r="K657" s="138">
        <f>insurance9[[#This Row],[charges]]</f>
        <v>24667.419000000002</v>
      </c>
      <c r="L657">
        <f>insurance9[[#This Row],[age]]</f>
        <v>52</v>
      </c>
      <c r="M657">
        <f>IF(insurance9[[#This Row],[smoker]]="yes",1,0)</f>
        <v>1</v>
      </c>
      <c r="N657" t="str">
        <f>IF(insurance9[[#This Row],[smoker]]="yes","Perokok","Non Perokok")</f>
        <v>Perokok</v>
      </c>
      <c r="O657" s="138">
        <f>insurance9[[#This Row],[charges]]</f>
        <v>24667.419000000002</v>
      </c>
      <c r="P657" s="138" t="str" cm="1">
        <f t="array" ref="P657">INDEX(bmi[bmi name],MATCH(1,(insurance9[[#This Row],[bmi]]&lt;bmi[bmi atas])*(insurance9[[#This Row],[bmi]]&gt;=bmi[bmi bawah]),0),0)</f>
        <v>Obesitas I</v>
      </c>
      <c r="Q657" s="138">
        <f>insurance9[[#This Row],[cha]]</f>
        <v>24667.419000000002</v>
      </c>
      <c r="R657" s="138" t="str">
        <f>insurance9[[#This Row],[smo]]</f>
        <v>Perokok</v>
      </c>
      <c r="S657" s="149">
        <f>insurance9[[#This Row],[bmi]]</f>
        <v>25.3</v>
      </c>
      <c r="T657" s="149">
        <f>insurance9[[#This Row],[age]]</f>
        <v>52</v>
      </c>
      <c r="U657" s="149">
        <f>insurance9[[#This Row],[bmi2]]</f>
        <v>25.3</v>
      </c>
      <c r="V657">
        <f>insurance9[[#This Row],[charges_class]]</f>
        <v>5</v>
      </c>
      <c r="W657">
        <f>VLOOKUP(insurance9[[#This Row],[region]],Table2[],2,0)</f>
        <v>4</v>
      </c>
      <c r="X657">
        <f>IF(insurance9[[#This Row],[sex]]="female",0,1)</f>
        <v>0</v>
      </c>
      <c r="Y657">
        <f>insurance9[[#This Row],[bmi]]</f>
        <v>25.3</v>
      </c>
      <c r="Z657">
        <f>insurance9[[#This Row],[children]]</f>
        <v>2</v>
      </c>
    </row>
    <row r="658" spans="1:26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 s="29">
        <v>3410.3240000000001</v>
      </c>
      <c r="H658" cm="1">
        <f t="array" ref="H658">INDEX(kelas_charges[kelas],MATCH(1,(insurance9[[#This Row],[charges]]&gt;=kelas_charges[Lower])*(insurance9[[#This Row],[charges]]&lt;kelas_charges[Upper]),0),1)</f>
        <v>1</v>
      </c>
      <c r="I658" t="str" cm="1">
        <f t="array" ref="I658">INDEX(kelas_charges[desc],MATCH(1,(insurance9[[#This Row],[charges]]&gt;=kelas_charges[Lower])*(insurance9[[#This Row],[charges]]&lt;kelas_charges[Upper]),0),1)</f>
        <v>1121 s.d 6817</v>
      </c>
      <c r="J658">
        <f>IF(insurance9[[#This Row],[charges]]&gt;16700,1,0)</f>
        <v>0</v>
      </c>
      <c r="K658" s="138">
        <f>insurance9[[#This Row],[charges]]</f>
        <v>3410.3240000000001</v>
      </c>
      <c r="L658">
        <f>insurance9[[#This Row],[age]]</f>
        <v>26</v>
      </c>
      <c r="M658">
        <f>IF(insurance9[[#This Row],[smoker]]="yes",1,0)</f>
        <v>0</v>
      </c>
      <c r="N658" t="str">
        <f>IF(insurance9[[#This Row],[smoker]]="yes","Perokok","Non Perokok")</f>
        <v>Non Perokok</v>
      </c>
      <c r="O658" s="138">
        <f>insurance9[[#This Row],[charges]]</f>
        <v>3410.3240000000001</v>
      </c>
      <c r="P658" s="138" t="str" cm="1">
        <f t="array" ref="P658">INDEX(bmi[bmi name],MATCH(1,(insurance9[[#This Row],[bmi]]&lt;bmi[bmi atas])*(insurance9[[#This Row],[bmi]]&gt;=bmi[bmi bawah]),0),0)</f>
        <v>Obesitas II</v>
      </c>
      <c r="Q658" s="138">
        <f>insurance9[[#This Row],[cha]]</f>
        <v>3410.3240000000001</v>
      </c>
      <c r="R658" s="138" t="str">
        <f>insurance9[[#This Row],[smo]]</f>
        <v>Non Perokok</v>
      </c>
      <c r="S658" s="149">
        <f>insurance9[[#This Row],[bmi]]</f>
        <v>42.4</v>
      </c>
      <c r="T658" s="149">
        <f>insurance9[[#This Row],[age]]</f>
        <v>26</v>
      </c>
      <c r="U658" s="149">
        <f>insurance9[[#This Row],[bmi2]]</f>
        <v>42.4</v>
      </c>
      <c r="V658">
        <f>insurance9[[#This Row],[charges_class]]</f>
        <v>1</v>
      </c>
      <c r="W658">
        <f>VLOOKUP(insurance9[[#This Row],[region]],Table2[],2,0)</f>
        <v>3</v>
      </c>
      <c r="X658">
        <f>IF(insurance9[[#This Row],[sex]]="female",0,1)</f>
        <v>0</v>
      </c>
      <c r="Y658">
        <f>insurance9[[#This Row],[bmi]]</f>
        <v>42.4</v>
      </c>
      <c r="Z658">
        <f>insurance9[[#This Row],[children]]</f>
        <v>1</v>
      </c>
    </row>
    <row r="659" spans="1:26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 s="29">
        <v>4058.71245</v>
      </c>
      <c r="H659" cm="1">
        <f t="array" ref="H659">INDEX(kelas_charges[kelas],MATCH(1,(insurance9[[#This Row],[charges]]&gt;=kelas_charges[Lower])*(insurance9[[#This Row],[charges]]&lt;kelas_charges[Upper]),0),1)</f>
        <v>1</v>
      </c>
      <c r="I659" t="str" cm="1">
        <f t="array" ref="I659">INDEX(kelas_charges[desc],MATCH(1,(insurance9[[#This Row],[charges]]&gt;=kelas_charges[Lower])*(insurance9[[#This Row],[charges]]&lt;kelas_charges[Upper]),0),1)</f>
        <v>1121 s.d 6817</v>
      </c>
      <c r="J659">
        <f>IF(insurance9[[#This Row],[charges]]&gt;16700,1,0)</f>
        <v>0</v>
      </c>
      <c r="K659" s="138">
        <f>insurance9[[#This Row],[charges]]</f>
        <v>4058.71245</v>
      </c>
      <c r="L659">
        <f>insurance9[[#This Row],[age]]</f>
        <v>27</v>
      </c>
      <c r="M659">
        <f>IF(insurance9[[#This Row],[smoker]]="yes",1,0)</f>
        <v>0</v>
      </c>
      <c r="N659" t="str">
        <f>IF(insurance9[[#This Row],[smoker]]="yes","Perokok","Non Perokok")</f>
        <v>Non Perokok</v>
      </c>
      <c r="O659" s="138">
        <f>insurance9[[#This Row],[charges]]</f>
        <v>4058.71245</v>
      </c>
      <c r="P659" s="138" t="str" cm="1">
        <f t="array" ref="P659">INDEX(bmi[bmi name],MATCH(1,(insurance9[[#This Row],[bmi]]&lt;bmi[bmi atas])*(insurance9[[#This Row],[bmi]]&gt;=bmi[bmi bawah]),0),0)</f>
        <v>Obesitas II</v>
      </c>
      <c r="Q659" s="138">
        <f>insurance9[[#This Row],[cha]]</f>
        <v>4058.71245</v>
      </c>
      <c r="R659" s="138" t="str">
        <f>insurance9[[#This Row],[smo]]</f>
        <v>Non Perokok</v>
      </c>
      <c r="S659" s="149">
        <f>insurance9[[#This Row],[bmi]]</f>
        <v>33.155000000000001</v>
      </c>
      <c r="T659" s="149">
        <f>insurance9[[#This Row],[age]]</f>
        <v>27</v>
      </c>
      <c r="U659" s="149">
        <f>insurance9[[#This Row],[bmi2]]</f>
        <v>33.155000000000001</v>
      </c>
      <c r="V659">
        <f>insurance9[[#This Row],[charges_class]]</f>
        <v>1</v>
      </c>
      <c r="W659">
        <f>VLOOKUP(insurance9[[#This Row],[region]],Table2[],2,0)</f>
        <v>1</v>
      </c>
      <c r="X659">
        <f>IF(insurance9[[#This Row],[sex]]="female",0,1)</f>
        <v>1</v>
      </c>
      <c r="Y659">
        <f>insurance9[[#This Row],[bmi]]</f>
        <v>33.155000000000001</v>
      </c>
      <c r="Z659">
        <f>insurance9[[#This Row],[children]]</f>
        <v>2</v>
      </c>
    </row>
    <row r="660" spans="1:26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 s="29">
        <v>26392.260289999998</v>
      </c>
      <c r="H660" cm="1">
        <f t="array" ref="H660">INDEX(kelas_charges[kelas],MATCH(1,(insurance9[[#This Row],[charges]]&gt;=kelas_charges[Lower])*(insurance9[[#This Row],[charges]]&lt;kelas_charges[Upper]),0),1)</f>
        <v>5</v>
      </c>
      <c r="I660" t="str" cm="1">
        <f t="array" ref="I660">INDEX(kelas_charges[desc],MATCH(1,(insurance9[[#This Row],[charges]]&gt;=kelas_charges[Lower])*(insurance9[[#This Row],[charges]]&lt;kelas_charges[Upper]),0),1)</f>
        <v>23903 s.d 29598</v>
      </c>
      <c r="J660">
        <f>IF(insurance9[[#This Row],[charges]]&gt;16700,1,0)</f>
        <v>1</v>
      </c>
      <c r="K660" s="138">
        <f>insurance9[[#This Row],[charges]]</f>
        <v>26392.260289999998</v>
      </c>
      <c r="L660">
        <f>insurance9[[#This Row],[age]]</f>
        <v>48</v>
      </c>
      <c r="M660">
        <f>IF(insurance9[[#This Row],[smoker]]="yes",1,0)</f>
        <v>0</v>
      </c>
      <c r="N660" t="str">
        <f>IF(insurance9[[#This Row],[smoker]]="yes","Perokok","Non Perokok")</f>
        <v>Non Perokok</v>
      </c>
      <c r="O660" s="138">
        <f>insurance9[[#This Row],[charges]]</f>
        <v>26392.260289999998</v>
      </c>
      <c r="P660" s="138" t="str" cm="1">
        <f t="array" ref="P660">INDEX(bmi[bmi name],MATCH(1,(insurance9[[#This Row],[bmi]]&lt;bmi[bmi atas])*(insurance9[[#This Row],[bmi]]&gt;=bmi[bmi bawah]),0),0)</f>
        <v>Obesitas II</v>
      </c>
      <c r="Q660" s="138">
        <f>insurance9[[#This Row],[cha]]</f>
        <v>26392.260289999998</v>
      </c>
      <c r="R660" s="138" t="str">
        <f>insurance9[[#This Row],[smo]]</f>
        <v>Non Perokok</v>
      </c>
      <c r="S660" s="149">
        <f>insurance9[[#This Row],[bmi]]</f>
        <v>35.909999999999997</v>
      </c>
      <c r="T660" s="149">
        <f>insurance9[[#This Row],[age]]</f>
        <v>48</v>
      </c>
      <c r="U660" s="149">
        <f>insurance9[[#This Row],[bmi2]]</f>
        <v>35.909999999999997</v>
      </c>
      <c r="V660">
        <f>insurance9[[#This Row],[charges_class]]</f>
        <v>5</v>
      </c>
      <c r="W660">
        <f>VLOOKUP(insurance9[[#This Row],[region]],Table2[],2,0)</f>
        <v>2</v>
      </c>
      <c r="X660">
        <f>IF(insurance9[[#This Row],[sex]]="female",0,1)</f>
        <v>0</v>
      </c>
      <c r="Y660">
        <f>insurance9[[#This Row],[bmi]]</f>
        <v>35.909999999999997</v>
      </c>
      <c r="Z660">
        <f>insurance9[[#This Row],[children]]</f>
        <v>1</v>
      </c>
    </row>
    <row r="661" spans="1:26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 s="29">
        <v>14394.398150000001</v>
      </c>
      <c r="H661" cm="1">
        <f t="array" ref="H661">INDEX(kelas_charges[kelas],MATCH(1,(insurance9[[#This Row],[charges]]&gt;=kelas_charges[Lower])*(insurance9[[#This Row],[charges]]&lt;kelas_charges[Upper]),0),1)</f>
        <v>3</v>
      </c>
      <c r="I661" t="str" cm="1">
        <f t="array" ref="I661">INDEX(kelas_charges[desc],MATCH(1,(insurance9[[#This Row],[charges]]&gt;=kelas_charges[Lower])*(insurance9[[#This Row],[charges]]&lt;kelas_charges[Upper]),0),1)</f>
        <v>12512 s.d 18207</v>
      </c>
      <c r="J661">
        <f>IF(insurance9[[#This Row],[charges]]&gt;16700,1,0)</f>
        <v>0</v>
      </c>
      <c r="K661" s="138">
        <f>insurance9[[#This Row],[charges]]</f>
        <v>14394.398150000001</v>
      </c>
      <c r="L661">
        <f>insurance9[[#This Row],[age]]</f>
        <v>57</v>
      </c>
      <c r="M661">
        <f>IF(insurance9[[#This Row],[smoker]]="yes",1,0)</f>
        <v>0</v>
      </c>
      <c r="N661" t="str">
        <f>IF(insurance9[[#This Row],[smoker]]="yes","Perokok","Non Perokok")</f>
        <v>Non Perokok</v>
      </c>
      <c r="O661" s="138">
        <f>insurance9[[#This Row],[charges]]</f>
        <v>14394.398150000001</v>
      </c>
      <c r="P661" s="138" t="str" cm="1">
        <f t="array" ref="P661">INDEX(bmi[bmi name],MATCH(1,(insurance9[[#This Row],[bmi]]&lt;bmi[bmi atas])*(insurance9[[#This Row],[bmi]]&gt;=bmi[bmi bawah]),0),0)</f>
        <v>Obesitas I</v>
      </c>
      <c r="Q661" s="138">
        <f>insurance9[[#This Row],[cha]]</f>
        <v>14394.398150000001</v>
      </c>
      <c r="R661" s="138" t="str">
        <f>insurance9[[#This Row],[smo]]</f>
        <v>Non Perokok</v>
      </c>
      <c r="S661" s="149">
        <f>insurance9[[#This Row],[bmi]]</f>
        <v>28.785</v>
      </c>
      <c r="T661" s="149">
        <f>insurance9[[#This Row],[age]]</f>
        <v>57</v>
      </c>
      <c r="U661" s="149">
        <f>insurance9[[#This Row],[bmi2]]</f>
        <v>28.785</v>
      </c>
      <c r="V661">
        <f>insurance9[[#This Row],[charges_class]]</f>
        <v>3</v>
      </c>
      <c r="W661">
        <f>VLOOKUP(insurance9[[#This Row],[region]],Table2[],2,0)</f>
        <v>2</v>
      </c>
      <c r="X661">
        <f>IF(insurance9[[#This Row],[sex]]="female",0,1)</f>
        <v>0</v>
      </c>
      <c r="Y661">
        <f>insurance9[[#This Row],[bmi]]</f>
        <v>28.785</v>
      </c>
      <c r="Z661">
        <f>insurance9[[#This Row],[children]]</f>
        <v>4</v>
      </c>
    </row>
    <row r="662" spans="1:26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 s="29">
        <v>6435.6237000000001</v>
      </c>
      <c r="H662" cm="1">
        <f t="array" ref="H662">INDEX(kelas_charges[kelas],MATCH(1,(insurance9[[#This Row],[charges]]&gt;=kelas_charges[Lower])*(insurance9[[#This Row],[charges]]&lt;kelas_charges[Upper]),0),1)</f>
        <v>1</v>
      </c>
      <c r="I662" t="str" cm="1">
        <f t="array" ref="I662">INDEX(kelas_charges[desc],MATCH(1,(insurance9[[#This Row],[charges]]&gt;=kelas_charges[Lower])*(insurance9[[#This Row],[charges]]&lt;kelas_charges[Upper]),0),1)</f>
        <v>1121 s.d 6817</v>
      </c>
      <c r="J662">
        <f>IF(insurance9[[#This Row],[charges]]&gt;16700,1,0)</f>
        <v>0</v>
      </c>
      <c r="K662" s="138">
        <f>insurance9[[#This Row],[charges]]</f>
        <v>6435.6237000000001</v>
      </c>
      <c r="L662">
        <f>insurance9[[#This Row],[age]]</f>
        <v>37</v>
      </c>
      <c r="M662">
        <f>IF(insurance9[[#This Row],[smoker]]="yes",1,0)</f>
        <v>0</v>
      </c>
      <c r="N662" t="str">
        <f>IF(insurance9[[#This Row],[smoker]]="yes","Perokok","Non Perokok")</f>
        <v>Non Perokok</v>
      </c>
      <c r="O662" s="138">
        <f>insurance9[[#This Row],[charges]]</f>
        <v>6435.6237000000001</v>
      </c>
      <c r="P662" s="138" t="str" cm="1">
        <f t="array" ref="P662">INDEX(bmi[bmi name],MATCH(1,(insurance9[[#This Row],[bmi]]&lt;bmi[bmi atas])*(insurance9[[#This Row],[bmi]]&gt;=bmi[bmi bawah]),0),0)</f>
        <v>Obesitas II</v>
      </c>
      <c r="Q662" s="138">
        <f>insurance9[[#This Row],[cha]]</f>
        <v>6435.6237000000001</v>
      </c>
      <c r="R662" s="138" t="str">
        <f>insurance9[[#This Row],[smo]]</f>
        <v>Non Perokok</v>
      </c>
      <c r="S662" s="149">
        <f>insurance9[[#This Row],[bmi]]</f>
        <v>46.53</v>
      </c>
      <c r="T662" s="149">
        <f>insurance9[[#This Row],[age]]</f>
        <v>37</v>
      </c>
      <c r="U662" s="149">
        <f>insurance9[[#This Row],[bmi2]]</f>
        <v>46.53</v>
      </c>
      <c r="V662">
        <f>insurance9[[#This Row],[charges_class]]</f>
        <v>1</v>
      </c>
      <c r="W662">
        <f>VLOOKUP(insurance9[[#This Row],[region]],Table2[],2,0)</f>
        <v>4</v>
      </c>
      <c r="X662">
        <f>IF(insurance9[[#This Row],[sex]]="female",0,1)</f>
        <v>1</v>
      </c>
      <c r="Y662">
        <f>insurance9[[#This Row],[bmi]]</f>
        <v>46.53</v>
      </c>
      <c r="Z662">
        <f>insurance9[[#This Row],[children]]</f>
        <v>3</v>
      </c>
    </row>
    <row r="663" spans="1:26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 s="29">
        <v>22192.437109999999</v>
      </c>
      <c r="H663" cm="1">
        <f t="array" ref="H663">INDEX(kelas_charges[kelas],MATCH(1,(insurance9[[#This Row],[charges]]&gt;=kelas_charges[Lower])*(insurance9[[#This Row],[charges]]&lt;kelas_charges[Upper]),0),1)</f>
        <v>4</v>
      </c>
      <c r="I663" t="str" cm="1">
        <f t="array" ref="I663">INDEX(kelas_charges[desc],MATCH(1,(insurance9[[#This Row],[charges]]&gt;=kelas_charges[Lower])*(insurance9[[#This Row],[charges]]&lt;kelas_charges[Upper]),0),1)</f>
        <v>18207 s.d 23903</v>
      </c>
      <c r="J663">
        <f>IF(insurance9[[#This Row],[charges]]&gt;16700,1,0)</f>
        <v>1</v>
      </c>
      <c r="K663" s="138">
        <f>insurance9[[#This Row],[charges]]</f>
        <v>22192.437109999999</v>
      </c>
      <c r="L663">
        <f>insurance9[[#This Row],[age]]</f>
        <v>57</v>
      </c>
      <c r="M663">
        <f>IF(insurance9[[#This Row],[smoker]]="yes",1,0)</f>
        <v>0</v>
      </c>
      <c r="N663" t="str">
        <f>IF(insurance9[[#This Row],[smoker]]="yes","Perokok","Non Perokok")</f>
        <v>Non Perokok</v>
      </c>
      <c r="O663" s="138">
        <f>insurance9[[#This Row],[charges]]</f>
        <v>22192.437109999999</v>
      </c>
      <c r="P663" s="138" t="str" cm="1">
        <f t="array" ref="P663">INDEX(bmi[bmi name],MATCH(1,(insurance9[[#This Row],[bmi]]&lt;bmi[bmi atas])*(insurance9[[#This Row],[bmi]]&gt;=bmi[bmi bawah]),0),0)</f>
        <v>Overweight</v>
      </c>
      <c r="Q663" s="138">
        <f>insurance9[[#This Row],[cha]]</f>
        <v>22192.437109999999</v>
      </c>
      <c r="R663" s="138" t="str">
        <f>insurance9[[#This Row],[smo]]</f>
        <v>Non Perokok</v>
      </c>
      <c r="S663" s="149">
        <f>insurance9[[#This Row],[bmi]]</f>
        <v>23.98</v>
      </c>
      <c r="T663" s="149">
        <f>insurance9[[#This Row],[age]]</f>
        <v>57</v>
      </c>
      <c r="U663" s="149">
        <f>insurance9[[#This Row],[bmi2]]</f>
        <v>23.98</v>
      </c>
      <c r="V663">
        <f>insurance9[[#This Row],[charges_class]]</f>
        <v>4</v>
      </c>
      <c r="W663">
        <f>VLOOKUP(insurance9[[#This Row],[region]],Table2[],2,0)</f>
        <v>4</v>
      </c>
      <c r="X663">
        <f>IF(insurance9[[#This Row],[sex]]="female",0,1)</f>
        <v>0</v>
      </c>
      <c r="Y663">
        <f>insurance9[[#This Row],[bmi]]</f>
        <v>23.98</v>
      </c>
      <c r="Z663">
        <f>insurance9[[#This Row],[children]]</f>
        <v>1</v>
      </c>
    </row>
    <row r="664" spans="1:26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 s="29">
        <v>5148.5526</v>
      </c>
      <c r="H664" cm="1">
        <f t="array" ref="H664">INDEX(kelas_charges[kelas],MATCH(1,(insurance9[[#This Row],[charges]]&gt;=kelas_charges[Lower])*(insurance9[[#This Row],[charges]]&lt;kelas_charges[Upper]),0),1)</f>
        <v>1</v>
      </c>
      <c r="I664" t="str" cm="1">
        <f t="array" ref="I664">INDEX(kelas_charges[desc],MATCH(1,(insurance9[[#This Row],[charges]]&gt;=kelas_charges[Lower])*(insurance9[[#This Row],[charges]]&lt;kelas_charges[Upper]),0),1)</f>
        <v>1121 s.d 6817</v>
      </c>
      <c r="J664">
        <f>IF(insurance9[[#This Row],[charges]]&gt;16700,1,0)</f>
        <v>0</v>
      </c>
      <c r="K664" s="138">
        <f>insurance9[[#This Row],[charges]]</f>
        <v>5148.5526</v>
      </c>
      <c r="L664">
        <f>insurance9[[#This Row],[age]]</f>
        <v>32</v>
      </c>
      <c r="M664">
        <f>IF(insurance9[[#This Row],[smoker]]="yes",1,0)</f>
        <v>0</v>
      </c>
      <c r="N664" t="str">
        <f>IF(insurance9[[#This Row],[smoker]]="yes","Perokok","Non Perokok")</f>
        <v>Non Perokok</v>
      </c>
      <c r="O664" s="138">
        <f>insurance9[[#This Row],[charges]]</f>
        <v>5148.5526</v>
      </c>
      <c r="P664" s="138" t="str" cm="1">
        <f t="array" ref="P664">INDEX(bmi[bmi name],MATCH(1,(insurance9[[#This Row],[bmi]]&lt;bmi[bmi atas])*(insurance9[[#This Row],[bmi]]&gt;=bmi[bmi bawah]),0),0)</f>
        <v>Obesitas II</v>
      </c>
      <c r="Q664" s="138">
        <f>insurance9[[#This Row],[cha]]</f>
        <v>5148.5526</v>
      </c>
      <c r="R664" s="138" t="str">
        <f>insurance9[[#This Row],[smo]]</f>
        <v>Non Perokok</v>
      </c>
      <c r="S664" s="149">
        <f>insurance9[[#This Row],[bmi]]</f>
        <v>31.54</v>
      </c>
      <c r="T664" s="149">
        <f>insurance9[[#This Row],[age]]</f>
        <v>32</v>
      </c>
      <c r="U664" s="149">
        <f>insurance9[[#This Row],[bmi2]]</f>
        <v>31.54</v>
      </c>
      <c r="V664">
        <f>insurance9[[#This Row],[charges_class]]</f>
        <v>1</v>
      </c>
      <c r="W664">
        <f>VLOOKUP(insurance9[[#This Row],[region]],Table2[],2,0)</f>
        <v>2</v>
      </c>
      <c r="X664">
        <f>IF(insurance9[[#This Row],[sex]]="female",0,1)</f>
        <v>0</v>
      </c>
      <c r="Y664">
        <f>insurance9[[#This Row],[bmi]]</f>
        <v>31.54</v>
      </c>
      <c r="Z664">
        <f>insurance9[[#This Row],[children]]</f>
        <v>1</v>
      </c>
    </row>
    <row r="665" spans="1:26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 s="29">
        <v>1136.3994</v>
      </c>
      <c r="H665" cm="1">
        <f t="array" ref="H665">INDEX(kelas_charges[kelas],MATCH(1,(insurance9[[#This Row],[charges]]&gt;=kelas_charges[Lower])*(insurance9[[#This Row],[charges]]&lt;kelas_charges[Upper]),0),1)</f>
        <v>1</v>
      </c>
      <c r="I665" t="str" cm="1">
        <f t="array" ref="I665">INDEX(kelas_charges[desc],MATCH(1,(insurance9[[#This Row],[charges]]&gt;=kelas_charges[Lower])*(insurance9[[#This Row],[charges]]&lt;kelas_charges[Upper]),0),1)</f>
        <v>1121 s.d 6817</v>
      </c>
      <c r="J665">
        <f>IF(insurance9[[#This Row],[charges]]&gt;16700,1,0)</f>
        <v>0</v>
      </c>
      <c r="K665" s="138">
        <f>insurance9[[#This Row],[charges]]</f>
        <v>1136.3994</v>
      </c>
      <c r="L665">
        <f>insurance9[[#This Row],[age]]</f>
        <v>18</v>
      </c>
      <c r="M665">
        <f>IF(insurance9[[#This Row],[smoker]]="yes",1,0)</f>
        <v>0</v>
      </c>
      <c r="N665" t="str">
        <f>IF(insurance9[[#This Row],[smoker]]="yes","Perokok","Non Perokok")</f>
        <v>Non Perokok</v>
      </c>
      <c r="O665" s="138">
        <f>insurance9[[#This Row],[charges]]</f>
        <v>1136.3994</v>
      </c>
      <c r="P665" s="138" t="str" cm="1">
        <f t="array" ref="P665">INDEX(bmi[bmi name],MATCH(1,(insurance9[[#This Row],[bmi]]&lt;bmi[bmi atas])*(insurance9[[#This Row],[bmi]]&gt;=bmi[bmi bawah]),0),0)</f>
        <v>Obesitas II</v>
      </c>
      <c r="Q665" s="138">
        <f>insurance9[[#This Row],[cha]]</f>
        <v>1136.3994</v>
      </c>
      <c r="R665" s="138" t="str">
        <f>insurance9[[#This Row],[smo]]</f>
        <v>Non Perokok</v>
      </c>
      <c r="S665" s="149">
        <f>insurance9[[#This Row],[bmi]]</f>
        <v>33.659999999999997</v>
      </c>
      <c r="T665" s="149">
        <f>insurance9[[#This Row],[age]]</f>
        <v>18</v>
      </c>
      <c r="U665" s="149">
        <f>insurance9[[#This Row],[bmi2]]</f>
        <v>33.659999999999997</v>
      </c>
      <c r="V665">
        <f>insurance9[[#This Row],[charges_class]]</f>
        <v>1</v>
      </c>
      <c r="W665">
        <f>VLOOKUP(insurance9[[#This Row],[region]],Table2[],2,0)</f>
        <v>4</v>
      </c>
      <c r="X665">
        <f>IF(insurance9[[#This Row],[sex]]="female",0,1)</f>
        <v>1</v>
      </c>
      <c r="Y665">
        <f>insurance9[[#This Row],[bmi]]</f>
        <v>33.659999999999997</v>
      </c>
      <c r="Z665">
        <f>insurance9[[#This Row],[children]]</f>
        <v>0</v>
      </c>
    </row>
    <row r="666" spans="1:26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 s="29">
        <v>27037.914100000002</v>
      </c>
      <c r="H666" cm="1">
        <f t="array" ref="H666">INDEX(kelas_charges[kelas],MATCH(1,(insurance9[[#This Row],[charges]]&gt;=kelas_charges[Lower])*(insurance9[[#This Row],[charges]]&lt;kelas_charges[Upper]),0),1)</f>
        <v>5</v>
      </c>
      <c r="I666" t="str" cm="1">
        <f t="array" ref="I666">INDEX(kelas_charges[desc],MATCH(1,(insurance9[[#This Row],[charges]]&gt;=kelas_charges[Lower])*(insurance9[[#This Row],[charges]]&lt;kelas_charges[Upper]),0),1)</f>
        <v>23903 s.d 29598</v>
      </c>
      <c r="J666">
        <f>IF(insurance9[[#This Row],[charges]]&gt;16700,1,0)</f>
        <v>1</v>
      </c>
      <c r="K666" s="138">
        <f>insurance9[[#This Row],[charges]]</f>
        <v>27037.914100000002</v>
      </c>
      <c r="L666">
        <f>insurance9[[#This Row],[age]]</f>
        <v>64</v>
      </c>
      <c r="M666">
        <f>IF(insurance9[[#This Row],[smoker]]="yes",1,0)</f>
        <v>1</v>
      </c>
      <c r="N666" t="str">
        <f>IF(insurance9[[#This Row],[smoker]]="yes","Perokok","Non Perokok")</f>
        <v>Perokok</v>
      </c>
      <c r="O666" s="138">
        <f>insurance9[[#This Row],[charges]]</f>
        <v>27037.914100000002</v>
      </c>
      <c r="P666" s="138" t="str" cm="1">
        <f t="array" ref="P666">INDEX(bmi[bmi name],MATCH(1,(insurance9[[#This Row],[bmi]]&lt;bmi[bmi atas])*(insurance9[[#This Row],[bmi]]&gt;=bmi[bmi bawah]),0),0)</f>
        <v>Normal</v>
      </c>
      <c r="Q666" s="138">
        <f>insurance9[[#This Row],[cha]]</f>
        <v>27037.914100000002</v>
      </c>
      <c r="R666" s="138" t="str">
        <f>insurance9[[#This Row],[smo]]</f>
        <v>Perokok</v>
      </c>
      <c r="S666" s="149">
        <f>insurance9[[#This Row],[bmi]]</f>
        <v>22.99</v>
      </c>
      <c r="T666" s="149">
        <f>insurance9[[#This Row],[age]]</f>
        <v>64</v>
      </c>
      <c r="U666" s="149">
        <f>insurance9[[#This Row],[bmi2]]</f>
        <v>22.99</v>
      </c>
      <c r="V666">
        <f>insurance9[[#This Row],[charges_class]]</f>
        <v>5</v>
      </c>
      <c r="W666">
        <f>VLOOKUP(insurance9[[#This Row],[region]],Table2[],2,0)</f>
        <v>4</v>
      </c>
      <c r="X666">
        <f>IF(insurance9[[#This Row],[sex]]="female",0,1)</f>
        <v>0</v>
      </c>
      <c r="Y666">
        <f>insurance9[[#This Row],[bmi]]</f>
        <v>22.99</v>
      </c>
      <c r="Z666">
        <f>insurance9[[#This Row],[children]]</f>
        <v>0</v>
      </c>
    </row>
    <row r="667" spans="1:26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 s="29">
        <v>42560.430399999997</v>
      </c>
      <c r="H667" cm="1">
        <f t="array" ref="H667">INDEX(kelas_charges[kelas],MATCH(1,(insurance9[[#This Row],[charges]]&gt;=kelas_charges[Lower])*(insurance9[[#This Row],[charges]]&lt;kelas_charges[Upper]),0),1)</f>
        <v>8</v>
      </c>
      <c r="I667" t="str" cm="1">
        <f t="array" ref="I667">INDEX(kelas_charges[desc],MATCH(1,(insurance9[[#This Row],[charges]]&gt;=kelas_charges[Lower])*(insurance9[[#This Row],[charges]]&lt;kelas_charges[Upper]),0),1)</f>
        <v>40989 s.d 46684</v>
      </c>
      <c r="J667">
        <f>IF(insurance9[[#This Row],[charges]]&gt;16700,1,0)</f>
        <v>1</v>
      </c>
      <c r="K667" s="138">
        <f>insurance9[[#This Row],[charges]]</f>
        <v>42560.430399999997</v>
      </c>
      <c r="L667">
        <f>insurance9[[#This Row],[age]]</f>
        <v>43</v>
      </c>
      <c r="M667">
        <f>IF(insurance9[[#This Row],[smoker]]="yes",1,0)</f>
        <v>1</v>
      </c>
      <c r="N667" t="str">
        <f>IF(insurance9[[#This Row],[smoker]]="yes","Perokok","Non Perokok")</f>
        <v>Perokok</v>
      </c>
      <c r="O667" s="138">
        <f>insurance9[[#This Row],[charges]]</f>
        <v>42560.430399999997</v>
      </c>
      <c r="P667" s="138" t="str" cm="1">
        <f t="array" ref="P667">INDEX(bmi[bmi name],MATCH(1,(insurance9[[#This Row],[bmi]]&lt;bmi[bmi atas])*(insurance9[[#This Row],[bmi]]&gt;=bmi[bmi bawah]),0),0)</f>
        <v>Obesitas II</v>
      </c>
      <c r="Q667" s="138">
        <f>insurance9[[#This Row],[cha]]</f>
        <v>42560.430399999997</v>
      </c>
      <c r="R667" s="138" t="str">
        <f>insurance9[[#This Row],[smo]]</f>
        <v>Perokok</v>
      </c>
      <c r="S667" s="149">
        <f>insurance9[[#This Row],[bmi]]</f>
        <v>38.06</v>
      </c>
      <c r="T667" s="149">
        <f>insurance9[[#This Row],[age]]</f>
        <v>43</v>
      </c>
      <c r="U667" s="149">
        <f>insurance9[[#This Row],[bmi2]]</f>
        <v>38.06</v>
      </c>
      <c r="V667">
        <f>insurance9[[#This Row],[charges_class]]</f>
        <v>8</v>
      </c>
      <c r="W667">
        <f>VLOOKUP(insurance9[[#This Row],[region]],Table2[],2,0)</f>
        <v>4</v>
      </c>
      <c r="X667">
        <f>IF(insurance9[[#This Row],[sex]]="female",0,1)</f>
        <v>1</v>
      </c>
      <c r="Y667">
        <f>insurance9[[#This Row],[bmi]]</f>
        <v>38.06</v>
      </c>
      <c r="Z667">
        <f>insurance9[[#This Row],[children]]</f>
        <v>2</v>
      </c>
    </row>
    <row r="668" spans="1:26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 s="29">
        <v>8703.4560000000001</v>
      </c>
      <c r="H668" cm="1">
        <f t="array" ref="H668">INDEX(kelas_charges[kelas],MATCH(1,(insurance9[[#This Row],[charges]]&gt;=kelas_charges[Lower])*(insurance9[[#This Row],[charges]]&lt;kelas_charges[Upper]),0),1)</f>
        <v>2</v>
      </c>
      <c r="I668" t="str" cm="1">
        <f t="array" ref="I668">INDEX(kelas_charges[desc],MATCH(1,(insurance9[[#This Row],[charges]]&gt;=kelas_charges[Lower])*(insurance9[[#This Row],[charges]]&lt;kelas_charges[Upper]),0),1)</f>
        <v>6817 s.d 12512</v>
      </c>
      <c r="J668">
        <f>IF(insurance9[[#This Row],[charges]]&gt;16700,1,0)</f>
        <v>0</v>
      </c>
      <c r="K668" s="138">
        <f>insurance9[[#This Row],[charges]]</f>
        <v>8703.4560000000001</v>
      </c>
      <c r="L668">
        <f>insurance9[[#This Row],[age]]</f>
        <v>49</v>
      </c>
      <c r="M668">
        <f>IF(insurance9[[#This Row],[smoker]]="yes",1,0)</f>
        <v>0</v>
      </c>
      <c r="N668" t="str">
        <f>IF(insurance9[[#This Row],[smoker]]="yes","Perokok","Non Perokok")</f>
        <v>Non Perokok</v>
      </c>
      <c r="O668" s="138">
        <f>insurance9[[#This Row],[charges]]</f>
        <v>8703.4560000000001</v>
      </c>
      <c r="P668" s="138" t="str" cm="1">
        <f t="array" ref="P668">INDEX(bmi[bmi name],MATCH(1,(insurance9[[#This Row],[bmi]]&lt;bmi[bmi atas])*(insurance9[[#This Row],[bmi]]&gt;=bmi[bmi bawah]),0),0)</f>
        <v>Obesitas I</v>
      </c>
      <c r="Q668" s="138">
        <f>insurance9[[#This Row],[cha]]</f>
        <v>8703.4560000000001</v>
      </c>
      <c r="R668" s="138" t="str">
        <f>insurance9[[#This Row],[smo]]</f>
        <v>Non Perokok</v>
      </c>
      <c r="S668" s="149">
        <f>insurance9[[#This Row],[bmi]]</f>
        <v>28.7</v>
      </c>
      <c r="T668" s="149">
        <f>insurance9[[#This Row],[age]]</f>
        <v>49</v>
      </c>
      <c r="U668" s="149">
        <f>insurance9[[#This Row],[bmi2]]</f>
        <v>28.7</v>
      </c>
      <c r="V668">
        <f>insurance9[[#This Row],[charges_class]]</f>
        <v>2</v>
      </c>
      <c r="W668">
        <f>VLOOKUP(insurance9[[#This Row],[region]],Table2[],2,0)</f>
        <v>3</v>
      </c>
      <c r="X668">
        <f>IF(insurance9[[#This Row],[sex]]="female",0,1)</f>
        <v>1</v>
      </c>
      <c r="Y668">
        <f>insurance9[[#This Row],[bmi]]</f>
        <v>28.7</v>
      </c>
      <c r="Z668">
        <f>insurance9[[#This Row],[children]]</f>
        <v>1</v>
      </c>
    </row>
    <row r="669" spans="1:26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 s="29">
        <v>40003.332249999999</v>
      </c>
      <c r="H669" cm="1">
        <f t="array" ref="H669">INDEX(kelas_charges[kelas],MATCH(1,(insurance9[[#This Row],[charges]]&gt;=kelas_charges[Lower])*(insurance9[[#This Row],[charges]]&lt;kelas_charges[Upper]),0),1)</f>
        <v>7</v>
      </c>
      <c r="I669" t="str" cm="1">
        <f t="array" ref="I669">INDEX(kelas_charges[desc],MATCH(1,(insurance9[[#This Row],[charges]]&gt;=kelas_charges[Lower])*(insurance9[[#This Row],[charges]]&lt;kelas_charges[Upper]),0),1)</f>
        <v>35293 s.d 40989</v>
      </c>
      <c r="J669">
        <f>IF(insurance9[[#This Row],[charges]]&gt;16700,1,0)</f>
        <v>1</v>
      </c>
      <c r="K669" s="138">
        <f>insurance9[[#This Row],[charges]]</f>
        <v>40003.332249999999</v>
      </c>
      <c r="L669">
        <f>insurance9[[#This Row],[age]]</f>
        <v>40</v>
      </c>
      <c r="M669">
        <f>IF(insurance9[[#This Row],[smoker]]="yes",1,0)</f>
        <v>1</v>
      </c>
      <c r="N669" t="str">
        <f>IF(insurance9[[#This Row],[smoker]]="yes","Perokok","Non Perokok")</f>
        <v>Perokok</v>
      </c>
      <c r="O669" s="138">
        <f>insurance9[[#This Row],[charges]]</f>
        <v>40003.332249999999</v>
      </c>
      <c r="P669" s="138" t="str" cm="1">
        <f t="array" ref="P669">INDEX(bmi[bmi name],MATCH(1,(insurance9[[#This Row],[bmi]]&lt;bmi[bmi atas])*(insurance9[[#This Row],[bmi]]&gt;=bmi[bmi bawah]),0),0)</f>
        <v>Obesitas II</v>
      </c>
      <c r="Q669" s="138">
        <f>insurance9[[#This Row],[cha]]</f>
        <v>40003.332249999999</v>
      </c>
      <c r="R669" s="138" t="str">
        <f>insurance9[[#This Row],[smo]]</f>
        <v>Perokok</v>
      </c>
      <c r="S669" s="149">
        <f>insurance9[[#This Row],[bmi]]</f>
        <v>32.774999999999999</v>
      </c>
      <c r="T669" s="149">
        <f>insurance9[[#This Row],[age]]</f>
        <v>40</v>
      </c>
      <c r="U669" s="149">
        <f>insurance9[[#This Row],[bmi2]]</f>
        <v>32.774999999999999</v>
      </c>
      <c r="V669">
        <f>insurance9[[#This Row],[charges_class]]</f>
        <v>7</v>
      </c>
      <c r="W669">
        <f>VLOOKUP(insurance9[[#This Row],[region]],Table2[],2,0)</f>
        <v>1</v>
      </c>
      <c r="X669">
        <f>IF(insurance9[[#This Row],[sex]]="female",0,1)</f>
        <v>0</v>
      </c>
      <c r="Y669">
        <f>insurance9[[#This Row],[bmi]]</f>
        <v>32.774999999999999</v>
      </c>
      <c r="Z669">
        <f>insurance9[[#This Row],[children]]</f>
        <v>2</v>
      </c>
    </row>
    <row r="670" spans="1:26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 s="29">
        <v>45710.207849999999</v>
      </c>
      <c r="H670" cm="1">
        <f t="array" ref="H670">INDEX(kelas_charges[kelas],MATCH(1,(insurance9[[#This Row],[charges]]&gt;=kelas_charges[Lower])*(insurance9[[#This Row],[charges]]&lt;kelas_charges[Upper]),0),1)</f>
        <v>8</v>
      </c>
      <c r="I670" t="str" cm="1">
        <f t="array" ref="I670">INDEX(kelas_charges[desc],MATCH(1,(insurance9[[#This Row],[charges]]&gt;=kelas_charges[Lower])*(insurance9[[#This Row],[charges]]&lt;kelas_charges[Upper]),0),1)</f>
        <v>40989 s.d 46684</v>
      </c>
      <c r="J670">
        <f>IF(insurance9[[#This Row],[charges]]&gt;16700,1,0)</f>
        <v>1</v>
      </c>
      <c r="K670" s="138">
        <f>insurance9[[#This Row],[charges]]</f>
        <v>45710.207849999999</v>
      </c>
      <c r="L670">
        <f>insurance9[[#This Row],[age]]</f>
        <v>62</v>
      </c>
      <c r="M670">
        <f>IF(insurance9[[#This Row],[smoker]]="yes",1,0)</f>
        <v>1</v>
      </c>
      <c r="N670" t="str">
        <f>IF(insurance9[[#This Row],[smoker]]="yes","Perokok","Non Perokok")</f>
        <v>Perokok</v>
      </c>
      <c r="O670" s="138">
        <f>insurance9[[#This Row],[charges]]</f>
        <v>45710.207849999999</v>
      </c>
      <c r="P670" s="138" t="str" cm="1">
        <f t="array" ref="P670">INDEX(bmi[bmi name],MATCH(1,(insurance9[[#This Row],[bmi]]&lt;bmi[bmi atas])*(insurance9[[#This Row],[bmi]]&gt;=bmi[bmi bawah]),0),0)</f>
        <v>Obesitas II</v>
      </c>
      <c r="Q670" s="138">
        <f>insurance9[[#This Row],[cha]]</f>
        <v>45710.207849999999</v>
      </c>
      <c r="R670" s="138" t="str">
        <f>insurance9[[#This Row],[smo]]</f>
        <v>Perokok</v>
      </c>
      <c r="S670" s="149">
        <f>insurance9[[#This Row],[bmi]]</f>
        <v>32.015000000000001</v>
      </c>
      <c r="T670" s="149">
        <f>insurance9[[#This Row],[age]]</f>
        <v>62</v>
      </c>
      <c r="U670" s="149">
        <f>insurance9[[#This Row],[bmi2]]</f>
        <v>32.015000000000001</v>
      </c>
      <c r="V670">
        <f>insurance9[[#This Row],[charges_class]]</f>
        <v>8</v>
      </c>
      <c r="W670">
        <f>VLOOKUP(insurance9[[#This Row],[region]],Table2[],2,0)</f>
        <v>2</v>
      </c>
      <c r="X670">
        <f>IF(insurance9[[#This Row],[sex]]="female",0,1)</f>
        <v>1</v>
      </c>
      <c r="Y670">
        <f>insurance9[[#This Row],[bmi]]</f>
        <v>32.015000000000001</v>
      </c>
      <c r="Z670">
        <f>insurance9[[#This Row],[children]]</f>
        <v>0</v>
      </c>
    </row>
    <row r="671" spans="1:26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 s="29">
        <v>6500.2358999999997</v>
      </c>
      <c r="H671" cm="1">
        <f t="array" ref="H671">INDEX(kelas_charges[kelas],MATCH(1,(insurance9[[#This Row],[charges]]&gt;=kelas_charges[Lower])*(insurance9[[#This Row],[charges]]&lt;kelas_charges[Upper]),0),1)</f>
        <v>1</v>
      </c>
      <c r="I671" t="str" cm="1">
        <f t="array" ref="I671">INDEX(kelas_charges[desc],MATCH(1,(insurance9[[#This Row],[charges]]&gt;=kelas_charges[Lower])*(insurance9[[#This Row],[charges]]&lt;kelas_charges[Upper]),0),1)</f>
        <v>1121 s.d 6817</v>
      </c>
      <c r="J671">
        <f>IF(insurance9[[#This Row],[charges]]&gt;16700,1,0)</f>
        <v>0</v>
      </c>
      <c r="K671" s="138">
        <f>insurance9[[#This Row],[charges]]</f>
        <v>6500.2358999999997</v>
      </c>
      <c r="L671">
        <f>insurance9[[#This Row],[age]]</f>
        <v>40</v>
      </c>
      <c r="M671">
        <f>IF(insurance9[[#This Row],[smoker]]="yes",1,0)</f>
        <v>0</v>
      </c>
      <c r="N671" t="str">
        <f>IF(insurance9[[#This Row],[smoker]]="yes","Perokok","Non Perokok")</f>
        <v>Non Perokok</v>
      </c>
      <c r="O671" s="138">
        <f>insurance9[[#This Row],[charges]]</f>
        <v>6500.2358999999997</v>
      </c>
      <c r="P671" s="138" t="str" cm="1">
        <f t="array" ref="P671">INDEX(bmi[bmi name],MATCH(1,(insurance9[[#This Row],[bmi]]&lt;bmi[bmi atas])*(insurance9[[#This Row],[bmi]]&gt;=bmi[bmi bawah]),0),0)</f>
        <v>Obesitas I</v>
      </c>
      <c r="Q671" s="138">
        <f>insurance9[[#This Row],[cha]]</f>
        <v>6500.2358999999997</v>
      </c>
      <c r="R671" s="138" t="str">
        <f>insurance9[[#This Row],[smo]]</f>
        <v>Non Perokok</v>
      </c>
      <c r="S671" s="149">
        <f>insurance9[[#This Row],[bmi]]</f>
        <v>29.81</v>
      </c>
      <c r="T671" s="149">
        <f>insurance9[[#This Row],[age]]</f>
        <v>40</v>
      </c>
      <c r="U671" s="149">
        <f>insurance9[[#This Row],[bmi2]]</f>
        <v>29.81</v>
      </c>
      <c r="V671">
        <f>insurance9[[#This Row],[charges_class]]</f>
        <v>1</v>
      </c>
      <c r="W671">
        <f>VLOOKUP(insurance9[[#This Row],[region]],Table2[],2,0)</f>
        <v>4</v>
      </c>
      <c r="X671">
        <f>IF(insurance9[[#This Row],[sex]]="female",0,1)</f>
        <v>0</v>
      </c>
      <c r="Y671">
        <f>insurance9[[#This Row],[bmi]]</f>
        <v>29.81</v>
      </c>
      <c r="Z671">
        <f>insurance9[[#This Row],[children]]</f>
        <v>1</v>
      </c>
    </row>
    <row r="672" spans="1:26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 s="29">
        <v>4837.5823</v>
      </c>
      <c r="H672" cm="1">
        <f t="array" ref="H672">INDEX(kelas_charges[kelas],MATCH(1,(insurance9[[#This Row],[charges]]&gt;=kelas_charges[Lower])*(insurance9[[#This Row],[charges]]&lt;kelas_charges[Upper]),0),1)</f>
        <v>1</v>
      </c>
      <c r="I672" t="str" cm="1">
        <f t="array" ref="I672">INDEX(kelas_charges[desc],MATCH(1,(insurance9[[#This Row],[charges]]&gt;=kelas_charges[Lower])*(insurance9[[#This Row],[charges]]&lt;kelas_charges[Upper]),0),1)</f>
        <v>1121 s.d 6817</v>
      </c>
      <c r="J672">
        <f>IF(insurance9[[#This Row],[charges]]&gt;16700,1,0)</f>
        <v>0</v>
      </c>
      <c r="K672" s="138">
        <f>insurance9[[#This Row],[charges]]</f>
        <v>4837.5823</v>
      </c>
      <c r="L672">
        <f>insurance9[[#This Row],[age]]</f>
        <v>30</v>
      </c>
      <c r="M672">
        <f>IF(insurance9[[#This Row],[smoker]]="yes",1,0)</f>
        <v>0</v>
      </c>
      <c r="N672" t="str">
        <f>IF(insurance9[[#This Row],[smoker]]="yes","Perokok","Non Perokok")</f>
        <v>Non Perokok</v>
      </c>
      <c r="O672" s="138">
        <f>insurance9[[#This Row],[charges]]</f>
        <v>4837.5823</v>
      </c>
      <c r="P672" s="138" t="str" cm="1">
        <f t="array" ref="P672">INDEX(bmi[bmi name],MATCH(1,(insurance9[[#This Row],[bmi]]&lt;bmi[bmi atas])*(insurance9[[#This Row],[bmi]]&gt;=bmi[bmi bawah]),0),0)</f>
        <v>Obesitas II</v>
      </c>
      <c r="Q672" s="138">
        <f>insurance9[[#This Row],[cha]]</f>
        <v>4837.5823</v>
      </c>
      <c r="R672" s="138" t="str">
        <f>insurance9[[#This Row],[smo]]</f>
        <v>Non Perokok</v>
      </c>
      <c r="S672" s="149">
        <f>insurance9[[#This Row],[bmi]]</f>
        <v>31.57</v>
      </c>
      <c r="T672" s="149">
        <f>insurance9[[#This Row],[age]]</f>
        <v>30</v>
      </c>
      <c r="U672" s="149">
        <f>insurance9[[#This Row],[bmi2]]</f>
        <v>31.57</v>
      </c>
      <c r="V672">
        <f>insurance9[[#This Row],[charges_class]]</f>
        <v>1</v>
      </c>
      <c r="W672">
        <f>VLOOKUP(insurance9[[#This Row],[region]],Table2[],2,0)</f>
        <v>4</v>
      </c>
      <c r="X672">
        <f>IF(insurance9[[#This Row],[sex]]="female",0,1)</f>
        <v>1</v>
      </c>
      <c r="Y672">
        <f>insurance9[[#This Row],[bmi]]</f>
        <v>31.57</v>
      </c>
      <c r="Z672">
        <f>insurance9[[#This Row],[children]]</f>
        <v>3</v>
      </c>
    </row>
    <row r="673" spans="1:26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 s="29">
        <v>3943.5954000000002</v>
      </c>
      <c r="H673" cm="1">
        <f t="array" ref="H673">INDEX(kelas_charges[kelas],MATCH(1,(insurance9[[#This Row],[charges]]&gt;=kelas_charges[Lower])*(insurance9[[#This Row],[charges]]&lt;kelas_charges[Upper]),0),1)</f>
        <v>1</v>
      </c>
      <c r="I673" t="str" cm="1">
        <f t="array" ref="I673">INDEX(kelas_charges[desc],MATCH(1,(insurance9[[#This Row],[charges]]&gt;=kelas_charges[Lower])*(insurance9[[#This Row],[charges]]&lt;kelas_charges[Upper]),0),1)</f>
        <v>1121 s.d 6817</v>
      </c>
      <c r="J673">
        <f>IF(insurance9[[#This Row],[charges]]&gt;16700,1,0)</f>
        <v>0</v>
      </c>
      <c r="K673" s="138">
        <f>insurance9[[#This Row],[charges]]</f>
        <v>3943.5954000000002</v>
      </c>
      <c r="L673">
        <f>insurance9[[#This Row],[age]]</f>
        <v>29</v>
      </c>
      <c r="M673">
        <f>IF(insurance9[[#This Row],[smoker]]="yes",1,0)</f>
        <v>0</v>
      </c>
      <c r="N673" t="str">
        <f>IF(insurance9[[#This Row],[smoker]]="yes","Perokok","Non Perokok")</f>
        <v>Non Perokok</v>
      </c>
      <c r="O673" s="138">
        <f>insurance9[[#This Row],[charges]]</f>
        <v>3943.5954000000002</v>
      </c>
      <c r="P673" s="138" t="str" cm="1">
        <f t="array" ref="P673">INDEX(bmi[bmi name],MATCH(1,(insurance9[[#This Row],[bmi]]&lt;bmi[bmi atas])*(insurance9[[#This Row],[bmi]]&gt;=bmi[bmi bawah]),0),0)</f>
        <v>Obesitas II</v>
      </c>
      <c r="Q673" s="138">
        <f>insurance9[[#This Row],[cha]]</f>
        <v>3943.5954000000002</v>
      </c>
      <c r="R673" s="138" t="str">
        <f>insurance9[[#This Row],[smo]]</f>
        <v>Non Perokok</v>
      </c>
      <c r="S673" s="149">
        <f>insurance9[[#This Row],[bmi]]</f>
        <v>31.16</v>
      </c>
      <c r="T673" s="149">
        <f>insurance9[[#This Row],[age]]</f>
        <v>29</v>
      </c>
      <c r="U673" s="149">
        <f>insurance9[[#This Row],[bmi2]]</f>
        <v>31.16</v>
      </c>
      <c r="V673">
        <f>insurance9[[#This Row],[charges_class]]</f>
        <v>1</v>
      </c>
      <c r="W673">
        <f>VLOOKUP(insurance9[[#This Row],[region]],Table2[],2,0)</f>
        <v>2</v>
      </c>
      <c r="X673">
        <f>IF(insurance9[[#This Row],[sex]]="female",0,1)</f>
        <v>0</v>
      </c>
      <c r="Y673">
        <f>insurance9[[#This Row],[bmi]]</f>
        <v>31.16</v>
      </c>
      <c r="Z673">
        <f>insurance9[[#This Row],[children]]</f>
        <v>0</v>
      </c>
    </row>
    <row r="674" spans="1:26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 s="29">
        <v>4399.7309999999998</v>
      </c>
      <c r="H674" cm="1">
        <f t="array" ref="H674">INDEX(kelas_charges[kelas],MATCH(1,(insurance9[[#This Row],[charges]]&gt;=kelas_charges[Lower])*(insurance9[[#This Row],[charges]]&lt;kelas_charges[Upper]),0),1)</f>
        <v>1</v>
      </c>
      <c r="I674" t="str" cm="1">
        <f t="array" ref="I674">INDEX(kelas_charges[desc],MATCH(1,(insurance9[[#This Row],[charges]]&gt;=kelas_charges[Lower])*(insurance9[[#This Row],[charges]]&lt;kelas_charges[Upper]),0),1)</f>
        <v>1121 s.d 6817</v>
      </c>
      <c r="J674">
        <f>IF(insurance9[[#This Row],[charges]]&gt;16700,1,0)</f>
        <v>0</v>
      </c>
      <c r="K674" s="138">
        <f>insurance9[[#This Row],[charges]]</f>
        <v>4399.7309999999998</v>
      </c>
      <c r="L674">
        <f>insurance9[[#This Row],[age]]</f>
        <v>36</v>
      </c>
      <c r="M674">
        <f>IF(insurance9[[#This Row],[smoker]]="yes",1,0)</f>
        <v>0</v>
      </c>
      <c r="N674" t="str">
        <f>IF(insurance9[[#This Row],[smoker]]="yes","Perokok","Non Perokok")</f>
        <v>Non Perokok</v>
      </c>
      <c r="O674" s="138">
        <f>insurance9[[#This Row],[charges]]</f>
        <v>4399.7309999999998</v>
      </c>
      <c r="P674" s="138" t="str" cm="1">
        <f t="array" ref="P674">INDEX(bmi[bmi name],MATCH(1,(insurance9[[#This Row],[bmi]]&lt;bmi[bmi atas])*(insurance9[[#This Row],[bmi]]&gt;=bmi[bmi bawah]),0),0)</f>
        <v>Obesitas I</v>
      </c>
      <c r="Q674" s="138">
        <f>insurance9[[#This Row],[cha]]</f>
        <v>4399.7309999999998</v>
      </c>
      <c r="R674" s="138" t="str">
        <f>insurance9[[#This Row],[smo]]</f>
        <v>Non Perokok</v>
      </c>
      <c r="S674" s="149">
        <f>insurance9[[#This Row],[bmi]]</f>
        <v>29.7</v>
      </c>
      <c r="T674" s="149">
        <f>insurance9[[#This Row],[age]]</f>
        <v>36</v>
      </c>
      <c r="U674" s="149">
        <f>insurance9[[#This Row],[bmi2]]</f>
        <v>29.7</v>
      </c>
      <c r="V674">
        <f>insurance9[[#This Row],[charges_class]]</f>
        <v>1</v>
      </c>
      <c r="W674">
        <f>VLOOKUP(insurance9[[#This Row],[region]],Table2[],2,0)</f>
        <v>4</v>
      </c>
      <c r="X674">
        <f>IF(insurance9[[#This Row],[sex]]="female",0,1)</f>
        <v>1</v>
      </c>
      <c r="Y674">
        <f>insurance9[[#This Row],[bmi]]</f>
        <v>29.7</v>
      </c>
      <c r="Z674">
        <f>insurance9[[#This Row],[children]]</f>
        <v>0</v>
      </c>
    </row>
    <row r="675" spans="1:26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 s="29">
        <v>6185.3208000000004</v>
      </c>
      <c r="H675" cm="1">
        <f t="array" ref="H675">INDEX(kelas_charges[kelas],MATCH(1,(insurance9[[#This Row],[charges]]&gt;=kelas_charges[Lower])*(insurance9[[#This Row],[charges]]&lt;kelas_charges[Upper]),0),1)</f>
        <v>1</v>
      </c>
      <c r="I675" t="str" cm="1">
        <f t="array" ref="I675">INDEX(kelas_charges[desc],MATCH(1,(insurance9[[#This Row],[charges]]&gt;=kelas_charges[Lower])*(insurance9[[#This Row],[charges]]&lt;kelas_charges[Upper]),0),1)</f>
        <v>1121 s.d 6817</v>
      </c>
      <c r="J675">
        <f>IF(insurance9[[#This Row],[charges]]&gt;16700,1,0)</f>
        <v>0</v>
      </c>
      <c r="K675" s="138">
        <f>insurance9[[#This Row],[charges]]</f>
        <v>6185.3208000000004</v>
      </c>
      <c r="L675">
        <f>insurance9[[#This Row],[age]]</f>
        <v>41</v>
      </c>
      <c r="M675">
        <f>IF(insurance9[[#This Row],[smoker]]="yes",1,0)</f>
        <v>0</v>
      </c>
      <c r="N675" t="str">
        <f>IF(insurance9[[#This Row],[smoker]]="yes","Perokok","Non Perokok")</f>
        <v>Non Perokok</v>
      </c>
      <c r="O675" s="138">
        <f>insurance9[[#This Row],[charges]]</f>
        <v>6185.3208000000004</v>
      </c>
      <c r="P675" s="138" t="str" cm="1">
        <f t="array" ref="P675">INDEX(bmi[bmi name],MATCH(1,(insurance9[[#This Row],[bmi]]&lt;bmi[bmi atas])*(insurance9[[#This Row],[bmi]]&gt;=bmi[bmi bawah]),0),0)</f>
        <v>Obesitas II</v>
      </c>
      <c r="Q675" s="138">
        <f>insurance9[[#This Row],[cha]]</f>
        <v>6185.3208000000004</v>
      </c>
      <c r="R675" s="138" t="str">
        <f>insurance9[[#This Row],[smo]]</f>
        <v>Non Perokok</v>
      </c>
      <c r="S675" s="149">
        <f>insurance9[[#This Row],[bmi]]</f>
        <v>31.02</v>
      </c>
      <c r="T675" s="149">
        <f>insurance9[[#This Row],[age]]</f>
        <v>41</v>
      </c>
      <c r="U675" s="149">
        <f>insurance9[[#This Row],[bmi2]]</f>
        <v>31.02</v>
      </c>
      <c r="V675">
        <f>insurance9[[#This Row],[charges_class]]</f>
        <v>1</v>
      </c>
      <c r="W675">
        <f>VLOOKUP(insurance9[[#This Row],[region]],Table2[],2,0)</f>
        <v>4</v>
      </c>
      <c r="X675">
        <f>IF(insurance9[[#This Row],[sex]]="female",0,1)</f>
        <v>0</v>
      </c>
      <c r="Y675">
        <f>insurance9[[#This Row],[bmi]]</f>
        <v>31.02</v>
      </c>
      <c r="Z675">
        <f>insurance9[[#This Row],[children]]</f>
        <v>0</v>
      </c>
    </row>
    <row r="676" spans="1:26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 s="29">
        <v>46200.985099999998</v>
      </c>
      <c r="H676" cm="1">
        <f t="array" ref="H676">INDEX(kelas_charges[kelas],MATCH(1,(insurance9[[#This Row],[charges]]&gt;=kelas_charges[Lower])*(insurance9[[#This Row],[charges]]&lt;kelas_charges[Upper]),0),1)</f>
        <v>8</v>
      </c>
      <c r="I676" t="str" cm="1">
        <f t="array" ref="I676">INDEX(kelas_charges[desc],MATCH(1,(insurance9[[#This Row],[charges]]&gt;=kelas_charges[Lower])*(insurance9[[#This Row],[charges]]&lt;kelas_charges[Upper]),0),1)</f>
        <v>40989 s.d 46684</v>
      </c>
      <c r="J676">
        <f>IF(insurance9[[#This Row],[charges]]&gt;16700,1,0)</f>
        <v>1</v>
      </c>
      <c r="K676" s="138">
        <f>insurance9[[#This Row],[charges]]</f>
        <v>46200.985099999998</v>
      </c>
      <c r="L676">
        <f>insurance9[[#This Row],[age]]</f>
        <v>44</v>
      </c>
      <c r="M676">
        <f>IF(insurance9[[#This Row],[smoker]]="yes",1,0)</f>
        <v>1</v>
      </c>
      <c r="N676" t="str">
        <f>IF(insurance9[[#This Row],[smoker]]="yes","Perokok","Non Perokok")</f>
        <v>Perokok</v>
      </c>
      <c r="O676" s="138">
        <f>insurance9[[#This Row],[charges]]</f>
        <v>46200.985099999998</v>
      </c>
      <c r="P676" s="138" t="str" cm="1">
        <f t="array" ref="P676">INDEX(bmi[bmi name],MATCH(1,(insurance9[[#This Row],[bmi]]&lt;bmi[bmi atas])*(insurance9[[#This Row],[bmi]]&gt;=bmi[bmi bawah]),0),0)</f>
        <v>Obesitas II</v>
      </c>
      <c r="Q676" s="138">
        <f>insurance9[[#This Row],[cha]]</f>
        <v>46200.985099999998</v>
      </c>
      <c r="R676" s="138" t="str">
        <f>insurance9[[#This Row],[smo]]</f>
        <v>Perokok</v>
      </c>
      <c r="S676" s="149">
        <f>insurance9[[#This Row],[bmi]]</f>
        <v>43.89</v>
      </c>
      <c r="T676" s="149">
        <f>insurance9[[#This Row],[age]]</f>
        <v>44</v>
      </c>
      <c r="U676" s="149">
        <f>insurance9[[#This Row],[bmi2]]</f>
        <v>43.89</v>
      </c>
      <c r="V676">
        <f>insurance9[[#This Row],[charges_class]]</f>
        <v>8</v>
      </c>
      <c r="W676">
        <f>VLOOKUP(insurance9[[#This Row],[region]],Table2[],2,0)</f>
        <v>4</v>
      </c>
      <c r="X676">
        <f>IF(insurance9[[#This Row],[sex]]="female",0,1)</f>
        <v>0</v>
      </c>
      <c r="Y676">
        <f>insurance9[[#This Row],[bmi]]</f>
        <v>43.89</v>
      </c>
      <c r="Z676">
        <f>insurance9[[#This Row],[children]]</f>
        <v>2</v>
      </c>
    </row>
    <row r="677" spans="1:26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 s="29">
        <v>7222.7862500000001</v>
      </c>
      <c r="H677" cm="1">
        <f t="array" ref="H677">INDEX(kelas_charges[kelas],MATCH(1,(insurance9[[#This Row],[charges]]&gt;=kelas_charges[Lower])*(insurance9[[#This Row],[charges]]&lt;kelas_charges[Upper]),0),1)</f>
        <v>2</v>
      </c>
      <c r="I677" t="str" cm="1">
        <f t="array" ref="I677">INDEX(kelas_charges[desc],MATCH(1,(insurance9[[#This Row],[charges]]&gt;=kelas_charges[Lower])*(insurance9[[#This Row],[charges]]&lt;kelas_charges[Upper]),0),1)</f>
        <v>6817 s.d 12512</v>
      </c>
      <c r="J677">
        <f>IF(insurance9[[#This Row],[charges]]&gt;16700,1,0)</f>
        <v>0</v>
      </c>
      <c r="K677" s="138">
        <f>insurance9[[#This Row],[charges]]</f>
        <v>7222.7862500000001</v>
      </c>
      <c r="L677">
        <f>insurance9[[#This Row],[age]]</f>
        <v>45</v>
      </c>
      <c r="M677">
        <f>IF(insurance9[[#This Row],[smoker]]="yes",1,0)</f>
        <v>0</v>
      </c>
      <c r="N677" t="str">
        <f>IF(insurance9[[#This Row],[smoker]]="yes","Perokok","Non Perokok")</f>
        <v>Non Perokok</v>
      </c>
      <c r="O677" s="138">
        <f>insurance9[[#This Row],[charges]]</f>
        <v>7222.7862500000001</v>
      </c>
      <c r="P677" s="138" t="str" cm="1">
        <f t="array" ref="P677">INDEX(bmi[bmi name],MATCH(1,(insurance9[[#This Row],[bmi]]&lt;bmi[bmi atas])*(insurance9[[#This Row],[bmi]]&gt;=bmi[bmi bawah]),0),0)</f>
        <v>Normal</v>
      </c>
      <c r="Q677" s="138">
        <f>insurance9[[#This Row],[cha]]</f>
        <v>7222.7862500000001</v>
      </c>
      <c r="R677" s="138" t="str">
        <f>insurance9[[#This Row],[smo]]</f>
        <v>Non Perokok</v>
      </c>
      <c r="S677" s="149">
        <f>insurance9[[#This Row],[bmi]]</f>
        <v>21.375</v>
      </c>
      <c r="T677" s="149">
        <f>insurance9[[#This Row],[age]]</f>
        <v>45</v>
      </c>
      <c r="U677" s="149">
        <f>insurance9[[#This Row],[bmi2]]</f>
        <v>21.375</v>
      </c>
      <c r="V677">
        <f>insurance9[[#This Row],[charges_class]]</f>
        <v>2</v>
      </c>
      <c r="W677">
        <f>VLOOKUP(insurance9[[#This Row],[region]],Table2[],2,0)</f>
        <v>1</v>
      </c>
      <c r="X677">
        <f>IF(insurance9[[#This Row],[sex]]="female",0,1)</f>
        <v>1</v>
      </c>
      <c r="Y677">
        <f>insurance9[[#This Row],[bmi]]</f>
        <v>21.375</v>
      </c>
      <c r="Z677">
        <f>insurance9[[#This Row],[children]]</f>
        <v>0</v>
      </c>
    </row>
    <row r="678" spans="1:26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 s="29">
        <v>12485.8009</v>
      </c>
      <c r="H678" cm="1">
        <f t="array" ref="H678">INDEX(kelas_charges[kelas],MATCH(1,(insurance9[[#This Row],[charges]]&gt;=kelas_charges[Lower])*(insurance9[[#This Row],[charges]]&lt;kelas_charges[Upper]),0),1)</f>
        <v>2</v>
      </c>
      <c r="I678" t="str" cm="1">
        <f t="array" ref="I678">INDEX(kelas_charges[desc],MATCH(1,(insurance9[[#This Row],[charges]]&gt;=kelas_charges[Lower])*(insurance9[[#This Row],[charges]]&lt;kelas_charges[Upper]),0),1)</f>
        <v>6817 s.d 12512</v>
      </c>
      <c r="J678">
        <f>IF(insurance9[[#This Row],[charges]]&gt;16700,1,0)</f>
        <v>0</v>
      </c>
      <c r="K678" s="138">
        <f>insurance9[[#This Row],[charges]]</f>
        <v>12485.8009</v>
      </c>
      <c r="L678">
        <f>insurance9[[#This Row],[age]]</f>
        <v>55</v>
      </c>
      <c r="M678">
        <f>IF(insurance9[[#This Row],[smoker]]="yes",1,0)</f>
        <v>0</v>
      </c>
      <c r="N678" t="str">
        <f>IF(insurance9[[#This Row],[smoker]]="yes","Perokok","Non Perokok")</f>
        <v>Non Perokok</v>
      </c>
      <c r="O678" s="138">
        <f>insurance9[[#This Row],[charges]]</f>
        <v>12485.8009</v>
      </c>
      <c r="P678" s="138" t="str" cm="1">
        <f t="array" ref="P678">INDEX(bmi[bmi name],MATCH(1,(insurance9[[#This Row],[bmi]]&lt;bmi[bmi atas])*(insurance9[[#This Row],[bmi]]&gt;=bmi[bmi bawah]),0),0)</f>
        <v>Obesitas II</v>
      </c>
      <c r="Q678" s="138">
        <f>insurance9[[#This Row],[cha]]</f>
        <v>12485.8009</v>
      </c>
      <c r="R678" s="138" t="str">
        <f>insurance9[[#This Row],[smo]]</f>
        <v>Non Perokok</v>
      </c>
      <c r="S678" s="149">
        <f>insurance9[[#This Row],[bmi]]</f>
        <v>40.81</v>
      </c>
      <c r="T678" s="149">
        <f>insurance9[[#This Row],[age]]</f>
        <v>55</v>
      </c>
      <c r="U678" s="149">
        <f>insurance9[[#This Row],[bmi2]]</f>
        <v>40.81</v>
      </c>
      <c r="V678">
        <f>insurance9[[#This Row],[charges_class]]</f>
        <v>2</v>
      </c>
      <c r="W678">
        <f>VLOOKUP(insurance9[[#This Row],[region]],Table2[],2,0)</f>
        <v>4</v>
      </c>
      <c r="X678">
        <f>IF(insurance9[[#This Row],[sex]]="female",0,1)</f>
        <v>0</v>
      </c>
      <c r="Y678">
        <f>insurance9[[#This Row],[bmi]]</f>
        <v>40.81</v>
      </c>
      <c r="Z678">
        <f>insurance9[[#This Row],[children]]</f>
        <v>3</v>
      </c>
    </row>
    <row r="679" spans="1:26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 s="29">
        <v>46130.5265</v>
      </c>
      <c r="H679" cm="1">
        <f t="array" ref="H679">INDEX(kelas_charges[kelas],MATCH(1,(insurance9[[#This Row],[charges]]&gt;=kelas_charges[Lower])*(insurance9[[#This Row],[charges]]&lt;kelas_charges[Upper]),0),1)</f>
        <v>8</v>
      </c>
      <c r="I679" t="str" cm="1">
        <f t="array" ref="I679">INDEX(kelas_charges[desc],MATCH(1,(insurance9[[#This Row],[charges]]&gt;=kelas_charges[Lower])*(insurance9[[#This Row],[charges]]&lt;kelas_charges[Upper]),0),1)</f>
        <v>40989 s.d 46684</v>
      </c>
      <c r="J679">
        <f>IF(insurance9[[#This Row],[charges]]&gt;16700,1,0)</f>
        <v>1</v>
      </c>
      <c r="K679" s="138">
        <f>insurance9[[#This Row],[charges]]</f>
        <v>46130.5265</v>
      </c>
      <c r="L679">
        <f>insurance9[[#This Row],[age]]</f>
        <v>60</v>
      </c>
      <c r="M679">
        <f>IF(insurance9[[#This Row],[smoker]]="yes",1,0)</f>
        <v>1</v>
      </c>
      <c r="N679" t="str">
        <f>IF(insurance9[[#This Row],[smoker]]="yes","Perokok","Non Perokok")</f>
        <v>Perokok</v>
      </c>
      <c r="O679" s="138">
        <f>insurance9[[#This Row],[charges]]</f>
        <v>46130.5265</v>
      </c>
      <c r="P679" s="138" t="str" cm="1">
        <f t="array" ref="P679">INDEX(bmi[bmi name],MATCH(1,(insurance9[[#This Row],[bmi]]&lt;bmi[bmi atas])*(insurance9[[#This Row],[bmi]]&gt;=bmi[bmi bawah]),0),0)</f>
        <v>Obesitas II</v>
      </c>
      <c r="Q679" s="138">
        <f>insurance9[[#This Row],[cha]]</f>
        <v>46130.5265</v>
      </c>
      <c r="R679" s="138" t="str">
        <f>insurance9[[#This Row],[smo]]</f>
        <v>Perokok</v>
      </c>
      <c r="S679" s="149">
        <f>insurance9[[#This Row],[bmi]]</f>
        <v>31.35</v>
      </c>
      <c r="T679" s="149">
        <f>insurance9[[#This Row],[age]]</f>
        <v>60</v>
      </c>
      <c r="U679" s="149">
        <f>insurance9[[#This Row],[bmi2]]</f>
        <v>31.35</v>
      </c>
      <c r="V679">
        <f>insurance9[[#This Row],[charges_class]]</f>
        <v>8</v>
      </c>
      <c r="W679">
        <f>VLOOKUP(insurance9[[#This Row],[region]],Table2[],2,0)</f>
        <v>1</v>
      </c>
      <c r="X679">
        <f>IF(insurance9[[#This Row],[sex]]="female",0,1)</f>
        <v>1</v>
      </c>
      <c r="Y679">
        <f>insurance9[[#This Row],[bmi]]</f>
        <v>31.35</v>
      </c>
      <c r="Z679">
        <f>insurance9[[#This Row],[children]]</f>
        <v>3</v>
      </c>
    </row>
    <row r="680" spans="1:26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 s="29">
        <v>12363.547</v>
      </c>
      <c r="H680" cm="1">
        <f t="array" ref="H680">INDEX(kelas_charges[kelas],MATCH(1,(insurance9[[#This Row],[charges]]&gt;=kelas_charges[Lower])*(insurance9[[#This Row],[charges]]&lt;kelas_charges[Upper]),0),1)</f>
        <v>2</v>
      </c>
      <c r="I680" t="str" cm="1">
        <f t="array" ref="I680">INDEX(kelas_charges[desc],MATCH(1,(insurance9[[#This Row],[charges]]&gt;=kelas_charges[Lower])*(insurance9[[#This Row],[charges]]&lt;kelas_charges[Upper]),0),1)</f>
        <v>6817 s.d 12512</v>
      </c>
      <c r="J680">
        <f>IF(insurance9[[#This Row],[charges]]&gt;16700,1,0)</f>
        <v>0</v>
      </c>
      <c r="K680" s="138">
        <f>insurance9[[#This Row],[charges]]</f>
        <v>12363.547</v>
      </c>
      <c r="L680">
        <f>insurance9[[#This Row],[age]]</f>
        <v>56</v>
      </c>
      <c r="M680">
        <f>IF(insurance9[[#This Row],[smoker]]="yes",1,0)</f>
        <v>0</v>
      </c>
      <c r="N680" t="str">
        <f>IF(insurance9[[#This Row],[smoker]]="yes","Perokok","Non Perokok")</f>
        <v>Non Perokok</v>
      </c>
      <c r="O680" s="138">
        <f>insurance9[[#This Row],[charges]]</f>
        <v>12363.547</v>
      </c>
      <c r="P680" s="138" t="str" cm="1">
        <f t="array" ref="P680">INDEX(bmi[bmi name],MATCH(1,(insurance9[[#This Row],[bmi]]&lt;bmi[bmi atas])*(insurance9[[#This Row],[bmi]]&gt;=bmi[bmi bawah]),0),0)</f>
        <v>Obesitas II</v>
      </c>
      <c r="Q680" s="138">
        <f>insurance9[[#This Row],[cha]]</f>
        <v>12363.547</v>
      </c>
      <c r="R680" s="138" t="str">
        <f>insurance9[[#This Row],[smo]]</f>
        <v>Non Perokok</v>
      </c>
      <c r="S680" s="149">
        <f>insurance9[[#This Row],[bmi]]</f>
        <v>36.1</v>
      </c>
      <c r="T680" s="149">
        <f>insurance9[[#This Row],[age]]</f>
        <v>56</v>
      </c>
      <c r="U680" s="149">
        <f>insurance9[[#This Row],[bmi2]]</f>
        <v>36.1</v>
      </c>
      <c r="V680">
        <f>insurance9[[#This Row],[charges_class]]</f>
        <v>2</v>
      </c>
      <c r="W680">
        <f>VLOOKUP(insurance9[[#This Row],[region]],Table2[],2,0)</f>
        <v>3</v>
      </c>
      <c r="X680">
        <f>IF(insurance9[[#This Row],[sex]]="female",0,1)</f>
        <v>1</v>
      </c>
      <c r="Y680">
        <f>insurance9[[#This Row],[bmi]]</f>
        <v>36.1</v>
      </c>
      <c r="Z680">
        <f>insurance9[[#This Row],[children]]</f>
        <v>3</v>
      </c>
    </row>
    <row r="681" spans="1:26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 s="29">
        <v>10156.7832</v>
      </c>
      <c r="H681" cm="1">
        <f t="array" ref="H681">INDEX(kelas_charges[kelas],MATCH(1,(insurance9[[#This Row],[charges]]&gt;=kelas_charges[Lower])*(insurance9[[#This Row],[charges]]&lt;kelas_charges[Upper]),0),1)</f>
        <v>2</v>
      </c>
      <c r="I681" t="str" cm="1">
        <f t="array" ref="I681">INDEX(kelas_charges[desc],MATCH(1,(insurance9[[#This Row],[charges]]&gt;=kelas_charges[Lower])*(insurance9[[#This Row],[charges]]&lt;kelas_charges[Upper]),0),1)</f>
        <v>6817 s.d 12512</v>
      </c>
      <c r="J681">
        <f>IF(insurance9[[#This Row],[charges]]&gt;16700,1,0)</f>
        <v>0</v>
      </c>
      <c r="K681" s="138">
        <f>insurance9[[#This Row],[charges]]</f>
        <v>10156.7832</v>
      </c>
      <c r="L681">
        <f>insurance9[[#This Row],[age]]</f>
        <v>49</v>
      </c>
      <c r="M681">
        <f>IF(insurance9[[#This Row],[smoker]]="yes",1,0)</f>
        <v>0</v>
      </c>
      <c r="N681" t="str">
        <f>IF(insurance9[[#This Row],[smoker]]="yes","Perokok","Non Perokok")</f>
        <v>Non Perokok</v>
      </c>
      <c r="O681" s="138">
        <f>insurance9[[#This Row],[charges]]</f>
        <v>10156.7832</v>
      </c>
      <c r="P681" s="138" t="str" cm="1">
        <f t="array" ref="P681">INDEX(bmi[bmi name],MATCH(1,(insurance9[[#This Row],[bmi]]&lt;bmi[bmi atas])*(insurance9[[#This Row],[bmi]]&gt;=bmi[bmi bawah]),0),0)</f>
        <v>Overweight</v>
      </c>
      <c r="Q681" s="138">
        <f>insurance9[[#This Row],[cha]]</f>
        <v>10156.7832</v>
      </c>
      <c r="R681" s="138" t="str">
        <f>insurance9[[#This Row],[smo]]</f>
        <v>Non Perokok</v>
      </c>
      <c r="S681" s="149">
        <f>insurance9[[#This Row],[bmi]]</f>
        <v>23.18</v>
      </c>
      <c r="T681" s="149">
        <f>insurance9[[#This Row],[age]]</f>
        <v>49</v>
      </c>
      <c r="U681" s="149">
        <f>insurance9[[#This Row],[bmi2]]</f>
        <v>23.18</v>
      </c>
      <c r="V681">
        <f>insurance9[[#This Row],[charges_class]]</f>
        <v>2</v>
      </c>
      <c r="W681">
        <f>VLOOKUP(insurance9[[#This Row],[region]],Table2[],2,0)</f>
        <v>1</v>
      </c>
      <c r="X681">
        <f>IF(insurance9[[#This Row],[sex]]="female",0,1)</f>
        <v>0</v>
      </c>
      <c r="Y681">
        <f>insurance9[[#This Row],[bmi]]</f>
        <v>23.18</v>
      </c>
      <c r="Z681">
        <f>insurance9[[#This Row],[children]]</f>
        <v>2</v>
      </c>
    </row>
    <row r="682" spans="1:26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 s="29">
        <v>2585.2689999999998</v>
      </c>
      <c r="H682" cm="1">
        <f t="array" ref="H682">INDEX(kelas_charges[kelas],MATCH(1,(insurance9[[#This Row],[charges]]&gt;=kelas_charges[Lower])*(insurance9[[#This Row],[charges]]&lt;kelas_charges[Upper]),0),1)</f>
        <v>1</v>
      </c>
      <c r="I682" t="str" cm="1">
        <f t="array" ref="I682">INDEX(kelas_charges[desc],MATCH(1,(insurance9[[#This Row],[charges]]&gt;=kelas_charges[Lower])*(insurance9[[#This Row],[charges]]&lt;kelas_charges[Upper]),0),1)</f>
        <v>1121 s.d 6817</v>
      </c>
      <c r="J682">
        <f>IF(insurance9[[#This Row],[charges]]&gt;16700,1,0)</f>
        <v>0</v>
      </c>
      <c r="K682" s="138">
        <f>insurance9[[#This Row],[charges]]</f>
        <v>2585.2689999999998</v>
      </c>
      <c r="L682">
        <f>insurance9[[#This Row],[age]]</f>
        <v>21</v>
      </c>
      <c r="M682">
        <f>IF(insurance9[[#This Row],[smoker]]="yes",1,0)</f>
        <v>0</v>
      </c>
      <c r="N682" t="str">
        <f>IF(insurance9[[#This Row],[smoker]]="yes","Perokok","Non Perokok")</f>
        <v>Non Perokok</v>
      </c>
      <c r="O682" s="138">
        <f>insurance9[[#This Row],[charges]]</f>
        <v>2585.2689999999998</v>
      </c>
      <c r="P682" s="138" t="str" cm="1">
        <f t="array" ref="P682">INDEX(bmi[bmi name],MATCH(1,(insurance9[[#This Row],[bmi]]&lt;bmi[bmi atas])*(insurance9[[#This Row],[bmi]]&gt;=bmi[bmi bawah]),0),0)</f>
        <v>Underweight</v>
      </c>
      <c r="Q682" s="138">
        <f>insurance9[[#This Row],[cha]]</f>
        <v>2585.2689999999998</v>
      </c>
      <c r="R682" s="138" t="str">
        <f>insurance9[[#This Row],[smo]]</f>
        <v>Non Perokok</v>
      </c>
      <c r="S682" s="149">
        <f>insurance9[[#This Row],[bmi]]</f>
        <v>17.399999999999999</v>
      </c>
      <c r="T682" s="149">
        <f>insurance9[[#This Row],[age]]</f>
        <v>21</v>
      </c>
      <c r="U682" s="149">
        <f>insurance9[[#This Row],[bmi2]]</f>
        <v>17.399999999999999</v>
      </c>
      <c r="V682">
        <f>insurance9[[#This Row],[charges_class]]</f>
        <v>1</v>
      </c>
      <c r="W682">
        <f>VLOOKUP(insurance9[[#This Row],[region]],Table2[],2,0)</f>
        <v>3</v>
      </c>
      <c r="X682">
        <f>IF(insurance9[[#This Row],[sex]]="female",0,1)</f>
        <v>0</v>
      </c>
      <c r="Y682">
        <f>insurance9[[#This Row],[bmi]]</f>
        <v>17.399999999999999</v>
      </c>
      <c r="Z682">
        <f>insurance9[[#This Row],[children]]</f>
        <v>1</v>
      </c>
    </row>
    <row r="683" spans="1:26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 s="29">
        <v>1242.26</v>
      </c>
      <c r="H683" cm="1">
        <f t="array" ref="H683">INDEX(kelas_charges[kelas],MATCH(1,(insurance9[[#This Row],[charges]]&gt;=kelas_charges[Lower])*(insurance9[[#This Row],[charges]]&lt;kelas_charges[Upper]),0),1)</f>
        <v>1</v>
      </c>
      <c r="I683" t="str" cm="1">
        <f t="array" ref="I683">INDEX(kelas_charges[desc],MATCH(1,(insurance9[[#This Row],[charges]]&gt;=kelas_charges[Lower])*(insurance9[[#This Row],[charges]]&lt;kelas_charges[Upper]),0),1)</f>
        <v>1121 s.d 6817</v>
      </c>
      <c r="J683">
        <f>IF(insurance9[[#This Row],[charges]]&gt;16700,1,0)</f>
        <v>0</v>
      </c>
      <c r="K683" s="138">
        <f>insurance9[[#This Row],[charges]]</f>
        <v>1242.26</v>
      </c>
      <c r="L683">
        <f>insurance9[[#This Row],[age]]</f>
        <v>19</v>
      </c>
      <c r="M683">
        <f>IF(insurance9[[#This Row],[smoker]]="yes",1,0)</f>
        <v>0</v>
      </c>
      <c r="N683" t="str">
        <f>IF(insurance9[[#This Row],[smoker]]="yes","Perokok","Non Perokok")</f>
        <v>Non Perokok</v>
      </c>
      <c r="O683" s="138">
        <f>insurance9[[#This Row],[charges]]</f>
        <v>1242.26</v>
      </c>
      <c r="P683" s="138" t="str" cm="1">
        <f t="array" ref="P683">INDEX(bmi[bmi name],MATCH(1,(insurance9[[#This Row],[bmi]]&lt;bmi[bmi atas])*(insurance9[[#This Row],[bmi]]&gt;=bmi[bmi bawah]),0),0)</f>
        <v>Normal</v>
      </c>
      <c r="Q683" s="138">
        <f>insurance9[[#This Row],[cha]]</f>
        <v>1242.26</v>
      </c>
      <c r="R683" s="138" t="str">
        <f>insurance9[[#This Row],[smo]]</f>
        <v>Non Perokok</v>
      </c>
      <c r="S683" s="149">
        <f>insurance9[[#This Row],[bmi]]</f>
        <v>20.3</v>
      </c>
      <c r="T683" s="149">
        <f>insurance9[[#This Row],[age]]</f>
        <v>19</v>
      </c>
      <c r="U683" s="149">
        <f>insurance9[[#This Row],[bmi2]]</f>
        <v>20.3</v>
      </c>
      <c r="V683">
        <f>insurance9[[#This Row],[charges_class]]</f>
        <v>1</v>
      </c>
      <c r="W683">
        <f>VLOOKUP(insurance9[[#This Row],[region]],Table2[],2,0)</f>
        <v>3</v>
      </c>
      <c r="X683">
        <f>IF(insurance9[[#This Row],[sex]]="female",0,1)</f>
        <v>1</v>
      </c>
      <c r="Y683">
        <f>insurance9[[#This Row],[bmi]]</f>
        <v>20.3</v>
      </c>
      <c r="Z683">
        <f>insurance9[[#This Row],[children]]</f>
        <v>0</v>
      </c>
    </row>
    <row r="684" spans="1:26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 s="29">
        <v>40103.89</v>
      </c>
      <c r="H684" cm="1">
        <f t="array" ref="H684">INDEX(kelas_charges[kelas],MATCH(1,(insurance9[[#This Row],[charges]]&gt;=kelas_charges[Lower])*(insurance9[[#This Row],[charges]]&lt;kelas_charges[Upper]),0),1)</f>
        <v>7</v>
      </c>
      <c r="I684" t="str" cm="1">
        <f t="array" ref="I684">INDEX(kelas_charges[desc],MATCH(1,(insurance9[[#This Row],[charges]]&gt;=kelas_charges[Lower])*(insurance9[[#This Row],[charges]]&lt;kelas_charges[Upper]),0),1)</f>
        <v>35293 s.d 40989</v>
      </c>
      <c r="J684">
        <f>IF(insurance9[[#This Row],[charges]]&gt;16700,1,0)</f>
        <v>1</v>
      </c>
      <c r="K684" s="138">
        <f>insurance9[[#This Row],[charges]]</f>
        <v>40103.89</v>
      </c>
      <c r="L684">
        <f>insurance9[[#This Row],[age]]</f>
        <v>39</v>
      </c>
      <c r="M684">
        <f>IF(insurance9[[#This Row],[smoker]]="yes",1,0)</f>
        <v>1</v>
      </c>
      <c r="N684" t="str">
        <f>IF(insurance9[[#This Row],[smoker]]="yes","Perokok","Non Perokok")</f>
        <v>Perokok</v>
      </c>
      <c r="O684" s="138">
        <f>insurance9[[#This Row],[charges]]</f>
        <v>40103.89</v>
      </c>
      <c r="P684" s="138" t="str" cm="1">
        <f t="array" ref="P684">INDEX(bmi[bmi name],MATCH(1,(insurance9[[#This Row],[bmi]]&lt;bmi[bmi atas])*(insurance9[[#This Row],[bmi]]&gt;=bmi[bmi bawah]),0),0)</f>
        <v>Obesitas II</v>
      </c>
      <c r="Q684" s="138">
        <f>insurance9[[#This Row],[cha]]</f>
        <v>40103.89</v>
      </c>
      <c r="R684" s="138" t="str">
        <f>insurance9[[#This Row],[smo]]</f>
        <v>Perokok</v>
      </c>
      <c r="S684" s="149">
        <f>insurance9[[#This Row],[bmi]]</f>
        <v>35.299999999999997</v>
      </c>
      <c r="T684" s="149">
        <f>insurance9[[#This Row],[age]]</f>
        <v>39</v>
      </c>
      <c r="U684" s="149">
        <f>insurance9[[#This Row],[bmi2]]</f>
        <v>35.299999999999997</v>
      </c>
      <c r="V684">
        <f>insurance9[[#This Row],[charges_class]]</f>
        <v>7</v>
      </c>
      <c r="W684">
        <f>VLOOKUP(insurance9[[#This Row],[region]],Table2[],2,0)</f>
        <v>3</v>
      </c>
      <c r="X684">
        <f>IF(insurance9[[#This Row],[sex]]="female",0,1)</f>
        <v>1</v>
      </c>
      <c r="Y684">
        <f>insurance9[[#This Row],[bmi]]</f>
        <v>35.299999999999997</v>
      </c>
      <c r="Z684">
        <f>insurance9[[#This Row],[children]]</f>
        <v>2</v>
      </c>
    </row>
    <row r="685" spans="1:26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 s="29">
        <v>9863.4717999999993</v>
      </c>
      <c r="H685" cm="1">
        <f t="array" ref="H685">INDEX(kelas_charges[kelas],MATCH(1,(insurance9[[#This Row],[charges]]&gt;=kelas_charges[Lower])*(insurance9[[#This Row],[charges]]&lt;kelas_charges[Upper]),0),1)</f>
        <v>2</v>
      </c>
      <c r="I685" t="str" cm="1">
        <f t="array" ref="I685">INDEX(kelas_charges[desc],MATCH(1,(insurance9[[#This Row],[charges]]&gt;=kelas_charges[Lower])*(insurance9[[#This Row],[charges]]&lt;kelas_charges[Upper]),0),1)</f>
        <v>6817 s.d 12512</v>
      </c>
      <c r="J685">
        <f>IF(insurance9[[#This Row],[charges]]&gt;16700,1,0)</f>
        <v>0</v>
      </c>
      <c r="K685" s="138">
        <f>insurance9[[#This Row],[charges]]</f>
        <v>9863.4717999999993</v>
      </c>
      <c r="L685">
        <f>insurance9[[#This Row],[age]]</f>
        <v>53</v>
      </c>
      <c r="M685">
        <f>IF(insurance9[[#This Row],[smoker]]="yes",1,0)</f>
        <v>0</v>
      </c>
      <c r="N685" t="str">
        <f>IF(insurance9[[#This Row],[smoker]]="yes","Perokok","Non Perokok")</f>
        <v>Non Perokok</v>
      </c>
      <c r="O685" s="138">
        <f>insurance9[[#This Row],[charges]]</f>
        <v>9863.4717999999993</v>
      </c>
      <c r="P685" s="138" t="str" cm="1">
        <f t="array" ref="P685">INDEX(bmi[bmi name],MATCH(1,(insurance9[[#This Row],[bmi]]&lt;bmi[bmi atas])*(insurance9[[#This Row],[bmi]]&gt;=bmi[bmi bawah]),0),0)</f>
        <v>Overweight</v>
      </c>
      <c r="Q685" s="138">
        <f>insurance9[[#This Row],[cha]]</f>
        <v>9863.4717999999993</v>
      </c>
      <c r="R685" s="138" t="str">
        <f>insurance9[[#This Row],[smo]]</f>
        <v>Non Perokok</v>
      </c>
      <c r="S685" s="149">
        <f>insurance9[[#This Row],[bmi]]</f>
        <v>24.32</v>
      </c>
      <c r="T685" s="149">
        <f>insurance9[[#This Row],[age]]</f>
        <v>53</v>
      </c>
      <c r="U685" s="149">
        <f>insurance9[[#This Row],[bmi2]]</f>
        <v>24.32</v>
      </c>
      <c r="V685">
        <f>insurance9[[#This Row],[charges_class]]</f>
        <v>2</v>
      </c>
      <c r="W685">
        <f>VLOOKUP(insurance9[[#This Row],[region]],Table2[],2,0)</f>
        <v>1</v>
      </c>
      <c r="X685">
        <f>IF(insurance9[[#This Row],[sex]]="female",0,1)</f>
        <v>1</v>
      </c>
      <c r="Y685">
        <f>insurance9[[#This Row],[bmi]]</f>
        <v>24.32</v>
      </c>
      <c r="Z685">
        <f>insurance9[[#This Row],[children]]</f>
        <v>0</v>
      </c>
    </row>
    <row r="686" spans="1:26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 s="29">
        <v>4766.0219999999999</v>
      </c>
      <c r="H686" cm="1">
        <f t="array" ref="H686">INDEX(kelas_charges[kelas],MATCH(1,(insurance9[[#This Row],[charges]]&gt;=kelas_charges[Lower])*(insurance9[[#This Row],[charges]]&lt;kelas_charges[Upper]),0),1)</f>
        <v>1</v>
      </c>
      <c r="I686" t="str" cm="1">
        <f t="array" ref="I686">INDEX(kelas_charges[desc],MATCH(1,(insurance9[[#This Row],[charges]]&gt;=kelas_charges[Lower])*(insurance9[[#This Row],[charges]]&lt;kelas_charges[Upper]),0),1)</f>
        <v>1121 s.d 6817</v>
      </c>
      <c r="J686">
        <f>IF(insurance9[[#This Row],[charges]]&gt;16700,1,0)</f>
        <v>0</v>
      </c>
      <c r="K686" s="138">
        <f>insurance9[[#This Row],[charges]]</f>
        <v>4766.0219999999999</v>
      </c>
      <c r="L686">
        <f>insurance9[[#This Row],[age]]</f>
        <v>33</v>
      </c>
      <c r="M686">
        <f>IF(insurance9[[#This Row],[smoker]]="yes",1,0)</f>
        <v>0</v>
      </c>
      <c r="N686" t="str">
        <f>IF(insurance9[[#This Row],[smoker]]="yes","Perokok","Non Perokok")</f>
        <v>Non Perokok</v>
      </c>
      <c r="O686" s="138">
        <f>insurance9[[#This Row],[charges]]</f>
        <v>4766.0219999999999</v>
      </c>
      <c r="P686" s="138" t="str" cm="1">
        <f t="array" ref="P686">INDEX(bmi[bmi name],MATCH(1,(insurance9[[#This Row],[bmi]]&lt;bmi[bmi atas])*(insurance9[[#This Row],[bmi]]&gt;=bmi[bmi bawah]),0),0)</f>
        <v>Normal</v>
      </c>
      <c r="Q686" s="138">
        <f>insurance9[[#This Row],[cha]]</f>
        <v>4766.0219999999999</v>
      </c>
      <c r="R686" s="138" t="str">
        <f>insurance9[[#This Row],[smo]]</f>
        <v>Non Perokok</v>
      </c>
      <c r="S686" s="149">
        <f>insurance9[[#This Row],[bmi]]</f>
        <v>18.5</v>
      </c>
      <c r="T686" s="149">
        <f>insurance9[[#This Row],[age]]</f>
        <v>33</v>
      </c>
      <c r="U686" s="149">
        <f>insurance9[[#This Row],[bmi2]]</f>
        <v>18.5</v>
      </c>
      <c r="V686">
        <f>insurance9[[#This Row],[charges_class]]</f>
        <v>1</v>
      </c>
      <c r="W686">
        <f>VLOOKUP(insurance9[[#This Row],[region]],Table2[],2,0)</f>
        <v>3</v>
      </c>
      <c r="X686">
        <f>IF(insurance9[[#This Row],[sex]]="female",0,1)</f>
        <v>0</v>
      </c>
      <c r="Y686">
        <f>insurance9[[#This Row],[bmi]]</f>
        <v>18.5</v>
      </c>
      <c r="Z686">
        <f>insurance9[[#This Row],[children]]</f>
        <v>1</v>
      </c>
    </row>
    <row r="687" spans="1:26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 s="29">
        <v>11244.376899999999</v>
      </c>
      <c r="H687" cm="1">
        <f t="array" ref="H687">INDEX(kelas_charges[kelas],MATCH(1,(insurance9[[#This Row],[charges]]&gt;=kelas_charges[Lower])*(insurance9[[#This Row],[charges]]&lt;kelas_charges[Upper]),0),1)</f>
        <v>2</v>
      </c>
      <c r="I687" t="str" cm="1">
        <f t="array" ref="I687">INDEX(kelas_charges[desc],MATCH(1,(insurance9[[#This Row],[charges]]&gt;=kelas_charges[Lower])*(insurance9[[#This Row],[charges]]&lt;kelas_charges[Upper]),0),1)</f>
        <v>6817 s.d 12512</v>
      </c>
      <c r="J687">
        <f>IF(insurance9[[#This Row],[charges]]&gt;16700,1,0)</f>
        <v>0</v>
      </c>
      <c r="K687" s="138">
        <f>insurance9[[#This Row],[charges]]</f>
        <v>11244.376899999999</v>
      </c>
      <c r="L687">
        <f>insurance9[[#This Row],[age]]</f>
        <v>53</v>
      </c>
      <c r="M687">
        <f>IF(insurance9[[#This Row],[smoker]]="yes",1,0)</f>
        <v>0</v>
      </c>
      <c r="N687" t="str">
        <f>IF(insurance9[[#This Row],[smoker]]="yes","Perokok","Non Perokok")</f>
        <v>Non Perokok</v>
      </c>
      <c r="O687" s="138">
        <f>insurance9[[#This Row],[charges]]</f>
        <v>11244.376899999999</v>
      </c>
      <c r="P687" s="138" t="str" cm="1">
        <f t="array" ref="P687">INDEX(bmi[bmi name],MATCH(1,(insurance9[[#This Row],[bmi]]&lt;bmi[bmi atas])*(insurance9[[#This Row],[bmi]]&gt;=bmi[bmi bawah]),0),0)</f>
        <v>Obesitas I</v>
      </c>
      <c r="Q687" s="138">
        <f>insurance9[[#This Row],[cha]]</f>
        <v>11244.376899999999</v>
      </c>
      <c r="R687" s="138" t="str">
        <f>insurance9[[#This Row],[smo]]</f>
        <v>Non Perokok</v>
      </c>
      <c r="S687" s="149">
        <f>insurance9[[#This Row],[bmi]]</f>
        <v>26.41</v>
      </c>
      <c r="T687" s="149">
        <f>insurance9[[#This Row],[age]]</f>
        <v>53</v>
      </c>
      <c r="U687" s="149">
        <f>insurance9[[#This Row],[bmi2]]</f>
        <v>26.41</v>
      </c>
      <c r="V687">
        <f>insurance9[[#This Row],[charges_class]]</f>
        <v>2</v>
      </c>
      <c r="W687">
        <f>VLOOKUP(insurance9[[#This Row],[region]],Table2[],2,0)</f>
        <v>2</v>
      </c>
      <c r="X687">
        <f>IF(insurance9[[#This Row],[sex]]="female",0,1)</f>
        <v>1</v>
      </c>
      <c r="Y687">
        <f>insurance9[[#This Row],[bmi]]</f>
        <v>26.41</v>
      </c>
      <c r="Z687">
        <f>insurance9[[#This Row],[children]]</f>
        <v>2</v>
      </c>
    </row>
    <row r="688" spans="1:26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 s="29">
        <v>7729.6457499999997</v>
      </c>
      <c r="H688" cm="1">
        <f t="array" ref="H688">INDEX(kelas_charges[kelas],MATCH(1,(insurance9[[#This Row],[charges]]&gt;=kelas_charges[Lower])*(insurance9[[#This Row],[charges]]&lt;kelas_charges[Upper]),0),1)</f>
        <v>2</v>
      </c>
      <c r="I688" t="str" cm="1">
        <f t="array" ref="I688">INDEX(kelas_charges[desc],MATCH(1,(insurance9[[#This Row],[charges]]&gt;=kelas_charges[Lower])*(insurance9[[#This Row],[charges]]&lt;kelas_charges[Upper]),0),1)</f>
        <v>6817 s.d 12512</v>
      </c>
      <c r="J688">
        <f>IF(insurance9[[#This Row],[charges]]&gt;16700,1,0)</f>
        <v>0</v>
      </c>
      <c r="K688" s="138">
        <f>insurance9[[#This Row],[charges]]</f>
        <v>7729.6457499999997</v>
      </c>
      <c r="L688">
        <f>insurance9[[#This Row],[age]]</f>
        <v>42</v>
      </c>
      <c r="M688">
        <f>IF(insurance9[[#This Row],[smoker]]="yes",1,0)</f>
        <v>0</v>
      </c>
      <c r="N688" t="str">
        <f>IF(insurance9[[#This Row],[smoker]]="yes","Perokok","Non Perokok")</f>
        <v>Non Perokok</v>
      </c>
      <c r="O688" s="138">
        <f>insurance9[[#This Row],[charges]]</f>
        <v>7729.6457499999997</v>
      </c>
      <c r="P688" s="138" t="str" cm="1">
        <f t="array" ref="P688">INDEX(bmi[bmi name],MATCH(1,(insurance9[[#This Row],[bmi]]&lt;bmi[bmi atas])*(insurance9[[#This Row],[bmi]]&gt;=bmi[bmi bawah]),0),0)</f>
        <v>Obesitas I</v>
      </c>
      <c r="Q688" s="138">
        <f>insurance9[[#This Row],[cha]]</f>
        <v>7729.6457499999997</v>
      </c>
      <c r="R688" s="138" t="str">
        <f>insurance9[[#This Row],[smo]]</f>
        <v>Non Perokok</v>
      </c>
      <c r="S688" s="149">
        <f>insurance9[[#This Row],[bmi]]</f>
        <v>26.125</v>
      </c>
      <c r="T688" s="149">
        <f>insurance9[[#This Row],[age]]</f>
        <v>42</v>
      </c>
      <c r="U688" s="149">
        <f>insurance9[[#This Row],[bmi2]]</f>
        <v>26.125</v>
      </c>
      <c r="V688">
        <f>insurance9[[#This Row],[charges_class]]</f>
        <v>2</v>
      </c>
      <c r="W688">
        <f>VLOOKUP(insurance9[[#This Row],[region]],Table2[],2,0)</f>
        <v>2</v>
      </c>
      <c r="X688">
        <f>IF(insurance9[[#This Row],[sex]]="female",0,1)</f>
        <v>1</v>
      </c>
      <c r="Y688">
        <f>insurance9[[#This Row],[bmi]]</f>
        <v>26.125</v>
      </c>
      <c r="Z688">
        <f>insurance9[[#This Row],[children]]</f>
        <v>2</v>
      </c>
    </row>
    <row r="689" spans="1:26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 s="29">
        <v>5438.7491</v>
      </c>
      <c r="H689" cm="1">
        <f t="array" ref="H689">INDEX(kelas_charges[kelas],MATCH(1,(insurance9[[#This Row],[charges]]&gt;=kelas_charges[Lower])*(insurance9[[#This Row],[charges]]&lt;kelas_charges[Upper]),0),1)</f>
        <v>1</v>
      </c>
      <c r="I689" t="str" cm="1">
        <f t="array" ref="I689">INDEX(kelas_charges[desc],MATCH(1,(insurance9[[#This Row],[charges]]&gt;=kelas_charges[Lower])*(insurance9[[#This Row],[charges]]&lt;kelas_charges[Upper]),0),1)</f>
        <v>1121 s.d 6817</v>
      </c>
      <c r="J689">
        <f>IF(insurance9[[#This Row],[charges]]&gt;16700,1,0)</f>
        <v>0</v>
      </c>
      <c r="K689" s="138">
        <f>insurance9[[#This Row],[charges]]</f>
        <v>5438.7491</v>
      </c>
      <c r="L689">
        <f>insurance9[[#This Row],[age]]</f>
        <v>40</v>
      </c>
      <c r="M689">
        <f>IF(insurance9[[#This Row],[smoker]]="yes",1,0)</f>
        <v>0</v>
      </c>
      <c r="N689" t="str">
        <f>IF(insurance9[[#This Row],[smoker]]="yes","Perokok","Non Perokok")</f>
        <v>Non Perokok</v>
      </c>
      <c r="O689" s="138">
        <f>insurance9[[#This Row],[charges]]</f>
        <v>5438.7491</v>
      </c>
      <c r="P689" s="138" t="str" cm="1">
        <f t="array" ref="P689">INDEX(bmi[bmi name],MATCH(1,(insurance9[[#This Row],[bmi]]&lt;bmi[bmi atas])*(insurance9[[#This Row],[bmi]]&gt;=bmi[bmi bawah]),0),0)</f>
        <v>Obesitas II</v>
      </c>
      <c r="Q689" s="138">
        <f>insurance9[[#This Row],[cha]]</f>
        <v>5438.7491</v>
      </c>
      <c r="R689" s="138" t="str">
        <f>insurance9[[#This Row],[smo]]</f>
        <v>Non Perokok</v>
      </c>
      <c r="S689" s="149">
        <f>insurance9[[#This Row],[bmi]]</f>
        <v>41.69</v>
      </c>
      <c r="T689" s="149">
        <f>insurance9[[#This Row],[age]]</f>
        <v>40</v>
      </c>
      <c r="U689" s="149">
        <f>insurance9[[#This Row],[bmi2]]</f>
        <v>41.69</v>
      </c>
      <c r="V689">
        <f>insurance9[[#This Row],[charges_class]]</f>
        <v>1</v>
      </c>
      <c r="W689">
        <f>VLOOKUP(insurance9[[#This Row],[region]],Table2[],2,0)</f>
        <v>4</v>
      </c>
      <c r="X689">
        <f>IF(insurance9[[#This Row],[sex]]="female",0,1)</f>
        <v>1</v>
      </c>
      <c r="Y689">
        <f>insurance9[[#This Row],[bmi]]</f>
        <v>41.69</v>
      </c>
      <c r="Z689">
        <f>insurance9[[#This Row],[children]]</f>
        <v>0</v>
      </c>
    </row>
    <row r="690" spans="1:26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 s="29">
        <v>26236.579969999999</v>
      </c>
      <c r="H690" cm="1">
        <f t="array" ref="H690">INDEX(kelas_charges[kelas],MATCH(1,(insurance9[[#This Row],[charges]]&gt;=kelas_charges[Lower])*(insurance9[[#This Row],[charges]]&lt;kelas_charges[Upper]),0),1)</f>
        <v>5</v>
      </c>
      <c r="I690" t="str" cm="1">
        <f t="array" ref="I690">INDEX(kelas_charges[desc],MATCH(1,(insurance9[[#This Row],[charges]]&gt;=kelas_charges[Lower])*(insurance9[[#This Row],[charges]]&lt;kelas_charges[Upper]),0),1)</f>
        <v>23903 s.d 29598</v>
      </c>
      <c r="J690">
        <f>IF(insurance9[[#This Row],[charges]]&gt;16700,1,0)</f>
        <v>1</v>
      </c>
      <c r="K690" s="138">
        <f>insurance9[[#This Row],[charges]]</f>
        <v>26236.579969999999</v>
      </c>
      <c r="L690">
        <f>insurance9[[#This Row],[age]]</f>
        <v>47</v>
      </c>
      <c r="M690">
        <f>IF(insurance9[[#This Row],[smoker]]="yes",1,0)</f>
        <v>0</v>
      </c>
      <c r="N690" t="str">
        <f>IF(insurance9[[#This Row],[smoker]]="yes","Perokok","Non Perokok")</f>
        <v>Non Perokok</v>
      </c>
      <c r="O690" s="138">
        <f>insurance9[[#This Row],[charges]]</f>
        <v>26236.579969999999</v>
      </c>
      <c r="P690" s="138" t="str" cm="1">
        <f t="array" ref="P690">INDEX(bmi[bmi name],MATCH(1,(insurance9[[#This Row],[bmi]]&lt;bmi[bmi atas])*(insurance9[[#This Row],[bmi]]&gt;=bmi[bmi bawah]),0),0)</f>
        <v>Overweight</v>
      </c>
      <c r="Q690" s="138">
        <f>insurance9[[#This Row],[cha]]</f>
        <v>26236.579969999999</v>
      </c>
      <c r="R690" s="138" t="str">
        <f>insurance9[[#This Row],[smo]]</f>
        <v>Non Perokok</v>
      </c>
      <c r="S690" s="149">
        <f>insurance9[[#This Row],[bmi]]</f>
        <v>24.1</v>
      </c>
      <c r="T690" s="149">
        <f>insurance9[[#This Row],[age]]</f>
        <v>47</v>
      </c>
      <c r="U690" s="149">
        <f>insurance9[[#This Row],[bmi2]]</f>
        <v>24.1</v>
      </c>
      <c r="V690">
        <f>insurance9[[#This Row],[charges_class]]</f>
        <v>5</v>
      </c>
      <c r="W690">
        <f>VLOOKUP(insurance9[[#This Row],[region]],Table2[],2,0)</f>
        <v>3</v>
      </c>
      <c r="X690">
        <f>IF(insurance9[[#This Row],[sex]]="female",0,1)</f>
        <v>0</v>
      </c>
      <c r="Y690">
        <f>insurance9[[#This Row],[bmi]]</f>
        <v>24.1</v>
      </c>
      <c r="Z690">
        <f>insurance9[[#This Row],[children]]</f>
        <v>1</v>
      </c>
    </row>
    <row r="691" spans="1:26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 s="29">
        <v>34806.467700000001</v>
      </c>
      <c r="H691" cm="1">
        <f t="array" ref="H691">INDEX(kelas_charges[kelas],MATCH(1,(insurance9[[#This Row],[charges]]&gt;=kelas_charges[Lower])*(insurance9[[#This Row],[charges]]&lt;kelas_charges[Upper]),0),1)</f>
        <v>6</v>
      </c>
      <c r="I691" t="str" cm="1">
        <f t="array" ref="I691">INDEX(kelas_charges[desc],MATCH(1,(insurance9[[#This Row],[charges]]&gt;=kelas_charges[Lower])*(insurance9[[#This Row],[charges]]&lt;kelas_charges[Upper]),0),1)</f>
        <v>29598 s.d 35293</v>
      </c>
      <c r="J691">
        <f>IF(insurance9[[#This Row],[charges]]&gt;16700,1,0)</f>
        <v>1</v>
      </c>
      <c r="K691" s="138">
        <f>insurance9[[#This Row],[charges]]</f>
        <v>34806.467700000001</v>
      </c>
      <c r="L691">
        <f>insurance9[[#This Row],[age]]</f>
        <v>27</v>
      </c>
      <c r="M691">
        <f>IF(insurance9[[#This Row],[smoker]]="yes",1,0)</f>
        <v>1</v>
      </c>
      <c r="N691" t="str">
        <f>IF(insurance9[[#This Row],[smoker]]="yes","Perokok","Non Perokok")</f>
        <v>Perokok</v>
      </c>
      <c r="O691" s="138">
        <f>insurance9[[#This Row],[charges]]</f>
        <v>34806.467700000001</v>
      </c>
      <c r="P691" s="138" t="str" cm="1">
        <f t="array" ref="P691">INDEX(bmi[bmi name],MATCH(1,(insurance9[[#This Row],[bmi]]&lt;bmi[bmi atas])*(insurance9[[#This Row],[bmi]]&gt;=bmi[bmi bawah]),0),0)</f>
        <v>Obesitas II</v>
      </c>
      <c r="Q691" s="138">
        <f>insurance9[[#This Row],[cha]]</f>
        <v>34806.467700000001</v>
      </c>
      <c r="R691" s="138" t="str">
        <f>insurance9[[#This Row],[smo]]</f>
        <v>Perokok</v>
      </c>
      <c r="S691" s="149">
        <f>insurance9[[#This Row],[bmi]]</f>
        <v>31.13</v>
      </c>
      <c r="T691" s="149">
        <f>insurance9[[#This Row],[age]]</f>
        <v>27</v>
      </c>
      <c r="U691" s="149">
        <f>insurance9[[#This Row],[bmi2]]</f>
        <v>31.13</v>
      </c>
      <c r="V691">
        <f>insurance9[[#This Row],[charges_class]]</f>
        <v>6</v>
      </c>
      <c r="W691">
        <f>VLOOKUP(insurance9[[#This Row],[region]],Table2[],2,0)</f>
        <v>4</v>
      </c>
      <c r="X691">
        <f>IF(insurance9[[#This Row],[sex]]="female",0,1)</f>
        <v>1</v>
      </c>
      <c r="Y691">
        <f>insurance9[[#This Row],[bmi]]</f>
        <v>31.13</v>
      </c>
      <c r="Z691">
        <f>insurance9[[#This Row],[children]]</f>
        <v>1</v>
      </c>
    </row>
    <row r="692" spans="1:26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 s="29">
        <v>2104.1134000000002</v>
      </c>
      <c r="H692" cm="1">
        <f t="array" ref="H692">INDEX(kelas_charges[kelas],MATCH(1,(insurance9[[#This Row],[charges]]&gt;=kelas_charges[Lower])*(insurance9[[#This Row],[charges]]&lt;kelas_charges[Upper]),0),1)</f>
        <v>1</v>
      </c>
      <c r="I692" t="str" cm="1">
        <f t="array" ref="I692">INDEX(kelas_charges[desc],MATCH(1,(insurance9[[#This Row],[charges]]&gt;=kelas_charges[Lower])*(insurance9[[#This Row],[charges]]&lt;kelas_charges[Upper]),0),1)</f>
        <v>1121 s.d 6817</v>
      </c>
      <c r="J692">
        <f>IF(insurance9[[#This Row],[charges]]&gt;16700,1,0)</f>
        <v>0</v>
      </c>
      <c r="K692" s="138">
        <f>insurance9[[#This Row],[charges]]</f>
        <v>2104.1134000000002</v>
      </c>
      <c r="L692">
        <f>insurance9[[#This Row],[age]]</f>
        <v>21</v>
      </c>
      <c r="M692">
        <f>IF(insurance9[[#This Row],[smoker]]="yes",1,0)</f>
        <v>0</v>
      </c>
      <c r="N692" t="str">
        <f>IF(insurance9[[#This Row],[smoker]]="yes","Perokok","Non Perokok")</f>
        <v>Non Perokok</v>
      </c>
      <c r="O692" s="138">
        <f>insurance9[[#This Row],[charges]]</f>
        <v>2104.1134000000002</v>
      </c>
      <c r="P692" s="138" t="str" cm="1">
        <f t="array" ref="P692">INDEX(bmi[bmi name],MATCH(1,(insurance9[[#This Row],[bmi]]&lt;bmi[bmi atas])*(insurance9[[#This Row],[bmi]]&gt;=bmi[bmi bawah]),0),0)</f>
        <v>Obesitas I</v>
      </c>
      <c r="Q692" s="138">
        <f>insurance9[[#This Row],[cha]]</f>
        <v>2104.1134000000002</v>
      </c>
      <c r="R692" s="138" t="str">
        <f>insurance9[[#This Row],[smo]]</f>
        <v>Non Perokok</v>
      </c>
      <c r="S692" s="149">
        <f>insurance9[[#This Row],[bmi]]</f>
        <v>27.36</v>
      </c>
      <c r="T692" s="149">
        <f>insurance9[[#This Row],[age]]</f>
        <v>21</v>
      </c>
      <c r="U692" s="149">
        <f>insurance9[[#This Row],[bmi2]]</f>
        <v>27.36</v>
      </c>
      <c r="V692">
        <f>insurance9[[#This Row],[charges_class]]</f>
        <v>1</v>
      </c>
      <c r="W692">
        <f>VLOOKUP(insurance9[[#This Row],[region]],Table2[],2,0)</f>
        <v>2</v>
      </c>
      <c r="X692">
        <f>IF(insurance9[[#This Row],[sex]]="female",0,1)</f>
        <v>1</v>
      </c>
      <c r="Y692">
        <f>insurance9[[#This Row],[bmi]]</f>
        <v>27.36</v>
      </c>
      <c r="Z692">
        <f>insurance9[[#This Row],[children]]</f>
        <v>0</v>
      </c>
    </row>
    <row r="693" spans="1:26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 s="29">
        <v>8068.1850000000004</v>
      </c>
      <c r="H693" cm="1">
        <f t="array" ref="H693">INDEX(kelas_charges[kelas],MATCH(1,(insurance9[[#This Row],[charges]]&gt;=kelas_charges[Lower])*(insurance9[[#This Row],[charges]]&lt;kelas_charges[Upper]),0),1)</f>
        <v>2</v>
      </c>
      <c r="I693" t="str" cm="1">
        <f t="array" ref="I693">INDEX(kelas_charges[desc],MATCH(1,(insurance9[[#This Row],[charges]]&gt;=kelas_charges[Lower])*(insurance9[[#This Row],[charges]]&lt;kelas_charges[Upper]),0),1)</f>
        <v>6817 s.d 12512</v>
      </c>
      <c r="J693">
        <f>IF(insurance9[[#This Row],[charges]]&gt;16700,1,0)</f>
        <v>0</v>
      </c>
      <c r="K693" s="138">
        <f>insurance9[[#This Row],[charges]]</f>
        <v>8068.1850000000004</v>
      </c>
      <c r="L693">
        <f>insurance9[[#This Row],[age]]</f>
        <v>47</v>
      </c>
      <c r="M693">
        <f>IF(insurance9[[#This Row],[smoker]]="yes",1,0)</f>
        <v>0</v>
      </c>
      <c r="N693" t="str">
        <f>IF(insurance9[[#This Row],[smoker]]="yes","Perokok","Non Perokok")</f>
        <v>Non Perokok</v>
      </c>
      <c r="O693" s="138">
        <f>insurance9[[#This Row],[charges]]</f>
        <v>8068.1850000000004</v>
      </c>
      <c r="P693" s="138" t="str" cm="1">
        <f t="array" ref="P693">INDEX(bmi[bmi name],MATCH(1,(insurance9[[#This Row],[bmi]]&lt;bmi[bmi atas])*(insurance9[[#This Row],[bmi]]&gt;=bmi[bmi bawah]),0),0)</f>
        <v>Obesitas II</v>
      </c>
      <c r="Q693" s="138">
        <f>insurance9[[#This Row],[cha]]</f>
        <v>8068.1850000000004</v>
      </c>
      <c r="R693" s="138" t="str">
        <f>insurance9[[#This Row],[smo]]</f>
        <v>Non Perokok</v>
      </c>
      <c r="S693" s="149">
        <f>insurance9[[#This Row],[bmi]]</f>
        <v>36.200000000000003</v>
      </c>
      <c r="T693" s="149">
        <f>insurance9[[#This Row],[age]]</f>
        <v>47</v>
      </c>
      <c r="U693" s="149">
        <f>insurance9[[#This Row],[bmi2]]</f>
        <v>36.200000000000003</v>
      </c>
      <c r="V693">
        <f>insurance9[[#This Row],[charges_class]]</f>
        <v>2</v>
      </c>
      <c r="W693">
        <f>VLOOKUP(insurance9[[#This Row],[region]],Table2[],2,0)</f>
        <v>3</v>
      </c>
      <c r="X693">
        <f>IF(insurance9[[#This Row],[sex]]="female",0,1)</f>
        <v>1</v>
      </c>
      <c r="Y693">
        <f>insurance9[[#This Row],[bmi]]</f>
        <v>36.200000000000003</v>
      </c>
      <c r="Z693">
        <f>insurance9[[#This Row],[children]]</f>
        <v>1</v>
      </c>
    </row>
    <row r="694" spans="1:26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 s="29">
        <v>2362.2290499999999</v>
      </c>
      <c r="H694" cm="1">
        <f t="array" ref="H694">INDEX(kelas_charges[kelas],MATCH(1,(insurance9[[#This Row],[charges]]&gt;=kelas_charges[Lower])*(insurance9[[#This Row],[charges]]&lt;kelas_charges[Upper]),0),1)</f>
        <v>1</v>
      </c>
      <c r="I694" t="str" cm="1">
        <f t="array" ref="I694">INDEX(kelas_charges[desc],MATCH(1,(insurance9[[#This Row],[charges]]&gt;=kelas_charges[Lower])*(insurance9[[#This Row],[charges]]&lt;kelas_charges[Upper]),0),1)</f>
        <v>1121 s.d 6817</v>
      </c>
      <c r="J694">
        <f>IF(insurance9[[#This Row],[charges]]&gt;16700,1,0)</f>
        <v>0</v>
      </c>
      <c r="K694" s="138">
        <f>insurance9[[#This Row],[charges]]</f>
        <v>2362.2290499999999</v>
      </c>
      <c r="L694">
        <f>insurance9[[#This Row],[age]]</f>
        <v>20</v>
      </c>
      <c r="M694">
        <f>IF(insurance9[[#This Row],[smoker]]="yes",1,0)</f>
        <v>0</v>
      </c>
      <c r="N694" t="str">
        <f>IF(insurance9[[#This Row],[smoker]]="yes","Perokok","Non Perokok")</f>
        <v>Non Perokok</v>
      </c>
      <c r="O694" s="138">
        <f>insurance9[[#This Row],[charges]]</f>
        <v>2362.2290499999999</v>
      </c>
      <c r="P694" s="138" t="str" cm="1">
        <f t="array" ref="P694">INDEX(bmi[bmi name],MATCH(1,(insurance9[[#This Row],[bmi]]&lt;bmi[bmi atas])*(insurance9[[#This Row],[bmi]]&gt;=bmi[bmi bawah]),0),0)</f>
        <v>Obesitas II</v>
      </c>
      <c r="Q694" s="138">
        <f>insurance9[[#This Row],[cha]]</f>
        <v>2362.2290499999999</v>
      </c>
      <c r="R694" s="138" t="str">
        <f>insurance9[[#This Row],[smo]]</f>
        <v>Non Perokok</v>
      </c>
      <c r="S694" s="149">
        <f>insurance9[[#This Row],[bmi]]</f>
        <v>32.395000000000003</v>
      </c>
      <c r="T694" s="149">
        <f>insurance9[[#This Row],[age]]</f>
        <v>20</v>
      </c>
      <c r="U694" s="149">
        <f>insurance9[[#This Row],[bmi2]]</f>
        <v>32.395000000000003</v>
      </c>
      <c r="V694">
        <f>insurance9[[#This Row],[charges_class]]</f>
        <v>1</v>
      </c>
      <c r="W694">
        <f>VLOOKUP(insurance9[[#This Row],[region]],Table2[],2,0)</f>
        <v>1</v>
      </c>
      <c r="X694">
        <f>IF(insurance9[[#This Row],[sex]]="female",0,1)</f>
        <v>1</v>
      </c>
      <c r="Y694">
        <f>insurance9[[#This Row],[bmi]]</f>
        <v>32.395000000000003</v>
      </c>
      <c r="Z694">
        <f>insurance9[[#This Row],[children]]</f>
        <v>1</v>
      </c>
    </row>
    <row r="695" spans="1:26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 s="29">
        <v>2352.9684499999998</v>
      </c>
      <c r="H695" cm="1">
        <f t="array" ref="H695">INDEX(kelas_charges[kelas],MATCH(1,(insurance9[[#This Row],[charges]]&gt;=kelas_charges[Lower])*(insurance9[[#This Row],[charges]]&lt;kelas_charges[Upper]),0),1)</f>
        <v>1</v>
      </c>
      <c r="I695" t="str" cm="1">
        <f t="array" ref="I695">INDEX(kelas_charges[desc],MATCH(1,(insurance9[[#This Row],[charges]]&gt;=kelas_charges[Lower])*(insurance9[[#This Row],[charges]]&lt;kelas_charges[Upper]),0),1)</f>
        <v>1121 s.d 6817</v>
      </c>
      <c r="J695">
        <f>IF(insurance9[[#This Row],[charges]]&gt;16700,1,0)</f>
        <v>0</v>
      </c>
      <c r="K695" s="138">
        <f>insurance9[[#This Row],[charges]]</f>
        <v>2352.9684499999998</v>
      </c>
      <c r="L695">
        <f>insurance9[[#This Row],[age]]</f>
        <v>24</v>
      </c>
      <c r="M695">
        <f>IF(insurance9[[#This Row],[smoker]]="yes",1,0)</f>
        <v>0</v>
      </c>
      <c r="N695" t="str">
        <f>IF(insurance9[[#This Row],[smoker]]="yes","Perokok","Non Perokok")</f>
        <v>Non Perokok</v>
      </c>
      <c r="O695" s="138">
        <f>insurance9[[#This Row],[charges]]</f>
        <v>2352.9684499999998</v>
      </c>
      <c r="P695" s="138" t="str" cm="1">
        <f t="array" ref="P695">INDEX(bmi[bmi name],MATCH(1,(insurance9[[#This Row],[bmi]]&lt;bmi[bmi atas])*(insurance9[[#This Row],[bmi]]&gt;=bmi[bmi bawah]),0),0)</f>
        <v>Overweight</v>
      </c>
      <c r="Q695" s="138">
        <f>insurance9[[#This Row],[cha]]</f>
        <v>2352.9684499999998</v>
      </c>
      <c r="R695" s="138" t="str">
        <f>insurance9[[#This Row],[smo]]</f>
        <v>Non Perokok</v>
      </c>
      <c r="S695" s="149">
        <f>insurance9[[#This Row],[bmi]]</f>
        <v>23.655000000000001</v>
      </c>
      <c r="T695" s="149">
        <f>insurance9[[#This Row],[age]]</f>
        <v>24</v>
      </c>
      <c r="U695" s="149">
        <f>insurance9[[#This Row],[bmi2]]</f>
        <v>23.655000000000001</v>
      </c>
      <c r="V695">
        <f>insurance9[[#This Row],[charges_class]]</f>
        <v>1</v>
      </c>
      <c r="W695">
        <f>VLOOKUP(insurance9[[#This Row],[region]],Table2[],2,0)</f>
        <v>1</v>
      </c>
      <c r="X695">
        <f>IF(insurance9[[#This Row],[sex]]="female",0,1)</f>
        <v>1</v>
      </c>
      <c r="Y695">
        <f>insurance9[[#This Row],[bmi]]</f>
        <v>23.655000000000001</v>
      </c>
      <c r="Z695">
        <f>insurance9[[#This Row],[children]]</f>
        <v>0</v>
      </c>
    </row>
    <row r="696" spans="1:26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 s="29">
        <v>3577.9989999999998</v>
      </c>
      <c r="H696" cm="1">
        <f t="array" ref="H696">INDEX(kelas_charges[kelas],MATCH(1,(insurance9[[#This Row],[charges]]&gt;=kelas_charges[Lower])*(insurance9[[#This Row],[charges]]&lt;kelas_charges[Upper]),0),1)</f>
        <v>1</v>
      </c>
      <c r="I696" t="str" cm="1">
        <f t="array" ref="I696">INDEX(kelas_charges[desc],MATCH(1,(insurance9[[#This Row],[charges]]&gt;=kelas_charges[Lower])*(insurance9[[#This Row],[charges]]&lt;kelas_charges[Upper]),0),1)</f>
        <v>1121 s.d 6817</v>
      </c>
      <c r="J696">
        <f>IF(insurance9[[#This Row],[charges]]&gt;16700,1,0)</f>
        <v>0</v>
      </c>
      <c r="K696" s="138">
        <f>insurance9[[#This Row],[charges]]</f>
        <v>3577.9989999999998</v>
      </c>
      <c r="L696">
        <f>insurance9[[#This Row],[age]]</f>
        <v>27</v>
      </c>
      <c r="M696">
        <f>IF(insurance9[[#This Row],[smoker]]="yes",1,0)</f>
        <v>0</v>
      </c>
      <c r="N696" t="str">
        <f>IF(insurance9[[#This Row],[smoker]]="yes","Perokok","Non Perokok")</f>
        <v>Non Perokok</v>
      </c>
      <c r="O696" s="138">
        <f>insurance9[[#This Row],[charges]]</f>
        <v>3577.9989999999998</v>
      </c>
      <c r="P696" s="138" t="str" cm="1">
        <f t="array" ref="P696">INDEX(bmi[bmi name],MATCH(1,(insurance9[[#This Row],[bmi]]&lt;bmi[bmi atas])*(insurance9[[#This Row],[bmi]]&gt;=bmi[bmi bawah]),0),0)</f>
        <v>Obesitas II</v>
      </c>
      <c r="Q696" s="138">
        <f>insurance9[[#This Row],[cha]]</f>
        <v>3577.9989999999998</v>
      </c>
      <c r="R696" s="138" t="str">
        <f>insurance9[[#This Row],[smo]]</f>
        <v>Non Perokok</v>
      </c>
      <c r="S696" s="149">
        <f>insurance9[[#This Row],[bmi]]</f>
        <v>34.799999999999997</v>
      </c>
      <c r="T696" s="149">
        <f>insurance9[[#This Row],[age]]</f>
        <v>27</v>
      </c>
      <c r="U696" s="149">
        <f>insurance9[[#This Row],[bmi2]]</f>
        <v>34.799999999999997</v>
      </c>
      <c r="V696">
        <f>insurance9[[#This Row],[charges_class]]</f>
        <v>1</v>
      </c>
      <c r="W696">
        <f>VLOOKUP(insurance9[[#This Row],[region]],Table2[],2,0)</f>
        <v>3</v>
      </c>
      <c r="X696">
        <f>IF(insurance9[[#This Row],[sex]]="female",0,1)</f>
        <v>0</v>
      </c>
      <c r="Y696">
        <f>insurance9[[#This Row],[bmi]]</f>
        <v>34.799999999999997</v>
      </c>
      <c r="Z696">
        <f>insurance9[[#This Row],[children]]</f>
        <v>1</v>
      </c>
    </row>
    <row r="697" spans="1:26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 s="29">
        <v>3201.2451500000002</v>
      </c>
      <c r="H697" cm="1">
        <f t="array" ref="H697">INDEX(kelas_charges[kelas],MATCH(1,(insurance9[[#This Row],[charges]]&gt;=kelas_charges[Lower])*(insurance9[[#This Row],[charges]]&lt;kelas_charges[Upper]),0),1)</f>
        <v>1</v>
      </c>
      <c r="I697" t="str" cm="1">
        <f t="array" ref="I697">INDEX(kelas_charges[desc],MATCH(1,(insurance9[[#This Row],[charges]]&gt;=kelas_charges[Lower])*(insurance9[[#This Row],[charges]]&lt;kelas_charges[Upper]),0),1)</f>
        <v>1121 s.d 6817</v>
      </c>
      <c r="J697">
        <f>IF(insurance9[[#This Row],[charges]]&gt;16700,1,0)</f>
        <v>0</v>
      </c>
      <c r="K697" s="138">
        <f>insurance9[[#This Row],[charges]]</f>
        <v>3201.2451500000002</v>
      </c>
      <c r="L697">
        <f>insurance9[[#This Row],[age]]</f>
        <v>26</v>
      </c>
      <c r="M697">
        <f>IF(insurance9[[#This Row],[smoker]]="yes",1,0)</f>
        <v>0</v>
      </c>
      <c r="N697" t="str">
        <f>IF(insurance9[[#This Row],[smoker]]="yes","Perokok","Non Perokok")</f>
        <v>Non Perokok</v>
      </c>
      <c r="O697" s="138">
        <f>insurance9[[#This Row],[charges]]</f>
        <v>3201.2451500000002</v>
      </c>
      <c r="P697" s="138" t="str" cm="1">
        <f t="array" ref="P697">INDEX(bmi[bmi name],MATCH(1,(insurance9[[#This Row],[bmi]]&lt;bmi[bmi atas])*(insurance9[[#This Row],[bmi]]&gt;=bmi[bmi bawah]),0),0)</f>
        <v>Obesitas II</v>
      </c>
      <c r="Q697" s="138">
        <f>insurance9[[#This Row],[cha]]</f>
        <v>3201.2451500000002</v>
      </c>
      <c r="R697" s="138" t="str">
        <f>insurance9[[#This Row],[smo]]</f>
        <v>Non Perokok</v>
      </c>
      <c r="S697" s="149">
        <f>insurance9[[#This Row],[bmi]]</f>
        <v>40.185000000000002</v>
      </c>
      <c r="T697" s="149">
        <f>insurance9[[#This Row],[age]]</f>
        <v>26</v>
      </c>
      <c r="U697" s="149">
        <f>insurance9[[#This Row],[bmi2]]</f>
        <v>40.185000000000002</v>
      </c>
      <c r="V697">
        <f>insurance9[[#This Row],[charges_class]]</f>
        <v>1</v>
      </c>
      <c r="W697">
        <f>VLOOKUP(insurance9[[#This Row],[region]],Table2[],2,0)</f>
        <v>1</v>
      </c>
      <c r="X697">
        <f>IF(insurance9[[#This Row],[sex]]="female",0,1)</f>
        <v>0</v>
      </c>
      <c r="Y697">
        <f>insurance9[[#This Row],[bmi]]</f>
        <v>40.185000000000002</v>
      </c>
      <c r="Z697">
        <f>insurance9[[#This Row],[children]]</f>
        <v>0</v>
      </c>
    </row>
    <row r="698" spans="1:26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 s="29">
        <v>29186.482360000002</v>
      </c>
      <c r="H698" cm="1">
        <f t="array" ref="H698">INDEX(kelas_charges[kelas],MATCH(1,(insurance9[[#This Row],[charges]]&gt;=kelas_charges[Lower])*(insurance9[[#This Row],[charges]]&lt;kelas_charges[Upper]),0),1)</f>
        <v>5</v>
      </c>
      <c r="I698" t="str" cm="1">
        <f t="array" ref="I698">INDEX(kelas_charges[desc],MATCH(1,(insurance9[[#This Row],[charges]]&gt;=kelas_charges[Lower])*(insurance9[[#This Row],[charges]]&lt;kelas_charges[Upper]),0),1)</f>
        <v>23903 s.d 29598</v>
      </c>
      <c r="J698">
        <f>IF(insurance9[[#This Row],[charges]]&gt;16700,1,0)</f>
        <v>1</v>
      </c>
      <c r="K698" s="138">
        <f>insurance9[[#This Row],[charges]]</f>
        <v>29186.482360000002</v>
      </c>
      <c r="L698">
        <f>insurance9[[#This Row],[age]]</f>
        <v>53</v>
      </c>
      <c r="M698">
        <f>IF(insurance9[[#This Row],[smoker]]="yes",1,0)</f>
        <v>0</v>
      </c>
      <c r="N698" t="str">
        <f>IF(insurance9[[#This Row],[smoker]]="yes","Perokok","Non Perokok")</f>
        <v>Non Perokok</v>
      </c>
      <c r="O698" s="138">
        <f>insurance9[[#This Row],[charges]]</f>
        <v>29186.482360000002</v>
      </c>
      <c r="P698" s="138" t="str" cm="1">
        <f t="array" ref="P698">INDEX(bmi[bmi name],MATCH(1,(insurance9[[#This Row],[bmi]]&lt;bmi[bmi atas])*(insurance9[[#This Row],[bmi]]&gt;=bmi[bmi bawah]),0),0)</f>
        <v>Obesitas II</v>
      </c>
      <c r="Q698" s="138">
        <f>insurance9[[#This Row],[cha]]</f>
        <v>29186.482360000002</v>
      </c>
      <c r="R698" s="138" t="str">
        <f>insurance9[[#This Row],[smo]]</f>
        <v>Non Perokok</v>
      </c>
      <c r="S698" s="149">
        <f>insurance9[[#This Row],[bmi]]</f>
        <v>32.299999999999997</v>
      </c>
      <c r="T698" s="149">
        <f>insurance9[[#This Row],[age]]</f>
        <v>53</v>
      </c>
      <c r="U698" s="149">
        <f>insurance9[[#This Row],[bmi2]]</f>
        <v>32.299999999999997</v>
      </c>
      <c r="V698">
        <f>insurance9[[#This Row],[charges_class]]</f>
        <v>5</v>
      </c>
      <c r="W698">
        <f>VLOOKUP(insurance9[[#This Row],[region]],Table2[],2,0)</f>
        <v>2</v>
      </c>
      <c r="X698">
        <f>IF(insurance9[[#This Row],[sex]]="female",0,1)</f>
        <v>0</v>
      </c>
      <c r="Y698">
        <f>insurance9[[#This Row],[bmi]]</f>
        <v>32.299999999999997</v>
      </c>
      <c r="Z698">
        <f>insurance9[[#This Row],[children]]</f>
        <v>2</v>
      </c>
    </row>
    <row r="699" spans="1:26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 s="29">
        <v>40273.645499999999</v>
      </c>
      <c r="H699" cm="1">
        <f t="array" ref="H699">INDEX(kelas_charges[kelas],MATCH(1,(insurance9[[#This Row],[charges]]&gt;=kelas_charges[Lower])*(insurance9[[#This Row],[charges]]&lt;kelas_charges[Upper]),0),1)</f>
        <v>7</v>
      </c>
      <c r="I699" t="str" cm="1">
        <f t="array" ref="I699">INDEX(kelas_charges[desc],MATCH(1,(insurance9[[#This Row],[charges]]&gt;=kelas_charges[Lower])*(insurance9[[#This Row],[charges]]&lt;kelas_charges[Upper]),0),1)</f>
        <v>35293 s.d 40989</v>
      </c>
      <c r="J699">
        <f>IF(insurance9[[#This Row],[charges]]&gt;16700,1,0)</f>
        <v>1</v>
      </c>
      <c r="K699" s="138">
        <f>insurance9[[#This Row],[charges]]</f>
        <v>40273.645499999999</v>
      </c>
      <c r="L699">
        <f>insurance9[[#This Row],[age]]</f>
        <v>41</v>
      </c>
      <c r="M699">
        <f>IF(insurance9[[#This Row],[smoker]]="yes",1,0)</f>
        <v>1</v>
      </c>
      <c r="N699" t="str">
        <f>IF(insurance9[[#This Row],[smoker]]="yes","Perokok","Non Perokok")</f>
        <v>Perokok</v>
      </c>
      <c r="O699" s="138">
        <f>insurance9[[#This Row],[charges]]</f>
        <v>40273.645499999999</v>
      </c>
      <c r="P699" s="138" t="str" cm="1">
        <f t="array" ref="P699">INDEX(bmi[bmi name],MATCH(1,(insurance9[[#This Row],[bmi]]&lt;bmi[bmi atas])*(insurance9[[#This Row],[bmi]]&gt;=bmi[bmi bawah]),0),0)</f>
        <v>Obesitas II</v>
      </c>
      <c r="Q699" s="138">
        <f>insurance9[[#This Row],[cha]]</f>
        <v>40273.645499999999</v>
      </c>
      <c r="R699" s="138" t="str">
        <f>insurance9[[#This Row],[smo]]</f>
        <v>Perokok</v>
      </c>
      <c r="S699" s="149">
        <f>insurance9[[#This Row],[bmi]]</f>
        <v>35.75</v>
      </c>
      <c r="T699" s="149">
        <f>insurance9[[#This Row],[age]]</f>
        <v>41</v>
      </c>
      <c r="U699" s="149">
        <f>insurance9[[#This Row],[bmi2]]</f>
        <v>35.75</v>
      </c>
      <c r="V699">
        <f>insurance9[[#This Row],[charges_class]]</f>
        <v>7</v>
      </c>
      <c r="W699">
        <f>VLOOKUP(insurance9[[#This Row],[region]],Table2[],2,0)</f>
        <v>4</v>
      </c>
      <c r="X699">
        <f>IF(insurance9[[#This Row],[sex]]="female",0,1)</f>
        <v>1</v>
      </c>
      <c r="Y699">
        <f>insurance9[[#This Row],[bmi]]</f>
        <v>35.75</v>
      </c>
      <c r="Z699">
        <f>insurance9[[#This Row],[children]]</f>
        <v>1</v>
      </c>
    </row>
    <row r="700" spans="1:26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 s="29">
        <v>10976.24575</v>
      </c>
      <c r="H700" cm="1">
        <f t="array" ref="H700">INDEX(kelas_charges[kelas],MATCH(1,(insurance9[[#This Row],[charges]]&gt;=kelas_charges[Lower])*(insurance9[[#This Row],[charges]]&lt;kelas_charges[Upper]),0),1)</f>
        <v>2</v>
      </c>
      <c r="I700" t="str" cm="1">
        <f t="array" ref="I700">INDEX(kelas_charges[desc],MATCH(1,(insurance9[[#This Row],[charges]]&gt;=kelas_charges[Lower])*(insurance9[[#This Row],[charges]]&lt;kelas_charges[Upper]),0),1)</f>
        <v>6817 s.d 12512</v>
      </c>
      <c r="J700">
        <f>IF(insurance9[[#This Row],[charges]]&gt;16700,1,0)</f>
        <v>0</v>
      </c>
      <c r="K700" s="138">
        <f>insurance9[[#This Row],[charges]]</f>
        <v>10976.24575</v>
      </c>
      <c r="L700">
        <f>insurance9[[#This Row],[age]]</f>
        <v>56</v>
      </c>
      <c r="M700">
        <f>IF(insurance9[[#This Row],[smoker]]="yes",1,0)</f>
        <v>0</v>
      </c>
      <c r="N700" t="str">
        <f>IF(insurance9[[#This Row],[smoker]]="yes","Perokok","Non Perokok")</f>
        <v>Non Perokok</v>
      </c>
      <c r="O700" s="138">
        <f>insurance9[[#This Row],[charges]]</f>
        <v>10976.24575</v>
      </c>
      <c r="P700" s="138" t="str" cm="1">
        <f t="array" ref="P700">INDEX(bmi[bmi name],MATCH(1,(insurance9[[#This Row],[bmi]]&lt;bmi[bmi atas])*(insurance9[[#This Row],[bmi]]&gt;=bmi[bmi bawah]),0),0)</f>
        <v>Obesitas II</v>
      </c>
      <c r="Q700" s="138">
        <f>insurance9[[#This Row],[cha]]</f>
        <v>10976.24575</v>
      </c>
      <c r="R700" s="138" t="str">
        <f>insurance9[[#This Row],[smo]]</f>
        <v>Non Perokok</v>
      </c>
      <c r="S700" s="149">
        <f>insurance9[[#This Row],[bmi]]</f>
        <v>33.725000000000001</v>
      </c>
      <c r="T700" s="149">
        <f>insurance9[[#This Row],[age]]</f>
        <v>56</v>
      </c>
      <c r="U700" s="149">
        <f>insurance9[[#This Row],[bmi2]]</f>
        <v>33.725000000000001</v>
      </c>
      <c r="V700">
        <f>insurance9[[#This Row],[charges_class]]</f>
        <v>2</v>
      </c>
      <c r="W700">
        <f>VLOOKUP(insurance9[[#This Row],[region]],Table2[],2,0)</f>
        <v>1</v>
      </c>
      <c r="X700">
        <f>IF(insurance9[[#This Row],[sex]]="female",0,1)</f>
        <v>1</v>
      </c>
      <c r="Y700">
        <f>insurance9[[#This Row],[bmi]]</f>
        <v>33.725000000000001</v>
      </c>
      <c r="Z700">
        <f>insurance9[[#This Row],[children]]</f>
        <v>0</v>
      </c>
    </row>
    <row r="701" spans="1:26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 s="29">
        <v>3500.6122999999998</v>
      </c>
      <c r="H701" cm="1">
        <f t="array" ref="H701">INDEX(kelas_charges[kelas],MATCH(1,(insurance9[[#This Row],[charges]]&gt;=kelas_charges[Lower])*(insurance9[[#This Row],[charges]]&lt;kelas_charges[Upper]),0),1)</f>
        <v>1</v>
      </c>
      <c r="I701" t="str" cm="1">
        <f t="array" ref="I701">INDEX(kelas_charges[desc],MATCH(1,(insurance9[[#This Row],[charges]]&gt;=kelas_charges[Lower])*(insurance9[[#This Row],[charges]]&lt;kelas_charges[Upper]),0),1)</f>
        <v>1121 s.d 6817</v>
      </c>
      <c r="J701">
        <f>IF(insurance9[[#This Row],[charges]]&gt;16700,1,0)</f>
        <v>0</v>
      </c>
      <c r="K701" s="138">
        <f>insurance9[[#This Row],[charges]]</f>
        <v>3500.6122999999998</v>
      </c>
      <c r="L701">
        <f>insurance9[[#This Row],[age]]</f>
        <v>23</v>
      </c>
      <c r="M701">
        <f>IF(insurance9[[#This Row],[smoker]]="yes",1,0)</f>
        <v>0</v>
      </c>
      <c r="N701" t="str">
        <f>IF(insurance9[[#This Row],[smoker]]="yes","Perokok","Non Perokok")</f>
        <v>Non Perokok</v>
      </c>
      <c r="O701" s="138">
        <f>insurance9[[#This Row],[charges]]</f>
        <v>3500.6122999999998</v>
      </c>
      <c r="P701" s="138" t="str" cm="1">
        <f t="array" ref="P701">INDEX(bmi[bmi name],MATCH(1,(insurance9[[#This Row],[bmi]]&lt;bmi[bmi atas])*(insurance9[[#This Row],[bmi]]&gt;=bmi[bmi bawah]),0),0)</f>
        <v>Obesitas II</v>
      </c>
      <c r="Q701" s="138">
        <f>insurance9[[#This Row],[cha]]</f>
        <v>3500.6122999999998</v>
      </c>
      <c r="R701" s="138" t="str">
        <f>insurance9[[#This Row],[smo]]</f>
        <v>Non Perokok</v>
      </c>
      <c r="S701" s="149">
        <f>insurance9[[#This Row],[bmi]]</f>
        <v>39.270000000000003</v>
      </c>
      <c r="T701" s="149">
        <f>insurance9[[#This Row],[age]]</f>
        <v>23</v>
      </c>
      <c r="U701" s="149">
        <f>insurance9[[#This Row],[bmi2]]</f>
        <v>39.270000000000003</v>
      </c>
      <c r="V701">
        <f>insurance9[[#This Row],[charges_class]]</f>
        <v>1</v>
      </c>
      <c r="W701">
        <f>VLOOKUP(insurance9[[#This Row],[region]],Table2[],2,0)</f>
        <v>4</v>
      </c>
      <c r="X701">
        <f>IF(insurance9[[#This Row],[sex]]="female",0,1)</f>
        <v>0</v>
      </c>
      <c r="Y701">
        <f>insurance9[[#This Row],[bmi]]</f>
        <v>39.270000000000003</v>
      </c>
      <c r="Z701">
        <f>insurance9[[#This Row],[children]]</f>
        <v>2</v>
      </c>
    </row>
    <row r="702" spans="1:26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 s="29">
        <v>2020.5523000000001</v>
      </c>
      <c r="H702" cm="1">
        <f t="array" ref="H702">INDEX(kelas_charges[kelas],MATCH(1,(insurance9[[#This Row],[charges]]&gt;=kelas_charges[Lower])*(insurance9[[#This Row],[charges]]&lt;kelas_charges[Upper]),0),1)</f>
        <v>1</v>
      </c>
      <c r="I702" t="str" cm="1">
        <f t="array" ref="I702">INDEX(kelas_charges[desc],MATCH(1,(insurance9[[#This Row],[charges]]&gt;=kelas_charges[Lower])*(insurance9[[#This Row],[charges]]&lt;kelas_charges[Upper]),0),1)</f>
        <v>1121 s.d 6817</v>
      </c>
      <c r="J702">
        <f>IF(insurance9[[#This Row],[charges]]&gt;16700,1,0)</f>
        <v>0</v>
      </c>
      <c r="K702" s="138">
        <f>insurance9[[#This Row],[charges]]</f>
        <v>2020.5523000000001</v>
      </c>
      <c r="L702">
        <f>insurance9[[#This Row],[age]]</f>
        <v>21</v>
      </c>
      <c r="M702">
        <f>IF(insurance9[[#This Row],[smoker]]="yes",1,0)</f>
        <v>0</v>
      </c>
      <c r="N702" t="str">
        <f>IF(insurance9[[#This Row],[smoker]]="yes","Perokok","Non Perokok")</f>
        <v>Non Perokok</v>
      </c>
      <c r="O702" s="138">
        <f>insurance9[[#This Row],[charges]]</f>
        <v>2020.5523000000001</v>
      </c>
      <c r="P702" s="138" t="str" cm="1">
        <f t="array" ref="P702">INDEX(bmi[bmi name],MATCH(1,(insurance9[[#This Row],[bmi]]&lt;bmi[bmi atas])*(insurance9[[#This Row],[bmi]]&gt;=bmi[bmi bawah]),0),0)</f>
        <v>Obesitas II</v>
      </c>
      <c r="Q702" s="138">
        <f>insurance9[[#This Row],[cha]]</f>
        <v>2020.5523000000001</v>
      </c>
      <c r="R702" s="138" t="str">
        <f>insurance9[[#This Row],[smo]]</f>
        <v>Non Perokok</v>
      </c>
      <c r="S702" s="149">
        <f>insurance9[[#This Row],[bmi]]</f>
        <v>34.869999999999997</v>
      </c>
      <c r="T702" s="149">
        <f>insurance9[[#This Row],[age]]</f>
        <v>21</v>
      </c>
      <c r="U702" s="149">
        <f>insurance9[[#This Row],[bmi2]]</f>
        <v>34.869999999999997</v>
      </c>
      <c r="V702">
        <f>insurance9[[#This Row],[charges_class]]</f>
        <v>1</v>
      </c>
      <c r="W702">
        <f>VLOOKUP(insurance9[[#This Row],[region]],Table2[],2,0)</f>
        <v>4</v>
      </c>
      <c r="X702">
        <f>IF(insurance9[[#This Row],[sex]]="female",0,1)</f>
        <v>0</v>
      </c>
      <c r="Y702">
        <f>insurance9[[#This Row],[bmi]]</f>
        <v>34.869999999999997</v>
      </c>
      <c r="Z702">
        <f>insurance9[[#This Row],[children]]</f>
        <v>0</v>
      </c>
    </row>
    <row r="703" spans="1:26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 s="29">
        <v>9541.6955500000004</v>
      </c>
      <c r="H703" cm="1">
        <f t="array" ref="H703">INDEX(kelas_charges[kelas],MATCH(1,(insurance9[[#This Row],[charges]]&gt;=kelas_charges[Lower])*(insurance9[[#This Row],[charges]]&lt;kelas_charges[Upper]),0),1)</f>
        <v>2</v>
      </c>
      <c r="I703" t="str" cm="1">
        <f t="array" ref="I703">INDEX(kelas_charges[desc],MATCH(1,(insurance9[[#This Row],[charges]]&gt;=kelas_charges[Lower])*(insurance9[[#This Row],[charges]]&lt;kelas_charges[Upper]),0),1)</f>
        <v>6817 s.d 12512</v>
      </c>
      <c r="J703">
        <f>IF(insurance9[[#This Row],[charges]]&gt;16700,1,0)</f>
        <v>0</v>
      </c>
      <c r="K703" s="138">
        <f>insurance9[[#This Row],[charges]]</f>
        <v>9541.6955500000004</v>
      </c>
      <c r="L703">
        <f>insurance9[[#This Row],[age]]</f>
        <v>50</v>
      </c>
      <c r="M703">
        <f>IF(insurance9[[#This Row],[smoker]]="yes",1,0)</f>
        <v>0</v>
      </c>
      <c r="N703" t="str">
        <f>IF(insurance9[[#This Row],[smoker]]="yes","Perokok","Non Perokok")</f>
        <v>Non Perokok</v>
      </c>
      <c r="O703" s="138">
        <f>insurance9[[#This Row],[charges]]</f>
        <v>9541.6955500000004</v>
      </c>
      <c r="P703" s="138" t="str" cm="1">
        <f t="array" ref="P703">INDEX(bmi[bmi name],MATCH(1,(insurance9[[#This Row],[bmi]]&lt;bmi[bmi atas])*(insurance9[[#This Row],[bmi]]&gt;=bmi[bmi bawah]),0),0)</f>
        <v>Obesitas II</v>
      </c>
      <c r="Q703" s="138">
        <f>insurance9[[#This Row],[cha]]</f>
        <v>9541.6955500000004</v>
      </c>
      <c r="R703" s="138" t="str">
        <f>insurance9[[#This Row],[smo]]</f>
        <v>Non Perokok</v>
      </c>
      <c r="S703" s="149">
        <f>insurance9[[#This Row],[bmi]]</f>
        <v>44.744999999999997</v>
      </c>
      <c r="T703" s="149">
        <f>insurance9[[#This Row],[age]]</f>
        <v>50</v>
      </c>
      <c r="U703" s="149">
        <f>insurance9[[#This Row],[bmi2]]</f>
        <v>44.744999999999997</v>
      </c>
      <c r="V703">
        <f>insurance9[[#This Row],[charges_class]]</f>
        <v>2</v>
      </c>
      <c r="W703">
        <f>VLOOKUP(insurance9[[#This Row],[region]],Table2[],2,0)</f>
        <v>2</v>
      </c>
      <c r="X703">
        <f>IF(insurance9[[#This Row],[sex]]="female",0,1)</f>
        <v>0</v>
      </c>
      <c r="Y703">
        <f>insurance9[[#This Row],[bmi]]</f>
        <v>44.744999999999997</v>
      </c>
      <c r="Z703">
        <f>insurance9[[#This Row],[children]]</f>
        <v>0</v>
      </c>
    </row>
    <row r="704" spans="1:26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 s="29">
        <v>9504.3102999999992</v>
      </c>
      <c r="H704" cm="1">
        <f t="array" ref="H704">INDEX(kelas_charges[kelas],MATCH(1,(insurance9[[#This Row],[charges]]&gt;=kelas_charges[Lower])*(insurance9[[#This Row],[charges]]&lt;kelas_charges[Upper]),0),1)</f>
        <v>2</v>
      </c>
      <c r="I704" t="str" cm="1">
        <f t="array" ref="I704">INDEX(kelas_charges[desc],MATCH(1,(insurance9[[#This Row],[charges]]&gt;=kelas_charges[Lower])*(insurance9[[#This Row],[charges]]&lt;kelas_charges[Upper]),0),1)</f>
        <v>6817 s.d 12512</v>
      </c>
      <c r="J704">
        <f>IF(insurance9[[#This Row],[charges]]&gt;16700,1,0)</f>
        <v>0</v>
      </c>
      <c r="K704" s="138">
        <f>insurance9[[#This Row],[charges]]</f>
        <v>9504.3102999999992</v>
      </c>
      <c r="L704">
        <f>insurance9[[#This Row],[age]]</f>
        <v>53</v>
      </c>
      <c r="M704">
        <f>IF(insurance9[[#This Row],[smoker]]="yes",1,0)</f>
        <v>0</v>
      </c>
      <c r="N704" t="str">
        <f>IF(insurance9[[#This Row],[smoker]]="yes","Perokok","Non Perokok")</f>
        <v>Non Perokok</v>
      </c>
      <c r="O704" s="138">
        <f>insurance9[[#This Row],[charges]]</f>
        <v>9504.3102999999992</v>
      </c>
      <c r="P704" s="138" t="str" cm="1">
        <f t="array" ref="P704">INDEX(bmi[bmi name],MATCH(1,(insurance9[[#This Row],[bmi]]&lt;bmi[bmi atas])*(insurance9[[#This Row],[bmi]]&gt;=bmi[bmi bawah]),0),0)</f>
        <v>Obesitas II</v>
      </c>
      <c r="Q704" s="138">
        <f>insurance9[[#This Row],[cha]]</f>
        <v>9504.3102999999992</v>
      </c>
      <c r="R704" s="138" t="str">
        <f>insurance9[[#This Row],[smo]]</f>
        <v>Non Perokok</v>
      </c>
      <c r="S704" s="149">
        <f>insurance9[[#This Row],[bmi]]</f>
        <v>41.47</v>
      </c>
      <c r="T704" s="149">
        <f>insurance9[[#This Row],[age]]</f>
        <v>53</v>
      </c>
      <c r="U704" s="149">
        <f>insurance9[[#This Row],[bmi2]]</f>
        <v>41.47</v>
      </c>
      <c r="V704">
        <f>insurance9[[#This Row],[charges_class]]</f>
        <v>2</v>
      </c>
      <c r="W704">
        <f>VLOOKUP(insurance9[[#This Row],[region]],Table2[],2,0)</f>
        <v>4</v>
      </c>
      <c r="X704">
        <f>IF(insurance9[[#This Row],[sex]]="female",0,1)</f>
        <v>1</v>
      </c>
      <c r="Y704">
        <f>insurance9[[#This Row],[bmi]]</f>
        <v>41.47</v>
      </c>
      <c r="Z704">
        <f>insurance9[[#This Row],[children]]</f>
        <v>0</v>
      </c>
    </row>
    <row r="705" spans="1:26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 s="29">
        <v>5385.3379000000004</v>
      </c>
      <c r="H705" cm="1">
        <f t="array" ref="H705">INDEX(kelas_charges[kelas],MATCH(1,(insurance9[[#This Row],[charges]]&gt;=kelas_charges[Lower])*(insurance9[[#This Row],[charges]]&lt;kelas_charges[Upper]),0),1)</f>
        <v>1</v>
      </c>
      <c r="I705" t="str" cm="1">
        <f t="array" ref="I705">INDEX(kelas_charges[desc],MATCH(1,(insurance9[[#This Row],[charges]]&gt;=kelas_charges[Lower])*(insurance9[[#This Row],[charges]]&lt;kelas_charges[Upper]),0),1)</f>
        <v>1121 s.d 6817</v>
      </c>
      <c r="J705">
        <f>IF(insurance9[[#This Row],[charges]]&gt;16700,1,0)</f>
        <v>0</v>
      </c>
      <c r="K705" s="138">
        <f>insurance9[[#This Row],[charges]]</f>
        <v>5385.3379000000004</v>
      </c>
      <c r="L705">
        <f>insurance9[[#This Row],[age]]</f>
        <v>34</v>
      </c>
      <c r="M705">
        <f>IF(insurance9[[#This Row],[smoker]]="yes",1,0)</f>
        <v>0</v>
      </c>
      <c r="N705" t="str">
        <f>IF(insurance9[[#This Row],[smoker]]="yes","Perokok","Non Perokok")</f>
        <v>Non Perokok</v>
      </c>
      <c r="O705" s="138">
        <f>insurance9[[#This Row],[charges]]</f>
        <v>5385.3379000000004</v>
      </c>
      <c r="P705" s="138" t="str" cm="1">
        <f t="array" ref="P705">INDEX(bmi[bmi name],MATCH(1,(insurance9[[#This Row],[bmi]]&lt;bmi[bmi atas])*(insurance9[[#This Row],[bmi]]&gt;=bmi[bmi bawah]),0),0)</f>
        <v>Obesitas I</v>
      </c>
      <c r="Q705" s="138">
        <f>insurance9[[#This Row],[cha]]</f>
        <v>5385.3379000000004</v>
      </c>
      <c r="R705" s="138" t="str">
        <f>insurance9[[#This Row],[smo]]</f>
        <v>Non Perokok</v>
      </c>
      <c r="S705" s="149">
        <f>insurance9[[#This Row],[bmi]]</f>
        <v>26.41</v>
      </c>
      <c r="T705" s="149">
        <f>insurance9[[#This Row],[age]]</f>
        <v>34</v>
      </c>
      <c r="U705" s="149">
        <f>insurance9[[#This Row],[bmi2]]</f>
        <v>26.41</v>
      </c>
      <c r="V705">
        <f>insurance9[[#This Row],[charges_class]]</f>
        <v>1</v>
      </c>
      <c r="W705">
        <f>VLOOKUP(insurance9[[#This Row],[region]],Table2[],2,0)</f>
        <v>1</v>
      </c>
      <c r="X705">
        <f>IF(insurance9[[#This Row],[sex]]="female",0,1)</f>
        <v>0</v>
      </c>
      <c r="Y705">
        <f>insurance9[[#This Row],[bmi]]</f>
        <v>26.41</v>
      </c>
      <c r="Z705">
        <f>insurance9[[#This Row],[children]]</f>
        <v>1</v>
      </c>
    </row>
    <row r="706" spans="1:26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 s="29">
        <v>8930.9345499999999</v>
      </c>
      <c r="H706" cm="1">
        <f t="array" ref="H706">INDEX(kelas_charges[kelas],MATCH(1,(insurance9[[#This Row],[charges]]&gt;=kelas_charges[Lower])*(insurance9[[#This Row],[charges]]&lt;kelas_charges[Upper]),0),1)</f>
        <v>2</v>
      </c>
      <c r="I706" t="str" cm="1">
        <f t="array" ref="I706">INDEX(kelas_charges[desc],MATCH(1,(insurance9[[#This Row],[charges]]&gt;=kelas_charges[Lower])*(insurance9[[#This Row],[charges]]&lt;kelas_charges[Upper]),0),1)</f>
        <v>6817 s.d 12512</v>
      </c>
      <c r="J706">
        <f>IF(insurance9[[#This Row],[charges]]&gt;16700,1,0)</f>
        <v>0</v>
      </c>
      <c r="K706" s="138">
        <f>insurance9[[#This Row],[charges]]</f>
        <v>8930.9345499999999</v>
      </c>
      <c r="L706">
        <f>insurance9[[#This Row],[age]]</f>
        <v>47</v>
      </c>
      <c r="M706">
        <f>IF(insurance9[[#This Row],[smoker]]="yes",1,0)</f>
        <v>0</v>
      </c>
      <c r="N706" t="str">
        <f>IF(insurance9[[#This Row],[smoker]]="yes","Perokok","Non Perokok")</f>
        <v>Non Perokok</v>
      </c>
      <c r="O706" s="138">
        <f>insurance9[[#This Row],[charges]]</f>
        <v>8930.9345499999999</v>
      </c>
      <c r="P706" s="138" t="str" cm="1">
        <f t="array" ref="P706">INDEX(bmi[bmi name],MATCH(1,(insurance9[[#This Row],[bmi]]&lt;bmi[bmi atas])*(insurance9[[#This Row],[bmi]]&gt;=bmi[bmi bawah]),0),0)</f>
        <v>Obesitas I</v>
      </c>
      <c r="Q706" s="138">
        <f>insurance9[[#This Row],[cha]]</f>
        <v>8930.9345499999999</v>
      </c>
      <c r="R706" s="138" t="str">
        <f>insurance9[[#This Row],[smo]]</f>
        <v>Non Perokok</v>
      </c>
      <c r="S706" s="149">
        <f>insurance9[[#This Row],[bmi]]</f>
        <v>29.545000000000002</v>
      </c>
      <c r="T706" s="149">
        <f>insurance9[[#This Row],[age]]</f>
        <v>47</v>
      </c>
      <c r="U706" s="149">
        <f>insurance9[[#This Row],[bmi2]]</f>
        <v>29.545000000000002</v>
      </c>
      <c r="V706">
        <f>insurance9[[#This Row],[charges_class]]</f>
        <v>2</v>
      </c>
      <c r="W706">
        <f>VLOOKUP(insurance9[[#This Row],[region]],Table2[],2,0)</f>
        <v>1</v>
      </c>
      <c r="X706">
        <f>IF(insurance9[[#This Row],[sex]]="female",0,1)</f>
        <v>0</v>
      </c>
      <c r="Y706">
        <f>insurance9[[#This Row],[bmi]]</f>
        <v>29.545000000000002</v>
      </c>
      <c r="Z706">
        <f>insurance9[[#This Row],[children]]</f>
        <v>1</v>
      </c>
    </row>
    <row r="707" spans="1:26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 s="29">
        <v>5375.0379999999996</v>
      </c>
      <c r="H707" cm="1">
        <f t="array" ref="H707">INDEX(kelas_charges[kelas],MATCH(1,(insurance9[[#This Row],[charges]]&gt;=kelas_charges[Lower])*(insurance9[[#This Row],[charges]]&lt;kelas_charges[Upper]),0),1)</f>
        <v>1</v>
      </c>
      <c r="I707" t="str" cm="1">
        <f t="array" ref="I707">INDEX(kelas_charges[desc],MATCH(1,(insurance9[[#This Row],[charges]]&gt;=kelas_charges[Lower])*(insurance9[[#This Row],[charges]]&lt;kelas_charges[Upper]),0),1)</f>
        <v>1121 s.d 6817</v>
      </c>
      <c r="J707">
        <f>IF(insurance9[[#This Row],[charges]]&gt;16700,1,0)</f>
        <v>0</v>
      </c>
      <c r="K707" s="138">
        <f>insurance9[[#This Row],[charges]]</f>
        <v>5375.0379999999996</v>
      </c>
      <c r="L707">
        <f>insurance9[[#This Row],[age]]</f>
        <v>33</v>
      </c>
      <c r="M707">
        <f>IF(insurance9[[#This Row],[smoker]]="yes",1,0)</f>
        <v>0</v>
      </c>
      <c r="N707" t="str">
        <f>IF(insurance9[[#This Row],[smoker]]="yes","Perokok","Non Perokok")</f>
        <v>Non Perokok</v>
      </c>
      <c r="O707" s="138">
        <f>insurance9[[#This Row],[charges]]</f>
        <v>5375.0379999999996</v>
      </c>
      <c r="P707" s="138" t="str" cm="1">
        <f t="array" ref="P707">INDEX(bmi[bmi name],MATCH(1,(insurance9[[#This Row],[bmi]]&lt;bmi[bmi atas])*(insurance9[[#This Row],[bmi]]&gt;=bmi[bmi bawah]),0),0)</f>
        <v>Obesitas II</v>
      </c>
      <c r="Q707" s="138">
        <f>insurance9[[#This Row],[cha]]</f>
        <v>5375.0379999999996</v>
      </c>
      <c r="R707" s="138" t="str">
        <f>insurance9[[#This Row],[smo]]</f>
        <v>Non Perokok</v>
      </c>
      <c r="S707" s="149">
        <f>insurance9[[#This Row],[bmi]]</f>
        <v>32.9</v>
      </c>
      <c r="T707" s="149">
        <f>insurance9[[#This Row],[age]]</f>
        <v>33</v>
      </c>
      <c r="U707" s="149">
        <f>insurance9[[#This Row],[bmi2]]</f>
        <v>32.9</v>
      </c>
      <c r="V707">
        <f>insurance9[[#This Row],[charges_class]]</f>
        <v>1</v>
      </c>
      <c r="W707">
        <f>VLOOKUP(insurance9[[#This Row],[region]],Table2[],2,0)</f>
        <v>3</v>
      </c>
      <c r="X707">
        <f>IF(insurance9[[#This Row],[sex]]="female",0,1)</f>
        <v>0</v>
      </c>
      <c r="Y707">
        <f>insurance9[[#This Row],[bmi]]</f>
        <v>32.9</v>
      </c>
      <c r="Z707">
        <f>insurance9[[#This Row],[children]]</f>
        <v>2</v>
      </c>
    </row>
    <row r="708" spans="1:26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 s="29">
        <v>44400.4064</v>
      </c>
      <c r="H708" cm="1">
        <f t="array" ref="H708">INDEX(kelas_charges[kelas],MATCH(1,(insurance9[[#This Row],[charges]]&gt;=kelas_charges[Lower])*(insurance9[[#This Row],[charges]]&lt;kelas_charges[Upper]),0),1)</f>
        <v>8</v>
      </c>
      <c r="I708" t="str" cm="1">
        <f t="array" ref="I708">INDEX(kelas_charges[desc],MATCH(1,(insurance9[[#This Row],[charges]]&gt;=kelas_charges[Lower])*(insurance9[[#This Row],[charges]]&lt;kelas_charges[Upper]),0),1)</f>
        <v>40989 s.d 46684</v>
      </c>
      <c r="J708">
        <f>IF(insurance9[[#This Row],[charges]]&gt;16700,1,0)</f>
        <v>1</v>
      </c>
      <c r="K708" s="138">
        <f>insurance9[[#This Row],[charges]]</f>
        <v>44400.4064</v>
      </c>
      <c r="L708">
        <f>insurance9[[#This Row],[age]]</f>
        <v>51</v>
      </c>
      <c r="M708">
        <f>IF(insurance9[[#This Row],[smoker]]="yes",1,0)</f>
        <v>1</v>
      </c>
      <c r="N708" t="str">
        <f>IF(insurance9[[#This Row],[smoker]]="yes","Perokok","Non Perokok")</f>
        <v>Perokok</v>
      </c>
      <c r="O708" s="138">
        <f>insurance9[[#This Row],[charges]]</f>
        <v>44400.4064</v>
      </c>
      <c r="P708" s="138" t="str" cm="1">
        <f t="array" ref="P708">INDEX(bmi[bmi name],MATCH(1,(insurance9[[#This Row],[bmi]]&lt;bmi[bmi atas])*(insurance9[[#This Row],[bmi]]&gt;=bmi[bmi bawah]),0),0)</f>
        <v>Obesitas II</v>
      </c>
      <c r="Q708" s="138">
        <f>insurance9[[#This Row],[cha]]</f>
        <v>44400.4064</v>
      </c>
      <c r="R708" s="138" t="str">
        <f>insurance9[[#This Row],[smo]]</f>
        <v>Perokok</v>
      </c>
      <c r="S708" s="149">
        <f>insurance9[[#This Row],[bmi]]</f>
        <v>38.06</v>
      </c>
      <c r="T708" s="149">
        <f>insurance9[[#This Row],[age]]</f>
        <v>51</v>
      </c>
      <c r="U708" s="149">
        <f>insurance9[[#This Row],[bmi2]]</f>
        <v>38.06</v>
      </c>
      <c r="V708">
        <f>insurance9[[#This Row],[charges_class]]</f>
        <v>8</v>
      </c>
      <c r="W708">
        <f>VLOOKUP(insurance9[[#This Row],[region]],Table2[],2,0)</f>
        <v>4</v>
      </c>
      <c r="X708">
        <f>IF(insurance9[[#This Row],[sex]]="female",0,1)</f>
        <v>0</v>
      </c>
      <c r="Y708">
        <f>insurance9[[#This Row],[bmi]]</f>
        <v>38.06</v>
      </c>
      <c r="Z708">
        <f>insurance9[[#This Row],[children]]</f>
        <v>0</v>
      </c>
    </row>
    <row r="709" spans="1:26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 s="29">
        <v>10264.4421</v>
      </c>
      <c r="H709" cm="1">
        <f t="array" ref="H709">INDEX(kelas_charges[kelas],MATCH(1,(insurance9[[#This Row],[charges]]&gt;=kelas_charges[Lower])*(insurance9[[#This Row],[charges]]&lt;kelas_charges[Upper]),0),1)</f>
        <v>2</v>
      </c>
      <c r="I709" t="str" cm="1">
        <f t="array" ref="I709">INDEX(kelas_charges[desc],MATCH(1,(insurance9[[#This Row],[charges]]&gt;=kelas_charges[Lower])*(insurance9[[#This Row],[charges]]&lt;kelas_charges[Upper]),0),1)</f>
        <v>6817 s.d 12512</v>
      </c>
      <c r="J709">
        <f>IF(insurance9[[#This Row],[charges]]&gt;16700,1,0)</f>
        <v>0</v>
      </c>
      <c r="K709" s="138">
        <f>insurance9[[#This Row],[charges]]</f>
        <v>10264.4421</v>
      </c>
      <c r="L709">
        <f>insurance9[[#This Row],[age]]</f>
        <v>49</v>
      </c>
      <c r="M709">
        <f>IF(insurance9[[#This Row],[smoker]]="yes",1,0)</f>
        <v>0</v>
      </c>
      <c r="N709" t="str">
        <f>IF(insurance9[[#This Row],[smoker]]="yes","Perokok","Non Perokok")</f>
        <v>Non Perokok</v>
      </c>
      <c r="O709" s="138">
        <f>insurance9[[#This Row],[charges]]</f>
        <v>10264.4421</v>
      </c>
      <c r="P709" s="138" t="str" cm="1">
        <f t="array" ref="P709">INDEX(bmi[bmi name],MATCH(1,(insurance9[[#This Row],[bmi]]&lt;bmi[bmi atas])*(insurance9[[#This Row],[bmi]]&gt;=bmi[bmi bawah]),0),0)</f>
        <v>Obesitas I</v>
      </c>
      <c r="Q709" s="138">
        <f>insurance9[[#This Row],[cha]]</f>
        <v>10264.4421</v>
      </c>
      <c r="R709" s="138" t="str">
        <f>insurance9[[#This Row],[smo]]</f>
        <v>Non Perokok</v>
      </c>
      <c r="S709" s="149">
        <f>insurance9[[#This Row],[bmi]]</f>
        <v>28.69</v>
      </c>
      <c r="T709" s="149">
        <f>insurance9[[#This Row],[age]]</f>
        <v>49</v>
      </c>
      <c r="U709" s="149">
        <f>insurance9[[#This Row],[bmi2]]</f>
        <v>28.69</v>
      </c>
      <c r="V709">
        <f>insurance9[[#This Row],[charges_class]]</f>
        <v>2</v>
      </c>
      <c r="W709">
        <f>VLOOKUP(insurance9[[#This Row],[region]],Table2[],2,0)</f>
        <v>1</v>
      </c>
      <c r="X709">
        <f>IF(insurance9[[#This Row],[sex]]="female",0,1)</f>
        <v>1</v>
      </c>
      <c r="Y709">
        <f>insurance9[[#This Row],[bmi]]</f>
        <v>28.69</v>
      </c>
      <c r="Z709">
        <f>insurance9[[#This Row],[children]]</f>
        <v>3</v>
      </c>
    </row>
    <row r="710" spans="1:26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 s="29">
        <v>6113.2310500000003</v>
      </c>
      <c r="H710" cm="1">
        <f t="array" ref="H710">INDEX(kelas_charges[kelas],MATCH(1,(insurance9[[#This Row],[charges]]&gt;=kelas_charges[Lower])*(insurance9[[#This Row],[charges]]&lt;kelas_charges[Upper]),0),1)</f>
        <v>1</v>
      </c>
      <c r="I710" t="str" cm="1">
        <f t="array" ref="I710">INDEX(kelas_charges[desc],MATCH(1,(insurance9[[#This Row],[charges]]&gt;=kelas_charges[Lower])*(insurance9[[#This Row],[charges]]&lt;kelas_charges[Upper]),0),1)</f>
        <v>1121 s.d 6817</v>
      </c>
      <c r="J710">
        <f>IF(insurance9[[#This Row],[charges]]&gt;16700,1,0)</f>
        <v>0</v>
      </c>
      <c r="K710" s="138">
        <f>insurance9[[#This Row],[charges]]</f>
        <v>6113.2310500000003</v>
      </c>
      <c r="L710">
        <f>insurance9[[#This Row],[age]]</f>
        <v>31</v>
      </c>
      <c r="M710">
        <f>IF(insurance9[[#This Row],[smoker]]="yes",1,0)</f>
        <v>0</v>
      </c>
      <c r="N710" t="str">
        <f>IF(insurance9[[#This Row],[smoker]]="yes","Perokok","Non Perokok")</f>
        <v>Non Perokok</v>
      </c>
      <c r="O710" s="138">
        <f>insurance9[[#This Row],[charges]]</f>
        <v>6113.2310500000003</v>
      </c>
      <c r="P710" s="138" t="str" cm="1">
        <f t="array" ref="P710">INDEX(bmi[bmi name],MATCH(1,(insurance9[[#This Row],[bmi]]&lt;bmi[bmi atas])*(insurance9[[#This Row],[bmi]]&gt;=bmi[bmi bawah]),0),0)</f>
        <v>Obesitas II</v>
      </c>
      <c r="Q710" s="138">
        <f>insurance9[[#This Row],[cha]]</f>
        <v>6113.2310500000003</v>
      </c>
      <c r="R710" s="138" t="str">
        <f>insurance9[[#This Row],[smo]]</f>
        <v>Non Perokok</v>
      </c>
      <c r="S710" s="149">
        <f>insurance9[[#This Row],[bmi]]</f>
        <v>30.495000000000001</v>
      </c>
      <c r="T710" s="149">
        <f>insurance9[[#This Row],[age]]</f>
        <v>31</v>
      </c>
      <c r="U710" s="149">
        <f>insurance9[[#This Row],[bmi2]]</f>
        <v>30.495000000000001</v>
      </c>
      <c r="V710">
        <f>insurance9[[#This Row],[charges_class]]</f>
        <v>1</v>
      </c>
      <c r="W710">
        <f>VLOOKUP(insurance9[[#This Row],[region]],Table2[],2,0)</f>
        <v>2</v>
      </c>
      <c r="X710">
        <f>IF(insurance9[[#This Row],[sex]]="female",0,1)</f>
        <v>0</v>
      </c>
      <c r="Y710">
        <f>insurance9[[#This Row],[bmi]]</f>
        <v>30.495000000000001</v>
      </c>
      <c r="Z710">
        <f>insurance9[[#This Row],[children]]</f>
        <v>3</v>
      </c>
    </row>
    <row r="711" spans="1:26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 s="29">
        <v>5469.0065999999997</v>
      </c>
      <c r="H711" cm="1">
        <f t="array" ref="H711">INDEX(kelas_charges[kelas],MATCH(1,(insurance9[[#This Row],[charges]]&gt;=kelas_charges[Lower])*(insurance9[[#This Row],[charges]]&lt;kelas_charges[Upper]),0),1)</f>
        <v>1</v>
      </c>
      <c r="I711" t="str" cm="1">
        <f t="array" ref="I711">INDEX(kelas_charges[desc],MATCH(1,(insurance9[[#This Row],[charges]]&gt;=kelas_charges[Lower])*(insurance9[[#This Row],[charges]]&lt;kelas_charges[Upper]),0),1)</f>
        <v>1121 s.d 6817</v>
      </c>
      <c r="J711">
        <f>IF(insurance9[[#This Row],[charges]]&gt;16700,1,0)</f>
        <v>0</v>
      </c>
      <c r="K711" s="138">
        <f>insurance9[[#This Row],[charges]]</f>
        <v>5469.0065999999997</v>
      </c>
      <c r="L711">
        <f>insurance9[[#This Row],[age]]</f>
        <v>36</v>
      </c>
      <c r="M711">
        <f>IF(insurance9[[#This Row],[smoker]]="yes",1,0)</f>
        <v>0</v>
      </c>
      <c r="N711" t="str">
        <f>IF(insurance9[[#This Row],[smoker]]="yes","Perokok","Non Perokok")</f>
        <v>Non Perokok</v>
      </c>
      <c r="O711" s="138">
        <f>insurance9[[#This Row],[charges]]</f>
        <v>5469.0065999999997</v>
      </c>
      <c r="P711" s="138" t="str" cm="1">
        <f t="array" ref="P711">INDEX(bmi[bmi name],MATCH(1,(insurance9[[#This Row],[bmi]]&lt;bmi[bmi atas])*(insurance9[[#This Row],[bmi]]&gt;=bmi[bmi bawah]),0),0)</f>
        <v>Obesitas I</v>
      </c>
      <c r="Q711" s="138">
        <f>insurance9[[#This Row],[cha]]</f>
        <v>5469.0065999999997</v>
      </c>
      <c r="R711" s="138" t="str">
        <f>insurance9[[#This Row],[smo]]</f>
        <v>Non Perokok</v>
      </c>
      <c r="S711" s="149">
        <f>insurance9[[#This Row],[bmi]]</f>
        <v>27.74</v>
      </c>
      <c r="T711" s="149">
        <f>insurance9[[#This Row],[age]]</f>
        <v>36</v>
      </c>
      <c r="U711" s="149">
        <f>insurance9[[#This Row],[bmi2]]</f>
        <v>27.74</v>
      </c>
      <c r="V711">
        <f>insurance9[[#This Row],[charges_class]]</f>
        <v>1</v>
      </c>
      <c r="W711">
        <f>VLOOKUP(insurance9[[#This Row],[region]],Table2[],2,0)</f>
        <v>2</v>
      </c>
      <c r="X711">
        <f>IF(insurance9[[#This Row],[sex]]="female",0,1)</f>
        <v>0</v>
      </c>
      <c r="Y711">
        <f>insurance9[[#This Row],[bmi]]</f>
        <v>27.74</v>
      </c>
      <c r="Z711">
        <f>insurance9[[#This Row],[children]]</f>
        <v>0</v>
      </c>
    </row>
    <row r="712" spans="1:26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 s="29">
        <v>1727.54</v>
      </c>
      <c r="H712" cm="1">
        <f t="array" ref="H712">INDEX(kelas_charges[kelas],MATCH(1,(insurance9[[#This Row],[charges]]&gt;=kelas_charges[Lower])*(insurance9[[#This Row],[charges]]&lt;kelas_charges[Upper]),0),1)</f>
        <v>1</v>
      </c>
      <c r="I712" t="str" cm="1">
        <f t="array" ref="I712">INDEX(kelas_charges[desc],MATCH(1,(insurance9[[#This Row],[charges]]&gt;=kelas_charges[Lower])*(insurance9[[#This Row],[charges]]&lt;kelas_charges[Upper]),0),1)</f>
        <v>1121 s.d 6817</v>
      </c>
      <c r="J712">
        <f>IF(insurance9[[#This Row],[charges]]&gt;16700,1,0)</f>
        <v>0</v>
      </c>
      <c r="K712" s="138">
        <f>insurance9[[#This Row],[charges]]</f>
        <v>1727.54</v>
      </c>
      <c r="L712">
        <f>insurance9[[#This Row],[age]]</f>
        <v>18</v>
      </c>
      <c r="M712">
        <f>IF(insurance9[[#This Row],[smoker]]="yes",1,0)</f>
        <v>0</v>
      </c>
      <c r="N712" t="str">
        <f>IF(insurance9[[#This Row],[smoker]]="yes","Perokok","Non Perokok")</f>
        <v>Non Perokok</v>
      </c>
      <c r="O712" s="138">
        <f>insurance9[[#This Row],[charges]]</f>
        <v>1727.54</v>
      </c>
      <c r="P712" s="138" t="str" cm="1">
        <f t="array" ref="P712">INDEX(bmi[bmi name],MATCH(1,(insurance9[[#This Row],[bmi]]&lt;bmi[bmi atas])*(insurance9[[#This Row],[bmi]]&gt;=bmi[bmi bawah]),0),0)</f>
        <v>Obesitas II</v>
      </c>
      <c r="Q712" s="138">
        <f>insurance9[[#This Row],[cha]]</f>
        <v>1727.54</v>
      </c>
      <c r="R712" s="138" t="str">
        <f>insurance9[[#This Row],[smo]]</f>
        <v>Non Perokok</v>
      </c>
      <c r="S712" s="149">
        <f>insurance9[[#This Row],[bmi]]</f>
        <v>35.200000000000003</v>
      </c>
      <c r="T712" s="149">
        <f>insurance9[[#This Row],[age]]</f>
        <v>18</v>
      </c>
      <c r="U712" s="149">
        <f>insurance9[[#This Row],[bmi2]]</f>
        <v>35.200000000000003</v>
      </c>
      <c r="V712">
        <f>insurance9[[#This Row],[charges_class]]</f>
        <v>1</v>
      </c>
      <c r="W712">
        <f>VLOOKUP(insurance9[[#This Row],[region]],Table2[],2,0)</f>
        <v>4</v>
      </c>
      <c r="X712">
        <f>IF(insurance9[[#This Row],[sex]]="female",0,1)</f>
        <v>1</v>
      </c>
      <c r="Y712">
        <f>insurance9[[#This Row],[bmi]]</f>
        <v>35.200000000000003</v>
      </c>
      <c r="Z712">
        <f>insurance9[[#This Row],[children]]</f>
        <v>1</v>
      </c>
    </row>
    <row r="713" spans="1:26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 s="29">
        <v>10107.220600000001</v>
      </c>
      <c r="H713" cm="1">
        <f t="array" ref="H713">INDEX(kelas_charges[kelas],MATCH(1,(insurance9[[#This Row],[charges]]&gt;=kelas_charges[Lower])*(insurance9[[#This Row],[charges]]&lt;kelas_charges[Upper]),0),1)</f>
        <v>2</v>
      </c>
      <c r="I713" t="str" cm="1">
        <f t="array" ref="I713">INDEX(kelas_charges[desc],MATCH(1,(insurance9[[#This Row],[charges]]&gt;=kelas_charges[Lower])*(insurance9[[#This Row],[charges]]&lt;kelas_charges[Upper]),0),1)</f>
        <v>6817 s.d 12512</v>
      </c>
      <c r="J713">
        <f>IF(insurance9[[#This Row],[charges]]&gt;16700,1,0)</f>
        <v>0</v>
      </c>
      <c r="K713" s="138">
        <f>insurance9[[#This Row],[charges]]</f>
        <v>10107.220600000001</v>
      </c>
      <c r="L713">
        <f>insurance9[[#This Row],[age]]</f>
        <v>50</v>
      </c>
      <c r="M713">
        <f>IF(insurance9[[#This Row],[smoker]]="yes",1,0)</f>
        <v>0</v>
      </c>
      <c r="N713" t="str">
        <f>IF(insurance9[[#This Row],[smoker]]="yes","Perokok","Non Perokok")</f>
        <v>Non Perokok</v>
      </c>
      <c r="O713" s="138">
        <f>insurance9[[#This Row],[charges]]</f>
        <v>10107.220600000001</v>
      </c>
      <c r="P713" s="138" t="str" cm="1">
        <f t="array" ref="P713">INDEX(bmi[bmi name],MATCH(1,(insurance9[[#This Row],[bmi]]&lt;bmi[bmi atas])*(insurance9[[#This Row],[bmi]]&gt;=bmi[bmi bawah]),0),0)</f>
        <v>Overweight</v>
      </c>
      <c r="Q713" s="138">
        <f>insurance9[[#This Row],[cha]]</f>
        <v>10107.220600000001</v>
      </c>
      <c r="R713" s="138" t="str">
        <f>insurance9[[#This Row],[smo]]</f>
        <v>Non Perokok</v>
      </c>
      <c r="S713" s="149">
        <f>insurance9[[#This Row],[bmi]]</f>
        <v>23.54</v>
      </c>
      <c r="T713" s="149">
        <f>insurance9[[#This Row],[age]]</f>
        <v>50</v>
      </c>
      <c r="U713" s="149">
        <f>insurance9[[#This Row],[bmi2]]</f>
        <v>23.54</v>
      </c>
      <c r="V713">
        <f>insurance9[[#This Row],[charges_class]]</f>
        <v>2</v>
      </c>
      <c r="W713">
        <f>VLOOKUP(insurance9[[#This Row],[region]],Table2[],2,0)</f>
        <v>4</v>
      </c>
      <c r="X713">
        <f>IF(insurance9[[#This Row],[sex]]="female",0,1)</f>
        <v>0</v>
      </c>
      <c r="Y713">
        <f>insurance9[[#This Row],[bmi]]</f>
        <v>23.54</v>
      </c>
      <c r="Z713">
        <f>insurance9[[#This Row],[children]]</f>
        <v>2</v>
      </c>
    </row>
    <row r="714" spans="1:26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 s="29">
        <v>8310.8391499999998</v>
      </c>
      <c r="H714" cm="1">
        <f t="array" ref="H714">INDEX(kelas_charges[kelas],MATCH(1,(insurance9[[#This Row],[charges]]&gt;=kelas_charges[Lower])*(insurance9[[#This Row],[charges]]&lt;kelas_charges[Upper]),0),1)</f>
        <v>2</v>
      </c>
      <c r="I714" t="str" cm="1">
        <f t="array" ref="I714">INDEX(kelas_charges[desc],MATCH(1,(insurance9[[#This Row],[charges]]&gt;=kelas_charges[Lower])*(insurance9[[#This Row],[charges]]&lt;kelas_charges[Upper]),0),1)</f>
        <v>6817 s.d 12512</v>
      </c>
      <c r="J714">
        <f>IF(insurance9[[#This Row],[charges]]&gt;16700,1,0)</f>
        <v>0</v>
      </c>
      <c r="K714" s="138">
        <f>insurance9[[#This Row],[charges]]</f>
        <v>8310.8391499999998</v>
      </c>
      <c r="L714">
        <f>insurance9[[#This Row],[age]]</f>
        <v>43</v>
      </c>
      <c r="M714">
        <f>IF(insurance9[[#This Row],[smoker]]="yes",1,0)</f>
        <v>0</v>
      </c>
      <c r="N714" t="str">
        <f>IF(insurance9[[#This Row],[smoker]]="yes","Perokok","Non Perokok")</f>
        <v>Non Perokok</v>
      </c>
      <c r="O714" s="138">
        <f>insurance9[[#This Row],[charges]]</f>
        <v>8310.8391499999998</v>
      </c>
      <c r="P714" s="138" t="str" cm="1">
        <f t="array" ref="P714">INDEX(bmi[bmi name],MATCH(1,(insurance9[[#This Row],[bmi]]&lt;bmi[bmi atas])*(insurance9[[#This Row],[bmi]]&gt;=bmi[bmi bawah]),0),0)</f>
        <v>Obesitas II</v>
      </c>
      <c r="Q714" s="138">
        <f>insurance9[[#This Row],[cha]]</f>
        <v>8310.8391499999998</v>
      </c>
      <c r="R714" s="138" t="str">
        <f>insurance9[[#This Row],[smo]]</f>
        <v>Non Perokok</v>
      </c>
      <c r="S714" s="149">
        <f>insurance9[[#This Row],[bmi]]</f>
        <v>30.684999999999999</v>
      </c>
      <c r="T714" s="149">
        <f>insurance9[[#This Row],[age]]</f>
        <v>43</v>
      </c>
      <c r="U714" s="149">
        <f>insurance9[[#This Row],[bmi2]]</f>
        <v>30.684999999999999</v>
      </c>
      <c r="V714">
        <f>insurance9[[#This Row],[charges_class]]</f>
        <v>2</v>
      </c>
      <c r="W714">
        <f>VLOOKUP(insurance9[[#This Row],[region]],Table2[],2,0)</f>
        <v>1</v>
      </c>
      <c r="X714">
        <f>IF(insurance9[[#This Row],[sex]]="female",0,1)</f>
        <v>0</v>
      </c>
      <c r="Y714">
        <f>insurance9[[#This Row],[bmi]]</f>
        <v>30.684999999999999</v>
      </c>
      <c r="Z714">
        <f>insurance9[[#This Row],[children]]</f>
        <v>2</v>
      </c>
    </row>
    <row r="715" spans="1:26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 s="29">
        <v>1984.4532999999999</v>
      </c>
      <c r="H715" cm="1">
        <f t="array" ref="H715">INDEX(kelas_charges[kelas],MATCH(1,(insurance9[[#This Row],[charges]]&gt;=kelas_charges[Lower])*(insurance9[[#This Row],[charges]]&lt;kelas_charges[Upper]),0),1)</f>
        <v>1</v>
      </c>
      <c r="I715" t="str" cm="1">
        <f t="array" ref="I715">INDEX(kelas_charges[desc],MATCH(1,(insurance9[[#This Row],[charges]]&gt;=kelas_charges[Lower])*(insurance9[[#This Row],[charges]]&lt;kelas_charges[Upper]),0),1)</f>
        <v>1121 s.d 6817</v>
      </c>
      <c r="J715">
        <f>IF(insurance9[[#This Row],[charges]]&gt;16700,1,0)</f>
        <v>0</v>
      </c>
      <c r="K715" s="138">
        <f>insurance9[[#This Row],[charges]]</f>
        <v>1984.4532999999999</v>
      </c>
      <c r="L715">
        <f>insurance9[[#This Row],[age]]</f>
        <v>20</v>
      </c>
      <c r="M715">
        <f>IF(insurance9[[#This Row],[smoker]]="yes",1,0)</f>
        <v>0</v>
      </c>
      <c r="N715" t="str">
        <f>IF(insurance9[[#This Row],[smoker]]="yes","Perokok","Non Perokok")</f>
        <v>Non Perokok</v>
      </c>
      <c r="O715" s="138">
        <f>insurance9[[#This Row],[charges]]</f>
        <v>1984.4532999999999</v>
      </c>
      <c r="P715" s="138" t="str" cm="1">
        <f t="array" ref="P715">INDEX(bmi[bmi name],MATCH(1,(insurance9[[#This Row],[bmi]]&lt;bmi[bmi atas])*(insurance9[[#This Row],[bmi]]&gt;=bmi[bmi bawah]),0),0)</f>
        <v>Obesitas II</v>
      </c>
      <c r="Q715" s="138">
        <f>insurance9[[#This Row],[cha]]</f>
        <v>1984.4532999999999</v>
      </c>
      <c r="R715" s="138" t="str">
        <f>insurance9[[#This Row],[smo]]</f>
        <v>Non Perokok</v>
      </c>
      <c r="S715" s="149">
        <f>insurance9[[#This Row],[bmi]]</f>
        <v>40.47</v>
      </c>
      <c r="T715" s="149">
        <f>insurance9[[#This Row],[age]]</f>
        <v>20</v>
      </c>
      <c r="U715" s="149">
        <f>insurance9[[#This Row],[bmi2]]</f>
        <v>40.47</v>
      </c>
      <c r="V715">
        <f>insurance9[[#This Row],[charges_class]]</f>
        <v>1</v>
      </c>
      <c r="W715">
        <f>VLOOKUP(insurance9[[#This Row],[region]],Table2[],2,0)</f>
        <v>2</v>
      </c>
      <c r="X715">
        <f>IF(insurance9[[#This Row],[sex]]="female",0,1)</f>
        <v>1</v>
      </c>
      <c r="Y715">
        <f>insurance9[[#This Row],[bmi]]</f>
        <v>40.47</v>
      </c>
      <c r="Z715">
        <f>insurance9[[#This Row],[children]]</f>
        <v>0</v>
      </c>
    </row>
    <row r="716" spans="1:26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 s="29">
        <v>2457.502</v>
      </c>
      <c r="H716" cm="1">
        <f t="array" ref="H716">INDEX(kelas_charges[kelas],MATCH(1,(insurance9[[#This Row],[charges]]&gt;=kelas_charges[Lower])*(insurance9[[#This Row],[charges]]&lt;kelas_charges[Upper]),0),1)</f>
        <v>1</v>
      </c>
      <c r="I716" t="str" cm="1">
        <f t="array" ref="I716">INDEX(kelas_charges[desc],MATCH(1,(insurance9[[#This Row],[charges]]&gt;=kelas_charges[Lower])*(insurance9[[#This Row],[charges]]&lt;kelas_charges[Upper]),0),1)</f>
        <v>1121 s.d 6817</v>
      </c>
      <c r="J716">
        <f>IF(insurance9[[#This Row],[charges]]&gt;16700,1,0)</f>
        <v>0</v>
      </c>
      <c r="K716" s="138">
        <f>insurance9[[#This Row],[charges]]</f>
        <v>2457.502</v>
      </c>
      <c r="L716">
        <f>insurance9[[#This Row],[age]]</f>
        <v>24</v>
      </c>
      <c r="M716">
        <f>IF(insurance9[[#This Row],[smoker]]="yes",1,0)</f>
        <v>0</v>
      </c>
      <c r="N716" t="str">
        <f>IF(insurance9[[#This Row],[smoker]]="yes","Perokok","Non Perokok")</f>
        <v>Non Perokok</v>
      </c>
      <c r="O716" s="138">
        <f>insurance9[[#This Row],[charges]]</f>
        <v>2457.502</v>
      </c>
      <c r="P716" s="138" t="str" cm="1">
        <f t="array" ref="P716">INDEX(bmi[bmi name],MATCH(1,(insurance9[[#This Row],[bmi]]&lt;bmi[bmi atas])*(insurance9[[#This Row],[bmi]]&gt;=bmi[bmi bawah]),0),0)</f>
        <v>Normal</v>
      </c>
      <c r="Q716" s="138">
        <f>insurance9[[#This Row],[cha]]</f>
        <v>2457.502</v>
      </c>
      <c r="R716" s="138" t="str">
        <f>insurance9[[#This Row],[smo]]</f>
        <v>Non Perokok</v>
      </c>
      <c r="S716" s="149">
        <f>insurance9[[#This Row],[bmi]]</f>
        <v>22.6</v>
      </c>
      <c r="T716" s="149">
        <f>insurance9[[#This Row],[age]]</f>
        <v>24</v>
      </c>
      <c r="U716" s="149">
        <f>insurance9[[#This Row],[bmi2]]</f>
        <v>22.6</v>
      </c>
      <c r="V716">
        <f>insurance9[[#This Row],[charges_class]]</f>
        <v>1</v>
      </c>
      <c r="W716">
        <f>VLOOKUP(insurance9[[#This Row],[region]],Table2[],2,0)</f>
        <v>3</v>
      </c>
      <c r="X716">
        <f>IF(insurance9[[#This Row],[sex]]="female",0,1)</f>
        <v>0</v>
      </c>
      <c r="Y716">
        <f>insurance9[[#This Row],[bmi]]</f>
        <v>22.6</v>
      </c>
      <c r="Z716">
        <f>insurance9[[#This Row],[children]]</f>
        <v>0</v>
      </c>
    </row>
    <row r="717" spans="1:26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 s="29">
        <v>12146.971</v>
      </c>
      <c r="H717" cm="1">
        <f t="array" ref="H717">INDEX(kelas_charges[kelas],MATCH(1,(insurance9[[#This Row],[charges]]&gt;=kelas_charges[Lower])*(insurance9[[#This Row],[charges]]&lt;kelas_charges[Upper]),0),1)</f>
        <v>2</v>
      </c>
      <c r="I717" t="str" cm="1">
        <f t="array" ref="I717">INDEX(kelas_charges[desc],MATCH(1,(insurance9[[#This Row],[charges]]&gt;=kelas_charges[Lower])*(insurance9[[#This Row],[charges]]&lt;kelas_charges[Upper]),0),1)</f>
        <v>6817 s.d 12512</v>
      </c>
      <c r="J717">
        <f>IF(insurance9[[#This Row],[charges]]&gt;16700,1,0)</f>
        <v>0</v>
      </c>
      <c r="K717" s="138">
        <f>insurance9[[#This Row],[charges]]</f>
        <v>12146.971</v>
      </c>
      <c r="L717">
        <f>insurance9[[#This Row],[age]]</f>
        <v>60</v>
      </c>
      <c r="M717">
        <f>IF(insurance9[[#This Row],[smoker]]="yes",1,0)</f>
        <v>0</v>
      </c>
      <c r="N717" t="str">
        <f>IF(insurance9[[#This Row],[smoker]]="yes","Perokok","Non Perokok")</f>
        <v>Non Perokok</v>
      </c>
      <c r="O717" s="138">
        <f>insurance9[[#This Row],[charges]]</f>
        <v>12146.971</v>
      </c>
      <c r="P717" s="138" t="str" cm="1">
        <f t="array" ref="P717">INDEX(bmi[bmi name],MATCH(1,(insurance9[[#This Row],[bmi]]&lt;bmi[bmi atas])*(insurance9[[#This Row],[bmi]]&gt;=bmi[bmi bawah]),0),0)</f>
        <v>Obesitas I</v>
      </c>
      <c r="Q717" s="138">
        <f>insurance9[[#This Row],[cha]]</f>
        <v>12146.971</v>
      </c>
      <c r="R717" s="138" t="str">
        <f>insurance9[[#This Row],[smo]]</f>
        <v>Non Perokok</v>
      </c>
      <c r="S717" s="149">
        <f>insurance9[[#This Row],[bmi]]</f>
        <v>28.9</v>
      </c>
      <c r="T717" s="149">
        <f>insurance9[[#This Row],[age]]</f>
        <v>60</v>
      </c>
      <c r="U717" s="149">
        <f>insurance9[[#This Row],[bmi2]]</f>
        <v>28.9</v>
      </c>
      <c r="V717">
        <f>insurance9[[#This Row],[charges_class]]</f>
        <v>2</v>
      </c>
      <c r="W717">
        <f>VLOOKUP(insurance9[[#This Row],[region]],Table2[],2,0)</f>
        <v>3</v>
      </c>
      <c r="X717">
        <f>IF(insurance9[[#This Row],[sex]]="female",0,1)</f>
        <v>1</v>
      </c>
      <c r="Y717">
        <f>insurance9[[#This Row],[bmi]]</f>
        <v>28.9</v>
      </c>
      <c r="Z717">
        <f>insurance9[[#This Row],[children]]</f>
        <v>0</v>
      </c>
    </row>
    <row r="718" spans="1:26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 s="29">
        <v>9566.9909000000007</v>
      </c>
      <c r="H718" cm="1">
        <f t="array" ref="H718">INDEX(kelas_charges[kelas],MATCH(1,(insurance9[[#This Row],[charges]]&gt;=kelas_charges[Lower])*(insurance9[[#This Row],[charges]]&lt;kelas_charges[Upper]),0),1)</f>
        <v>2</v>
      </c>
      <c r="I718" t="str" cm="1">
        <f t="array" ref="I718">INDEX(kelas_charges[desc],MATCH(1,(insurance9[[#This Row],[charges]]&gt;=kelas_charges[Lower])*(insurance9[[#This Row],[charges]]&lt;kelas_charges[Upper]),0),1)</f>
        <v>6817 s.d 12512</v>
      </c>
      <c r="J718">
        <f>IF(insurance9[[#This Row],[charges]]&gt;16700,1,0)</f>
        <v>0</v>
      </c>
      <c r="K718" s="138">
        <f>insurance9[[#This Row],[charges]]</f>
        <v>9566.9909000000007</v>
      </c>
      <c r="L718">
        <f>insurance9[[#This Row],[age]]</f>
        <v>49</v>
      </c>
      <c r="M718">
        <f>IF(insurance9[[#This Row],[smoker]]="yes",1,0)</f>
        <v>0</v>
      </c>
      <c r="N718" t="str">
        <f>IF(insurance9[[#This Row],[smoker]]="yes","Perokok","Non Perokok")</f>
        <v>Non Perokok</v>
      </c>
      <c r="O718" s="138">
        <f>insurance9[[#This Row],[charges]]</f>
        <v>9566.9909000000007</v>
      </c>
      <c r="P718" s="138" t="str" cm="1">
        <f t="array" ref="P718">INDEX(bmi[bmi name],MATCH(1,(insurance9[[#This Row],[bmi]]&lt;bmi[bmi atas])*(insurance9[[#This Row],[bmi]]&gt;=bmi[bmi bawah]),0),0)</f>
        <v>Normal</v>
      </c>
      <c r="Q718" s="138">
        <f>insurance9[[#This Row],[cha]]</f>
        <v>9566.9909000000007</v>
      </c>
      <c r="R718" s="138" t="str">
        <f>insurance9[[#This Row],[smo]]</f>
        <v>Non Perokok</v>
      </c>
      <c r="S718" s="149">
        <f>insurance9[[#This Row],[bmi]]</f>
        <v>22.61</v>
      </c>
      <c r="T718" s="149">
        <f>insurance9[[#This Row],[age]]</f>
        <v>49</v>
      </c>
      <c r="U718" s="149">
        <f>insurance9[[#This Row],[bmi2]]</f>
        <v>22.61</v>
      </c>
      <c r="V718">
        <f>insurance9[[#This Row],[charges_class]]</f>
        <v>2</v>
      </c>
      <c r="W718">
        <f>VLOOKUP(insurance9[[#This Row],[region]],Table2[],2,0)</f>
        <v>1</v>
      </c>
      <c r="X718">
        <f>IF(insurance9[[#This Row],[sex]]="female",0,1)</f>
        <v>0</v>
      </c>
      <c r="Y718">
        <f>insurance9[[#This Row],[bmi]]</f>
        <v>22.61</v>
      </c>
      <c r="Z718">
        <f>insurance9[[#This Row],[children]]</f>
        <v>1</v>
      </c>
    </row>
    <row r="719" spans="1:26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 s="29">
        <v>13112.604799999999</v>
      </c>
      <c r="H719" cm="1">
        <f t="array" ref="H719">INDEX(kelas_charges[kelas],MATCH(1,(insurance9[[#This Row],[charges]]&gt;=kelas_charges[Lower])*(insurance9[[#This Row],[charges]]&lt;kelas_charges[Upper]),0),1)</f>
        <v>3</v>
      </c>
      <c r="I719" t="str" cm="1">
        <f t="array" ref="I719">INDEX(kelas_charges[desc],MATCH(1,(insurance9[[#This Row],[charges]]&gt;=kelas_charges[Lower])*(insurance9[[#This Row],[charges]]&lt;kelas_charges[Upper]),0),1)</f>
        <v>12512 s.d 18207</v>
      </c>
      <c r="J719">
        <f>IF(insurance9[[#This Row],[charges]]&gt;16700,1,0)</f>
        <v>0</v>
      </c>
      <c r="K719" s="138">
        <f>insurance9[[#This Row],[charges]]</f>
        <v>13112.604799999999</v>
      </c>
      <c r="L719">
        <f>insurance9[[#This Row],[age]]</f>
        <v>60</v>
      </c>
      <c r="M719">
        <f>IF(insurance9[[#This Row],[smoker]]="yes",1,0)</f>
        <v>0</v>
      </c>
      <c r="N719" t="str">
        <f>IF(insurance9[[#This Row],[smoker]]="yes","Perokok","Non Perokok")</f>
        <v>Non Perokok</v>
      </c>
      <c r="O719" s="138">
        <f>insurance9[[#This Row],[charges]]</f>
        <v>13112.604799999999</v>
      </c>
      <c r="P719" s="138" t="str" cm="1">
        <f t="array" ref="P719">INDEX(bmi[bmi name],MATCH(1,(insurance9[[#This Row],[bmi]]&lt;bmi[bmi atas])*(insurance9[[#This Row],[bmi]]&gt;=bmi[bmi bawah]),0),0)</f>
        <v>Overweight</v>
      </c>
      <c r="Q719" s="138">
        <f>insurance9[[#This Row],[cha]]</f>
        <v>13112.604799999999</v>
      </c>
      <c r="R719" s="138" t="str">
        <f>insurance9[[#This Row],[smo]]</f>
        <v>Non Perokok</v>
      </c>
      <c r="S719" s="149">
        <f>insurance9[[#This Row],[bmi]]</f>
        <v>24.32</v>
      </c>
      <c r="T719" s="149">
        <f>insurance9[[#This Row],[age]]</f>
        <v>60</v>
      </c>
      <c r="U719" s="149">
        <f>insurance9[[#This Row],[bmi2]]</f>
        <v>24.32</v>
      </c>
      <c r="V719">
        <f>insurance9[[#This Row],[charges_class]]</f>
        <v>3</v>
      </c>
      <c r="W719">
        <f>VLOOKUP(insurance9[[#This Row],[region]],Table2[],2,0)</f>
        <v>1</v>
      </c>
      <c r="X719">
        <f>IF(insurance9[[#This Row],[sex]]="female",0,1)</f>
        <v>1</v>
      </c>
      <c r="Y719">
        <f>insurance9[[#This Row],[bmi]]</f>
        <v>24.32</v>
      </c>
      <c r="Z719">
        <f>insurance9[[#This Row],[children]]</f>
        <v>1</v>
      </c>
    </row>
    <row r="720" spans="1:26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 s="29">
        <v>10848.1343</v>
      </c>
      <c r="H720" cm="1">
        <f t="array" ref="H720">INDEX(kelas_charges[kelas],MATCH(1,(insurance9[[#This Row],[charges]]&gt;=kelas_charges[Lower])*(insurance9[[#This Row],[charges]]&lt;kelas_charges[Upper]),0),1)</f>
        <v>2</v>
      </c>
      <c r="I720" t="str" cm="1">
        <f t="array" ref="I720">INDEX(kelas_charges[desc],MATCH(1,(insurance9[[#This Row],[charges]]&gt;=kelas_charges[Lower])*(insurance9[[#This Row],[charges]]&lt;kelas_charges[Upper]),0),1)</f>
        <v>6817 s.d 12512</v>
      </c>
      <c r="J720">
        <f>IF(insurance9[[#This Row],[charges]]&gt;16700,1,0)</f>
        <v>0</v>
      </c>
      <c r="K720" s="138">
        <f>insurance9[[#This Row],[charges]]</f>
        <v>10848.1343</v>
      </c>
      <c r="L720">
        <f>insurance9[[#This Row],[age]]</f>
        <v>51</v>
      </c>
      <c r="M720">
        <f>IF(insurance9[[#This Row],[smoker]]="yes",1,0)</f>
        <v>0</v>
      </c>
      <c r="N720" t="str">
        <f>IF(insurance9[[#This Row],[smoker]]="yes","Perokok","Non Perokok")</f>
        <v>Non Perokok</v>
      </c>
      <c r="O720" s="138">
        <f>insurance9[[#This Row],[charges]]</f>
        <v>10848.1343</v>
      </c>
      <c r="P720" s="138" t="str" cm="1">
        <f t="array" ref="P720">INDEX(bmi[bmi name],MATCH(1,(insurance9[[#This Row],[bmi]]&lt;bmi[bmi atas])*(insurance9[[#This Row],[bmi]]&gt;=bmi[bmi bawah]),0),0)</f>
        <v>Obesitas II</v>
      </c>
      <c r="Q720" s="138">
        <f>insurance9[[#This Row],[cha]]</f>
        <v>10848.1343</v>
      </c>
      <c r="R720" s="138" t="str">
        <f>insurance9[[#This Row],[smo]]</f>
        <v>Non Perokok</v>
      </c>
      <c r="S720" s="149">
        <f>insurance9[[#This Row],[bmi]]</f>
        <v>36.67</v>
      </c>
      <c r="T720" s="149">
        <f>insurance9[[#This Row],[age]]</f>
        <v>51</v>
      </c>
      <c r="U720" s="149">
        <f>insurance9[[#This Row],[bmi2]]</f>
        <v>36.67</v>
      </c>
      <c r="V720">
        <f>insurance9[[#This Row],[charges_class]]</f>
        <v>2</v>
      </c>
      <c r="W720">
        <f>VLOOKUP(insurance9[[#This Row],[region]],Table2[],2,0)</f>
        <v>1</v>
      </c>
      <c r="X720">
        <f>IF(insurance9[[#This Row],[sex]]="female",0,1)</f>
        <v>0</v>
      </c>
      <c r="Y720">
        <f>insurance9[[#This Row],[bmi]]</f>
        <v>36.67</v>
      </c>
      <c r="Z720">
        <f>insurance9[[#This Row],[children]]</f>
        <v>2</v>
      </c>
    </row>
    <row r="721" spans="1:26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 s="29">
        <v>12231.613600000001</v>
      </c>
      <c r="H721" cm="1">
        <f t="array" ref="H721">INDEX(kelas_charges[kelas],MATCH(1,(insurance9[[#This Row],[charges]]&gt;=kelas_charges[Lower])*(insurance9[[#This Row],[charges]]&lt;kelas_charges[Upper]),0),1)</f>
        <v>2</v>
      </c>
      <c r="I721" t="str" cm="1">
        <f t="array" ref="I721">INDEX(kelas_charges[desc],MATCH(1,(insurance9[[#This Row],[charges]]&gt;=kelas_charges[Lower])*(insurance9[[#This Row],[charges]]&lt;kelas_charges[Upper]),0),1)</f>
        <v>6817 s.d 12512</v>
      </c>
      <c r="J721">
        <f>IF(insurance9[[#This Row],[charges]]&gt;16700,1,0)</f>
        <v>0</v>
      </c>
      <c r="K721" s="138">
        <f>insurance9[[#This Row],[charges]]</f>
        <v>12231.613600000001</v>
      </c>
      <c r="L721">
        <f>insurance9[[#This Row],[age]]</f>
        <v>58</v>
      </c>
      <c r="M721">
        <f>IF(insurance9[[#This Row],[smoker]]="yes",1,0)</f>
        <v>0</v>
      </c>
      <c r="N721" t="str">
        <f>IF(insurance9[[#This Row],[smoker]]="yes","Perokok","Non Perokok")</f>
        <v>Non Perokok</v>
      </c>
      <c r="O721" s="138">
        <f>insurance9[[#This Row],[charges]]</f>
        <v>12231.613600000001</v>
      </c>
      <c r="P721" s="138" t="str" cm="1">
        <f t="array" ref="P721">INDEX(bmi[bmi name],MATCH(1,(insurance9[[#This Row],[bmi]]&lt;bmi[bmi atas])*(insurance9[[#This Row],[bmi]]&gt;=bmi[bmi bawah]),0),0)</f>
        <v>Obesitas II</v>
      </c>
      <c r="Q721" s="138">
        <f>insurance9[[#This Row],[cha]]</f>
        <v>12231.613600000001</v>
      </c>
      <c r="R721" s="138" t="str">
        <f>insurance9[[#This Row],[smo]]</f>
        <v>Non Perokok</v>
      </c>
      <c r="S721" s="149">
        <f>insurance9[[#This Row],[bmi]]</f>
        <v>33.44</v>
      </c>
      <c r="T721" s="149">
        <f>insurance9[[#This Row],[age]]</f>
        <v>58</v>
      </c>
      <c r="U721" s="149">
        <f>insurance9[[#This Row],[bmi2]]</f>
        <v>33.44</v>
      </c>
      <c r="V721">
        <f>insurance9[[#This Row],[charges_class]]</f>
        <v>2</v>
      </c>
      <c r="W721">
        <f>VLOOKUP(insurance9[[#This Row],[region]],Table2[],2,0)</f>
        <v>1</v>
      </c>
      <c r="X721">
        <f>IF(insurance9[[#This Row],[sex]]="female",0,1)</f>
        <v>0</v>
      </c>
      <c r="Y721">
        <f>insurance9[[#This Row],[bmi]]</f>
        <v>33.44</v>
      </c>
      <c r="Z721">
        <f>insurance9[[#This Row],[children]]</f>
        <v>0</v>
      </c>
    </row>
    <row r="722" spans="1:26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 s="29">
        <v>9875.6803999999993</v>
      </c>
      <c r="H722" cm="1">
        <f t="array" ref="H722">INDEX(kelas_charges[kelas],MATCH(1,(insurance9[[#This Row],[charges]]&gt;=kelas_charges[Lower])*(insurance9[[#This Row],[charges]]&lt;kelas_charges[Upper]),0),1)</f>
        <v>2</v>
      </c>
      <c r="I722" t="str" cm="1">
        <f t="array" ref="I722">INDEX(kelas_charges[desc],MATCH(1,(insurance9[[#This Row],[charges]]&gt;=kelas_charges[Lower])*(insurance9[[#This Row],[charges]]&lt;kelas_charges[Upper]),0),1)</f>
        <v>6817 s.d 12512</v>
      </c>
      <c r="J722">
        <f>IF(insurance9[[#This Row],[charges]]&gt;16700,1,0)</f>
        <v>0</v>
      </c>
      <c r="K722" s="138">
        <f>insurance9[[#This Row],[charges]]</f>
        <v>9875.6803999999993</v>
      </c>
      <c r="L722">
        <f>insurance9[[#This Row],[age]]</f>
        <v>51</v>
      </c>
      <c r="M722">
        <f>IF(insurance9[[#This Row],[smoker]]="yes",1,0)</f>
        <v>0</v>
      </c>
      <c r="N722" t="str">
        <f>IF(insurance9[[#This Row],[smoker]]="yes","Perokok","Non Perokok")</f>
        <v>Non Perokok</v>
      </c>
      <c r="O722" s="138">
        <f>insurance9[[#This Row],[charges]]</f>
        <v>9875.6803999999993</v>
      </c>
      <c r="P722" s="138" t="str" cm="1">
        <f t="array" ref="P722">INDEX(bmi[bmi name],MATCH(1,(insurance9[[#This Row],[bmi]]&lt;bmi[bmi atas])*(insurance9[[#This Row],[bmi]]&gt;=bmi[bmi bawah]),0),0)</f>
        <v>Obesitas II</v>
      </c>
      <c r="Q722" s="138">
        <f>insurance9[[#This Row],[cha]]</f>
        <v>9875.6803999999993</v>
      </c>
      <c r="R722" s="138" t="str">
        <f>insurance9[[#This Row],[smo]]</f>
        <v>Non Perokok</v>
      </c>
      <c r="S722" s="149">
        <f>insurance9[[#This Row],[bmi]]</f>
        <v>40.659999999999997</v>
      </c>
      <c r="T722" s="149">
        <f>insurance9[[#This Row],[age]]</f>
        <v>51</v>
      </c>
      <c r="U722" s="149">
        <f>insurance9[[#This Row],[bmi2]]</f>
        <v>40.659999999999997</v>
      </c>
      <c r="V722">
        <f>insurance9[[#This Row],[charges_class]]</f>
        <v>2</v>
      </c>
      <c r="W722">
        <f>VLOOKUP(insurance9[[#This Row],[region]],Table2[],2,0)</f>
        <v>2</v>
      </c>
      <c r="X722">
        <f>IF(insurance9[[#This Row],[sex]]="female",0,1)</f>
        <v>0</v>
      </c>
      <c r="Y722">
        <f>insurance9[[#This Row],[bmi]]</f>
        <v>40.659999999999997</v>
      </c>
      <c r="Z722">
        <f>insurance9[[#This Row],[children]]</f>
        <v>0</v>
      </c>
    </row>
    <row r="723" spans="1:26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 s="29">
        <v>11264.540999999999</v>
      </c>
      <c r="H723" cm="1">
        <f t="array" ref="H723">INDEX(kelas_charges[kelas],MATCH(1,(insurance9[[#This Row],[charges]]&gt;=kelas_charges[Lower])*(insurance9[[#This Row],[charges]]&lt;kelas_charges[Upper]),0),1)</f>
        <v>2</v>
      </c>
      <c r="I723" t="str" cm="1">
        <f t="array" ref="I723">INDEX(kelas_charges[desc],MATCH(1,(insurance9[[#This Row],[charges]]&gt;=kelas_charges[Lower])*(insurance9[[#This Row],[charges]]&lt;kelas_charges[Upper]),0),1)</f>
        <v>6817 s.d 12512</v>
      </c>
      <c r="J723">
        <f>IF(insurance9[[#This Row],[charges]]&gt;16700,1,0)</f>
        <v>0</v>
      </c>
      <c r="K723" s="138">
        <f>insurance9[[#This Row],[charges]]</f>
        <v>11264.540999999999</v>
      </c>
      <c r="L723">
        <f>insurance9[[#This Row],[age]]</f>
        <v>53</v>
      </c>
      <c r="M723">
        <f>IF(insurance9[[#This Row],[smoker]]="yes",1,0)</f>
        <v>0</v>
      </c>
      <c r="N723" t="str">
        <f>IF(insurance9[[#This Row],[smoker]]="yes","Perokok","Non Perokok")</f>
        <v>Non Perokok</v>
      </c>
      <c r="O723" s="138">
        <f>insurance9[[#This Row],[charges]]</f>
        <v>11264.540999999999</v>
      </c>
      <c r="P723" s="138" t="str" cm="1">
        <f t="array" ref="P723">INDEX(bmi[bmi name],MATCH(1,(insurance9[[#This Row],[bmi]]&lt;bmi[bmi atas])*(insurance9[[#This Row],[bmi]]&gt;=bmi[bmi bawah]),0),0)</f>
        <v>Obesitas II</v>
      </c>
      <c r="Q723" s="138">
        <f>insurance9[[#This Row],[cha]]</f>
        <v>11264.540999999999</v>
      </c>
      <c r="R723" s="138" t="str">
        <f>insurance9[[#This Row],[smo]]</f>
        <v>Non Perokok</v>
      </c>
      <c r="S723" s="149">
        <f>insurance9[[#This Row],[bmi]]</f>
        <v>36.6</v>
      </c>
      <c r="T723" s="149">
        <f>insurance9[[#This Row],[age]]</f>
        <v>53</v>
      </c>
      <c r="U723" s="149">
        <f>insurance9[[#This Row],[bmi2]]</f>
        <v>36.6</v>
      </c>
      <c r="V723">
        <f>insurance9[[#This Row],[charges_class]]</f>
        <v>2</v>
      </c>
      <c r="W723">
        <f>VLOOKUP(insurance9[[#This Row],[region]],Table2[],2,0)</f>
        <v>3</v>
      </c>
      <c r="X723">
        <f>IF(insurance9[[#This Row],[sex]]="female",0,1)</f>
        <v>1</v>
      </c>
      <c r="Y723">
        <f>insurance9[[#This Row],[bmi]]</f>
        <v>36.6</v>
      </c>
      <c r="Z723">
        <f>insurance9[[#This Row],[children]]</f>
        <v>3</v>
      </c>
    </row>
    <row r="724" spans="1:26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 s="29">
        <v>12979.358</v>
      </c>
      <c r="H724" cm="1">
        <f t="array" ref="H724">INDEX(kelas_charges[kelas],MATCH(1,(insurance9[[#This Row],[charges]]&gt;=kelas_charges[Lower])*(insurance9[[#This Row],[charges]]&lt;kelas_charges[Upper]),0),1)</f>
        <v>3</v>
      </c>
      <c r="I724" t="str" cm="1">
        <f t="array" ref="I724">INDEX(kelas_charges[desc],MATCH(1,(insurance9[[#This Row],[charges]]&gt;=kelas_charges[Lower])*(insurance9[[#This Row],[charges]]&lt;kelas_charges[Upper]),0),1)</f>
        <v>12512 s.d 18207</v>
      </c>
      <c r="J724">
        <f>IF(insurance9[[#This Row],[charges]]&gt;16700,1,0)</f>
        <v>0</v>
      </c>
      <c r="K724" s="138">
        <f>insurance9[[#This Row],[charges]]</f>
        <v>12979.358</v>
      </c>
      <c r="L724">
        <f>insurance9[[#This Row],[age]]</f>
        <v>62</v>
      </c>
      <c r="M724">
        <f>IF(insurance9[[#This Row],[smoker]]="yes",1,0)</f>
        <v>0</v>
      </c>
      <c r="N724" t="str">
        <f>IF(insurance9[[#This Row],[smoker]]="yes","Perokok","Non Perokok")</f>
        <v>Non Perokok</v>
      </c>
      <c r="O724" s="138">
        <f>insurance9[[#This Row],[charges]]</f>
        <v>12979.358</v>
      </c>
      <c r="P724" s="138" t="str" cm="1">
        <f t="array" ref="P724">INDEX(bmi[bmi name],MATCH(1,(insurance9[[#This Row],[bmi]]&lt;bmi[bmi atas])*(insurance9[[#This Row],[bmi]]&gt;=bmi[bmi bawah]),0),0)</f>
        <v>Obesitas II</v>
      </c>
      <c r="Q724" s="138">
        <f>insurance9[[#This Row],[cha]]</f>
        <v>12979.358</v>
      </c>
      <c r="R724" s="138" t="str">
        <f>insurance9[[#This Row],[smo]]</f>
        <v>Non Perokok</v>
      </c>
      <c r="S724" s="149">
        <f>insurance9[[#This Row],[bmi]]</f>
        <v>37.4</v>
      </c>
      <c r="T724" s="149">
        <f>insurance9[[#This Row],[age]]</f>
        <v>62</v>
      </c>
      <c r="U724" s="149">
        <f>insurance9[[#This Row],[bmi2]]</f>
        <v>37.4</v>
      </c>
      <c r="V724">
        <f>insurance9[[#This Row],[charges_class]]</f>
        <v>3</v>
      </c>
      <c r="W724">
        <f>VLOOKUP(insurance9[[#This Row],[region]],Table2[],2,0)</f>
        <v>3</v>
      </c>
      <c r="X724">
        <f>IF(insurance9[[#This Row],[sex]]="female",0,1)</f>
        <v>1</v>
      </c>
      <c r="Y724">
        <f>insurance9[[#This Row],[bmi]]</f>
        <v>37.4</v>
      </c>
      <c r="Z724">
        <f>insurance9[[#This Row],[children]]</f>
        <v>0</v>
      </c>
    </row>
    <row r="725" spans="1:26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 s="29">
        <v>1263.249</v>
      </c>
      <c r="H725" cm="1">
        <f t="array" ref="H725">INDEX(kelas_charges[kelas],MATCH(1,(insurance9[[#This Row],[charges]]&gt;=kelas_charges[Lower])*(insurance9[[#This Row],[charges]]&lt;kelas_charges[Upper]),0),1)</f>
        <v>1</v>
      </c>
      <c r="I725" t="str" cm="1">
        <f t="array" ref="I725">INDEX(kelas_charges[desc],MATCH(1,(insurance9[[#This Row],[charges]]&gt;=kelas_charges[Lower])*(insurance9[[#This Row],[charges]]&lt;kelas_charges[Upper]),0),1)</f>
        <v>1121 s.d 6817</v>
      </c>
      <c r="J725">
        <f>IF(insurance9[[#This Row],[charges]]&gt;16700,1,0)</f>
        <v>0</v>
      </c>
      <c r="K725" s="138">
        <f>insurance9[[#This Row],[charges]]</f>
        <v>1263.249</v>
      </c>
      <c r="L725">
        <f>insurance9[[#This Row],[age]]</f>
        <v>19</v>
      </c>
      <c r="M725">
        <f>IF(insurance9[[#This Row],[smoker]]="yes",1,0)</f>
        <v>0</v>
      </c>
      <c r="N725" t="str">
        <f>IF(insurance9[[#This Row],[smoker]]="yes","Perokok","Non Perokok")</f>
        <v>Non Perokok</v>
      </c>
      <c r="O725" s="138">
        <f>insurance9[[#This Row],[charges]]</f>
        <v>1263.249</v>
      </c>
      <c r="P725" s="138" t="str" cm="1">
        <f t="array" ref="P725">INDEX(bmi[bmi name],MATCH(1,(insurance9[[#This Row],[bmi]]&lt;bmi[bmi atas])*(insurance9[[#This Row],[bmi]]&gt;=bmi[bmi bawah]),0),0)</f>
        <v>Obesitas II</v>
      </c>
      <c r="Q725" s="138">
        <f>insurance9[[#This Row],[cha]]</f>
        <v>1263.249</v>
      </c>
      <c r="R725" s="138" t="str">
        <f>insurance9[[#This Row],[smo]]</f>
        <v>Non Perokok</v>
      </c>
      <c r="S725" s="149">
        <f>insurance9[[#This Row],[bmi]]</f>
        <v>35.4</v>
      </c>
      <c r="T725" s="149">
        <f>insurance9[[#This Row],[age]]</f>
        <v>19</v>
      </c>
      <c r="U725" s="149">
        <f>insurance9[[#This Row],[bmi2]]</f>
        <v>35.4</v>
      </c>
      <c r="V725">
        <f>insurance9[[#This Row],[charges_class]]</f>
        <v>1</v>
      </c>
      <c r="W725">
        <f>VLOOKUP(insurance9[[#This Row],[region]],Table2[],2,0)</f>
        <v>3</v>
      </c>
      <c r="X725">
        <f>IF(insurance9[[#This Row],[sex]]="female",0,1)</f>
        <v>1</v>
      </c>
      <c r="Y725">
        <f>insurance9[[#This Row],[bmi]]</f>
        <v>35.4</v>
      </c>
      <c r="Z725">
        <f>insurance9[[#This Row],[children]]</f>
        <v>0</v>
      </c>
    </row>
    <row r="726" spans="1:26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 s="29">
        <v>10106.134249999999</v>
      </c>
      <c r="H726" cm="1">
        <f t="array" ref="H726">INDEX(kelas_charges[kelas],MATCH(1,(insurance9[[#This Row],[charges]]&gt;=kelas_charges[Lower])*(insurance9[[#This Row],[charges]]&lt;kelas_charges[Upper]),0),1)</f>
        <v>2</v>
      </c>
      <c r="I726" t="str" cm="1">
        <f t="array" ref="I726">INDEX(kelas_charges[desc],MATCH(1,(insurance9[[#This Row],[charges]]&gt;=kelas_charges[Lower])*(insurance9[[#This Row],[charges]]&lt;kelas_charges[Upper]),0),1)</f>
        <v>6817 s.d 12512</v>
      </c>
      <c r="J726">
        <f>IF(insurance9[[#This Row],[charges]]&gt;16700,1,0)</f>
        <v>0</v>
      </c>
      <c r="K726" s="138">
        <f>insurance9[[#This Row],[charges]]</f>
        <v>10106.134249999999</v>
      </c>
      <c r="L726">
        <f>insurance9[[#This Row],[age]]</f>
        <v>50</v>
      </c>
      <c r="M726">
        <f>IF(insurance9[[#This Row],[smoker]]="yes",1,0)</f>
        <v>0</v>
      </c>
      <c r="N726" t="str">
        <f>IF(insurance9[[#This Row],[smoker]]="yes","Perokok","Non Perokok")</f>
        <v>Non Perokok</v>
      </c>
      <c r="O726" s="138">
        <f>insurance9[[#This Row],[charges]]</f>
        <v>10106.134249999999</v>
      </c>
      <c r="P726" s="138" t="str" cm="1">
        <f t="array" ref="P726">INDEX(bmi[bmi name],MATCH(1,(insurance9[[#This Row],[bmi]]&lt;bmi[bmi atas])*(insurance9[[#This Row],[bmi]]&gt;=bmi[bmi bawah]),0),0)</f>
        <v>Obesitas I</v>
      </c>
      <c r="Q726" s="138">
        <f>insurance9[[#This Row],[cha]]</f>
        <v>10106.134249999999</v>
      </c>
      <c r="R726" s="138" t="str">
        <f>insurance9[[#This Row],[smo]]</f>
        <v>Non Perokok</v>
      </c>
      <c r="S726" s="149">
        <f>insurance9[[#This Row],[bmi]]</f>
        <v>27.074999999999999</v>
      </c>
      <c r="T726" s="149">
        <f>insurance9[[#This Row],[age]]</f>
        <v>50</v>
      </c>
      <c r="U726" s="149">
        <f>insurance9[[#This Row],[bmi2]]</f>
        <v>27.074999999999999</v>
      </c>
      <c r="V726">
        <f>insurance9[[#This Row],[charges_class]]</f>
        <v>2</v>
      </c>
      <c r="W726">
        <f>VLOOKUP(insurance9[[#This Row],[region]],Table2[],2,0)</f>
        <v>2</v>
      </c>
      <c r="X726">
        <f>IF(insurance9[[#This Row],[sex]]="female",0,1)</f>
        <v>0</v>
      </c>
      <c r="Y726">
        <f>insurance9[[#This Row],[bmi]]</f>
        <v>27.074999999999999</v>
      </c>
      <c r="Z726">
        <f>insurance9[[#This Row],[children]]</f>
        <v>1</v>
      </c>
    </row>
    <row r="727" spans="1:26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 s="29">
        <v>40932.429499999998</v>
      </c>
      <c r="H727" cm="1">
        <f t="array" ref="H727">INDEX(kelas_charges[kelas],MATCH(1,(insurance9[[#This Row],[charges]]&gt;=kelas_charges[Lower])*(insurance9[[#This Row],[charges]]&lt;kelas_charges[Upper]),0),1)</f>
        <v>7</v>
      </c>
      <c r="I727" t="str" cm="1">
        <f t="array" ref="I727">INDEX(kelas_charges[desc],MATCH(1,(insurance9[[#This Row],[charges]]&gt;=kelas_charges[Lower])*(insurance9[[#This Row],[charges]]&lt;kelas_charges[Upper]),0),1)</f>
        <v>35293 s.d 40989</v>
      </c>
      <c r="J727">
        <f>IF(insurance9[[#This Row],[charges]]&gt;16700,1,0)</f>
        <v>1</v>
      </c>
      <c r="K727" s="138">
        <f>insurance9[[#This Row],[charges]]</f>
        <v>40932.429499999998</v>
      </c>
      <c r="L727">
        <f>insurance9[[#This Row],[age]]</f>
        <v>30</v>
      </c>
      <c r="M727">
        <f>IF(insurance9[[#This Row],[smoker]]="yes",1,0)</f>
        <v>1</v>
      </c>
      <c r="N727" t="str">
        <f>IF(insurance9[[#This Row],[smoker]]="yes","Perokok","Non Perokok")</f>
        <v>Perokok</v>
      </c>
      <c r="O727" s="138">
        <f>insurance9[[#This Row],[charges]]</f>
        <v>40932.429499999998</v>
      </c>
      <c r="P727" s="138" t="str" cm="1">
        <f t="array" ref="P727">INDEX(bmi[bmi name],MATCH(1,(insurance9[[#This Row],[bmi]]&lt;bmi[bmi atas])*(insurance9[[#This Row],[bmi]]&gt;=bmi[bmi bawah]),0),0)</f>
        <v>Obesitas II</v>
      </c>
      <c r="Q727" s="138">
        <f>insurance9[[#This Row],[cha]]</f>
        <v>40932.429499999998</v>
      </c>
      <c r="R727" s="138" t="str">
        <f>insurance9[[#This Row],[smo]]</f>
        <v>Perokok</v>
      </c>
      <c r="S727" s="149">
        <f>insurance9[[#This Row],[bmi]]</f>
        <v>39.049999999999997</v>
      </c>
      <c r="T727" s="149">
        <f>insurance9[[#This Row],[age]]</f>
        <v>30</v>
      </c>
      <c r="U727" s="149">
        <f>insurance9[[#This Row],[bmi2]]</f>
        <v>39.049999999999997</v>
      </c>
      <c r="V727">
        <f>insurance9[[#This Row],[charges_class]]</f>
        <v>7</v>
      </c>
      <c r="W727">
        <f>VLOOKUP(insurance9[[#This Row],[region]],Table2[],2,0)</f>
        <v>4</v>
      </c>
      <c r="X727">
        <f>IF(insurance9[[#This Row],[sex]]="female",0,1)</f>
        <v>0</v>
      </c>
      <c r="Y727">
        <f>insurance9[[#This Row],[bmi]]</f>
        <v>39.049999999999997</v>
      </c>
      <c r="Z727">
        <f>insurance9[[#This Row],[children]]</f>
        <v>3</v>
      </c>
    </row>
    <row r="728" spans="1:26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 s="29">
        <v>6664.68595</v>
      </c>
      <c r="H728" cm="1">
        <f t="array" ref="H728">INDEX(kelas_charges[kelas],MATCH(1,(insurance9[[#This Row],[charges]]&gt;=kelas_charges[Lower])*(insurance9[[#This Row],[charges]]&lt;kelas_charges[Upper]),0),1)</f>
        <v>1</v>
      </c>
      <c r="I728" t="str" cm="1">
        <f t="array" ref="I728">INDEX(kelas_charges[desc],MATCH(1,(insurance9[[#This Row],[charges]]&gt;=kelas_charges[Lower])*(insurance9[[#This Row],[charges]]&lt;kelas_charges[Upper]),0),1)</f>
        <v>1121 s.d 6817</v>
      </c>
      <c r="J728">
        <f>IF(insurance9[[#This Row],[charges]]&gt;16700,1,0)</f>
        <v>0</v>
      </c>
      <c r="K728" s="138">
        <f>insurance9[[#This Row],[charges]]</f>
        <v>6664.68595</v>
      </c>
      <c r="L728">
        <f>insurance9[[#This Row],[age]]</f>
        <v>41</v>
      </c>
      <c r="M728">
        <f>IF(insurance9[[#This Row],[smoker]]="yes",1,0)</f>
        <v>0</v>
      </c>
      <c r="N728" t="str">
        <f>IF(insurance9[[#This Row],[smoker]]="yes","Perokok","Non Perokok")</f>
        <v>Non Perokok</v>
      </c>
      <c r="O728" s="138">
        <f>insurance9[[#This Row],[charges]]</f>
        <v>6664.68595</v>
      </c>
      <c r="P728" s="138" t="str" cm="1">
        <f t="array" ref="P728">INDEX(bmi[bmi name],MATCH(1,(insurance9[[#This Row],[bmi]]&lt;bmi[bmi atas])*(insurance9[[#This Row],[bmi]]&gt;=bmi[bmi bawah]),0),0)</f>
        <v>Obesitas I</v>
      </c>
      <c r="Q728" s="138">
        <f>insurance9[[#This Row],[cha]]</f>
        <v>6664.68595</v>
      </c>
      <c r="R728" s="138" t="str">
        <f>insurance9[[#This Row],[smo]]</f>
        <v>Non Perokok</v>
      </c>
      <c r="S728" s="149">
        <f>insurance9[[#This Row],[bmi]]</f>
        <v>28.405000000000001</v>
      </c>
      <c r="T728" s="149">
        <f>insurance9[[#This Row],[age]]</f>
        <v>41</v>
      </c>
      <c r="U728" s="149">
        <f>insurance9[[#This Row],[bmi2]]</f>
        <v>28.405000000000001</v>
      </c>
      <c r="V728">
        <f>insurance9[[#This Row],[charges_class]]</f>
        <v>1</v>
      </c>
      <c r="W728">
        <f>VLOOKUP(insurance9[[#This Row],[region]],Table2[],2,0)</f>
        <v>1</v>
      </c>
      <c r="X728">
        <f>IF(insurance9[[#This Row],[sex]]="female",0,1)</f>
        <v>1</v>
      </c>
      <c r="Y728">
        <f>insurance9[[#This Row],[bmi]]</f>
        <v>28.405000000000001</v>
      </c>
      <c r="Z728">
        <f>insurance9[[#This Row],[children]]</f>
        <v>1</v>
      </c>
    </row>
    <row r="729" spans="1:26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 s="29">
        <v>16657.71745</v>
      </c>
      <c r="H729" cm="1">
        <f t="array" ref="H729">INDEX(kelas_charges[kelas],MATCH(1,(insurance9[[#This Row],[charges]]&gt;=kelas_charges[Lower])*(insurance9[[#This Row],[charges]]&lt;kelas_charges[Upper]),0),1)</f>
        <v>3</v>
      </c>
      <c r="I729" t="str" cm="1">
        <f t="array" ref="I729">INDEX(kelas_charges[desc],MATCH(1,(insurance9[[#This Row],[charges]]&gt;=kelas_charges[Lower])*(insurance9[[#This Row],[charges]]&lt;kelas_charges[Upper]),0),1)</f>
        <v>12512 s.d 18207</v>
      </c>
      <c r="J729">
        <f>IF(insurance9[[#This Row],[charges]]&gt;16700,1,0)</f>
        <v>0</v>
      </c>
      <c r="K729" s="138">
        <f>insurance9[[#This Row],[charges]]</f>
        <v>16657.71745</v>
      </c>
      <c r="L729">
        <f>insurance9[[#This Row],[age]]</f>
        <v>29</v>
      </c>
      <c r="M729">
        <f>IF(insurance9[[#This Row],[smoker]]="yes",1,0)</f>
        <v>1</v>
      </c>
      <c r="N729" t="str">
        <f>IF(insurance9[[#This Row],[smoker]]="yes","Perokok","Non Perokok")</f>
        <v>Perokok</v>
      </c>
      <c r="O729" s="138">
        <f>insurance9[[#This Row],[charges]]</f>
        <v>16657.71745</v>
      </c>
      <c r="P729" s="138" t="str" cm="1">
        <f t="array" ref="P729">INDEX(bmi[bmi name],MATCH(1,(insurance9[[#This Row],[bmi]]&lt;bmi[bmi atas])*(insurance9[[#This Row],[bmi]]&gt;=bmi[bmi bawah]),0),0)</f>
        <v>Normal</v>
      </c>
      <c r="Q729" s="138">
        <f>insurance9[[#This Row],[cha]]</f>
        <v>16657.71745</v>
      </c>
      <c r="R729" s="138" t="str">
        <f>insurance9[[#This Row],[smo]]</f>
        <v>Perokok</v>
      </c>
      <c r="S729" s="149">
        <f>insurance9[[#This Row],[bmi]]</f>
        <v>21.754999999999999</v>
      </c>
      <c r="T729" s="149">
        <f>insurance9[[#This Row],[age]]</f>
        <v>29</v>
      </c>
      <c r="U729" s="149">
        <f>insurance9[[#This Row],[bmi2]]</f>
        <v>21.754999999999999</v>
      </c>
      <c r="V729">
        <f>insurance9[[#This Row],[charges_class]]</f>
        <v>3</v>
      </c>
      <c r="W729">
        <f>VLOOKUP(insurance9[[#This Row],[region]],Table2[],2,0)</f>
        <v>2</v>
      </c>
      <c r="X729">
        <f>IF(insurance9[[#This Row],[sex]]="female",0,1)</f>
        <v>0</v>
      </c>
      <c r="Y729">
        <f>insurance9[[#This Row],[bmi]]</f>
        <v>21.754999999999999</v>
      </c>
      <c r="Z729">
        <f>insurance9[[#This Row],[children]]</f>
        <v>1</v>
      </c>
    </row>
    <row r="730" spans="1:26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 s="29">
        <v>2217.6012000000001</v>
      </c>
      <c r="H730" cm="1">
        <f t="array" ref="H730">INDEX(kelas_charges[kelas],MATCH(1,(insurance9[[#This Row],[charges]]&gt;=kelas_charges[Lower])*(insurance9[[#This Row],[charges]]&lt;kelas_charges[Upper]),0),1)</f>
        <v>1</v>
      </c>
      <c r="I730" t="str" cm="1">
        <f t="array" ref="I730">INDEX(kelas_charges[desc],MATCH(1,(insurance9[[#This Row],[charges]]&gt;=kelas_charges[Lower])*(insurance9[[#This Row],[charges]]&lt;kelas_charges[Upper]),0),1)</f>
        <v>1121 s.d 6817</v>
      </c>
      <c r="J730">
        <f>IF(insurance9[[#This Row],[charges]]&gt;16700,1,0)</f>
        <v>0</v>
      </c>
      <c r="K730" s="138">
        <f>insurance9[[#This Row],[charges]]</f>
        <v>2217.6012000000001</v>
      </c>
      <c r="L730">
        <f>insurance9[[#This Row],[age]]</f>
        <v>18</v>
      </c>
      <c r="M730">
        <f>IF(insurance9[[#This Row],[smoker]]="yes",1,0)</f>
        <v>0</v>
      </c>
      <c r="N730" t="str">
        <f>IF(insurance9[[#This Row],[smoker]]="yes","Perokok","Non Perokok")</f>
        <v>Non Perokok</v>
      </c>
      <c r="O730" s="138">
        <f>insurance9[[#This Row],[charges]]</f>
        <v>2217.6012000000001</v>
      </c>
      <c r="P730" s="138" t="str" cm="1">
        <f t="array" ref="P730">INDEX(bmi[bmi name],MATCH(1,(insurance9[[#This Row],[bmi]]&lt;bmi[bmi atas])*(insurance9[[#This Row],[bmi]]&gt;=bmi[bmi bawah]),0),0)</f>
        <v>Obesitas II</v>
      </c>
      <c r="Q730" s="138">
        <f>insurance9[[#This Row],[cha]]</f>
        <v>2217.6012000000001</v>
      </c>
      <c r="R730" s="138" t="str">
        <f>insurance9[[#This Row],[smo]]</f>
        <v>Non Perokok</v>
      </c>
      <c r="S730" s="149">
        <f>insurance9[[#This Row],[bmi]]</f>
        <v>40.28</v>
      </c>
      <c r="T730" s="149">
        <f>insurance9[[#This Row],[age]]</f>
        <v>18</v>
      </c>
      <c r="U730" s="149">
        <f>insurance9[[#This Row],[bmi2]]</f>
        <v>40.28</v>
      </c>
      <c r="V730">
        <f>insurance9[[#This Row],[charges_class]]</f>
        <v>1</v>
      </c>
      <c r="W730">
        <f>VLOOKUP(insurance9[[#This Row],[region]],Table2[],2,0)</f>
        <v>2</v>
      </c>
      <c r="X730">
        <f>IF(insurance9[[#This Row],[sex]]="female",0,1)</f>
        <v>0</v>
      </c>
      <c r="Y730">
        <f>insurance9[[#This Row],[bmi]]</f>
        <v>40.28</v>
      </c>
      <c r="Z730">
        <f>insurance9[[#This Row],[children]]</f>
        <v>0</v>
      </c>
    </row>
    <row r="731" spans="1:26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 s="29">
        <v>6781.3541999999998</v>
      </c>
      <c r="H731" cm="1">
        <f t="array" ref="H731">INDEX(kelas_charges[kelas],MATCH(1,(insurance9[[#This Row],[charges]]&gt;=kelas_charges[Lower])*(insurance9[[#This Row],[charges]]&lt;kelas_charges[Upper]),0),1)</f>
        <v>1</v>
      </c>
      <c r="I731" t="str" cm="1">
        <f t="array" ref="I731">INDEX(kelas_charges[desc],MATCH(1,(insurance9[[#This Row],[charges]]&gt;=kelas_charges[Lower])*(insurance9[[#This Row],[charges]]&lt;kelas_charges[Upper]),0),1)</f>
        <v>1121 s.d 6817</v>
      </c>
      <c r="J731">
        <f>IF(insurance9[[#This Row],[charges]]&gt;16700,1,0)</f>
        <v>0</v>
      </c>
      <c r="K731" s="138">
        <f>insurance9[[#This Row],[charges]]</f>
        <v>6781.3541999999998</v>
      </c>
      <c r="L731">
        <f>insurance9[[#This Row],[age]]</f>
        <v>41</v>
      </c>
      <c r="M731">
        <f>IF(insurance9[[#This Row],[smoker]]="yes",1,0)</f>
        <v>0</v>
      </c>
      <c r="N731" t="str">
        <f>IF(insurance9[[#This Row],[smoker]]="yes","Perokok","Non Perokok")</f>
        <v>Non Perokok</v>
      </c>
      <c r="O731" s="138">
        <f>insurance9[[#This Row],[charges]]</f>
        <v>6781.3541999999998</v>
      </c>
      <c r="P731" s="138" t="str" cm="1">
        <f t="array" ref="P731">INDEX(bmi[bmi name],MATCH(1,(insurance9[[#This Row],[bmi]]&lt;bmi[bmi atas])*(insurance9[[#This Row],[bmi]]&gt;=bmi[bmi bawah]),0),0)</f>
        <v>Obesitas II</v>
      </c>
      <c r="Q731" s="138">
        <f>insurance9[[#This Row],[cha]]</f>
        <v>6781.3541999999998</v>
      </c>
      <c r="R731" s="138" t="str">
        <f>insurance9[[#This Row],[smo]]</f>
        <v>Non Perokok</v>
      </c>
      <c r="S731" s="149">
        <f>insurance9[[#This Row],[bmi]]</f>
        <v>36.08</v>
      </c>
      <c r="T731" s="149">
        <f>insurance9[[#This Row],[age]]</f>
        <v>41</v>
      </c>
      <c r="U731" s="149">
        <f>insurance9[[#This Row],[bmi2]]</f>
        <v>36.08</v>
      </c>
      <c r="V731">
        <f>insurance9[[#This Row],[charges_class]]</f>
        <v>1</v>
      </c>
      <c r="W731">
        <f>VLOOKUP(insurance9[[#This Row],[region]],Table2[],2,0)</f>
        <v>4</v>
      </c>
      <c r="X731">
        <f>IF(insurance9[[#This Row],[sex]]="female",0,1)</f>
        <v>0</v>
      </c>
      <c r="Y731">
        <f>insurance9[[#This Row],[bmi]]</f>
        <v>36.08</v>
      </c>
      <c r="Z731">
        <f>insurance9[[#This Row],[children]]</f>
        <v>1</v>
      </c>
    </row>
    <row r="732" spans="1:26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 s="29">
        <v>19361.998800000001</v>
      </c>
      <c r="H732" cm="1">
        <f t="array" ref="H732">INDEX(kelas_charges[kelas],MATCH(1,(insurance9[[#This Row],[charges]]&gt;=kelas_charges[Lower])*(insurance9[[#This Row],[charges]]&lt;kelas_charges[Upper]),0),1)</f>
        <v>4</v>
      </c>
      <c r="I732" t="str" cm="1">
        <f t="array" ref="I732">INDEX(kelas_charges[desc],MATCH(1,(insurance9[[#This Row],[charges]]&gt;=kelas_charges[Lower])*(insurance9[[#This Row],[charges]]&lt;kelas_charges[Upper]),0),1)</f>
        <v>18207 s.d 23903</v>
      </c>
      <c r="J732">
        <f>IF(insurance9[[#This Row],[charges]]&gt;16700,1,0)</f>
        <v>1</v>
      </c>
      <c r="K732" s="138">
        <f>insurance9[[#This Row],[charges]]</f>
        <v>19361.998800000001</v>
      </c>
      <c r="L732">
        <f>insurance9[[#This Row],[age]]</f>
        <v>35</v>
      </c>
      <c r="M732">
        <f>IF(insurance9[[#This Row],[smoker]]="yes",1,0)</f>
        <v>1</v>
      </c>
      <c r="N732" t="str">
        <f>IF(insurance9[[#This Row],[smoker]]="yes","Perokok","Non Perokok")</f>
        <v>Perokok</v>
      </c>
      <c r="O732" s="138">
        <f>insurance9[[#This Row],[charges]]</f>
        <v>19361.998800000001</v>
      </c>
      <c r="P732" s="138" t="str" cm="1">
        <f t="array" ref="P732">INDEX(bmi[bmi name],MATCH(1,(insurance9[[#This Row],[bmi]]&lt;bmi[bmi atas])*(insurance9[[#This Row],[bmi]]&gt;=bmi[bmi bawah]),0),0)</f>
        <v>Overweight</v>
      </c>
      <c r="Q732" s="138">
        <f>insurance9[[#This Row],[cha]]</f>
        <v>19361.998800000001</v>
      </c>
      <c r="R732" s="138" t="str">
        <f>insurance9[[#This Row],[smo]]</f>
        <v>Perokok</v>
      </c>
      <c r="S732" s="149">
        <f>insurance9[[#This Row],[bmi]]</f>
        <v>24.42</v>
      </c>
      <c r="T732" s="149">
        <f>insurance9[[#This Row],[age]]</f>
        <v>35</v>
      </c>
      <c r="U732" s="149">
        <f>insurance9[[#This Row],[bmi2]]</f>
        <v>24.42</v>
      </c>
      <c r="V732">
        <f>insurance9[[#This Row],[charges_class]]</f>
        <v>4</v>
      </c>
      <c r="W732">
        <f>VLOOKUP(insurance9[[#This Row],[region]],Table2[],2,0)</f>
        <v>4</v>
      </c>
      <c r="X732">
        <f>IF(insurance9[[#This Row],[sex]]="female",0,1)</f>
        <v>1</v>
      </c>
      <c r="Y732">
        <f>insurance9[[#This Row],[bmi]]</f>
        <v>24.42</v>
      </c>
      <c r="Z732">
        <f>insurance9[[#This Row],[children]]</f>
        <v>3</v>
      </c>
    </row>
    <row r="733" spans="1:26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 s="29">
        <v>10065.413</v>
      </c>
      <c r="H733" cm="1">
        <f t="array" ref="H733">INDEX(kelas_charges[kelas],MATCH(1,(insurance9[[#This Row],[charges]]&gt;=kelas_charges[Lower])*(insurance9[[#This Row],[charges]]&lt;kelas_charges[Upper]),0),1)</f>
        <v>2</v>
      </c>
      <c r="I733" t="str" cm="1">
        <f t="array" ref="I733">INDEX(kelas_charges[desc],MATCH(1,(insurance9[[#This Row],[charges]]&gt;=kelas_charges[Lower])*(insurance9[[#This Row],[charges]]&lt;kelas_charges[Upper]),0),1)</f>
        <v>6817 s.d 12512</v>
      </c>
      <c r="J733">
        <f>IF(insurance9[[#This Row],[charges]]&gt;16700,1,0)</f>
        <v>0</v>
      </c>
      <c r="K733" s="138">
        <f>insurance9[[#This Row],[charges]]</f>
        <v>10065.413</v>
      </c>
      <c r="L733">
        <f>insurance9[[#This Row],[age]]</f>
        <v>53</v>
      </c>
      <c r="M733">
        <f>IF(insurance9[[#This Row],[smoker]]="yes",1,0)</f>
        <v>0</v>
      </c>
      <c r="N733" t="str">
        <f>IF(insurance9[[#This Row],[smoker]]="yes","Perokok","Non Perokok")</f>
        <v>Non Perokok</v>
      </c>
      <c r="O733" s="138">
        <f>insurance9[[#This Row],[charges]]</f>
        <v>10065.413</v>
      </c>
      <c r="P733" s="138" t="str" cm="1">
        <f t="array" ref="P733">INDEX(bmi[bmi name],MATCH(1,(insurance9[[#This Row],[bmi]]&lt;bmi[bmi atas])*(insurance9[[#This Row],[bmi]]&gt;=bmi[bmi bawah]),0),0)</f>
        <v>Normal</v>
      </c>
      <c r="Q733" s="138">
        <f>insurance9[[#This Row],[cha]]</f>
        <v>10065.413</v>
      </c>
      <c r="R733" s="138" t="str">
        <f>insurance9[[#This Row],[smo]]</f>
        <v>Non Perokok</v>
      </c>
      <c r="S733" s="149">
        <f>insurance9[[#This Row],[bmi]]</f>
        <v>21.4</v>
      </c>
      <c r="T733" s="149">
        <f>insurance9[[#This Row],[age]]</f>
        <v>53</v>
      </c>
      <c r="U733" s="149">
        <f>insurance9[[#This Row],[bmi2]]</f>
        <v>21.4</v>
      </c>
      <c r="V733">
        <f>insurance9[[#This Row],[charges_class]]</f>
        <v>2</v>
      </c>
      <c r="W733">
        <f>VLOOKUP(insurance9[[#This Row],[region]],Table2[],2,0)</f>
        <v>3</v>
      </c>
      <c r="X733">
        <f>IF(insurance9[[#This Row],[sex]]="female",0,1)</f>
        <v>1</v>
      </c>
      <c r="Y733">
        <f>insurance9[[#This Row],[bmi]]</f>
        <v>21.4</v>
      </c>
      <c r="Z733">
        <f>insurance9[[#This Row],[children]]</f>
        <v>1</v>
      </c>
    </row>
    <row r="734" spans="1:26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 s="29">
        <v>4234.9269999999997</v>
      </c>
      <c r="H734" cm="1">
        <f t="array" ref="H734">INDEX(kelas_charges[kelas],MATCH(1,(insurance9[[#This Row],[charges]]&gt;=kelas_charges[Lower])*(insurance9[[#This Row],[charges]]&lt;kelas_charges[Upper]),0),1)</f>
        <v>1</v>
      </c>
      <c r="I734" t="str" cm="1">
        <f t="array" ref="I734">INDEX(kelas_charges[desc],MATCH(1,(insurance9[[#This Row],[charges]]&gt;=kelas_charges[Lower])*(insurance9[[#This Row],[charges]]&lt;kelas_charges[Upper]),0),1)</f>
        <v>1121 s.d 6817</v>
      </c>
      <c r="J734">
        <f>IF(insurance9[[#This Row],[charges]]&gt;16700,1,0)</f>
        <v>0</v>
      </c>
      <c r="K734" s="138">
        <f>insurance9[[#This Row],[charges]]</f>
        <v>4234.9269999999997</v>
      </c>
      <c r="L734">
        <f>insurance9[[#This Row],[age]]</f>
        <v>24</v>
      </c>
      <c r="M734">
        <f>IF(insurance9[[#This Row],[smoker]]="yes",1,0)</f>
        <v>0</v>
      </c>
      <c r="N734" t="str">
        <f>IF(insurance9[[#This Row],[smoker]]="yes","Perokok","Non Perokok")</f>
        <v>Non Perokok</v>
      </c>
      <c r="O734" s="138">
        <f>insurance9[[#This Row],[charges]]</f>
        <v>4234.9269999999997</v>
      </c>
      <c r="P734" s="138" t="str" cm="1">
        <f t="array" ref="P734">INDEX(bmi[bmi name],MATCH(1,(insurance9[[#This Row],[bmi]]&lt;bmi[bmi atas])*(insurance9[[#This Row],[bmi]]&gt;=bmi[bmi bawah]),0),0)</f>
        <v>Obesitas II</v>
      </c>
      <c r="Q734" s="138">
        <f>insurance9[[#This Row],[cha]]</f>
        <v>4234.9269999999997</v>
      </c>
      <c r="R734" s="138" t="str">
        <f>insurance9[[#This Row],[smo]]</f>
        <v>Non Perokok</v>
      </c>
      <c r="S734" s="149">
        <f>insurance9[[#This Row],[bmi]]</f>
        <v>30.1</v>
      </c>
      <c r="T734" s="149">
        <f>insurance9[[#This Row],[age]]</f>
        <v>24</v>
      </c>
      <c r="U734" s="149">
        <f>insurance9[[#This Row],[bmi2]]</f>
        <v>30.1</v>
      </c>
      <c r="V734">
        <f>insurance9[[#This Row],[charges_class]]</f>
        <v>1</v>
      </c>
      <c r="W734">
        <f>VLOOKUP(insurance9[[#This Row],[region]],Table2[],2,0)</f>
        <v>3</v>
      </c>
      <c r="X734">
        <f>IF(insurance9[[#This Row],[sex]]="female",0,1)</f>
        <v>0</v>
      </c>
      <c r="Y734">
        <f>insurance9[[#This Row],[bmi]]</f>
        <v>30.1</v>
      </c>
      <c r="Z734">
        <f>insurance9[[#This Row],[children]]</f>
        <v>3</v>
      </c>
    </row>
    <row r="735" spans="1:26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 s="29">
        <v>9447.2503500000003</v>
      </c>
      <c r="H735" cm="1">
        <f t="array" ref="H735">INDEX(kelas_charges[kelas],MATCH(1,(insurance9[[#This Row],[charges]]&gt;=kelas_charges[Lower])*(insurance9[[#This Row],[charges]]&lt;kelas_charges[Upper]),0),1)</f>
        <v>2</v>
      </c>
      <c r="I735" t="str" cm="1">
        <f t="array" ref="I735">INDEX(kelas_charges[desc],MATCH(1,(insurance9[[#This Row],[charges]]&gt;=kelas_charges[Lower])*(insurance9[[#This Row],[charges]]&lt;kelas_charges[Upper]),0),1)</f>
        <v>6817 s.d 12512</v>
      </c>
      <c r="J735">
        <f>IF(insurance9[[#This Row],[charges]]&gt;16700,1,0)</f>
        <v>0</v>
      </c>
      <c r="K735" s="138">
        <f>insurance9[[#This Row],[charges]]</f>
        <v>9447.2503500000003</v>
      </c>
      <c r="L735">
        <f>insurance9[[#This Row],[age]]</f>
        <v>48</v>
      </c>
      <c r="M735">
        <f>IF(insurance9[[#This Row],[smoker]]="yes",1,0)</f>
        <v>0</v>
      </c>
      <c r="N735" t="str">
        <f>IF(insurance9[[#This Row],[smoker]]="yes","Perokok","Non Perokok")</f>
        <v>Non Perokok</v>
      </c>
      <c r="O735" s="138">
        <f>insurance9[[#This Row],[charges]]</f>
        <v>9447.2503500000003</v>
      </c>
      <c r="P735" s="138" t="str" cm="1">
        <f t="array" ref="P735">INDEX(bmi[bmi name],MATCH(1,(insurance9[[#This Row],[bmi]]&lt;bmi[bmi atas])*(insurance9[[#This Row],[bmi]]&gt;=bmi[bmi bawah]),0),0)</f>
        <v>Obesitas I</v>
      </c>
      <c r="Q735" s="138">
        <f>insurance9[[#This Row],[cha]]</f>
        <v>9447.2503500000003</v>
      </c>
      <c r="R735" s="138" t="str">
        <f>insurance9[[#This Row],[smo]]</f>
        <v>Non Perokok</v>
      </c>
      <c r="S735" s="149">
        <f>insurance9[[#This Row],[bmi]]</f>
        <v>27.265000000000001</v>
      </c>
      <c r="T735" s="149">
        <f>insurance9[[#This Row],[age]]</f>
        <v>48</v>
      </c>
      <c r="U735" s="149">
        <f>insurance9[[#This Row],[bmi2]]</f>
        <v>27.265000000000001</v>
      </c>
      <c r="V735">
        <f>insurance9[[#This Row],[charges_class]]</f>
        <v>2</v>
      </c>
      <c r="W735">
        <f>VLOOKUP(insurance9[[#This Row],[region]],Table2[],2,0)</f>
        <v>2</v>
      </c>
      <c r="X735">
        <f>IF(insurance9[[#This Row],[sex]]="female",0,1)</f>
        <v>0</v>
      </c>
      <c r="Y735">
        <f>insurance9[[#This Row],[bmi]]</f>
        <v>27.265000000000001</v>
      </c>
      <c r="Z735">
        <f>insurance9[[#This Row],[children]]</f>
        <v>1</v>
      </c>
    </row>
    <row r="736" spans="1:26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 s="29">
        <v>14007.222</v>
      </c>
      <c r="H736" cm="1">
        <f t="array" ref="H736">INDEX(kelas_charges[kelas],MATCH(1,(insurance9[[#This Row],[charges]]&gt;=kelas_charges[Lower])*(insurance9[[#This Row],[charges]]&lt;kelas_charges[Upper]),0),1)</f>
        <v>3</v>
      </c>
      <c r="I736" t="str" cm="1">
        <f t="array" ref="I736">INDEX(kelas_charges[desc],MATCH(1,(insurance9[[#This Row],[charges]]&gt;=kelas_charges[Lower])*(insurance9[[#This Row],[charges]]&lt;kelas_charges[Upper]),0),1)</f>
        <v>12512 s.d 18207</v>
      </c>
      <c r="J736">
        <f>IF(insurance9[[#This Row],[charges]]&gt;16700,1,0)</f>
        <v>0</v>
      </c>
      <c r="K736" s="138">
        <f>insurance9[[#This Row],[charges]]</f>
        <v>14007.222</v>
      </c>
      <c r="L736">
        <f>insurance9[[#This Row],[age]]</f>
        <v>59</v>
      </c>
      <c r="M736">
        <f>IF(insurance9[[#This Row],[smoker]]="yes",1,0)</f>
        <v>0</v>
      </c>
      <c r="N736" t="str">
        <f>IF(insurance9[[#This Row],[smoker]]="yes","Perokok","Non Perokok")</f>
        <v>Non Perokok</v>
      </c>
      <c r="O736" s="138">
        <f>insurance9[[#This Row],[charges]]</f>
        <v>14007.222</v>
      </c>
      <c r="P736" s="138" t="str" cm="1">
        <f t="array" ref="P736">INDEX(bmi[bmi name],MATCH(1,(insurance9[[#This Row],[bmi]]&lt;bmi[bmi atas])*(insurance9[[#This Row],[bmi]]&gt;=bmi[bmi bawah]),0),0)</f>
        <v>Obesitas II</v>
      </c>
      <c r="Q736" s="138">
        <f>insurance9[[#This Row],[cha]]</f>
        <v>14007.222</v>
      </c>
      <c r="R736" s="138" t="str">
        <f>insurance9[[#This Row],[smo]]</f>
        <v>Non Perokok</v>
      </c>
      <c r="S736" s="149">
        <f>insurance9[[#This Row],[bmi]]</f>
        <v>32.1</v>
      </c>
      <c r="T736" s="149">
        <f>insurance9[[#This Row],[age]]</f>
        <v>59</v>
      </c>
      <c r="U736" s="149">
        <f>insurance9[[#This Row],[bmi2]]</f>
        <v>32.1</v>
      </c>
      <c r="V736">
        <f>insurance9[[#This Row],[charges_class]]</f>
        <v>3</v>
      </c>
      <c r="W736">
        <f>VLOOKUP(insurance9[[#This Row],[region]],Table2[],2,0)</f>
        <v>3</v>
      </c>
      <c r="X736">
        <f>IF(insurance9[[#This Row],[sex]]="female",0,1)</f>
        <v>0</v>
      </c>
      <c r="Y736">
        <f>insurance9[[#This Row],[bmi]]</f>
        <v>32.1</v>
      </c>
      <c r="Z736">
        <f>insurance9[[#This Row],[children]]</f>
        <v>3</v>
      </c>
    </row>
    <row r="737" spans="1:26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 s="29">
        <v>9583.8932999999997</v>
      </c>
      <c r="H737" cm="1">
        <f t="array" ref="H737">INDEX(kelas_charges[kelas],MATCH(1,(insurance9[[#This Row],[charges]]&gt;=kelas_charges[Lower])*(insurance9[[#This Row],[charges]]&lt;kelas_charges[Upper]),0),1)</f>
        <v>2</v>
      </c>
      <c r="I737" t="str" cm="1">
        <f t="array" ref="I737">INDEX(kelas_charges[desc],MATCH(1,(insurance9[[#This Row],[charges]]&gt;=kelas_charges[Lower])*(insurance9[[#This Row],[charges]]&lt;kelas_charges[Upper]),0),1)</f>
        <v>6817 s.d 12512</v>
      </c>
      <c r="J737">
        <f>IF(insurance9[[#This Row],[charges]]&gt;16700,1,0)</f>
        <v>0</v>
      </c>
      <c r="K737" s="138">
        <f>insurance9[[#This Row],[charges]]</f>
        <v>9583.8932999999997</v>
      </c>
      <c r="L737">
        <f>insurance9[[#This Row],[age]]</f>
        <v>49</v>
      </c>
      <c r="M737">
        <f>IF(insurance9[[#This Row],[smoker]]="yes",1,0)</f>
        <v>0</v>
      </c>
      <c r="N737" t="str">
        <f>IF(insurance9[[#This Row],[smoker]]="yes","Perokok","Non Perokok")</f>
        <v>Non Perokok</v>
      </c>
      <c r="O737" s="138">
        <f>insurance9[[#This Row],[charges]]</f>
        <v>9583.8932999999997</v>
      </c>
      <c r="P737" s="138" t="str" cm="1">
        <f t="array" ref="P737">INDEX(bmi[bmi name],MATCH(1,(insurance9[[#This Row],[bmi]]&lt;bmi[bmi atas])*(insurance9[[#This Row],[bmi]]&gt;=bmi[bmi bawah]),0),0)</f>
        <v>Obesitas II</v>
      </c>
      <c r="Q737" s="138">
        <f>insurance9[[#This Row],[cha]]</f>
        <v>9583.8932999999997</v>
      </c>
      <c r="R737" s="138" t="str">
        <f>insurance9[[#This Row],[smo]]</f>
        <v>Non Perokok</v>
      </c>
      <c r="S737" s="149">
        <f>insurance9[[#This Row],[bmi]]</f>
        <v>34.770000000000003</v>
      </c>
      <c r="T737" s="149">
        <f>insurance9[[#This Row],[age]]</f>
        <v>49</v>
      </c>
      <c r="U737" s="149">
        <f>insurance9[[#This Row],[bmi2]]</f>
        <v>34.770000000000003</v>
      </c>
      <c r="V737">
        <f>insurance9[[#This Row],[charges_class]]</f>
        <v>2</v>
      </c>
      <c r="W737">
        <f>VLOOKUP(insurance9[[#This Row],[region]],Table2[],2,0)</f>
        <v>1</v>
      </c>
      <c r="X737">
        <f>IF(insurance9[[#This Row],[sex]]="female",0,1)</f>
        <v>0</v>
      </c>
      <c r="Y737">
        <f>insurance9[[#This Row],[bmi]]</f>
        <v>34.770000000000003</v>
      </c>
      <c r="Z737">
        <f>insurance9[[#This Row],[children]]</f>
        <v>1</v>
      </c>
    </row>
    <row r="738" spans="1:26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 s="29">
        <v>40419.019099999998</v>
      </c>
      <c r="H738" cm="1">
        <f t="array" ref="H738">INDEX(kelas_charges[kelas],MATCH(1,(insurance9[[#This Row],[charges]]&gt;=kelas_charges[Lower])*(insurance9[[#This Row],[charges]]&lt;kelas_charges[Upper]),0),1)</f>
        <v>7</v>
      </c>
      <c r="I738" t="str" cm="1">
        <f t="array" ref="I738">INDEX(kelas_charges[desc],MATCH(1,(insurance9[[#This Row],[charges]]&gt;=kelas_charges[Lower])*(insurance9[[#This Row],[charges]]&lt;kelas_charges[Upper]),0),1)</f>
        <v>35293 s.d 40989</v>
      </c>
      <c r="J738">
        <f>IF(insurance9[[#This Row],[charges]]&gt;16700,1,0)</f>
        <v>1</v>
      </c>
      <c r="K738" s="138">
        <f>insurance9[[#This Row],[charges]]</f>
        <v>40419.019099999998</v>
      </c>
      <c r="L738">
        <f>insurance9[[#This Row],[age]]</f>
        <v>37</v>
      </c>
      <c r="M738">
        <f>IF(insurance9[[#This Row],[smoker]]="yes",1,0)</f>
        <v>1</v>
      </c>
      <c r="N738" t="str">
        <f>IF(insurance9[[#This Row],[smoker]]="yes","Perokok","Non Perokok")</f>
        <v>Perokok</v>
      </c>
      <c r="O738" s="138">
        <f>insurance9[[#This Row],[charges]]</f>
        <v>40419.019099999998</v>
      </c>
      <c r="P738" s="138" t="str" cm="1">
        <f t="array" ref="P738">INDEX(bmi[bmi name],MATCH(1,(insurance9[[#This Row],[bmi]]&lt;bmi[bmi atas])*(insurance9[[#This Row],[bmi]]&gt;=bmi[bmi bawah]),0),0)</f>
        <v>Obesitas II</v>
      </c>
      <c r="Q738" s="138">
        <f>insurance9[[#This Row],[cha]]</f>
        <v>40419.019099999998</v>
      </c>
      <c r="R738" s="138" t="str">
        <f>insurance9[[#This Row],[smo]]</f>
        <v>Perokok</v>
      </c>
      <c r="S738" s="149">
        <f>insurance9[[#This Row],[bmi]]</f>
        <v>38.39</v>
      </c>
      <c r="T738" s="149">
        <f>insurance9[[#This Row],[age]]</f>
        <v>37</v>
      </c>
      <c r="U738" s="149">
        <f>insurance9[[#This Row],[bmi2]]</f>
        <v>38.39</v>
      </c>
      <c r="V738">
        <f>insurance9[[#This Row],[charges_class]]</f>
        <v>7</v>
      </c>
      <c r="W738">
        <f>VLOOKUP(insurance9[[#This Row],[region]],Table2[],2,0)</f>
        <v>4</v>
      </c>
      <c r="X738">
        <f>IF(insurance9[[#This Row],[sex]]="female",0,1)</f>
        <v>0</v>
      </c>
      <c r="Y738">
        <f>insurance9[[#This Row],[bmi]]</f>
        <v>38.39</v>
      </c>
      <c r="Z738">
        <f>insurance9[[#This Row],[children]]</f>
        <v>0</v>
      </c>
    </row>
    <row r="739" spans="1:26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 s="29">
        <v>3484.3310000000001</v>
      </c>
      <c r="H739" cm="1">
        <f t="array" ref="H739">INDEX(kelas_charges[kelas],MATCH(1,(insurance9[[#This Row],[charges]]&gt;=kelas_charges[Lower])*(insurance9[[#This Row],[charges]]&lt;kelas_charges[Upper]),0),1)</f>
        <v>1</v>
      </c>
      <c r="I739" t="str" cm="1">
        <f t="array" ref="I739">INDEX(kelas_charges[desc],MATCH(1,(insurance9[[#This Row],[charges]]&gt;=kelas_charges[Lower])*(insurance9[[#This Row],[charges]]&lt;kelas_charges[Upper]),0),1)</f>
        <v>1121 s.d 6817</v>
      </c>
      <c r="J739">
        <f>IF(insurance9[[#This Row],[charges]]&gt;16700,1,0)</f>
        <v>0</v>
      </c>
      <c r="K739" s="138">
        <f>insurance9[[#This Row],[charges]]</f>
        <v>3484.3310000000001</v>
      </c>
      <c r="L739">
        <f>insurance9[[#This Row],[age]]</f>
        <v>26</v>
      </c>
      <c r="M739">
        <f>IF(insurance9[[#This Row],[smoker]]="yes",1,0)</f>
        <v>0</v>
      </c>
      <c r="N739" t="str">
        <f>IF(insurance9[[#This Row],[smoker]]="yes","Perokok","Non Perokok")</f>
        <v>Non Perokok</v>
      </c>
      <c r="O739" s="138">
        <f>insurance9[[#This Row],[charges]]</f>
        <v>3484.3310000000001</v>
      </c>
      <c r="P739" s="138" t="str" cm="1">
        <f t="array" ref="P739">INDEX(bmi[bmi name],MATCH(1,(insurance9[[#This Row],[bmi]]&lt;bmi[bmi atas])*(insurance9[[#This Row],[bmi]]&gt;=bmi[bmi bawah]),0),0)</f>
        <v>Overweight</v>
      </c>
      <c r="Q739" s="138">
        <f>insurance9[[#This Row],[cha]]</f>
        <v>3484.3310000000001</v>
      </c>
      <c r="R739" s="138" t="str">
        <f>insurance9[[#This Row],[smo]]</f>
        <v>Non Perokok</v>
      </c>
      <c r="S739" s="149">
        <f>insurance9[[#This Row],[bmi]]</f>
        <v>23.7</v>
      </c>
      <c r="T739" s="149">
        <f>insurance9[[#This Row],[age]]</f>
        <v>26</v>
      </c>
      <c r="U739" s="149">
        <f>insurance9[[#This Row],[bmi2]]</f>
        <v>23.7</v>
      </c>
      <c r="V739">
        <f>insurance9[[#This Row],[charges_class]]</f>
        <v>1</v>
      </c>
      <c r="W739">
        <f>VLOOKUP(insurance9[[#This Row],[region]],Table2[],2,0)</f>
        <v>3</v>
      </c>
      <c r="X739">
        <f>IF(insurance9[[#This Row],[sex]]="female",0,1)</f>
        <v>1</v>
      </c>
      <c r="Y739">
        <f>insurance9[[#This Row],[bmi]]</f>
        <v>23.7</v>
      </c>
      <c r="Z739">
        <f>insurance9[[#This Row],[children]]</f>
        <v>2</v>
      </c>
    </row>
    <row r="740" spans="1:26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 s="29">
        <v>36189.101699999999</v>
      </c>
      <c r="H740" cm="1">
        <f t="array" ref="H740">INDEX(kelas_charges[kelas],MATCH(1,(insurance9[[#This Row],[charges]]&gt;=kelas_charges[Lower])*(insurance9[[#This Row],[charges]]&lt;kelas_charges[Upper]),0),1)</f>
        <v>7</v>
      </c>
      <c r="I740" t="str" cm="1">
        <f t="array" ref="I740">INDEX(kelas_charges[desc],MATCH(1,(insurance9[[#This Row],[charges]]&gt;=kelas_charges[Lower])*(insurance9[[#This Row],[charges]]&lt;kelas_charges[Upper]),0),1)</f>
        <v>35293 s.d 40989</v>
      </c>
      <c r="J740">
        <f>IF(insurance9[[#This Row],[charges]]&gt;16700,1,0)</f>
        <v>1</v>
      </c>
      <c r="K740" s="138">
        <f>insurance9[[#This Row],[charges]]</f>
        <v>36189.101699999999</v>
      </c>
      <c r="L740">
        <f>insurance9[[#This Row],[age]]</f>
        <v>23</v>
      </c>
      <c r="M740">
        <f>IF(insurance9[[#This Row],[smoker]]="yes",1,0)</f>
        <v>1</v>
      </c>
      <c r="N740" t="str">
        <f>IF(insurance9[[#This Row],[smoker]]="yes","Perokok","Non Perokok")</f>
        <v>Perokok</v>
      </c>
      <c r="O740" s="138">
        <f>insurance9[[#This Row],[charges]]</f>
        <v>36189.101699999999</v>
      </c>
      <c r="P740" s="138" t="str" cm="1">
        <f t="array" ref="P740">INDEX(bmi[bmi name],MATCH(1,(insurance9[[#This Row],[bmi]]&lt;bmi[bmi atas])*(insurance9[[#This Row],[bmi]]&gt;=bmi[bmi bawah]),0),0)</f>
        <v>Obesitas II</v>
      </c>
      <c r="Q740" s="138">
        <f>insurance9[[#This Row],[cha]]</f>
        <v>36189.101699999999</v>
      </c>
      <c r="R740" s="138" t="str">
        <f>insurance9[[#This Row],[smo]]</f>
        <v>Perokok</v>
      </c>
      <c r="S740" s="149">
        <f>insurance9[[#This Row],[bmi]]</f>
        <v>31.73</v>
      </c>
      <c r="T740" s="149">
        <f>insurance9[[#This Row],[age]]</f>
        <v>23</v>
      </c>
      <c r="U740" s="149">
        <f>insurance9[[#This Row],[bmi2]]</f>
        <v>31.73</v>
      </c>
      <c r="V740">
        <f>insurance9[[#This Row],[charges_class]]</f>
        <v>7</v>
      </c>
      <c r="W740">
        <f>VLOOKUP(insurance9[[#This Row],[region]],Table2[],2,0)</f>
        <v>2</v>
      </c>
      <c r="X740">
        <f>IF(insurance9[[#This Row],[sex]]="female",0,1)</f>
        <v>1</v>
      </c>
      <c r="Y740">
        <f>insurance9[[#This Row],[bmi]]</f>
        <v>31.73</v>
      </c>
      <c r="Z740">
        <f>insurance9[[#This Row],[children]]</f>
        <v>3</v>
      </c>
    </row>
    <row r="741" spans="1:26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 s="29">
        <v>44585.455869999998</v>
      </c>
      <c r="H741" cm="1">
        <f t="array" ref="H741">INDEX(kelas_charges[kelas],MATCH(1,(insurance9[[#This Row],[charges]]&gt;=kelas_charges[Lower])*(insurance9[[#This Row],[charges]]&lt;kelas_charges[Upper]),0),1)</f>
        <v>8</v>
      </c>
      <c r="I741" t="str" cm="1">
        <f t="array" ref="I741">INDEX(kelas_charges[desc],MATCH(1,(insurance9[[#This Row],[charges]]&gt;=kelas_charges[Lower])*(insurance9[[#This Row],[charges]]&lt;kelas_charges[Upper]),0),1)</f>
        <v>40989 s.d 46684</v>
      </c>
      <c r="J741">
        <f>IF(insurance9[[#This Row],[charges]]&gt;16700,1,0)</f>
        <v>1</v>
      </c>
      <c r="K741" s="138">
        <f>insurance9[[#This Row],[charges]]</f>
        <v>44585.455869999998</v>
      </c>
      <c r="L741">
        <f>insurance9[[#This Row],[age]]</f>
        <v>29</v>
      </c>
      <c r="M741">
        <f>IF(insurance9[[#This Row],[smoker]]="yes",1,0)</f>
        <v>1</v>
      </c>
      <c r="N741" t="str">
        <f>IF(insurance9[[#This Row],[smoker]]="yes","Perokok","Non Perokok")</f>
        <v>Perokok</v>
      </c>
      <c r="O741" s="138">
        <f>insurance9[[#This Row],[charges]]</f>
        <v>44585.455869999998</v>
      </c>
      <c r="P741" s="138" t="str" cm="1">
        <f t="array" ref="P741">INDEX(bmi[bmi name],MATCH(1,(insurance9[[#This Row],[bmi]]&lt;bmi[bmi atas])*(insurance9[[#This Row],[bmi]]&gt;=bmi[bmi bawah]),0),0)</f>
        <v>Obesitas II</v>
      </c>
      <c r="Q741" s="138">
        <f>insurance9[[#This Row],[cha]]</f>
        <v>44585.455869999998</v>
      </c>
      <c r="R741" s="138" t="str">
        <f>insurance9[[#This Row],[smo]]</f>
        <v>Perokok</v>
      </c>
      <c r="S741" s="149">
        <f>insurance9[[#This Row],[bmi]]</f>
        <v>35.5</v>
      </c>
      <c r="T741" s="149">
        <f>insurance9[[#This Row],[age]]</f>
        <v>29</v>
      </c>
      <c r="U741" s="149">
        <f>insurance9[[#This Row],[bmi2]]</f>
        <v>35.5</v>
      </c>
      <c r="V741">
        <f>insurance9[[#This Row],[charges_class]]</f>
        <v>8</v>
      </c>
      <c r="W741">
        <f>VLOOKUP(insurance9[[#This Row],[region]],Table2[],2,0)</f>
        <v>3</v>
      </c>
      <c r="X741">
        <f>IF(insurance9[[#This Row],[sex]]="female",0,1)</f>
        <v>1</v>
      </c>
      <c r="Y741">
        <f>insurance9[[#This Row],[bmi]]</f>
        <v>35.5</v>
      </c>
      <c r="Z741">
        <f>insurance9[[#This Row],[children]]</f>
        <v>2</v>
      </c>
    </row>
    <row r="742" spans="1:26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 s="29">
        <v>8604.4836500000001</v>
      </c>
      <c r="H742" cm="1">
        <f t="array" ref="H742">INDEX(kelas_charges[kelas],MATCH(1,(insurance9[[#This Row],[charges]]&gt;=kelas_charges[Lower])*(insurance9[[#This Row],[charges]]&lt;kelas_charges[Upper]),0),1)</f>
        <v>2</v>
      </c>
      <c r="I742" t="str" cm="1">
        <f t="array" ref="I742">INDEX(kelas_charges[desc],MATCH(1,(insurance9[[#This Row],[charges]]&gt;=kelas_charges[Lower])*(insurance9[[#This Row],[charges]]&lt;kelas_charges[Upper]),0),1)</f>
        <v>6817 s.d 12512</v>
      </c>
      <c r="J742">
        <f>IF(insurance9[[#This Row],[charges]]&gt;16700,1,0)</f>
        <v>0</v>
      </c>
      <c r="K742" s="138">
        <f>insurance9[[#This Row],[charges]]</f>
        <v>8604.4836500000001</v>
      </c>
      <c r="L742">
        <f>insurance9[[#This Row],[age]]</f>
        <v>45</v>
      </c>
      <c r="M742">
        <f>IF(insurance9[[#This Row],[smoker]]="yes",1,0)</f>
        <v>0</v>
      </c>
      <c r="N742" t="str">
        <f>IF(insurance9[[#This Row],[smoker]]="yes","Perokok","Non Perokok")</f>
        <v>Non Perokok</v>
      </c>
      <c r="O742" s="138">
        <f>insurance9[[#This Row],[charges]]</f>
        <v>8604.4836500000001</v>
      </c>
      <c r="P742" s="138" t="str" cm="1">
        <f t="array" ref="P742">INDEX(bmi[bmi name],MATCH(1,(insurance9[[#This Row],[bmi]]&lt;bmi[bmi atas])*(insurance9[[#This Row],[bmi]]&gt;=bmi[bmi bawah]),0),0)</f>
        <v>Overweight</v>
      </c>
      <c r="Q742" s="138">
        <f>insurance9[[#This Row],[cha]]</f>
        <v>8604.4836500000001</v>
      </c>
      <c r="R742" s="138" t="str">
        <f>insurance9[[#This Row],[smo]]</f>
        <v>Non Perokok</v>
      </c>
      <c r="S742" s="149">
        <f>insurance9[[#This Row],[bmi]]</f>
        <v>24.035</v>
      </c>
      <c r="T742" s="149">
        <f>insurance9[[#This Row],[age]]</f>
        <v>45</v>
      </c>
      <c r="U742" s="149">
        <f>insurance9[[#This Row],[bmi2]]</f>
        <v>24.035</v>
      </c>
      <c r="V742">
        <f>insurance9[[#This Row],[charges_class]]</f>
        <v>2</v>
      </c>
      <c r="W742">
        <f>VLOOKUP(insurance9[[#This Row],[region]],Table2[],2,0)</f>
        <v>2</v>
      </c>
      <c r="X742">
        <f>IF(insurance9[[#This Row],[sex]]="female",0,1)</f>
        <v>1</v>
      </c>
      <c r="Y742">
        <f>insurance9[[#This Row],[bmi]]</f>
        <v>24.035</v>
      </c>
      <c r="Z742">
        <f>insurance9[[#This Row],[children]]</f>
        <v>2</v>
      </c>
    </row>
    <row r="743" spans="1:26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 s="29">
        <v>18246.495500000001</v>
      </c>
      <c r="H743" cm="1">
        <f t="array" ref="H743">INDEX(kelas_charges[kelas],MATCH(1,(insurance9[[#This Row],[charges]]&gt;=kelas_charges[Lower])*(insurance9[[#This Row],[charges]]&lt;kelas_charges[Upper]),0),1)</f>
        <v>4</v>
      </c>
      <c r="I743" t="str" cm="1">
        <f t="array" ref="I743">INDEX(kelas_charges[desc],MATCH(1,(insurance9[[#This Row],[charges]]&gt;=kelas_charges[Lower])*(insurance9[[#This Row],[charges]]&lt;kelas_charges[Upper]),0),1)</f>
        <v>18207 s.d 23903</v>
      </c>
      <c r="J743">
        <f>IF(insurance9[[#This Row],[charges]]&gt;16700,1,0)</f>
        <v>1</v>
      </c>
      <c r="K743" s="138">
        <f>insurance9[[#This Row],[charges]]</f>
        <v>18246.495500000001</v>
      </c>
      <c r="L743">
        <f>insurance9[[#This Row],[age]]</f>
        <v>27</v>
      </c>
      <c r="M743">
        <f>IF(insurance9[[#This Row],[smoker]]="yes",1,0)</f>
        <v>1</v>
      </c>
      <c r="N743" t="str">
        <f>IF(insurance9[[#This Row],[smoker]]="yes","Perokok","Non Perokok")</f>
        <v>Perokok</v>
      </c>
      <c r="O743" s="138">
        <f>insurance9[[#This Row],[charges]]</f>
        <v>18246.495500000001</v>
      </c>
      <c r="P743" s="138" t="str" cm="1">
        <f t="array" ref="P743">INDEX(bmi[bmi name],MATCH(1,(insurance9[[#This Row],[bmi]]&lt;bmi[bmi atas])*(insurance9[[#This Row],[bmi]]&gt;=bmi[bmi bawah]),0),0)</f>
        <v>Obesitas I</v>
      </c>
      <c r="Q743" s="138">
        <f>insurance9[[#This Row],[cha]]</f>
        <v>18246.495500000001</v>
      </c>
      <c r="R743" s="138" t="str">
        <f>insurance9[[#This Row],[smo]]</f>
        <v>Perokok</v>
      </c>
      <c r="S743" s="149">
        <f>insurance9[[#This Row],[bmi]]</f>
        <v>29.15</v>
      </c>
      <c r="T743" s="149">
        <f>insurance9[[#This Row],[age]]</f>
        <v>27</v>
      </c>
      <c r="U743" s="149">
        <f>insurance9[[#This Row],[bmi2]]</f>
        <v>29.15</v>
      </c>
      <c r="V743">
        <f>insurance9[[#This Row],[charges_class]]</f>
        <v>4</v>
      </c>
      <c r="W743">
        <f>VLOOKUP(insurance9[[#This Row],[region]],Table2[],2,0)</f>
        <v>4</v>
      </c>
      <c r="X743">
        <f>IF(insurance9[[#This Row],[sex]]="female",0,1)</f>
        <v>1</v>
      </c>
      <c r="Y743">
        <f>insurance9[[#This Row],[bmi]]</f>
        <v>29.15</v>
      </c>
      <c r="Z743">
        <f>insurance9[[#This Row],[children]]</f>
        <v>0</v>
      </c>
    </row>
    <row r="744" spans="1:26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 s="29">
        <v>43254.417950000003</v>
      </c>
      <c r="H744" cm="1">
        <f t="array" ref="H744">INDEX(kelas_charges[kelas],MATCH(1,(insurance9[[#This Row],[charges]]&gt;=kelas_charges[Lower])*(insurance9[[#This Row],[charges]]&lt;kelas_charges[Upper]),0),1)</f>
        <v>8</v>
      </c>
      <c r="I744" t="str" cm="1">
        <f t="array" ref="I744">INDEX(kelas_charges[desc],MATCH(1,(insurance9[[#This Row],[charges]]&gt;=kelas_charges[Lower])*(insurance9[[#This Row],[charges]]&lt;kelas_charges[Upper]),0),1)</f>
        <v>40989 s.d 46684</v>
      </c>
      <c r="J744">
        <f>IF(insurance9[[#This Row],[charges]]&gt;16700,1,0)</f>
        <v>1</v>
      </c>
      <c r="K744" s="138">
        <f>insurance9[[#This Row],[charges]]</f>
        <v>43254.417950000003</v>
      </c>
      <c r="L744">
        <f>insurance9[[#This Row],[age]]</f>
        <v>53</v>
      </c>
      <c r="M744">
        <f>IF(insurance9[[#This Row],[smoker]]="yes",1,0)</f>
        <v>1</v>
      </c>
      <c r="N744" t="str">
        <f>IF(insurance9[[#This Row],[smoker]]="yes","Perokok","Non Perokok")</f>
        <v>Perokok</v>
      </c>
      <c r="O744" s="138">
        <f>insurance9[[#This Row],[charges]]</f>
        <v>43254.417950000003</v>
      </c>
      <c r="P744" s="138" t="str" cm="1">
        <f t="array" ref="P744">INDEX(bmi[bmi name],MATCH(1,(insurance9[[#This Row],[bmi]]&lt;bmi[bmi atas])*(insurance9[[#This Row],[bmi]]&gt;=bmi[bmi bawah]),0),0)</f>
        <v>Obesitas II</v>
      </c>
      <c r="Q744" s="138">
        <f>insurance9[[#This Row],[cha]]</f>
        <v>43254.417950000003</v>
      </c>
      <c r="R744" s="138" t="str">
        <f>insurance9[[#This Row],[smo]]</f>
        <v>Perokok</v>
      </c>
      <c r="S744" s="149">
        <f>insurance9[[#This Row],[bmi]]</f>
        <v>34.104999999999997</v>
      </c>
      <c r="T744" s="149">
        <f>insurance9[[#This Row],[age]]</f>
        <v>53</v>
      </c>
      <c r="U744" s="149">
        <f>insurance9[[#This Row],[bmi2]]</f>
        <v>34.104999999999997</v>
      </c>
      <c r="V744">
        <f>insurance9[[#This Row],[charges_class]]</f>
        <v>8</v>
      </c>
      <c r="W744">
        <f>VLOOKUP(insurance9[[#This Row],[region]],Table2[],2,0)</f>
        <v>2</v>
      </c>
      <c r="X744">
        <f>IF(insurance9[[#This Row],[sex]]="female",0,1)</f>
        <v>1</v>
      </c>
      <c r="Y744">
        <f>insurance9[[#This Row],[bmi]]</f>
        <v>34.104999999999997</v>
      </c>
      <c r="Z744">
        <f>insurance9[[#This Row],[children]]</f>
        <v>0</v>
      </c>
    </row>
    <row r="745" spans="1:26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 s="29">
        <v>3757.8447999999999</v>
      </c>
      <c r="H745" cm="1">
        <f t="array" ref="H745">INDEX(kelas_charges[kelas],MATCH(1,(insurance9[[#This Row],[charges]]&gt;=kelas_charges[Lower])*(insurance9[[#This Row],[charges]]&lt;kelas_charges[Upper]),0),1)</f>
        <v>1</v>
      </c>
      <c r="I745" t="str" cm="1">
        <f t="array" ref="I745">INDEX(kelas_charges[desc],MATCH(1,(insurance9[[#This Row],[charges]]&gt;=kelas_charges[Lower])*(insurance9[[#This Row],[charges]]&lt;kelas_charges[Upper]),0),1)</f>
        <v>1121 s.d 6817</v>
      </c>
      <c r="J745">
        <f>IF(insurance9[[#This Row],[charges]]&gt;16700,1,0)</f>
        <v>0</v>
      </c>
      <c r="K745" s="138">
        <f>insurance9[[#This Row],[charges]]</f>
        <v>3757.8447999999999</v>
      </c>
      <c r="L745">
        <f>insurance9[[#This Row],[age]]</f>
        <v>31</v>
      </c>
      <c r="M745">
        <f>IF(insurance9[[#This Row],[smoker]]="yes",1,0)</f>
        <v>0</v>
      </c>
      <c r="N745" t="str">
        <f>IF(insurance9[[#This Row],[smoker]]="yes","Perokok","Non Perokok")</f>
        <v>Non Perokok</v>
      </c>
      <c r="O745" s="138">
        <f>insurance9[[#This Row],[charges]]</f>
        <v>3757.8447999999999</v>
      </c>
      <c r="P745" s="138" t="str" cm="1">
        <f t="array" ref="P745">INDEX(bmi[bmi name],MATCH(1,(insurance9[[#This Row],[bmi]]&lt;bmi[bmi atas])*(insurance9[[#This Row],[bmi]]&gt;=bmi[bmi bawah]),0),0)</f>
        <v>Obesitas I</v>
      </c>
      <c r="Q745" s="138">
        <f>insurance9[[#This Row],[cha]]</f>
        <v>3757.8447999999999</v>
      </c>
      <c r="R745" s="138" t="str">
        <f>insurance9[[#This Row],[smo]]</f>
        <v>Non Perokok</v>
      </c>
      <c r="S745" s="149">
        <f>insurance9[[#This Row],[bmi]]</f>
        <v>26.62</v>
      </c>
      <c r="T745" s="149">
        <f>insurance9[[#This Row],[age]]</f>
        <v>31</v>
      </c>
      <c r="U745" s="149">
        <f>insurance9[[#This Row],[bmi2]]</f>
        <v>26.62</v>
      </c>
      <c r="V745">
        <f>insurance9[[#This Row],[charges_class]]</f>
        <v>1</v>
      </c>
      <c r="W745">
        <f>VLOOKUP(insurance9[[#This Row],[region]],Table2[],2,0)</f>
        <v>4</v>
      </c>
      <c r="X745">
        <f>IF(insurance9[[#This Row],[sex]]="female",0,1)</f>
        <v>0</v>
      </c>
      <c r="Y745">
        <f>insurance9[[#This Row],[bmi]]</f>
        <v>26.62</v>
      </c>
      <c r="Z745">
        <f>insurance9[[#This Row],[children]]</f>
        <v>0</v>
      </c>
    </row>
    <row r="746" spans="1:26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 s="29">
        <v>8827.2098999999998</v>
      </c>
      <c r="H746" cm="1">
        <f t="array" ref="H746">INDEX(kelas_charges[kelas],MATCH(1,(insurance9[[#This Row],[charges]]&gt;=kelas_charges[Lower])*(insurance9[[#This Row],[charges]]&lt;kelas_charges[Upper]),0),1)</f>
        <v>2</v>
      </c>
      <c r="I746" t="str" cm="1">
        <f t="array" ref="I746">INDEX(kelas_charges[desc],MATCH(1,(insurance9[[#This Row],[charges]]&gt;=kelas_charges[Lower])*(insurance9[[#This Row],[charges]]&lt;kelas_charges[Upper]),0),1)</f>
        <v>6817 s.d 12512</v>
      </c>
      <c r="J746">
        <f>IF(insurance9[[#This Row],[charges]]&gt;16700,1,0)</f>
        <v>0</v>
      </c>
      <c r="K746" s="138">
        <f>insurance9[[#This Row],[charges]]</f>
        <v>8827.2098999999998</v>
      </c>
      <c r="L746">
        <f>insurance9[[#This Row],[age]]</f>
        <v>50</v>
      </c>
      <c r="M746">
        <f>IF(insurance9[[#This Row],[smoker]]="yes",1,0)</f>
        <v>0</v>
      </c>
      <c r="N746" t="str">
        <f>IF(insurance9[[#This Row],[smoker]]="yes","Perokok","Non Perokok")</f>
        <v>Non Perokok</v>
      </c>
      <c r="O746" s="138">
        <f>insurance9[[#This Row],[charges]]</f>
        <v>8827.2098999999998</v>
      </c>
      <c r="P746" s="138" t="str" cm="1">
        <f t="array" ref="P746">INDEX(bmi[bmi name],MATCH(1,(insurance9[[#This Row],[bmi]]&lt;bmi[bmi atas])*(insurance9[[#This Row],[bmi]]&gt;=bmi[bmi bawah]),0),0)</f>
        <v>Obesitas I</v>
      </c>
      <c r="Q746" s="138">
        <f>insurance9[[#This Row],[cha]]</f>
        <v>8827.2098999999998</v>
      </c>
      <c r="R746" s="138" t="str">
        <f>insurance9[[#This Row],[smo]]</f>
        <v>Non Perokok</v>
      </c>
      <c r="S746" s="149">
        <f>insurance9[[#This Row],[bmi]]</f>
        <v>26.41</v>
      </c>
      <c r="T746" s="149">
        <f>insurance9[[#This Row],[age]]</f>
        <v>50</v>
      </c>
      <c r="U746" s="149">
        <f>insurance9[[#This Row],[bmi2]]</f>
        <v>26.41</v>
      </c>
      <c r="V746">
        <f>insurance9[[#This Row],[charges_class]]</f>
        <v>2</v>
      </c>
      <c r="W746">
        <f>VLOOKUP(insurance9[[#This Row],[region]],Table2[],2,0)</f>
        <v>1</v>
      </c>
      <c r="X746">
        <f>IF(insurance9[[#This Row],[sex]]="female",0,1)</f>
        <v>1</v>
      </c>
      <c r="Y746">
        <f>insurance9[[#This Row],[bmi]]</f>
        <v>26.41</v>
      </c>
      <c r="Z746">
        <f>insurance9[[#This Row],[children]]</f>
        <v>0</v>
      </c>
    </row>
    <row r="747" spans="1:26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 s="29">
        <v>9910.3598500000007</v>
      </c>
      <c r="H747" cm="1">
        <f t="array" ref="H747">INDEX(kelas_charges[kelas],MATCH(1,(insurance9[[#This Row],[charges]]&gt;=kelas_charges[Lower])*(insurance9[[#This Row],[charges]]&lt;kelas_charges[Upper]),0),1)</f>
        <v>2</v>
      </c>
      <c r="I747" t="str" cm="1">
        <f t="array" ref="I747">INDEX(kelas_charges[desc],MATCH(1,(insurance9[[#This Row],[charges]]&gt;=kelas_charges[Lower])*(insurance9[[#This Row],[charges]]&lt;kelas_charges[Upper]),0),1)</f>
        <v>6817 s.d 12512</v>
      </c>
      <c r="J747">
        <f>IF(insurance9[[#This Row],[charges]]&gt;16700,1,0)</f>
        <v>0</v>
      </c>
      <c r="K747" s="138">
        <f>insurance9[[#This Row],[charges]]</f>
        <v>9910.3598500000007</v>
      </c>
      <c r="L747">
        <f>insurance9[[#This Row],[age]]</f>
        <v>50</v>
      </c>
      <c r="M747">
        <f>IF(insurance9[[#This Row],[smoker]]="yes",1,0)</f>
        <v>0</v>
      </c>
      <c r="N747" t="str">
        <f>IF(insurance9[[#This Row],[smoker]]="yes","Perokok","Non Perokok")</f>
        <v>Non Perokok</v>
      </c>
      <c r="O747" s="138">
        <f>insurance9[[#This Row],[charges]]</f>
        <v>9910.3598500000007</v>
      </c>
      <c r="P747" s="138" t="str" cm="1">
        <f t="array" ref="P747">INDEX(bmi[bmi name],MATCH(1,(insurance9[[#This Row],[bmi]]&lt;bmi[bmi atas])*(insurance9[[#This Row],[bmi]]&gt;=bmi[bmi bawah]),0),0)</f>
        <v>Obesitas II</v>
      </c>
      <c r="Q747" s="138">
        <f>insurance9[[#This Row],[cha]]</f>
        <v>9910.3598500000007</v>
      </c>
      <c r="R747" s="138" t="str">
        <f>insurance9[[#This Row],[smo]]</f>
        <v>Non Perokok</v>
      </c>
      <c r="S747" s="149">
        <f>insurance9[[#This Row],[bmi]]</f>
        <v>30.114999999999998</v>
      </c>
      <c r="T747" s="149">
        <f>insurance9[[#This Row],[age]]</f>
        <v>50</v>
      </c>
      <c r="U747" s="149">
        <f>insurance9[[#This Row],[bmi2]]</f>
        <v>30.114999999999998</v>
      </c>
      <c r="V747">
        <f>insurance9[[#This Row],[charges_class]]</f>
        <v>2</v>
      </c>
      <c r="W747">
        <f>VLOOKUP(insurance9[[#This Row],[region]],Table2[],2,0)</f>
        <v>1</v>
      </c>
      <c r="X747">
        <f>IF(insurance9[[#This Row],[sex]]="female",0,1)</f>
        <v>0</v>
      </c>
      <c r="Y747">
        <f>insurance9[[#This Row],[bmi]]</f>
        <v>30.114999999999998</v>
      </c>
      <c r="Z747">
        <f>insurance9[[#This Row],[children]]</f>
        <v>1</v>
      </c>
    </row>
    <row r="748" spans="1:26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 s="29">
        <v>11737.848840000001</v>
      </c>
      <c r="H748" cm="1">
        <f t="array" ref="H748">INDEX(kelas_charges[kelas],MATCH(1,(insurance9[[#This Row],[charges]]&gt;=kelas_charges[Lower])*(insurance9[[#This Row],[charges]]&lt;kelas_charges[Upper]),0),1)</f>
        <v>2</v>
      </c>
      <c r="I748" t="str" cm="1">
        <f t="array" ref="I748">INDEX(kelas_charges[desc],MATCH(1,(insurance9[[#This Row],[charges]]&gt;=kelas_charges[Lower])*(insurance9[[#This Row],[charges]]&lt;kelas_charges[Upper]),0),1)</f>
        <v>6817 s.d 12512</v>
      </c>
      <c r="J748">
        <f>IF(insurance9[[#This Row],[charges]]&gt;16700,1,0)</f>
        <v>0</v>
      </c>
      <c r="K748" s="138">
        <f>insurance9[[#This Row],[charges]]</f>
        <v>11737.848840000001</v>
      </c>
      <c r="L748">
        <f>insurance9[[#This Row],[age]]</f>
        <v>34</v>
      </c>
      <c r="M748">
        <f>IF(insurance9[[#This Row],[smoker]]="yes",1,0)</f>
        <v>0</v>
      </c>
      <c r="N748" t="str">
        <f>IF(insurance9[[#This Row],[smoker]]="yes","Perokok","Non Perokok")</f>
        <v>Non Perokok</v>
      </c>
      <c r="O748" s="138">
        <f>insurance9[[#This Row],[charges]]</f>
        <v>11737.848840000001</v>
      </c>
      <c r="P748" s="138" t="str" cm="1">
        <f t="array" ref="P748">INDEX(bmi[bmi name],MATCH(1,(insurance9[[#This Row],[bmi]]&lt;bmi[bmi atas])*(insurance9[[#This Row],[bmi]]&gt;=bmi[bmi bawah]),0),0)</f>
        <v>Obesitas I</v>
      </c>
      <c r="Q748" s="138">
        <f>insurance9[[#This Row],[cha]]</f>
        <v>11737.848840000001</v>
      </c>
      <c r="R748" s="138" t="str">
        <f>insurance9[[#This Row],[smo]]</f>
        <v>Non Perokok</v>
      </c>
      <c r="S748" s="149">
        <f>insurance9[[#This Row],[bmi]]</f>
        <v>27</v>
      </c>
      <c r="T748" s="149">
        <f>insurance9[[#This Row],[age]]</f>
        <v>34</v>
      </c>
      <c r="U748" s="149">
        <f>insurance9[[#This Row],[bmi2]]</f>
        <v>27</v>
      </c>
      <c r="V748">
        <f>insurance9[[#This Row],[charges_class]]</f>
        <v>2</v>
      </c>
      <c r="W748">
        <f>VLOOKUP(insurance9[[#This Row],[region]],Table2[],2,0)</f>
        <v>3</v>
      </c>
      <c r="X748">
        <f>IF(insurance9[[#This Row],[sex]]="female",0,1)</f>
        <v>1</v>
      </c>
      <c r="Y748">
        <f>insurance9[[#This Row],[bmi]]</f>
        <v>27</v>
      </c>
      <c r="Z748">
        <f>insurance9[[#This Row],[children]]</f>
        <v>2</v>
      </c>
    </row>
    <row r="749" spans="1:26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 s="29">
        <v>1627.2824499999999</v>
      </c>
      <c r="H749" cm="1">
        <f t="array" ref="H749">INDEX(kelas_charges[kelas],MATCH(1,(insurance9[[#This Row],[charges]]&gt;=kelas_charges[Lower])*(insurance9[[#This Row],[charges]]&lt;kelas_charges[Upper]),0),1)</f>
        <v>1</v>
      </c>
      <c r="I749" t="str" cm="1">
        <f t="array" ref="I749">INDEX(kelas_charges[desc],MATCH(1,(insurance9[[#This Row],[charges]]&gt;=kelas_charges[Lower])*(insurance9[[#This Row],[charges]]&lt;kelas_charges[Upper]),0),1)</f>
        <v>1121 s.d 6817</v>
      </c>
      <c r="J749">
        <f>IF(insurance9[[#This Row],[charges]]&gt;16700,1,0)</f>
        <v>0</v>
      </c>
      <c r="K749" s="138">
        <f>insurance9[[#This Row],[charges]]</f>
        <v>1627.2824499999999</v>
      </c>
      <c r="L749">
        <f>insurance9[[#This Row],[age]]</f>
        <v>19</v>
      </c>
      <c r="M749">
        <f>IF(insurance9[[#This Row],[smoker]]="yes",1,0)</f>
        <v>0</v>
      </c>
      <c r="N749" t="str">
        <f>IF(insurance9[[#This Row],[smoker]]="yes","Perokok","Non Perokok")</f>
        <v>Non Perokok</v>
      </c>
      <c r="O749" s="138">
        <f>insurance9[[#This Row],[charges]]</f>
        <v>1627.2824499999999</v>
      </c>
      <c r="P749" s="138" t="str" cm="1">
        <f t="array" ref="P749">INDEX(bmi[bmi name],MATCH(1,(insurance9[[#This Row],[bmi]]&lt;bmi[bmi atas])*(insurance9[[#This Row],[bmi]]&gt;=bmi[bmi bawah]),0),0)</f>
        <v>Normal</v>
      </c>
      <c r="Q749" s="138">
        <f>insurance9[[#This Row],[cha]]</f>
        <v>1627.2824499999999</v>
      </c>
      <c r="R749" s="138" t="str">
        <f>insurance9[[#This Row],[smo]]</f>
        <v>Non Perokok</v>
      </c>
      <c r="S749" s="149">
        <f>insurance9[[#This Row],[bmi]]</f>
        <v>21.754999999999999</v>
      </c>
      <c r="T749" s="149">
        <f>insurance9[[#This Row],[age]]</f>
        <v>19</v>
      </c>
      <c r="U749" s="149">
        <f>insurance9[[#This Row],[bmi2]]</f>
        <v>21.754999999999999</v>
      </c>
      <c r="V749">
        <f>insurance9[[#This Row],[charges_class]]</f>
        <v>1</v>
      </c>
      <c r="W749">
        <f>VLOOKUP(insurance9[[#This Row],[region]],Table2[],2,0)</f>
        <v>1</v>
      </c>
      <c r="X749">
        <f>IF(insurance9[[#This Row],[sex]]="female",0,1)</f>
        <v>1</v>
      </c>
      <c r="Y749">
        <f>insurance9[[#This Row],[bmi]]</f>
        <v>21.754999999999999</v>
      </c>
      <c r="Z749">
        <f>insurance9[[#This Row],[children]]</f>
        <v>0</v>
      </c>
    </row>
    <row r="750" spans="1:26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 s="29">
        <v>8556.9069999999992</v>
      </c>
      <c r="H750" cm="1">
        <f t="array" ref="H750">INDEX(kelas_charges[kelas],MATCH(1,(insurance9[[#This Row],[charges]]&gt;=kelas_charges[Lower])*(insurance9[[#This Row],[charges]]&lt;kelas_charges[Upper]),0),1)</f>
        <v>2</v>
      </c>
      <c r="I750" t="str" cm="1">
        <f t="array" ref="I750">INDEX(kelas_charges[desc],MATCH(1,(insurance9[[#This Row],[charges]]&gt;=kelas_charges[Lower])*(insurance9[[#This Row],[charges]]&lt;kelas_charges[Upper]),0),1)</f>
        <v>6817 s.d 12512</v>
      </c>
      <c r="J750">
        <f>IF(insurance9[[#This Row],[charges]]&gt;16700,1,0)</f>
        <v>0</v>
      </c>
      <c r="K750" s="138">
        <f>insurance9[[#This Row],[charges]]</f>
        <v>8556.9069999999992</v>
      </c>
      <c r="L750">
        <f>insurance9[[#This Row],[age]]</f>
        <v>47</v>
      </c>
      <c r="M750">
        <f>IF(insurance9[[#This Row],[smoker]]="yes",1,0)</f>
        <v>0</v>
      </c>
      <c r="N750" t="str">
        <f>IF(insurance9[[#This Row],[smoker]]="yes","Perokok","Non Perokok")</f>
        <v>Non Perokok</v>
      </c>
      <c r="O750" s="138">
        <f>insurance9[[#This Row],[charges]]</f>
        <v>8556.9069999999992</v>
      </c>
      <c r="P750" s="138" t="str" cm="1">
        <f t="array" ref="P750">INDEX(bmi[bmi name],MATCH(1,(insurance9[[#This Row],[bmi]]&lt;bmi[bmi atas])*(insurance9[[#This Row],[bmi]]&gt;=bmi[bmi bawah]),0),0)</f>
        <v>Obesitas II</v>
      </c>
      <c r="Q750" s="138">
        <f>insurance9[[#This Row],[cha]]</f>
        <v>8556.9069999999992</v>
      </c>
      <c r="R750" s="138" t="str">
        <f>insurance9[[#This Row],[smo]]</f>
        <v>Non Perokok</v>
      </c>
      <c r="S750" s="149">
        <f>insurance9[[#This Row],[bmi]]</f>
        <v>36</v>
      </c>
      <c r="T750" s="149">
        <f>insurance9[[#This Row],[age]]</f>
        <v>47</v>
      </c>
      <c r="U750" s="149">
        <f>insurance9[[#This Row],[bmi2]]</f>
        <v>36</v>
      </c>
      <c r="V750">
        <f>insurance9[[#This Row],[charges_class]]</f>
        <v>2</v>
      </c>
      <c r="W750">
        <f>VLOOKUP(insurance9[[#This Row],[region]],Table2[],2,0)</f>
        <v>3</v>
      </c>
      <c r="X750">
        <f>IF(insurance9[[#This Row],[sex]]="female",0,1)</f>
        <v>0</v>
      </c>
      <c r="Y750">
        <f>insurance9[[#This Row],[bmi]]</f>
        <v>36</v>
      </c>
      <c r="Z750">
        <f>insurance9[[#This Row],[children]]</f>
        <v>1</v>
      </c>
    </row>
    <row r="751" spans="1:26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 s="29">
        <v>3062.5082499999999</v>
      </c>
      <c r="H751" cm="1">
        <f t="array" ref="H751">INDEX(kelas_charges[kelas],MATCH(1,(insurance9[[#This Row],[charges]]&gt;=kelas_charges[Lower])*(insurance9[[#This Row],[charges]]&lt;kelas_charges[Upper]),0),1)</f>
        <v>1</v>
      </c>
      <c r="I751" t="str" cm="1">
        <f t="array" ref="I751">INDEX(kelas_charges[desc],MATCH(1,(insurance9[[#This Row],[charges]]&gt;=kelas_charges[Lower])*(insurance9[[#This Row],[charges]]&lt;kelas_charges[Upper]),0),1)</f>
        <v>1121 s.d 6817</v>
      </c>
      <c r="J751">
        <f>IF(insurance9[[#This Row],[charges]]&gt;16700,1,0)</f>
        <v>0</v>
      </c>
      <c r="K751" s="138">
        <f>insurance9[[#This Row],[charges]]</f>
        <v>3062.5082499999999</v>
      </c>
      <c r="L751">
        <f>insurance9[[#This Row],[age]]</f>
        <v>28</v>
      </c>
      <c r="M751">
        <f>IF(insurance9[[#This Row],[smoker]]="yes",1,0)</f>
        <v>0</v>
      </c>
      <c r="N751" t="str">
        <f>IF(insurance9[[#This Row],[smoker]]="yes","Perokok","Non Perokok")</f>
        <v>Non Perokok</v>
      </c>
      <c r="O751" s="138">
        <f>insurance9[[#This Row],[charges]]</f>
        <v>3062.5082499999999</v>
      </c>
      <c r="P751" s="138" t="str" cm="1">
        <f t="array" ref="P751">INDEX(bmi[bmi name],MATCH(1,(insurance9[[#This Row],[bmi]]&lt;bmi[bmi atas])*(insurance9[[#This Row],[bmi]]&gt;=bmi[bmi bawah]),0),0)</f>
        <v>Obesitas II</v>
      </c>
      <c r="Q751" s="138">
        <f>insurance9[[#This Row],[cha]]</f>
        <v>3062.5082499999999</v>
      </c>
      <c r="R751" s="138" t="str">
        <f>insurance9[[#This Row],[smo]]</f>
        <v>Non Perokok</v>
      </c>
      <c r="S751" s="149">
        <f>insurance9[[#This Row],[bmi]]</f>
        <v>30.875</v>
      </c>
      <c r="T751" s="149">
        <f>insurance9[[#This Row],[age]]</f>
        <v>28</v>
      </c>
      <c r="U751" s="149">
        <f>insurance9[[#This Row],[bmi2]]</f>
        <v>30.875</v>
      </c>
      <c r="V751">
        <f>insurance9[[#This Row],[charges_class]]</f>
        <v>1</v>
      </c>
      <c r="W751">
        <f>VLOOKUP(insurance9[[#This Row],[region]],Table2[],2,0)</f>
        <v>1</v>
      </c>
      <c r="X751">
        <f>IF(insurance9[[#This Row],[sex]]="female",0,1)</f>
        <v>1</v>
      </c>
      <c r="Y751">
        <f>insurance9[[#This Row],[bmi]]</f>
        <v>30.875</v>
      </c>
      <c r="Z751">
        <f>insurance9[[#This Row],[children]]</f>
        <v>0</v>
      </c>
    </row>
    <row r="752" spans="1:26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 s="29">
        <v>19539.242999999999</v>
      </c>
      <c r="H752" cm="1">
        <f t="array" ref="H752">INDEX(kelas_charges[kelas],MATCH(1,(insurance9[[#This Row],[charges]]&gt;=kelas_charges[Lower])*(insurance9[[#This Row],[charges]]&lt;kelas_charges[Upper]),0),1)</f>
        <v>4</v>
      </c>
      <c r="I752" t="str" cm="1">
        <f t="array" ref="I752">INDEX(kelas_charges[desc],MATCH(1,(insurance9[[#This Row],[charges]]&gt;=kelas_charges[Lower])*(insurance9[[#This Row],[charges]]&lt;kelas_charges[Upper]),0),1)</f>
        <v>18207 s.d 23903</v>
      </c>
      <c r="J752">
        <f>IF(insurance9[[#This Row],[charges]]&gt;16700,1,0)</f>
        <v>1</v>
      </c>
      <c r="K752" s="138">
        <f>insurance9[[#This Row],[charges]]</f>
        <v>19539.242999999999</v>
      </c>
      <c r="L752">
        <f>insurance9[[#This Row],[age]]</f>
        <v>37</v>
      </c>
      <c r="M752">
        <f>IF(insurance9[[#This Row],[smoker]]="yes",1,0)</f>
        <v>1</v>
      </c>
      <c r="N752" t="str">
        <f>IF(insurance9[[#This Row],[smoker]]="yes","Perokok","Non Perokok")</f>
        <v>Perokok</v>
      </c>
      <c r="O752" s="138">
        <f>insurance9[[#This Row],[charges]]</f>
        <v>19539.242999999999</v>
      </c>
      <c r="P752" s="138" t="str" cm="1">
        <f t="array" ref="P752">INDEX(bmi[bmi name],MATCH(1,(insurance9[[#This Row],[bmi]]&lt;bmi[bmi atas])*(insurance9[[#This Row],[bmi]]&gt;=bmi[bmi bawah]),0),0)</f>
        <v>Obesitas I</v>
      </c>
      <c r="Q752" s="138">
        <f>insurance9[[#This Row],[cha]]</f>
        <v>19539.242999999999</v>
      </c>
      <c r="R752" s="138" t="str">
        <f>insurance9[[#This Row],[smo]]</f>
        <v>Perokok</v>
      </c>
      <c r="S752" s="149">
        <f>insurance9[[#This Row],[bmi]]</f>
        <v>26.4</v>
      </c>
      <c r="T752" s="149">
        <f>insurance9[[#This Row],[age]]</f>
        <v>37</v>
      </c>
      <c r="U752" s="149">
        <f>insurance9[[#This Row],[bmi2]]</f>
        <v>26.4</v>
      </c>
      <c r="V752">
        <f>insurance9[[#This Row],[charges_class]]</f>
        <v>4</v>
      </c>
      <c r="W752">
        <f>VLOOKUP(insurance9[[#This Row],[region]],Table2[],2,0)</f>
        <v>4</v>
      </c>
      <c r="X752">
        <f>IF(insurance9[[#This Row],[sex]]="female",0,1)</f>
        <v>0</v>
      </c>
      <c r="Y752">
        <f>insurance9[[#This Row],[bmi]]</f>
        <v>26.4</v>
      </c>
      <c r="Z752">
        <f>insurance9[[#This Row],[children]]</f>
        <v>0</v>
      </c>
    </row>
    <row r="753" spans="1:26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 s="29">
        <v>1906.35825</v>
      </c>
      <c r="H753" cm="1">
        <f t="array" ref="H753">INDEX(kelas_charges[kelas],MATCH(1,(insurance9[[#This Row],[charges]]&gt;=kelas_charges[Lower])*(insurance9[[#This Row],[charges]]&lt;kelas_charges[Upper]),0),1)</f>
        <v>1</v>
      </c>
      <c r="I753" t="str" cm="1">
        <f t="array" ref="I753">INDEX(kelas_charges[desc],MATCH(1,(insurance9[[#This Row],[charges]]&gt;=kelas_charges[Lower])*(insurance9[[#This Row],[charges]]&lt;kelas_charges[Upper]),0),1)</f>
        <v>1121 s.d 6817</v>
      </c>
      <c r="J753">
        <f>IF(insurance9[[#This Row],[charges]]&gt;16700,1,0)</f>
        <v>0</v>
      </c>
      <c r="K753" s="138">
        <f>insurance9[[#This Row],[charges]]</f>
        <v>1906.35825</v>
      </c>
      <c r="L753">
        <f>insurance9[[#This Row],[age]]</f>
        <v>21</v>
      </c>
      <c r="M753">
        <f>IF(insurance9[[#This Row],[smoker]]="yes",1,0)</f>
        <v>0</v>
      </c>
      <c r="N753" t="str">
        <f>IF(insurance9[[#This Row],[smoker]]="yes","Perokok","Non Perokok")</f>
        <v>Non Perokok</v>
      </c>
      <c r="O753" s="138">
        <f>insurance9[[#This Row],[charges]]</f>
        <v>1906.35825</v>
      </c>
      <c r="P753" s="138" t="str" cm="1">
        <f t="array" ref="P753">INDEX(bmi[bmi name],MATCH(1,(insurance9[[#This Row],[bmi]]&lt;bmi[bmi atas])*(insurance9[[#This Row],[bmi]]&gt;=bmi[bmi bawah]),0),0)</f>
        <v>Obesitas I</v>
      </c>
      <c r="Q753" s="138">
        <f>insurance9[[#This Row],[cha]]</f>
        <v>1906.35825</v>
      </c>
      <c r="R753" s="138" t="str">
        <f>insurance9[[#This Row],[smo]]</f>
        <v>Non Perokok</v>
      </c>
      <c r="S753" s="149">
        <f>insurance9[[#This Row],[bmi]]</f>
        <v>28.975000000000001</v>
      </c>
      <c r="T753" s="149">
        <f>insurance9[[#This Row],[age]]</f>
        <v>21</v>
      </c>
      <c r="U753" s="149">
        <f>insurance9[[#This Row],[bmi2]]</f>
        <v>28.975000000000001</v>
      </c>
      <c r="V753">
        <f>insurance9[[#This Row],[charges_class]]</f>
        <v>1</v>
      </c>
      <c r="W753">
        <f>VLOOKUP(insurance9[[#This Row],[region]],Table2[],2,0)</f>
        <v>1</v>
      </c>
      <c r="X753">
        <f>IF(insurance9[[#This Row],[sex]]="female",0,1)</f>
        <v>1</v>
      </c>
      <c r="Y753">
        <f>insurance9[[#This Row],[bmi]]</f>
        <v>28.975000000000001</v>
      </c>
      <c r="Z753">
        <f>insurance9[[#This Row],[children]]</f>
        <v>0</v>
      </c>
    </row>
    <row r="754" spans="1:26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 s="29">
        <v>14210.53595</v>
      </c>
      <c r="H754" cm="1">
        <f t="array" ref="H754">INDEX(kelas_charges[kelas],MATCH(1,(insurance9[[#This Row],[charges]]&gt;=kelas_charges[Lower])*(insurance9[[#This Row],[charges]]&lt;kelas_charges[Upper]),0),1)</f>
        <v>3</v>
      </c>
      <c r="I754" t="str" cm="1">
        <f t="array" ref="I754">INDEX(kelas_charges[desc],MATCH(1,(insurance9[[#This Row],[charges]]&gt;=kelas_charges[Lower])*(insurance9[[#This Row],[charges]]&lt;kelas_charges[Upper]),0),1)</f>
        <v>12512 s.d 18207</v>
      </c>
      <c r="J754">
        <f>IF(insurance9[[#This Row],[charges]]&gt;16700,1,0)</f>
        <v>0</v>
      </c>
      <c r="K754" s="138">
        <f>insurance9[[#This Row],[charges]]</f>
        <v>14210.53595</v>
      </c>
      <c r="L754">
        <f>insurance9[[#This Row],[age]]</f>
        <v>64</v>
      </c>
      <c r="M754">
        <f>IF(insurance9[[#This Row],[smoker]]="yes",1,0)</f>
        <v>0</v>
      </c>
      <c r="N754" t="str">
        <f>IF(insurance9[[#This Row],[smoker]]="yes","Perokok","Non Perokok")</f>
        <v>Non Perokok</v>
      </c>
      <c r="O754" s="138">
        <f>insurance9[[#This Row],[charges]]</f>
        <v>14210.53595</v>
      </c>
      <c r="P754" s="138" t="str" cm="1">
        <f t="array" ref="P754">INDEX(bmi[bmi name],MATCH(1,(insurance9[[#This Row],[bmi]]&lt;bmi[bmi atas])*(insurance9[[#This Row],[bmi]]&gt;=bmi[bmi bawah]),0),0)</f>
        <v>Obesitas II</v>
      </c>
      <c r="Q754" s="138">
        <f>insurance9[[#This Row],[cha]]</f>
        <v>14210.53595</v>
      </c>
      <c r="R754" s="138" t="str">
        <f>insurance9[[#This Row],[smo]]</f>
        <v>Non Perokok</v>
      </c>
      <c r="S754" s="149">
        <f>insurance9[[#This Row],[bmi]]</f>
        <v>37.905000000000001</v>
      </c>
      <c r="T754" s="149">
        <f>insurance9[[#This Row],[age]]</f>
        <v>64</v>
      </c>
      <c r="U754" s="149">
        <f>insurance9[[#This Row],[bmi2]]</f>
        <v>37.905000000000001</v>
      </c>
      <c r="V754">
        <f>insurance9[[#This Row],[charges_class]]</f>
        <v>3</v>
      </c>
      <c r="W754">
        <f>VLOOKUP(insurance9[[#This Row],[region]],Table2[],2,0)</f>
        <v>1</v>
      </c>
      <c r="X754">
        <f>IF(insurance9[[#This Row],[sex]]="female",0,1)</f>
        <v>1</v>
      </c>
      <c r="Y754">
        <f>insurance9[[#This Row],[bmi]]</f>
        <v>37.905000000000001</v>
      </c>
      <c r="Z754">
        <f>insurance9[[#This Row],[children]]</f>
        <v>0</v>
      </c>
    </row>
    <row r="755" spans="1:26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 s="29">
        <v>11833.782300000001</v>
      </c>
      <c r="H755" cm="1">
        <f t="array" ref="H755">INDEX(kelas_charges[kelas],MATCH(1,(insurance9[[#This Row],[charges]]&gt;=kelas_charges[Lower])*(insurance9[[#This Row],[charges]]&lt;kelas_charges[Upper]),0),1)</f>
        <v>2</v>
      </c>
      <c r="I755" t="str" cm="1">
        <f t="array" ref="I755">INDEX(kelas_charges[desc],MATCH(1,(insurance9[[#This Row],[charges]]&gt;=kelas_charges[Lower])*(insurance9[[#This Row],[charges]]&lt;kelas_charges[Upper]),0),1)</f>
        <v>6817 s.d 12512</v>
      </c>
      <c r="J755">
        <f>IF(insurance9[[#This Row],[charges]]&gt;16700,1,0)</f>
        <v>0</v>
      </c>
      <c r="K755" s="138">
        <f>insurance9[[#This Row],[charges]]</f>
        <v>11833.782300000001</v>
      </c>
      <c r="L755">
        <f>insurance9[[#This Row],[age]]</f>
        <v>58</v>
      </c>
      <c r="M755">
        <f>IF(insurance9[[#This Row],[smoker]]="yes",1,0)</f>
        <v>0</v>
      </c>
      <c r="N755" t="str">
        <f>IF(insurance9[[#This Row],[smoker]]="yes","Perokok","Non Perokok")</f>
        <v>Non Perokok</v>
      </c>
      <c r="O755" s="138">
        <f>insurance9[[#This Row],[charges]]</f>
        <v>11833.782300000001</v>
      </c>
      <c r="P755" s="138" t="str" cm="1">
        <f t="array" ref="P755">INDEX(bmi[bmi name],MATCH(1,(insurance9[[#This Row],[bmi]]&lt;bmi[bmi atas])*(insurance9[[#This Row],[bmi]]&gt;=bmi[bmi bawah]),0),0)</f>
        <v>Normal</v>
      </c>
      <c r="Q755" s="138">
        <f>insurance9[[#This Row],[cha]]</f>
        <v>11833.782300000001</v>
      </c>
      <c r="R755" s="138" t="str">
        <f>insurance9[[#This Row],[smo]]</f>
        <v>Non Perokok</v>
      </c>
      <c r="S755" s="149">
        <f>insurance9[[#This Row],[bmi]]</f>
        <v>22.77</v>
      </c>
      <c r="T755" s="149">
        <f>insurance9[[#This Row],[age]]</f>
        <v>58</v>
      </c>
      <c r="U755" s="149">
        <f>insurance9[[#This Row],[bmi2]]</f>
        <v>22.77</v>
      </c>
      <c r="V755">
        <f>insurance9[[#This Row],[charges_class]]</f>
        <v>2</v>
      </c>
      <c r="W755">
        <f>VLOOKUP(insurance9[[#This Row],[region]],Table2[],2,0)</f>
        <v>4</v>
      </c>
      <c r="X755">
        <f>IF(insurance9[[#This Row],[sex]]="female",0,1)</f>
        <v>0</v>
      </c>
      <c r="Y755">
        <f>insurance9[[#This Row],[bmi]]</f>
        <v>22.77</v>
      </c>
      <c r="Z755">
        <f>insurance9[[#This Row],[children]]</f>
        <v>0</v>
      </c>
    </row>
    <row r="756" spans="1:26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 s="29">
        <v>17128.426080000001</v>
      </c>
      <c r="H756" cm="1">
        <f t="array" ref="H756">INDEX(kelas_charges[kelas],MATCH(1,(insurance9[[#This Row],[charges]]&gt;=kelas_charges[Lower])*(insurance9[[#This Row],[charges]]&lt;kelas_charges[Upper]),0),1)</f>
        <v>3</v>
      </c>
      <c r="I756" t="str" cm="1">
        <f t="array" ref="I756">INDEX(kelas_charges[desc],MATCH(1,(insurance9[[#This Row],[charges]]&gt;=kelas_charges[Lower])*(insurance9[[#This Row],[charges]]&lt;kelas_charges[Upper]),0),1)</f>
        <v>12512 s.d 18207</v>
      </c>
      <c r="J756">
        <f>IF(insurance9[[#This Row],[charges]]&gt;16700,1,0)</f>
        <v>1</v>
      </c>
      <c r="K756" s="138">
        <f>insurance9[[#This Row],[charges]]</f>
        <v>17128.426080000001</v>
      </c>
      <c r="L756">
        <f>insurance9[[#This Row],[age]]</f>
        <v>24</v>
      </c>
      <c r="M756">
        <f>IF(insurance9[[#This Row],[smoker]]="yes",1,0)</f>
        <v>0</v>
      </c>
      <c r="N756" t="str">
        <f>IF(insurance9[[#This Row],[smoker]]="yes","Perokok","Non Perokok")</f>
        <v>Non Perokok</v>
      </c>
      <c r="O756" s="138">
        <f>insurance9[[#This Row],[charges]]</f>
        <v>17128.426080000001</v>
      </c>
      <c r="P756" s="138" t="str" cm="1">
        <f t="array" ref="P756">INDEX(bmi[bmi name],MATCH(1,(insurance9[[#This Row],[bmi]]&lt;bmi[bmi atas])*(insurance9[[#This Row],[bmi]]&gt;=bmi[bmi bawah]),0),0)</f>
        <v>Obesitas II</v>
      </c>
      <c r="Q756" s="138">
        <f>insurance9[[#This Row],[cha]]</f>
        <v>17128.426080000001</v>
      </c>
      <c r="R756" s="138" t="str">
        <f>insurance9[[#This Row],[smo]]</f>
        <v>Non Perokok</v>
      </c>
      <c r="S756" s="149">
        <f>insurance9[[#This Row],[bmi]]</f>
        <v>33.630000000000003</v>
      </c>
      <c r="T756" s="149">
        <f>insurance9[[#This Row],[age]]</f>
        <v>24</v>
      </c>
      <c r="U756" s="149">
        <f>insurance9[[#This Row],[bmi2]]</f>
        <v>33.630000000000003</v>
      </c>
      <c r="V756">
        <f>insurance9[[#This Row],[charges_class]]</f>
        <v>3</v>
      </c>
      <c r="W756">
        <f>VLOOKUP(insurance9[[#This Row],[region]],Table2[],2,0)</f>
        <v>2</v>
      </c>
      <c r="X756">
        <f>IF(insurance9[[#This Row],[sex]]="female",0,1)</f>
        <v>1</v>
      </c>
      <c r="Y756">
        <f>insurance9[[#This Row],[bmi]]</f>
        <v>33.630000000000003</v>
      </c>
      <c r="Z756">
        <f>insurance9[[#This Row],[children]]</f>
        <v>4</v>
      </c>
    </row>
    <row r="757" spans="1:26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 s="29">
        <v>5031.26955</v>
      </c>
      <c r="H757" cm="1">
        <f t="array" ref="H757">INDEX(kelas_charges[kelas],MATCH(1,(insurance9[[#This Row],[charges]]&gt;=kelas_charges[Lower])*(insurance9[[#This Row],[charges]]&lt;kelas_charges[Upper]),0),1)</f>
        <v>1</v>
      </c>
      <c r="I757" t="str" cm="1">
        <f t="array" ref="I757">INDEX(kelas_charges[desc],MATCH(1,(insurance9[[#This Row],[charges]]&gt;=kelas_charges[Lower])*(insurance9[[#This Row],[charges]]&lt;kelas_charges[Upper]),0),1)</f>
        <v>1121 s.d 6817</v>
      </c>
      <c r="J757">
        <f>IF(insurance9[[#This Row],[charges]]&gt;16700,1,0)</f>
        <v>0</v>
      </c>
      <c r="K757" s="138">
        <f>insurance9[[#This Row],[charges]]</f>
        <v>5031.26955</v>
      </c>
      <c r="L757">
        <f>insurance9[[#This Row],[age]]</f>
        <v>31</v>
      </c>
      <c r="M757">
        <f>IF(insurance9[[#This Row],[smoker]]="yes",1,0)</f>
        <v>0</v>
      </c>
      <c r="N757" t="str">
        <f>IF(insurance9[[#This Row],[smoker]]="yes","Perokok","Non Perokok")</f>
        <v>Non Perokok</v>
      </c>
      <c r="O757" s="138">
        <f>insurance9[[#This Row],[charges]]</f>
        <v>5031.26955</v>
      </c>
      <c r="P757" s="138" t="str" cm="1">
        <f t="array" ref="P757">INDEX(bmi[bmi name],MATCH(1,(insurance9[[#This Row],[bmi]]&lt;bmi[bmi atas])*(insurance9[[#This Row],[bmi]]&gt;=bmi[bmi bawah]),0),0)</f>
        <v>Obesitas I</v>
      </c>
      <c r="Q757" s="138">
        <f>insurance9[[#This Row],[cha]]</f>
        <v>5031.26955</v>
      </c>
      <c r="R757" s="138" t="str">
        <f>insurance9[[#This Row],[smo]]</f>
        <v>Non Perokok</v>
      </c>
      <c r="S757" s="149">
        <f>insurance9[[#This Row],[bmi]]</f>
        <v>27.645</v>
      </c>
      <c r="T757" s="149">
        <f>insurance9[[#This Row],[age]]</f>
        <v>31</v>
      </c>
      <c r="U757" s="149">
        <f>insurance9[[#This Row],[bmi2]]</f>
        <v>27.645</v>
      </c>
      <c r="V757">
        <f>insurance9[[#This Row],[charges_class]]</f>
        <v>1</v>
      </c>
      <c r="W757">
        <f>VLOOKUP(insurance9[[#This Row],[region]],Table2[],2,0)</f>
        <v>2</v>
      </c>
      <c r="X757">
        <f>IF(insurance9[[#This Row],[sex]]="female",0,1)</f>
        <v>1</v>
      </c>
      <c r="Y757">
        <f>insurance9[[#This Row],[bmi]]</f>
        <v>27.645</v>
      </c>
      <c r="Z757">
        <f>insurance9[[#This Row],[children]]</f>
        <v>2</v>
      </c>
    </row>
    <row r="758" spans="1:26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 s="29">
        <v>7985.8149999999996</v>
      </c>
      <c r="H758" cm="1">
        <f t="array" ref="H758">INDEX(kelas_charges[kelas],MATCH(1,(insurance9[[#This Row],[charges]]&gt;=kelas_charges[Lower])*(insurance9[[#This Row],[charges]]&lt;kelas_charges[Upper]),0),1)</f>
        <v>2</v>
      </c>
      <c r="I758" t="str" cm="1">
        <f t="array" ref="I758">INDEX(kelas_charges[desc],MATCH(1,(insurance9[[#This Row],[charges]]&gt;=kelas_charges[Lower])*(insurance9[[#This Row],[charges]]&lt;kelas_charges[Upper]),0),1)</f>
        <v>6817 s.d 12512</v>
      </c>
      <c r="J758">
        <f>IF(insurance9[[#This Row],[charges]]&gt;16700,1,0)</f>
        <v>0</v>
      </c>
      <c r="K758" s="138">
        <f>insurance9[[#This Row],[charges]]</f>
        <v>7985.8149999999996</v>
      </c>
      <c r="L758">
        <f>insurance9[[#This Row],[age]]</f>
        <v>39</v>
      </c>
      <c r="M758">
        <f>IF(insurance9[[#This Row],[smoker]]="yes",1,0)</f>
        <v>0</v>
      </c>
      <c r="N758" t="str">
        <f>IF(insurance9[[#This Row],[smoker]]="yes","Perokok","Non Perokok")</f>
        <v>Non Perokok</v>
      </c>
      <c r="O758" s="138">
        <f>insurance9[[#This Row],[charges]]</f>
        <v>7985.8149999999996</v>
      </c>
      <c r="P758" s="138" t="str" cm="1">
        <f t="array" ref="P758">INDEX(bmi[bmi name],MATCH(1,(insurance9[[#This Row],[bmi]]&lt;bmi[bmi atas])*(insurance9[[#This Row],[bmi]]&gt;=bmi[bmi bawah]),0),0)</f>
        <v>Normal</v>
      </c>
      <c r="Q758" s="138">
        <f>insurance9[[#This Row],[cha]]</f>
        <v>7985.8149999999996</v>
      </c>
      <c r="R758" s="138" t="str">
        <f>insurance9[[#This Row],[smo]]</f>
        <v>Non Perokok</v>
      </c>
      <c r="S758" s="149">
        <f>insurance9[[#This Row],[bmi]]</f>
        <v>22.8</v>
      </c>
      <c r="T758" s="149">
        <f>insurance9[[#This Row],[age]]</f>
        <v>39</v>
      </c>
      <c r="U758" s="149">
        <f>insurance9[[#This Row],[bmi2]]</f>
        <v>22.8</v>
      </c>
      <c r="V758">
        <f>insurance9[[#This Row],[charges_class]]</f>
        <v>2</v>
      </c>
      <c r="W758">
        <f>VLOOKUP(insurance9[[#This Row],[region]],Table2[],2,0)</f>
        <v>2</v>
      </c>
      <c r="X758">
        <f>IF(insurance9[[#This Row],[sex]]="female",0,1)</f>
        <v>0</v>
      </c>
      <c r="Y758">
        <f>insurance9[[#This Row],[bmi]]</f>
        <v>22.8</v>
      </c>
      <c r="Z758">
        <f>insurance9[[#This Row],[children]]</f>
        <v>3</v>
      </c>
    </row>
    <row r="759" spans="1:26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 s="29">
        <v>23065.420699999999</v>
      </c>
      <c r="H759" cm="1">
        <f t="array" ref="H759">INDEX(kelas_charges[kelas],MATCH(1,(insurance9[[#This Row],[charges]]&gt;=kelas_charges[Lower])*(insurance9[[#This Row],[charges]]&lt;kelas_charges[Upper]),0),1)</f>
        <v>4</v>
      </c>
      <c r="I759" t="str" cm="1">
        <f t="array" ref="I759">INDEX(kelas_charges[desc],MATCH(1,(insurance9[[#This Row],[charges]]&gt;=kelas_charges[Lower])*(insurance9[[#This Row],[charges]]&lt;kelas_charges[Upper]),0),1)</f>
        <v>18207 s.d 23903</v>
      </c>
      <c r="J759">
        <f>IF(insurance9[[#This Row],[charges]]&gt;16700,1,0)</f>
        <v>1</v>
      </c>
      <c r="K759" s="138">
        <f>insurance9[[#This Row],[charges]]</f>
        <v>23065.420699999999</v>
      </c>
      <c r="L759">
        <f>insurance9[[#This Row],[age]]</f>
        <v>47</v>
      </c>
      <c r="M759">
        <f>IF(insurance9[[#This Row],[smoker]]="yes",1,0)</f>
        <v>1</v>
      </c>
      <c r="N759" t="str">
        <f>IF(insurance9[[#This Row],[smoker]]="yes","Perokok","Non Perokok")</f>
        <v>Perokok</v>
      </c>
      <c r="O759" s="138">
        <f>insurance9[[#This Row],[charges]]</f>
        <v>23065.420699999999</v>
      </c>
      <c r="P759" s="138" t="str" cm="1">
        <f t="array" ref="P759">INDEX(bmi[bmi name],MATCH(1,(insurance9[[#This Row],[bmi]]&lt;bmi[bmi atas])*(insurance9[[#This Row],[bmi]]&gt;=bmi[bmi bawah]),0),0)</f>
        <v>Obesitas I</v>
      </c>
      <c r="Q759" s="138">
        <f>insurance9[[#This Row],[cha]]</f>
        <v>23065.420699999999</v>
      </c>
      <c r="R759" s="138" t="str">
        <f>insurance9[[#This Row],[smo]]</f>
        <v>Perokok</v>
      </c>
      <c r="S759" s="149">
        <f>insurance9[[#This Row],[bmi]]</f>
        <v>27.83</v>
      </c>
      <c r="T759" s="149">
        <f>insurance9[[#This Row],[age]]</f>
        <v>47</v>
      </c>
      <c r="U759" s="149">
        <f>insurance9[[#This Row],[bmi2]]</f>
        <v>27.83</v>
      </c>
      <c r="V759">
        <f>insurance9[[#This Row],[charges_class]]</f>
        <v>4</v>
      </c>
      <c r="W759">
        <f>VLOOKUP(insurance9[[#This Row],[region]],Table2[],2,0)</f>
        <v>4</v>
      </c>
      <c r="X759">
        <f>IF(insurance9[[#This Row],[sex]]="female",0,1)</f>
        <v>0</v>
      </c>
      <c r="Y759">
        <f>insurance9[[#This Row],[bmi]]</f>
        <v>27.83</v>
      </c>
      <c r="Z759">
        <f>insurance9[[#This Row],[children]]</f>
        <v>0</v>
      </c>
    </row>
    <row r="760" spans="1:26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 s="29">
        <v>5428.7277000000004</v>
      </c>
      <c r="H760" cm="1">
        <f t="array" ref="H760">INDEX(kelas_charges[kelas],MATCH(1,(insurance9[[#This Row],[charges]]&gt;=kelas_charges[Lower])*(insurance9[[#This Row],[charges]]&lt;kelas_charges[Upper]),0),1)</f>
        <v>1</v>
      </c>
      <c r="I760" t="str" cm="1">
        <f t="array" ref="I760">INDEX(kelas_charges[desc],MATCH(1,(insurance9[[#This Row],[charges]]&gt;=kelas_charges[Lower])*(insurance9[[#This Row],[charges]]&lt;kelas_charges[Upper]),0),1)</f>
        <v>1121 s.d 6817</v>
      </c>
      <c r="J760">
        <f>IF(insurance9[[#This Row],[charges]]&gt;16700,1,0)</f>
        <v>0</v>
      </c>
      <c r="K760" s="138">
        <f>insurance9[[#This Row],[charges]]</f>
        <v>5428.7277000000004</v>
      </c>
      <c r="L760">
        <f>insurance9[[#This Row],[age]]</f>
        <v>30</v>
      </c>
      <c r="M760">
        <f>IF(insurance9[[#This Row],[smoker]]="yes",1,0)</f>
        <v>0</v>
      </c>
      <c r="N760" t="str">
        <f>IF(insurance9[[#This Row],[smoker]]="yes","Perokok","Non Perokok")</f>
        <v>Non Perokok</v>
      </c>
      <c r="O760" s="138">
        <f>insurance9[[#This Row],[charges]]</f>
        <v>5428.7277000000004</v>
      </c>
      <c r="P760" s="138" t="str" cm="1">
        <f t="array" ref="P760">INDEX(bmi[bmi name],MATCH(1,(insurance9[[#This Row],[bmi]]&lt;bmi[bmi atas])*(insurance9[[#This Row],[bmi]]&gt;=bmi[bmi bawah]),0),0)</f>
        <v>Obesitas II</v>
      </c>
      <c r="Q760" s="138">
        <f>insurance9[[#This Row],[cha]]</f>
        <v>5428.7277000000004</v>
      </c>
      <c r="R760" s="138" t="str">
        <f>insurance9[[#This Row],[smo]]</f>
        <v>Non Perokok</v>
      </c>
      <c r="S760" s="149">
        <f>insurance9[[#This Row],[bmi]]</f>
        <v>37.43</v>
      </c>
      <c r="T760" s="149">
        <f>insurance9[[#This Row],[age]]</f>
        <v>30</v>
      </c>
      <c r="U760" s="149">
        <f>insurance9[[#This Row],[bmi2]]</f>
        <v>37.43</v>
      </c>
      <c r="V760">
        <f>insurance9[[#This Row],[charges_class]]</f>
        <v>1</v>
      </c>
      <c r="W760">
        <f>VLOOKUP(insurance9[[#This Row],[region]],Table2[],2,0)</f>
        <v>2</v>
      </c>
      <c r="X760">
        <f>IF(insurance9[[#This Row],[sex]]="female",0,1)</f>
        <v>1</v>
      </c>
      <c r="Y760">
        <f>insurance9[[#This Row],[bmi]]</f>
        <v>37.43</v>
      </c>
      <c r="Z760">
        <f>insurance9[[#This Row],[children]]</f>
        <v>3</v>
      </c>
    </row>
    <row r="761" spans="1:26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 s="29">
        <v>36307.798300000002</v>
      </c>
      <c r="H761" cm="1">
        <f t="array" ref="H761">INDEX(kelas_charges[kelas],MATCH(1,(insurance9[[#This Row],[charges]]&gt;=kelas_charges[Lower])*(insurance9[[#This Row],[charges]]&lt;kelas_charges[Upper]),0),1)</f>
        <v>7</v>
      </c>
      <c r="I761" t="str" cm="1">
        <f t="array" ref="I761">INDEX(kelas_charges[desc],MATCH(1,(insurance9[[#This Row],[charges]]&gt;=kelas_charges[Lower])*(insurance9[[#This Row],[charges]]&lt;kelas_charges[Upper]),0),1)</f>
        <v>35293 s.d 40989</v>
      </c>
      <c r="J761">
        <f>IF(insurance9[[#This Row],[charges]]&gt;16700,1,0)</f>
        <v>1</v>
      </c>
      <c r="K761" s="138">
        <f>insurance9[[#This Row],[charges]]</f>
        <v>36307.798300000002</v>
      </c>
      <c r="L761">
        <f>insurance9[[#This Row],[age]]</f>
        <v>18</v>
      </c>
      <c r="M761">
        <f>IF(insurance9[[#This Row],[smoker]]="yes",1,0)</f>
        <v>1</v>
      </c>
      <c r="N761" t="str">
        <f>IF(insurance9[[#This Row],[smoker]]="yes","Perokok","Non Perokok")</f>
        <v>Perokok</v>
      </c>
      <c r="O761" s="138">
        <f>insurance9[[#This Row],[charges]]</f>
        <v>36307.798300000002</v>
      </c>
      <c r="P761" s="138" t="str" cm="1">
        <f t="array" ref="P761">INDEX(bmi[bmi name],MATCH(1,(insurance9[[#This Row],[bmi]]&lt;bmi[bmi atas])*(insurance9[[#This Row],[bmi]]&gt;=bmi[bmi bawah]),0),0)</f>
        <v>Obesitas II</v>
      </c>
      <c r="Q761" s="138">
        <f>insurance9[[#This Row],[cha]]</f>
        <v>36307.798300000002</v>
      </c>
      <c r="R761" s="138" t="str">
        <f>insurance9[[#This Row],[smo]]</f>
        <v>Perokok</v>
      </c>
      <c r="S761" s="149">
        <f>insurance9[[#This Row],[bmi]]</f>
        <v>38.17</v>
      </c>
      <c r="T761" s="149">
        <f>insurance9[[#This Row],[age]]</f>
        <v>18</v>
      </c>
      <c r="U761" s="149">
        <f>insurance9[[#This Row],[bmi2]]</f>
        <v>38.17</v>
      </c>
      <c r="V761">
        <f>insurance9[[#This Row],[charges_class]]</f>
        <v>7</v>
      </c>
      <c r="W761">
        <f>VLOOKUP(insurance9[[#This Row],[region]],Table2[],2,0)</f>
        <v>4</v>
      </c>
      <c r="X761">
        <f>IF(insurance9[[#This Row],[sex]]="female",0,1)</f>
        <v>1</v>
      </c>
      <c r="Y761">
        <f>insurance9[[#This Row],[bmi]]</f>
        <v>38.17</v>
      </c>
      <c r="Z761">
        <f>insurance9[[#This Row],[children]]</f>
        <v>0</v>
      </c>
    </row>
    <row r="762" spans="1:26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 s="29">
        <v>3925.7582000000002</v>
      </c>
      <c r="H762" cm="1">
        <f t="array" ref="H762">INDEX(kelas_charges[kelas],MATCH(1,(insurance9[[#This Row],[charges]]&gt;=kelas_charges[Lower])*(insurance9[[#This Row],[charges]]&lt;kelas_charges[Upper]),0),1)</f>
        <v>1</v>
      </c>
      <c r="I762" t="str" cm="1">
        <f t="array" ref="I762">INDEX(kelas_charges[desc],MATCH(1,(insurance9[[#This Row],[charges]]&gt;=kelas_charges[Lower])*(insurance9[[#This Row],[charges]]&lt;kelas_charges[Upper]),0),1)</f>
        <v>1121 s.d 6817</v>
      </c>
      <c r="J762">
        <f>IF(insurance9[[#This Row],[charges]]&gt;16700,1,0)</f>
        <v>0</v>
      </c>
      <c r="K762" s="138">
        <f>insurance9[[#This Row],[charges]]</f>
        <v>3925.7582000000002</v>
      </c>
      <c r="L762">
        <f>insurance9[[#This Row],[age]]</f>
        <v>22</v>
      </c>
      <c r="M762">
        <f>IF(insurance9[[#This Row],[smoker]]="yes",1,0)</f>
        <v>0</v>
      </c>
      <c r="N762" t="str">
        <f>IF(insurance9[[#This Row],[smoker]]="yes","Perokok","Non Perokok")</f>
        <v>Non Perokok</v>
      </c>
      <c r="O762" s="138">
        <f>insurance9[[#This Row],[charges]]</f>
        <v>3925.7582000000002</v>
      </c>
      <c r="P762" s="138" t="str" cm="1">
        <f t="array" ref="P762">INDEX(bmi[bmi name],MATCH(1,(insurance9[[#This Row],[bmi]]&lt;bmi[bmi atas])*(insurance9[[#This Row],[bmi]]&gt;=bmi[bmi bawah]),0),0)</f>
        <v>Obesitas II</v>
      </c>
      <c r="Q762" s="138">
        <f>insurance9[[#This Row],[cha]]</f>
        <v>3925.7582000000002</v>
      </c>
      <c r="R762" s="138" t="str">
        <f>insurance9[[#This Row],[smo]]</f>
        <v>Non Perokok</v>
      </c>
      <c r="S762" s="149">
        <f>insurance9[[#This Row],[bmi]]</f>
        <v>34.58</v>
      </c>
      <c r="T762" s="149">
        <f>insurance9[[#This Row],[age]]</f>
        <v>22</v>
      </c>
      <c r="U762" s="149">
        <f>insurance9[[#This Row],[bmi2]]</f>
        <v>34.58</v>
      </c>
      <c r="V762">
        <f>insurance9[[#This Row],[charges_class]]</f>
        <v>1</v>
      </c>
      <c r="W762">
        <f>VLOOKUP(insurance9[[#This Row],[region]],Table2[],2,0)</f>
        <v>2</v>
      </c>
      <c r="X762">
        <f>IF(insurance9[[#This Row],[sex]]="female",0,1)</f>
        <v>0</v>
      </c>
      <c r="Y762">
        <f>insurance9[[#This Row],[bmi]]</f>
        <v>34.58</v>
      </c>
      <c r="Z762">
        <f>insurance9[[#This Row],[children]]</f>
        <v>2</v>
      </c>
    </row>
    <row r="763" spans="1:26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 s="29">
        <v>2416.9549999999999</v>
      </c>
      <c r="H763" cm="1">
        <f t="array" ref="H763">INDEX(kelas_charges[kelas],MATCH(1,(insurance9[[#This Row],[charges]]&gt;=kelas_charges[Lower])*(insurance9[[#This Row],[charges]]&lt;kelas_charges[Upper]),0),1)</f>
        <v>1</v>
      </c>
      <c r="I763" t="str" cm="1">
        <f t="array" ref="I763">INDEX(kelas_charges[desc],MATCH(1,(insurance9[[#This Row],[charges]]&gt;=kelas_charges[Lower])*(insurance9[[#This Row],[charges]]&lt;kelas_charges[Upper]),0),1)</f>
        <v>1121 s.d 6817</v>
      </c>
      <c r="J763">
        <f>IF(insurance9[[#This Row],[charges]]&gt;16700,1,0)</f>
        <v>0</v>
      </c>
      <c r="K763" s="138">
        <f>insurance9[[#This Row],[charges]]</f>
        <v>2416.9549999999999</v>
      </c>
      <c r="L763">
        <f>insurance9[[#This Row],[age]]</f>
        <v>23</v>
      </c>
      <c r="M763">
        <f>IF(insurance9[[#This Row],[smoker]]="yes",1,0)</f>
        <v>0</v>
      </c>
      <c r="N763" t="str">
        <f>IF(insurance9[[#This Row],[smoker]]="yes","Perokok","Non Perokok")</f>
        <v>Non Perokok</v>
      </c>
      <c r="O763" s="138">
        <f>insurance9[[#This Row],[charges]]</f>
        <v>2416.9549999999999</v>
      </c>
      <c r="P763" s="138" t="str" cm="1">
        <f t="array" ref="P763">INDEX(bmi[bmi name],MATCH(1,(insurance9[[#This Row],[bmi]]&lt;bmi[bmi atas])*(insurance9[[#This Row],[bmi]]&gt;=bmi[bmi bawah]),0),0)</f>
        <v>Obesitas II</v>
      </c>
      <c r="Q763" s="138">
        <f>insurance9[[#This Row],[cha]]</f>
        <v>2416.9549999999999</v>
      </c>
      <c r="R763" s="138" t="str">
        <f>insurance9[[#This Row],[smo]]</f>
        <v>Non Perokok</v>
      </c>
      <c r="S763" s="149">
        <f>insurance9[[#This Row],[bmi]]</f>
        <v>35.200000000000003</v>
      </c>
      <c r="T763" s="149">
        <f>insurance9[[#This Row],[age]]</f>
        <v>23</v>
      </c>
      <c r="U763" s="149">
        <f>insurance9[[#This Row],[bmi2]]</f>
        <v>35.200000000000003</v>
      </c>
      <c r="V763">
        <f>insurance9[[#This Row],[charges_class]]</f>
        <v>1</v>
      </c>
      <c r="W763">
        <f>VLOOKUP(insurance9[[#This Row],[region]],Table2[],2,0)</f>
        <v>3</v>
      </c>
      <c r="X763">
        <f>IF(insurance9[[#This Row],[sex]]="female",0,1)</f>
        <v>1</v>
      </c>
      <c r="Y763">
        <f>insurance9[[#This Row],[bmi]]</f>
        <v>35.200000000000003</v>
      </c>
      <c r="Z763">
        <f>insurance9[[#This Row],[children]]</f>
        <v>1</v>
      </c>
    </row>
    <row r="764" spans="1:26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 s="29">
        <v>19040.876</v>
      </c>
      <c r="H764" cm="1">
        <f t="array" ref="H764">INDEX(kelas_charges[kelas],MATCH(1,(insurance9[[#This Row],[charges]]&gt;=kelas_charges[Lower])*(insurance9[[#This Row],[charges]]&lt;kelas_charges[Upper]),0),1)</f>
        <v>4</v>
      </c>
      <c r="I764" t="str" cm="1">
        <f t="array" ref="I764">INDEX(kelas_charges[desc],MATCH(1,(insurance9[[#This Row],[charges]]&gt;=kelas_charges[Lower])*(insurance9[[#This Row],[charges]]&lt;kelas_charges[Upper]),0),1)</f>
        <v>18207 s.d 23903</v>
      </c>
      <c r="J764">
        <f>IF(insurance9[[#This Row],[charges]]&gt;16700,1,0)</f>
        <v>1</v>
      </c>
      <c r="K764" s="138">
        <f>insurance9[[#This Row],[charges]]</f>
        <v>19040.876</v>
      </c>
      <c r="L764">
        <f>insurance9[[#This Row],[age]]</f>
        <v>33</v>
      </c>
      <c r="M764">
        <f>IF(insurance9[[#This Row],[smoker]]="yes",1,0)</f>
        <v>1</v>
      </c>
      <c r="N764" t="str">
        <f>IF(insurance9[[#This Row],[smoker]]="yes","Perokok","Non Perokok")</f>
        <v>Perokok</v>
      </c>
      <c r="O764" s="138">
        <f>insurance9[[#This Row],[charges]]</f>
        <v>19040.876</v>
      </c>
      <c r="P764" s="138" t="str" cm="1">
        <f t="array" ref="P764">INDEX(bmi[bmi name],MATCH(1,(insurance9[[#This Row],[bmi]]&lt;bmi[bmi atas])*(insurance9[[#This Row],[bmi]]&gt;=bmi[bmi bawah]),0),0)</f>
        <v>Obesitas I</v>
      </c>
      <c r="Q764" s="138">
        <f>insurance9[[#This Row],[cha]]</f>
        <v>19040.876</v>
      </c>
      <c r="R764" s="138" t="str">
        <f>insurance9[[#This Row],[smo]]</f>
        <v>Perokok</v>
      </c>
      <c r="S764" s="149">
        <f>insurance9[[#This Row],[bmi]]</f>
        <v>27.1</v>
      </c>
      <c r="T764" s="149">
        <f>insurance9[[#This Row],[age]]</f>
        <v>33</v>
      </c>
      <c r="U764" s="149">
        <f>insurance9[[#This Row],[bmi2]]</f>
        <v>27.1</v>
      </c>
      <c r="V764">
        <f>insurance9[[#This Row],[charges_class]]</f>
        <v>4</v>
      </c>
      <c r="W764">
        <f>VLOOKUP(insurance9[[#This Row],[region]],Table2[],2,0)</f>
        <v>3</v>
      </c>
      <c r="X764">
        <f>IF(insurance9[[#This Row],[sex]]="female",0,1)</f>
        <v>1</v>
      </c>
      <c r="Y764">
        <f>insurance9[[#This Row],[bmi]]</f>
        <v>27.1</v>
      </c>
      <c r="Z764">
        <f>insurance9[[#This Row],[children]]</f>
        <v>1</v>
      </c>
    </row>
    <row r="765" spans="1:26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 s="29">
        <v>3070.8087</v>
      </c>
      <c r="H765" cm="1">
        <f t="array" ref="H765">INDEX(kelas_charges[kelas],MATCH(1,(insurance9[[#This Row],[charges]]&gt;=kelas_charges[Lower])*(insurance9[[#This Row],[charges]]&lt;kelas_charges[Upper]),0),1)</f>
        <v>1</v>
      </c>
      <c r="I765" t="str" cm="1">
        <f t="array" ref="I765">INDEX(kelas_charges[desc],MATCH(1,(insurance9[[#This Row],[charges]]&gt;=kelas_charges[Lower])*(insurance9[[#This Row],[charges]]&lt;kelas_charges[Upper]),0),1)</f>
        <v>1121 s.d 6817</v>
      </c>
      <c r="J765">
        <f>IF(insurance9[[#This Row],[charges]]&gt;16700,1,0)</f>
        <v>0</v>
      </c>
      <c r="K765" s="138">
        <f>insurance9[[#This Row],[charges]]</f>
        <v>3070.8087</v>
      </c>
      <c r="L765">
        <f>insurance9[[#This Row],[age]]</f>
        <v>27</v>
      </c>
      <c r="M765">
        <f>IF(insurance9[[#This Row],[smoker]]="yes",1,0)</f>
        <v>0</v>
      </c>
      <c r="N765" t="str">
        <f>IF(insurance9[[#This Row],[smoker]]="yes","Perokok","Non Perokok")</f>
        <v>Non Perokok</v>
      </c>
      <c r="O765" s="138">
        <f>insurance9[[#This Row],[charges]]</f>
        <v>3070.8087</v>
      </c>
      <c r="P765" s="138" t="str" cm="1">
        <f t="array" ref="P765">INDEX(bmi[bmi name],MATCH(1,(insurance9[[#This Row],[bmi]]&lt;bmi[bmi atas])*(insurance9[[#This Row],[bmi]]&gt;=bmi[bmi bawah]),0),0)</f>
        <v>Obesitas I</v>
      </c>
      <c r="Q765" s="138">
        <f>insurance9[[#This Row],[cha]]</f>
        <v>3070.8087</v>
      </c>
      <c r="R765" s="138" t="str">
        <f>insurance9[[#This Row],[smo]]</f>
        <v>Non Perokok</v>
      </c>
      <c r="S765" s="149">
        <f>insurance9[[#This Row],[bmi]]</f>
        <v>26.03</v>
      </c>
      <c r="T765" s="149">
        <f>insurance9[[#This Row],[age]]</f>
        <v>27</v>
      </c>
      <c r="U765" s="149">
        <f>insurance9[[#This Row],[bmi2]]</f>
        <v>26.03</v>
      </c>
      <c r="V765">
        <f>insurance9[[#This Row],[charges_class]]</f>
        <v>1</v>
      </c>
      <c r="W765">
        <f>VLOOKUP(insurance9[[#This Row],[region]],Table2[],2,0)</f>
        <v>2</v>
      </c>
      <c r="X765">
        <f>IF(insurance9[[#This Row],[sex]]="female",0,1)</f>
        <v>1</v>
      </c>
      <c r="Y765">
        <f>insurance9[[#This Row],[bmi]]</f>
        <v>26.03</v>
      </c>
      <c r="Z765">
        <f>insurance9[[#This Row],[children]]</f>
        <v>0</v>
      </c>
    </row>
    <row r="766" spans="1:26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 s="29">
        <v>9095.0682500000003</v>
      </c>
      <c r="H766" cm="1">
        <f t="array" ref="H766">INDEX(kelas_charges[kelas],MATCH(1,(insurance9[[#This Row],[charges]]&gt;=kelas_charges[Lower])*(insurance9[[#This Row],[charges]]&lt;kelas_charges[Upper]),0),1)</f>
        <v>2</v>
      </c>
      <c r="I766" t="str" cm="1">
        <f t="array" ref="I766">INDEX(kelas_charges[desc],MATCH(1,(insurance9[[#This Row],[charges]]&gt;=kelas_charges[Lower])*(insurance9[[#This Row],[charges]]&lt;kelas_charges[Upper]),0),1)</f>
        <v>6817 s.d 12512</v>
      </c>
      <c r="J766">
        <f>IF(insurance9[[#This Row],[charges]]&gt;16700,1,0)</f>
        <v>0</v>
      </c>
      <c r="K766" s="138">
        <f>insurance9[[#This Row],[charges]]</f>
        <v>9095.0682500000003</v>
      </c>
      <c r="L766">
        <f>insurance9[[#This Row],[age]]</f>
        <v>45</v>
      </c>
      <c r="M766">
        <f>IF(insurance9[[#This Row],[smoker]]="yes",1,0)</f>
        <v>0</v>
      </c>
      <c r="N766" t="str">
        <f>IF(insurance9[[#This Row],[smoker]]="yes","Perokok","Non Perokok")</f>
        <v>Non Perokok</v>
      </c>
      <c r="O766" s="138">
        <f>insurance9[[#This Row],[charges]]</f>
        <v>9095.0682500000003</v>
      </c>
      <c r="P766" s="138" t="str" cm="1">
        <f t="array" ref="P766">INDEX(bmi[bmi name],MATCH(1,(insurance9[[#This Row],[bmi]]&lt;bmi[bmi atas])*(insurance9[[#This Row],[bmi]]&gt;=bmi[bmi bawah]),0),0)</f>
        <v>Obesitas I</v>
      </c>
      <c r="Q766" s="138">
        <f>insurance9[[#This Row],[cha]]</f>
        <v>9095.0682500000003</v>
      </c>
      <c r="R766" s="138" t="str">
        <f>insurance9[[#This Row],[smo]]</f>
        <v>Non Perokok</v>
      </c>
      <c r="S766" s="149">
        <f>insurance9[[#This Row],[bmi]]</f>
        <v>25.175000000000001</v>
      </c>
      <c r="T766" s="149">
        <f>insurance9[[#This Row],[age]]</f>
        <v>45</v>
      </c>
      <c r="U766" s="149">
        <f>insurance9[[#This Row],[bmi2]]</f>
        <v>25.175000000000001</v>
      </c>
      <c r="V766">
        <f>insurance9[[#This Row],[charges_class]]</f>
        <v>2</v>
      </c>
      <c r="W766">
        <f>VLOOKUP(insurance9[[#This Row],[region]],Table2[],2,0)</f>
        <v>2</v>
      </c>
      <c r="X766">
        <f>IF(insurance9[[#This Row],[sex]]="female",0,1)</f>
        <v>0</v>
      </c>
      <c r="Y766">
        <f>insurance9[[#This Row],[bmi]]</f>
        <v>25.175000000000001</v>
      </c>
      <c r="Z766">
        <f>insurance9[[#This Row],[children]]</f>
        <v>2</v>
      </c>
    </row>
    <row r="767" spans="1:26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 s="29">
        <v>11842.623750000001</v>
      </c>
      <c r="H767" cm="1">
        <f t="array" ref="H767">INDEX(kelas_charges[kelas],MATCH(1,(insurance9[[#This Row],[charges]]&gt;=kelas_charges[Lower])*(insurance9[[#This Row],[charges]]&lt;kelas_charges[Upper]),0),1)</f>
        <v>2</v>
      </c>
      <c r="I767" t="str" cm="1">
        <f t="array" ref="I767">INDEX(kelas_charges[desc],MATCH(1,(insurance9[[#This Row],[charges]]&gt;=kelas_charges[Lower])*(insurance9[[#This Row],[charges]]&lt;kelas_charges[Upper]),0),1)</f>
        <v>6817 s.d 12512</v>
      </c>
      <c r="J767">
        <f>IF(insurance9[[#This Row],[charges]]&gt;16700,1,0)</f>
        <v>0</v>
      </c>
      <c r="K767" s="138">
        <f>insurance9[[#This Row],[charges]]</f>
        <v>11842.623750000001</v>
      </c>
      <c r="L767">
        <f>insurance9[[#This Row],[age]]</f>
        <v>57</v>
      </c>
      <c r="M767">
        <f>IF(insurance9[[#This Row],[smoker]]="yes",1,0)</f>
        <v>0</v>
      </c>
      <c r="N767" t="str">
        <f>IF(insurance9[[#This Row],[smoker]]="yes","Perokok","Non Perokok")</f>
        <v>Non Perokok</v>
      </c>
      <c r="O767" s="138">
        <f>insurance9[[#This Row],[charges]]</f>
        <v>11842.623750000001</v>
      </c>
      <c r="P767" s="138" t="str" cm="1">
        <f t="array" ref="P767">INDEX(bmi[bmi name],MATCH(1,(insurance9[[#This Row],[bmi]]&lt;bmi[bmi atas])*(insurance9[[#This Row],[bmi]]&gt;=bmi[bmi bawah]),0),0)</f>
        <v>Obesitas II</v>
      </c>
      <c r="Q767" s="138">
        <f>insurance9[[#This Row],[cha]]</f>
        <v>11842.623750000001</v>
      </c>
      <c r="R767" s="138" t="str">
        <f>insurance9[[#This Row],[smo]]</f>
        <v>Non Perokok</v>
      </c>
      <c r="S767" s="149">
        <f>insurance9[[#This Row],[bmi]]</f>
        <v>31.824999999999999</v>
      </c>
      <c r="T767" s="149">
        <f>insurance9[[#This Row],[age]]</f>
        <v>57</v>
      </c>
      <c r="U767" s="149">
        <f>insurance9[[#This Row],[bmi2]]</f>
        <v>31.824999999999999</v>
      </c>
      <c r="V767">
        <f>insurance9[[#This Row],[charges_class]]</f>
        <v>2</v>
      </c>
      <c r="W767">
        <f>VLOOKUP(insurance9[[#This Row],[region]],Table2[],2,0)</f>
        <v>1</v>
      </c>
      <c r="X767">
        <f>IF(insurance9[[#This Row],[sex]]="female",0,1)</f>
        <v>0</v>
      </c>
      <c r="Y767">
        <f>insurance9[[#This Row],[bmi]]</f>
        <v>31.824999999999999</v>
      </c>
      <c r="Z767">
        <f>insurance9[[#This Row],[children]]</f>
        <v>0</v>
      </c>
    </row>
    <row r="768" spans="1:26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 s="29">
        <v>8062.7640000000001</v>
      </c>
      <c r="H768" cm="1">
        <f t="array" ref="H768">INDEX(kelas_charges[kelas],MATCH(1,(insurance9[[#This Row],[charges]]&gt;=kelas_charges[Lower])*(insurance9[[#This Row],[charges]]&lt;kelas_charges[Upper]),0),1)</f>
        <v>2</v>
      </c>
      <c r="I768" t="str" cm="1">
        <f t="array" ref="I768">INDEX(kelas_charges[desc],MATCH(1,(insurance9[[#This Row],[charges]]&gt;=kelas_charges[Lower])*(insurance9[[#This Row],[charges]]&lt;kelas_charges[Upper]),0),1)</f>
        <v>6817 s.d 12512</v>
      </c>
      <c r="J768">
        <f>IF(insurance9[[#This Row],[charges]]&gt;16700,1,0)</f>
        <v>0</v>
      </c>
      <c r="K768" s="138">
        <f>insurance9[[#This Row],[charges]]</f>
        <v>8062.7640000000001</v>
      </c>
      <c r="L768">
        <f>insurance9[[#This Row],[age]]</f>
        <v>47</v>
      </c>
      <c r="M768">
        <f>IF(insurance9[[#This Row],[smoker]]="yes",1,0)</f>
        <v>0</v>
      </c>
      <c r="N768" t="str">
        <f>IF(insurance9[[#This Row],[smoker]]="yes","Perokok","Non Perokok")</f>
        <v>Non Perokok</v>
      </c>
      <c r="O768" s="138">
        <f>insurance9[[#This Row],[charges]]</f>
        <v>8062.7640000000001</v>
      </c>
      <c r="P768" s="138" t="str" cm="1">
        <f t="array" ref="P768">INDEX(bmi[bmi name],MATCH(1,(insurance9[[#This Row],[bmi]]&lt;bmi[bmi atas])*(insurance9[[#This Row],[bmi]]&gt;=bmi[bmi bawah]),0),0)</f>
        <v>Obesitas II</v>
      </c>
      <c r="Q768" s="138">
        <f>insurance9[[#This Row],[cha]]</f>
        <v>8062.7640000000001</v>
      </c>
      <c r="R768" s="138" t="str">
        <f>insurance9[[#This Row],[smo]]</f>
        <v>Non Perokok</v>
      </c>
      <c r="S768" s="149">
        <f>insurance9[[#This Row],[bmi]]</f>
        <v>32.299999999999997</v>
      </c>
      <c r="T768" s="149">
        <f>insurance9[[#This Row],[age]]</f>
        <v>47</v>
      </c>
      <c r="U768" s="149">
        <f>insurance9[[#This Row],[bmi2]]</f>
        <v>32.299999999999997</v>
      </c>
      <c r="V768">
        <f>insurance9[[#This Row],[charges_class]]</f>
        <v>2</v>
      </c>
      <c r="W768">
        <f>VLOOKUP(insurance9[[#This Row],[region]],Table2[],2,0)</f>
        <v>3</v>
      </c>
      <c r="X768">
        <f>IF(insurance9[[#This Row],[sex]]="female",0,1)</f>
        <v>1</v>
      </c>
      <c r="Y768">
        <f>insurance9[[#This Row],[bmi]]</f>
        <v>32.299999999999997</v>
      </c>
      <c r="Z768">
        <f>insurance9[[#This Row],[children]]</f>
        <v>1</v>
      </c>
    </row>
    <row r="769" spans="1:26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 s="29">
        <v>7050.6419999999998</v>
      </c>
      <c r="H769" cm="1">
        <f t="array" ref="H769">INDEX(kelas_charges[kelas],MATCH(1,(insurance9[[#This Row],[charges]]&gt;=kelas_charges[Lower])*(insurance9[[#This Row],[charges]]&lt;kelas_charges[Upper]),0),1)</f>
        <v>2</v>
      </c>
      <c r="I769" t="str" cm="1">
        <f t="array" ref="I769">INDEX(kelas_charges[desc],MATCH(1,(insurance9[[#This Row],[charges]]&gt;=kelas_charges[Lower])*(insurance9[[#This Row],[charges]]&lt;kelas_charges[Upper]),0),1)</f>
        <v>6817 s.d 12512</v>
      </c>
      <c r="J769">
        <f>IF(insurance9[[#This Row],[charges]]&gt;16700,1,0)</f>
        <v>0</v>
      </c>
      <c r="K769" s="138">
        <f>insurance9[[#This Row],[charges]]</f>
        <v>7050.6419999999998</v>
      </c>
      <c r="L769">
        <f>insurance9[[#This Row],[age]]</f>
        <v>42</v>
      </c>
      <c r="M769">
        <f>IF(insurance9[[#This Row],[smoker]]="yes",1,0)</f>
        <v>0</v>
      </c>
      <c r="N769" t="str">
        <f>IF(insurance9[[#This Row],[smoker]]="yes","Perokok","Non Perokok")</f>
        <v>Non Perokok</v>
      </c>
      <c r="O769" s="138">
        <f>insurance9[[#This Row],[charges]]</f>
        <v>7050.6419999999998</v>
      </c>
      <c r="P769" s="138" t="str" cm="1">
        <f t="array" ref="P769">INDEX(bmi[bmi name],MATCH(1,(insurance9[[#This Row],[bmi]]&lt;bmi[bmi atas])*(insurance9[[#This Row],[bmi]]&gt;=bmi[bmi bawah]),0),0)</f>
        <v>Obesitas I</v>
      </c>
      <c r="Q769" s="138">
        <f>insurance9[[#This Row],[cha]]</f>
        <v>7050.6419999999998</v>
      </c>
      <c r="R769" s="138" t="str">
        <f>insurance9[[#This Row],[smo]]</f>
        <v>Non Perokok</v>
      </c>
      <c r="S769" s="149">
        <f>insurance9[[#This Row],[bmi]]</f>
        <v>29</v>
      </c>
      <c r="T769" s="149">
        <f>insurance9[[#This Row],[age]]</f>
        <v>42</v>
      </c>
      <c r="U769" s="149">
        <f>insurance9[[#This Row],[bmi2]]</f>
        <v>29</v>
      </c>
      <c r="V769">
        <f>insurance9[[#This Row],[charges_class]]</f>
        <v>2</v>
      </c>
      <c r="W769">
        <f>VLOOKUP(insurance9[[#This Row],[region]],Table2[],2,0)</f>
        <v>3</v>
      </c>
      <c r="X769">
        <f>IF(insurance9[[#This Row],[sex]]="female",0,1)</f>
        <v>0</v>
      </c>
      <c r="Y769">
        <f>insurance9[[#This Row],[bmi]]</f>
        <v>29</v>
      </c>
      <c r="Z769">
        <f>insurance9[[#This Row],[children]]</f>
        <v>1</v>
      </c>
    </row>
    <row r="770" spans="1:26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 s="29">
        <v>14319.031000000001</v>
      </c>
      <c r="H770" cm="1">
        <f t="array" ref="H770">INDEX(kelas_charges[kelas],MATCH(1,(insurance9[[#This Row],[charges]]&gt;=kelas_charges[Lower])*(insurance9[[#This Row],[charges]]&lt;kelas_charges[Upper]),0),1)</f>
        <v>3</v>
      </c>
      <c r="I770" t="str" cm="1">
        <f t="array" ref="I770">INDEX(kelas_charges[desc],MATCH(1,(insurance9[[#This Row],[charges]]&gt;=kelas_charges[Lower])*(insurance9[[#This Row],[charges]]&lt;kelas_charges[Upper]),0),1)</f>
        <v>12512 s.d 18207</v>
      </c>
      <c r="J770">
        <f>IF(insurance9[[#This Row],[charges]]&gt;16700,1,0)</f>
        <v>0</v>
      </c>
      <c r="K770" s="138">
        <f>insurance9[[#This Row],[charges]]</f>
        <v>14319.031000000001</v>
      </c>
      <c r="L770">
        <f>insurance9[[#This Row],[age]]</f>
        <v>64</v>
      </c>
      <c r="M770">
        <f>IF(insurance9[[#This Row],[smoker]]="yes",1,0)</f>
        <v>0</v>
      </c>
      <c r="N770" t="str">
        <f>IF(insurance9[[#This Row],[smoker]]="yes","Perokok","Non Perokok")</f>
        <v>Non Perokok</v>
      </c>
      <c r="O770" s="138">
        <f>insurance9[[#This Row],[charges]]</f>
        <v>14319.031000000001</v>
      </c>
      <c r="P770" s="138" t="str" cm="1">
        <f t="array" ref="P770">INDEX(bmi[bmi name],MATCH(1,(insurance9[[#This Row],[bmi]]&lt;bmi[bmi atas])*(insurance9[[#This Row],[bmi]]&gt;=bmi[bmi bawah]),0),0)</f>
        <v>Obesitas II</v>
      </c>
      <c r="Q770" s="138">
        <f>insurance9[[#This Row],[cha]]</f>
        <v>14319.031000000001</v>
      </c>
      <c r="R770" s="138" t="str">
        <f>insurance9[[#This Row],[smo]]</f>
        <v>Non Perokok</v>
      </c>
      <c r="S770" s="149">
        <f>insurance9[[#This Row],[bmi]]</f>
        <v>39.700000000000003</v>
      </c>
      <c r="T770" s="149">
        <f>insurance9[[#This Row],[age]]</f>
        <v>64</v>
      </c>
      <c r="U770" s="149">
        <f>insurance9[[#This Row],[bmi2]]</f>
        <v>39.700000000000003</v>
      </c>
      <c r="V770">
        <f>insurance9[[#This Row],[charges_class]]</f>
        <v>3</v>
      </c>
      <c r="W770">
        <f>VLOOKUP(insurance9[[#This Row],[region]],Table2[],2,0)</f>
        <v>3</v>
      </c>
      <c r="X770">
        <f>IF(insurance9[[#This Row],[sex]]="female",0,1)</f>
        <v>0</v>
      </c>
      <c r="Y770">
        <f>insurance9[[#This Row],[bmi]]</f>
        <v>39.700000000000003</v>
      </c>
      <c r="Z770">
        <f>insurance9[[#This Row],[children]]</f>
        <v>0</v>
      </c>
    </row>
    <row r="771" spans="1:26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 s="29">
        <v>6933.2422500000002</v>
      </c>
      <c r="H771" cm="1">
        <f t="array" ref="H771">INDEX(kelas_charges[kelas],MATCH(1,(insurance9[[#This Row],[charges]]&gt;=kelas_charges[Lower])*(insurance9[[#This Row],[charges]]&lt;kelas_charges[Upper]),0),1)</f>
        <v>2</v>
      </c>
      <c r="I771" t="str" cm="1">
        <f t="array" ref="I771">INDEX(kelas_charges[desc],MATCH(1,(insurance9[[#This Row],[charges]]&gt;=kelas_charges[Lower])*(insurance9[[#This Row],[charges]]&lt;kelas_charges[Upper]),0),1)</f>
        <v>6817 s.d 12512</v>
      </c>
      <c r="J771">
        <f>IF(insurance9[[#This Row],[charges]]&gt;16700,1,0)</f>
        <v>0</v>
      </c>
      <c r="K771" s="138">
        <f>insurance9[[#This Row],[charges]]</f>
        <v>6933.2422500000002</v>
      </c>
      <c r="L771">
        <f>insurance9[[#This Row],[age]]</f>
        <v>38</v>
      </c>
      <c r="M771">
        <f>IF(insurance9[[#This Row],[smoker]]="yes",1,0)</f>
        <v>0</v>
      </c>
      <c r="N771" t="str">
        <f>IF(insurance9[[#This Row],[smoker]]="yes","Perokok","Non Perokok")</f>
        <v>Non Perokok</v>
      </c>
      <c r="O771" s="138">
        <f>insurance9[[#This Row],[charges]]</f>
        <v>6933.2422500000002</v>
      </c>
      <c r="P771" s="138" t="str" cm="1">
        <f t="array" ref="P771">INDEX(bmi[bmi name],MATCH(1,(insurance9[[#This Row],[bmi]]&lt;bmi[bmi atas])*(insurance9[[#This Row],[bmi]]&gt;=bmi[bmi bawah]),0),0)</f>
        <v>Normal</v>
      </c>
      <c r="Q771" s="138">
        <f>insurance9[[#This Row],[cha]]</f>
        <v>6933.2422500000002</v>
      </c>
      <c r="R771" s="138" t="str">
        <f>insurance9[[#This Row],[smo]]</f>
        <v>Non Perokok</v>
      </c>
      <c r="S771" s="149">
        <f>insurance9[[#This Row],[bmi]]</f>
        <v>19.475000000000001</v>
      </c>
      <c r="T771" s="149">
        <f>insurance9[[#This Row],[age]]</f>
        <v>38</v>
      </c>
      <c r="U771" s="149">
        <f>insurance9[[#This Row],[bmi2]]</f>
        <v>19.475000000000001</v>
      </c>
      <c r="V771">
        <f>insurance9[[#This Row],[charges_class]]</f>
        <v>2</v>
      </c>
      <c r="W771">
        <f>VLOOKUP(insurance9[[#This Row],[region]],Table2[],2,0)</f>
        <v>1</v>
      </c>
      <c r="X771">
        <f>IF(insurance9[[#This Row],[sex]]="female",0,1)</f>
        <v>0</v>
      </c>
      <c r="Y771">
        <f>insurance9[[#This Row],[bmi]]</f>
        <v>19.475000000000001</v>
      </c>
      <c r="Z771">
        <f>insurance9[[#This Row],[children]]</f>
        <v>2</v>
      </c>
    </row>
    <row r="772" spans="1:26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 s="29">
        <v>27941.28758</v>
      </c>
      <c r="H772" cm="1">
        <f t="array" ref="H772">INDEX(kelas_charges[kelas],MATCH(1,(insurance9[[#This Row],[charges]]&gt;=kelas_charges[Lower])*(insurance9[[#This Row],[charges]]&lt;kelas_charges[Upper]),0),1)</f>
        <v>5</v>
      </c>
      <c r="I772" t="str" cm="1">
        <f t="array" ref="I772">INDEX(kelas_charges[desc],MATCH(1,(insurance9[[#This Row],[charges]]&gt;=kelas_charges[Lower])*(insurance9[[#This Row],[charges]]&lt;kelas_charges[Upper]),0),1)</f>
        <v>23903 s.d 29598</v>
      </c>
      <c r="J772">
        <f>IF(insurance9[[#This Row],[charges]]&gt;16700,1,0)</f>
        <v>1</v>
      </c>
      <c r="K772" s="138">
        <f>insurance9[[#This Row],[charges]]</f>
        <v>27941.28758</v>
      </c>
      <c r="L772">
        <f>insurance9[[#This Row],[age]]</f>
        <v>61</v>
      </c>
      <c r="M772">
        <f>IF(insurance9[[#This Row],[smoker]]="yes",1,0)</f>
        <v>0</v>
      </c>
      <c r="N772" t="str">
        <f>IF(insurance9[[#This Row],[smoker]]="yes","Perokok","Non Perokok")</f>
        <v>Non Perokok</v>
      </c>
      <c r="O772" s="138">
        <f>insurance9[[#This Row],[charges]]</f>
        <v>27941.28758</v>
      </c>
      <c r="P772" s="138" t="str" cm="1">
        <f t="array" ref="P772">INDEX(bmi[bmi name],MATCH(1,(insurance9[[#This Row],[bmi]]&lt;bmi[bmi atas])*(insurance9[[#This Row],[bmi]]&gt;=bmi[bmi bawah]),0),0)</f>
        <v>Obesitas II</v>
      </c>
      <c r="Q772" s="138">
        <f>insurance9[[#This Row],[cha]]</f>
        <v>27941.28758</v>
      </c>
      <c r="R772" s="138" t="str">
        <f>insurance9[[#This Row],[smo]]</f>
        <v>Non Perokok</v>
      </c>
      <c r="S772" s="149">
        <f>insurance9[[#This Row],[bmi]]</f>
        <v>36.1</v>
      </c>
      <c r="T772" s="149">
        <f>insurance9[[#This Row],[age]]</f>
        <v>61</v>
      </c>
      <c r="U772" s="149">
        <f>insurance9[[#This Row],[bmi2]]</f>
        <v>36.1</v>
      </c>
      <c r="V772">
        <f>insurance9[[#This Row],[charges_class]]</f>
        <v>5</v>
      </c>
      <c r="W772">
        <f>VLOOKUP(insurance9[[#This Row],[region]],Table2[],2,0)</f>
        <v>3</v>
      </c>
      <c r="X772">
        <f>IF(insurance9[[#This Row],[sex]]="female",0,1)</f>
        <v>1</v>
      </c>
      <c r="Y772">
        <f>insurance9[[#This Row],[bmi]]</f>
        <v>36.1</v>
      </c>
      <c r="Z772">
        <f>insurance9[[#This Row],[children]]</f>
        <v>3</v>
      </c>
    </row>
    <row r="773" spans="1:26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 s="29">
        <v>11150.78</v>
      </c>
      <c r="H773" cm="1">
        <f t="array" ref="H773">INDEX(kelas_charges[kelas],MATCH(1,(insurance9[[#This Row],[charges]]&gt;=kelas_charges[Lower])*(insurance9[[#This Row],[charges]]&lt;kelas_charges[Upper]),0),1)</f>
        <v>2</v>
      </c>
      <c r="I773" t="str" cm="1">
        <f t="array" ref="I773">INDEX(kelas_charges[desc],MATCH(1,(insurance9[[#This Row],[charges]]&gt;=kelas_charges[Lower])*(insurance9[[#This Row],[charges]]&lt;kelas_charges[Upper]),0),1)</f>
        <v>6817 s.d 12512</v>
      </c>
      <c r="J773">
        <f>IF(insurance9[[#This Row],[charges]]&gt;16700,1,0)</f>
        <v>0</v>
      </c>
      <c r="K773" s="138">
        <f>insurance9[[#This Row],[charges]]</f>
        <v>11150.78</v>
      </c>
      <c r="L773">
        <f>insurance9[[#This Row],[age]]</f>
        <v>53</v>
      </c>
      <c r="M773">
        <f>IF(insurance9[[#This Row],[smoker]]="yes",1,0)</f>
        <v>0</v>
      </c>
      <c r="N773" t="str">
        <f>IF(insurance9[[#This Row],[smoker]]="yes","Perokok","Non Perokok")</f>
        <v>Non Perokok</v>
      </c>
      <c r="O773" s="138">
        <f>insurance9[[#This Row],[charges]]</f>
        <v>11150.78</v>
      </c>
      <c r="P773" s="138" t="str" cm="1">
        <f t="array" ref="P773">INDEX(bmi[bmi name],MATCH(1,(insurance9[[#This Row],[bmi]]&lt;bmi[bmi atas])*(insurance9[[#This Row],[bmi]]&gt;=bmi[bmi bawah]),0),0)</f>
        <v>Obesitas I</v>
      </c>
      <c r="Q773" s="138">
        <f>insurance9[[#This Row],[cha]]</f>
        <v>11150.78</v>
      </c>
      <c r="R773" s="138" t="str">
        <f>insurance9[[#This Row],[smo]]</f>
        <v>Non Perokok</v>
      </c>
      <c r="S773" s="149">
        <f>insurance9[[#This Row],[bmi]]</f>
        <v>26.7</v>
      </c>
      <c r="T773" s="149">
        <f>insurance9[[#This Row],[age]]</f>
        <v>53</v>
      </c>
      <c r="U773" s="149">
        <f>insurance9[[#This Row],[bmi2]]</f>
        <v>26.7</v>
      </c>
      <c r="V773">
        <f>insurance9[[#This Row],[charges_class]]</f>
        <v>2</v>
      </c>
      <c r="W773">
        <f>VLOOKUP(insurance9[[#This Row],[region]],Table2[],2,0)</f>
        <v>3</v>
      </c>
      <c r="X773">
        <f>IF(insurance9[[#This Row],[sex]]="female",0,1)</f>
        <v>0</v>
      </c>
      <c r="Y773">
        <f>insurance9[[#This Row],[bmi]]</f>
        <v>26.7</v>
      </c>
      <c r="Z773">
        <f>insurance9[[#This Row],[children]]</f>
        <v>2</v>
      </c>
    </row>
    <row r="774" spans="1:26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 s="29">
        <v>12797.20962</v>
      </c>
      <c r="H774" cm="1">
        <f t="array" ref="H774">INDEX(kelas_charges[kelas],MATCH(1,(insurance9[[#This Row],[charges]]&gt;=kelas_charges[Lower])*(insurance9[[#This Row],[charges]]&lt;kelas_charges[Upper]),0),1)</f>
        <v>3</v>
      </c>
      <c r="I774" t="str" cm="1">
        <f t="array" ref="I774">INDEX(kelas_charges[desc],MATCH(1,(insurance9[[#This Row],[charges]]&gt;=kelas_charges[Lower])*(insurance9[[#This Row],[charges]]&lt;kelas_charges[Upper]),0),1)</f>
        <v>12512 s.d 18207</v>
      </c>
      <c r="J774">
        <f>IF(insurance9[[#This Row],[charges]]&gt;16700,1,0)</f>
        <v>0</v>
      </c>
      <c r="K774" s="138">
        <f>insurance9[[#This Row],[charges]]</f>
        <v>12797.20962</v>
      </c>
      <c r="L774">
        <f>insurance9[[#This Row],[age]]</f>
        <v>44</v>
      </c>
      <c r="M774">
        <f>IF(insurance9[[#This Row],[smoker]]="yes",1,0)</f>
        <v>0</v>
      </c>
      <c r="N774" t="str">
        <f>IF(insurance9[[#This Row],[smoker]]="yes","Perokok","Non Perokok")</f>
        <v>Non Perokok</v>
      </c>
      <c r="O774" s="138">
        <f>insurance9[[#This Row],[charges]]</f>
        <v>12797.20962</v>
      </c>
      <c r="P774" s="138" t="str" cm="1">
        <f t="array" ref="P774">INDEX(bmi[bmi name],MATCH(1,(insurance9[[#This Row],[bmi]]&lt;bmi[bmi atas])*(insurance9[[#This Row],[bmi]]&gt;=bmi[bmi bawah]),0),0)</f>
        <v>Obesitas II</v>
      </c>
      <c r="Q774" s="138">
        <f>insurance9[[#This Row],[cha]]</f>
        <v>12797.20962</v>
      </c>
      <c r="R774" s="138" t="str">
        <f>insurance9[[#This Row],[smo]]</f>
        <v>Non Perokok</v>
      </c>
      <c r="S774" s="149">
        <f>insurance9[[#This Row],[bmi]]</f>
        <v>36.479999999999997</v>
      </c>
      <c r="T774" s="149">
        <f>insurance9[[#This Row],[age]]</f>
        <v>44</v>
      </c>
      <c r="U774" s="149">
        <f>insurance9[[#This Row],[bmi2]]</f>
        <v>36.479999999999997</v>
      </c>
      <c r="V774">
        <f>insurance9[[#This Row],[charges_class]]</f>
        <v>3</v>
      </c>
      <c r="W774">
        <f>VLOOKUP(insurance9[[#This Row],[region]],Table2[],2,0)</f>
        <v>2</v>
      </c>
      <c r="X774">
        <f>IF(insurance9[[#This Row],[sex]]="female",0,1)</f>
        <v>0</v>
      </c>
      <c r="Y774">
        <f>insurance9[[#This Row],[bmi]]</f>
        <v>36.479999999999997</v>
      </c>
      <c r="Z774">
        <f>insurance9[[#This Row],[children]]</f>
        <v>0</v>
      </c>
    </row>
    <row r="775" spans="1:26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 s="29">
        <v>17748.5062</v>
      </c>
      <c r="H775" cm="1">
        <f t="array" ref="H775">INDEX(kelas_charges[kelas],MATCH(1,(insurance9[[#This Row],[charges]]&gt;=kelas_charges[Lower])*(insurance9[[#This Row],[charges]]&lt;kelas_charges[Upper]),0),1)</f>
        <v>3</v>
      </c>
      <c r="I775" t="str" cm="1">
        <f t="array" ref="I775">INDEX(kelas_charges[desc],MATCH(1,(insurance9[[#This Row],[charges]]&gt;=kelas_charges[Lower])*(insurance9[[#This Row],[charges]]&lt;kelas_charges[Upper]),0),1)</f>
        <v>12512 s.d 18207</v>
      </c>
      <c r="J775">
        <f>IF(insurance9[[#This Row],[charges]]&gt;16700,1,0)</f>
        <v>1</v>
      </c>
      <c r="K775" s="138">
        <f>insurance9[[#This Row],[charges]]</f>
        <v>17748.5062</v>
      </c>
      <c r="L775">
        <f>insurance9[[#This Row],[age]]</f>
        <v>19</v>
      </c>
      <c r="M775">
        <f>IF(insurance9[[#This Row],[smoker]]="yes",1,0)</f>
        <v>1</v>
      </c>
      <c r="N775" t="str">
        <f>IF(insurance9[[#This Row],[smoker]]="yes","Perokok","Non Perokok")</f>
        <v>Perokok</v>
      </c>
      <c r="O775" s="138">
        <f>insurance9[[#This Row],[charges]]</f>
        <v>17748.5062</v>
      </c>
      <c r="P775" s="138" t="str" cm="1">
        <f t="array" ref="P775">INDEX(bmi[bmi name],MATCH(1,(insurance9[[#This Row],[bmi]]&lt;bmi[bmi atas])*(insurance9[[#This Row],[bmi]]&gt;=bmi[bmi bawah]),0),0)</f>
        <v>Obesitas I</v>
      </c>
      <c r="Q775" s="138">
        <f>insurance9[[#This Row],[cha]]</f>
        <v>17748.5062</v>
      </c>
      <c r="R775" s="138" t="str">
        <f>insurance9[[#This Row],[smo]]</f>
        <v>Perokok</v>
      </c>
      <c r="S775" s="149">
        <f>insurance9[[#This Row],[bmi]]</f>
        <v>28.88</v>
      </c>
      <c r="T775" s="149">
        <f>insurance9[[#This Row],[age]]</f>
        <v>19</v>
      </c>
      <c r="U775" s="149">
        <f>insurance9[[#This Row],[bmi2]]</f>
        <v>28.88</v>
      </c>
      <c r="V775">
        <f>insurance9[[#This Row],[charges_class]]</f>
        <v>3</v>
      </c>
      <c r="W775">
        <f>VLOOKUP(insurance9[[#This Row],[region]],Table2[],2,0)</f>
        <v>1</v>
      </c>
      <c r="X775">
        <f>IF(insurance9[[#This Row],[sex]]="female",0,1)</f>
        <v>0</v>
      </c>
      <c r="Y775">
        <f>insurance9[[#This Row],[bmi]]</f>
        <v>28.88</v>
      </c>
      <c r="Z775">
        <f>insurance9[[#This Row],[children]]</f>
        <v>0</v>
      </c>
    </row>
    <row r="776" spans="1:26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 s="29">
        <v>7261.741</v>
      </c>
      <c r="H776" cm="1">
        <f t="array" ref="H776">INDEX(kelas_charges[kelas],MATCH(1,(insurance9[[#This Row],[charges]]&gt;=kelas_charges[Lower])*(insurance9[[#This Row],[charges]]&lt;kelas_charges[Upper]),0),1)</f>
        <v>2</v>
      </c>
      <c r="I776" t="str" cm="1">
        <f t="array" ref="I776">INDEX(kelas_charges[desc],MATCH(1,(insurance9[[#This Row],[charges]]&gt;=kelas_charges[Lower])*(insurance9[[#This Row],[charges]]&lt;kelas_charges[Upper]),0),1)</f>
        <v>6817 s.d 12512</v>
      </c>
      <c r="J776">
        <f>IF(insurance9[[#This Row],[charges]]&gt;16700,1,0)</f>
        <v>0</v>
      </c>
      <c r="K776" s="138">
        <f>insurance9[[#This Row],[charges]]</f>
        <v>7261.741</v>
      </c>
      <c r="L776">
        <f>insurance9[[#This Row],[age]]</f>
        <v>41</v>
      </c>
      <c r="M776">
        <f>IF(insurance9[[#This Row],[smoker]]="yes",1,0)</f>
        <v>0</v>
      </c>
      <c r="N776" t="str">
        <f>IF(insurance9[[#This Row],[smoker]]="yes","Perokok","Non Perokok")</f>
        <v>Non Perokok</v>
      </c>
      <c r="O776" s="138">
        <f>insurance9[[#This Row],[charges]]</f>
        <v>7261.741</v>
      </c>
      <c r="P776" s="138" t="str" cm="1">
        <f t="array" ref="P776">INDEX(bmi[bmi name],MATCH(1,(insurance9[[#This Row],[bmi]]&lt;bmi[bmi atas])*(insurance9[[#This Row],[bmi]]&gt;=bmi[bmi bawah]),0),0)</f>
        <v>Obesitas II</v>
      </c>
      <c r="Q776" s="138">
        <f>insurance9[[#This Row],[cha]]</f>
        <v>7261.741</v>
      </c>
      <c r="R776" s="138" t="str">
        <f>insurance9[[#This Row],[smo]]</f>
        <v>Non Perokok</v>
      </c>
      <c r="S776" s="149">
        <f>insurance9[[#This Row],[bmi]]</f>
        <v>34.200000000000003</v>
      </c>
      <c r="T776" s="149">
        <f>insurance9[[#This Row],[age]]</f>
        <v>41</v>
      </c>
      <c r="U776" s="149">
        <f>insurance9[[#This Row],[bmi2]]</f>
        <v>34.200000000000003</v>
      </c>
      <c r="V776">
        <f>insurance9[[#This Row],[charges_class]]</f>
        <v>2</v>
      </c>
      <c r="W776">
        <f>VLOOKUP(insurance9[[#This Row],[region]],Table2[],2,0)</f>
        <v>1</v>
      </c>
      <c r="X776">
        <f>IF(insurance9[[#This Row],[sex]]="female",0,1)</f>
        <v>1</v>
      </c>
      <c r="Y776">
        <f>insurance9[[#This Row],[bmi]]</f>
        <v>34.200000000000003</v>
      </c>
      <c r="Z776">
        <f>insurance9[[#This Row],[children]]</f>
        <v>2</v>
      </c>
    </row>
    <row r="777" spans="1:26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 s="29">
        <v>10560.4917</v>
      </c>
      <c r="H777" cm="1">
        <f t="array" ref="H777">INDEX(kelas_charges[kelas],MATCH(1,(insurance9[[#This Row],[charges]]&gt;=kelas_charges[Lower])*(insurance9[[#This Row],[charges]]&lt;kelas_charges[Upper]),0),1)</f>
        <v>2</v>
      </c>
      <c r="I777" t="str" cm="1">
        <f t="array" ref="I777">INDEX(kelas_charges[desc],MATCH(1,(insurance9[[#This Row],[charges]]&gt;=kelas_charges[Lower])*(insurance9[[#This Row],[charges]]&lt;kelas_charges[Upper]),0),1)</f>
        <v>6817 s.d 12512</v>
      </c>
      <c r="J777">
        <f>IF(insurance9[[#This Row],[charges]]&gt;16700,1,0)</f>
        <v>0</v>
      </c>
      <c r="K777" s="138">
        <f>insurance9[[#This Row],[charges]]</f>
        <v>10560.4917</v>
      </c>
      <c r="L777">
        <f>insurance9[[#This Row],[age]]</f>
        <v>51</v>
      </c>
      <c r="M777">
        <f>IF(insurance9[[#This Row],[smoker]]="yes",1,0)</f>
        <v>0</v>
      </c>
      <c r="N777" t="str">
        <f>IF(insurance9[[#This Row],[smoker]]="yes","Perokok","Non Perokok")</f>
        <v>Non Perokok</v>
      </c>
      <c r="O777" s="138">
        <f>insurance9[[#This Row],[charges]]</f>
        <v>10560.4917</v>
      </c>
      <c r="P777" s="138" t="str" cm="1">
        <f t="array" ref="P777">INDEX(bmi[bmi name],MATCH(1,(insurance9[[#This Row],[bmi]]&lt;bmi[bmi atas])*(insurance9[[#This Row],[bmi]]&gt;=bmi[bmi bawah]),0),0)</f>
        <v>Obesitas II</v>
      </c>
      <c r="Q777" s="138">
        <f>insurance9[[#This Row],[cha]]</f>
        <v>10560.4917</v>
      </c>
      <c r="R777" s="138" t="str">
        <f>insurance9[[#This Row],[smo]]</f>
        <v>Non Perokok</v>
      </c>
      <c r="S777" s="149">
        <f>insurance9[[#This Row],[bmi]]</f>
        <v>33.33</v>
      </c>
      <c r="T777" s="149">
        <f>insurance9[[#This Row],[age]]</f>
        <v>51</v>
      </c>
      <c r="U777" s="149">
        <f>insurance9[[#This Row],[bmi2]]</f>
        <v>33.33</v>
      </c>
      <c r="V777">
        <f>insurance9[[#This Row],[charges_class]]</f>
        <v>2</v>
      </c>
      <c r="W777">
        <f>VLOOKUP(insurance9[[#This Row],[region]],Table2[],2,0)</f>
        <v>4</v>
      </c>
      <c r="X777">
        <f>IF(insurance9[[#This Row],[sex]]="female",0,1)</f>
        <v>1</v>
      </c>
      <c r="Y777">
        <f>insurance9[[#This Row],[bmi]]</f>
        <v>33.33</v>
      </c>
      <c r="Z777">
        <f>insurance9[[#This Row],[children]]</f>
        <v>3</v>
      </c>
    </row>
    <row r="778" spans="1:26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 s="29">
        <v>6986.6970000000001</v>
      </c>
      <c r="H778" cm="1">
        <f t="array" ref="H778">INDEX(kelas_charges[kelas],MATCH(1,(insurance9[[#This Row],[charges]]&gt;=kelas_charges[Lower])*(insurance9[[#This Row],[charges]]&lt;kelas_charges[Upper]),0),1)</f>
        <v>2</v>
      </c>
      <c r="I778" t="str" cm="1">
        <f t="array" ref="I778">INDEX(kelas_charges[desc],MATCH(1,(insurance9[[#This Row],[charges]]&gt;=kelas_charges[Lower])*(insurance9[[#This Row],[charges]]&lt;kelas_charges[Upper]),0),1)</f>
        <v>6817 s.d 12512</v>
      </c>
      <c r="J778">
        <f>IF(insurance9[[#This Row],[charges]]&gt;16700,1,0)</f>
        <v>0</v>
      </c>
      <c r="K778" s="138">
        <f>insurance9[[#This Row],[charges]]</f>
        <v>6986.6970000000001</v>
      </c>
      <c r="L778">
        <f>insurance9[[#This Row],[age]]</f>
        <v>40</v>
      </c>
      <c r="M778">
        <f>IF(insurance9[[#This Row],[smoker]]="yes",1,0)</f>
        <v>0</v>
      </c>
      <c r="N778" t="str">
        <f>IF(insurance9[[#This Row],[smoker]]="yes","Perokok","Non Perokok")</f>
        <v>Non Perokok</v>
      </c>
      <c r="O778" s="138">
        <f>insurance9[[#This Row],[charges]]</f>
        <v>6986.6970000000001</v>
      </c>
      <c r="P778" s="138" t="str" cm="1">
        <f t="array" ref="P778">INDEX(bmi[bmi name],MATCH(1,(insurance9[[#This Row],[bmi]]&lt;bmi[bmi atas])*(insurance9[[#This Row],[bmi]]&gt;=bmi[bmi bawah]),0),0)</f>
        <v>Obesitas II</v>
      </c>
      <c r="Q778" s="138">
        <f>insurance9[[#This Row],[cha]]</f>
        <v>6986.6970000000001</v>
      </c>
      <c r="R778" s="138" t="str">
        <f>insurance9[[#This Row],[smo]]</f>
        <v>Non Perokok</v>
      </c>
      <c r="S778" s="149">
        <f>insurance9[[#This Row],[bmi]]</f>
        <v>32.299999999999997</v>
      </c>
      <c r="T778" s="149">
        <f>insurance9[[#This Row],[age]]</f>
        <v>40</v>
      </c>
      <c r="U778" s="149">
        <f>insurance9[[#This Row],[bmi2]]</f>
        <v>32.299999999999997</v>
      </c>
      <c r="V778">
        <f>insurance9[[#This Row],[charges_class]]</f>
        <v>2</v>
      </c>
      <c r="W778">
        <f>VLOOKUP(insurance9[[#This Row],[region]],Table2[],2,0)</f>
        <v>1</v>
      </c>
      <c r="X778">
        <f>IF(insurance9[[#This Row],[sex]]="female",0,1)</f>
        <v>1</v>
      </c>
      <c r="Y778">
        <f>insurance9[[#This Row],[bmi]]</f>
        <v>32.299999999999997</v>
      </c>
      <c r="Z778">
        <f>insurance9[[#This Row],[children]]</f>
        <v>2</v>
      </c>
    </row>
    <row r="779" spans="1:26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 s="29">
        <v>7448.4039499999999</v>
      </c>
      <c r="H779" cm="1">
        <f t="array" ref="H779">INDEX(kelas_charges[kelas],MATCH(1,(insurance9[[#This Row],[charges]]&gt;=kelas_charges[Lower])*(insurance9[[#This Row],[charges]]&lt;kelas_charges[Upper]),0),1)</f>
        <v>2</v>
      </c>
      <c r="I779" t="str" cm="1">
        <f t="array" ref="I779">INDEX(kelas_charges[desc],MATCH(1,(insurance9[[#This Row],[charges]]&gt;=kelas_charges[Lower])*(insurance9[[#This Row],[charges]]&lt;kelas_charges[Upper]),0),1)</f>
        <v>6817 s.d 12512</v>
      </c>
      <c r="J779">
        <f>IF(insurance9[[#This Row],[charges]]&gt;16700,1,0)</f>
        <v>0</v>
      </c>
      <c r="K779" s="138">
        <f>insurance9[[#This Row],[charges]]</f>
        <v>7448.4039499999999</v>
      </c>
      <c r="L779">
        <f>insurance9[[#This Row],[age]]</f>
        <v>45</v>
      </c>
      <c r="M779">
        <f>IF(insurance9[[#This Row],[smoker]]="yes",1,0)</f>
        <v>0</v>
      </c>
      <c r="N779" t="str">
        <f>IF(insurance9[[#This Row],[smoker]]="yes","Perokok","Non Perokok")</f>
        <v>Non Perokok</v>
      </c>
      <c r="O779" s="138">
        <f>insurance9[[#This Row],[charges]]</f>
        <v>7448.4039499999999</v>
      </c>
      <c r="P779" s="138" t="str" cm="1">
        <f t="array" ref="P779">INDEX(bmi[bmi name],MATCH(1,(insurance9[[#This Row],[bmi]]&lt;bmi[bmi atas])*(insurance9[[#This Row],[bmi]]&gt;=bmi[bmi bawah]),0),0)</f>
        <v>Obesitas II</v>
      </c>
      <c r="Q779" s="138">
        <f>insurance9[[#This Row],[cha]]</f>
        <v>7448.4039499999999</v>
      </c>
      <c r="R779" s="138" t="str">
        <f>insurance9[[#This Row],[smo]]</f>
        <v>Non Perokok</v>
      </c>
      <c r="S779" s="149">
        <f>insurance9[[#This Row],[bmi]]</f>
        <v>39.805</v>
      </c>
      <c r="T779" s="149">
        <f>insurance9[[#This Row],[age]]</f>
        <v>45</v>
      </c>
      <c r="U779" s="149">
        <f>insurance9[[#This Row],[bmi2]]</f>
        <v>39.805</v>
      </c>
      <c r="V779">
        <f>insurance9[[#This Row],[charges_class]]</f>
        <v>2</v>
      </c>
      <c r="W779">
        <f>VLOOKUP(insurance9[[#This Row],[region]],Table2[],2,0)</f>
        <v>2</v>
      </c>
      <c r="X779">
        <f>IF(insurance9[[#This Row],[sex]]="female",0,1)</f>
        <v>1</v>
      </c>
      <c r="Y779">
        <f>insurance9[[#This Row],[bmi]]</f>
        <v>39.805</v>
      </c>
      <c r="Z779">
        <f>insurance9[[#This Row],[children]]</f>
        <v>0</v>
      </c>
    </row>
    <row r="780" spans="1:26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 s="29">
        <v>5934.3797999999997</v>
      </c>
      <c r="H780" cm="1">
        <f t="array" ref="H780">INDEX(kelas_charges[kelas],MATCH(1,(insurance9[[#This Row],[charges]]&gt;=kelas_charges[Lower])*(insurance9[[#This Row],[charges]]&lt;kelas_charges[Upper]),0),1)</f>
        <v>1</v>
      </c>
      <c r="I780" t="str" cm="1">
        <f t="array" ref="I780">INDEX(kelas_charges[desc],MATCH(1,(insurance9[[#This Row],[charges]]&gt;=kelas_charges[Lower])*(insurance9[[#This Row],[charges]]&lt;kelas_charges[Upper]),0),1)</f>
        <v>1121 s.d 6817</v>
      </c>
      <c r="J780">
        <f>IF(insurance9[[#This Row],[charges]]&gt;16700,1,0)</f>
        <v>0</v>
      </c>
      <c r="K780" s="138">
        <f>insurance9[[#This Row],[charges]]</f>
        <v>5934.3797999999997</v>
      </c>
      <c r="L780">
        <f>insurance9[[#This Row],[age]]</f>
        <v>35</v>
      </c>
      <c r="M780">
        <f>IF(insurance9[[#This Row],[smoker]]="yes",1,0)</f>
        <v>0</v>
      </c>
      <c r="N780" t="str">
        <f>IF(insurance9[[#This Row],[smoker]]="yes","Perokok","Non Perokok")</f>
        <v>Non Perokok</v>
      </c>
      <c r="O780" s="138">
        <f>insurance9[[#This Row],[charges]]</f>
        <v>5934.3797999999997</v>
      </c>
      <c r="P780" s="138" t="str" cm="1">
        <f t="array" ref="P780">INDEX(bmi[bmi name],MATCH(1,(insurance9[[#This Row],[bmi]]&lt;bmi[bmi atas])*(insurance9[[#This Row],[bmi]]&gt;=bmi[bmi bawah]),0),0)</f>
        <v>Obesitas II</v>
      </c>
      <c r="Q780" s="138">
        <f>insurance9[[#This Row],[cha]]</f>
        <v>5934.3797999999997</v>
      </c>
      <c r="R780" s="138" t="str">
        <f>insurance9[[#This Row],[smo]]</f>
        <v>Non Perokok</v>
      </c>
      <c r="S780" s="149">
        <f>insurance9[[#This Row],[bmi]]</f>
        <v>34.32</v>
      </c>
      <c r="T780" s="149">
        <f>insurance9[[#This Row],[age]]</f>
        <v>35</v>
      </c>
      <c r="U780" s="149">
        <f>insurance9[[#This Row],[bmi2]]</f>
        <v>34.32</v>
      </c>
      <c r="V780">
        <f>insurance9[[#This Row],[charges_class]]</f>
        <v>1</v>
      </c>
      <c r="W780">
        <f>VLOOKUP(insurance9[[#This Row],[region]],Table2[],2,0)</f>
        <v>4</v>
      </c>
      <c r="X780">
        <f>IF(insurance9[[#This Row],[sex]]="female",0,1)</f>
        <v>1</v>
      </c>
      <c r="Y780">
        <f>insurance9[[#This Row],[bmi]]</f>
        <v>34.32</v>
      </c>
      <c r="Z780">
        <f>insurance9[[#This Row],[children]]</f>
        <v>3</v>
      </c>
    </row>
    <row r="781" spans="1:26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 s="29">
        <v>9869.8101999999999</v>
      </c>
      <c r="H781" cm="1">
        <f t="array" ref="H781">INDEX(kelas_charges[kelas],MATCH(1,(insurance9[[#This Row],[charges]]&gt;=kelas_charges[Lower])*(insurance9[[#This Row],[charges]]&lt;kelas_charges[Upper]),0),1)</f>
        <v>2</v>
      </c>
      <c r="I781" t="str" cm="1">
        <f t="array" ref="I781">INDEX(kelas_charges[desc],MATCH(1,(insurance9[[#This Row],[charges]]&gt;=kelas_charges[Lower])*(insurance9[[#This Row],[charges]]&lt;kelas_charges[Upper]),0),1)</f>
        <v>6817 s.d 12512</v>
      </c>
      <c r="J781">
        <f>IF(insurance9[[#This Row],[charges]]&gt;16700,1,0)</f>
        <v>0</v>
      </c>
      <c r="K781" s="138">
        <f>insurance9[[#This Row],[charges]]</f>
        <v>9869.8101999999999</v>
      </c>
      <c r="L781">
        <f>insurance9[[#This Row],[age]]</f>
        <v>53</v>
      </c>
      <c r="M781">
        <f>IF(insurance9[[#This Row],[smoker]]="yes",1,0)</f>
        <v>0</v>
      </c>
      <c r="N781" t="str">
        <f>IF(insurance9[[#This Row],[smoker]]="yes","Perokok","Non Perokok")</f>
        <v>Non Perokok</v>
      </c>
      <c r="O781" s="138">
        <f>insurance9[[#This Row],[charges]]</f>
        <v>9869.8101999999999</v>
      </c>
      <c r="P781" s="138" t="str" cm="1">
        <f t="array" ref="P781">INDEX(bmi[bmi name],MATCH(1,(insurance9[[#This Row],[bmi]]&lt;bmi[bmi atas])*(insurance9[[#This Row],[bmi]]&gt;=bmi[bmi bawah]),0),0)</f>
        <v>Obesitas I</v>
      </c>
      <c r="Q781" s="138">
        <f>insurance9[[#This Row],[cha]]</f>
        <v>9869.8101999999999</v>
      </c>
      <c r="R781" s="138" t="str">
        <f>insurance9[[#This Row],[smo]]</f>
        <v>Non Perokok</v>
      </c>
      <c r="S781" s="149">
        <f>insurance9[[#This Row],[bmi]]</f>
        <v>28.88</v>
      </c>
      <c r="T781" s="149">
        <f>insurance9[[#This Row],[age]]</f>
        <v>53</v>
      </c>
      <c r="U781" s="149">
        <f>insurance9[[#This Row],[bmi2]]</f>
        <v>28.88</v>
      </c>
      <c r="V781">
        <f>insurance9[[#This Row],[charges_class]]</f>
        <v>2</v>
      </c>
      <c r="W781">
        <f>VLOOKUP(insurance9[[#This Row],[region]],Table2[],2,0)</f>
        <v>1</v>
      </c>
      <c r="X781">
        <f>IF(insurance9[[#This Row],[sex]]="female",0,1)</f>
        <v>1</v>
      </c>
      <c r="Y781">
        <f>insurance9[[#This Row],[bmi]]</f>
        <v>28.88</v>
      </c>
      <c r="Z781">
        <f>insurance9[[#This Row],[children]]</f>
        <v>0</v>
      </c>
    </row>
    <row r="782" spans="1:26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 s="29">
        <v>18259.216</v>
      </c>
      <c r="H782" cm="1">
        <f t="array" ref="H782">INDEX(kelas_charges[kelas],MATCH(1,(insurance9[[#This Row],[charges]]&gt;=kelas_charges[Lower])*(insurance9[[#This Row],[charges]]&lt;kelas_charges[Upper]),0),1)</f>
        <v>4</v>
      </c>
      <c r="I782" t="str" cm="1">
        <f t="array" ref="I782">INDEX(kelas_charges[desc],MATCH(1,(insurance9[[#This Row],[charges]]&gt;=kelas_charges[Lower])*(insurance9[[#This Row],[charges]]&lt;kelas_charges[Upper]),0),1)</f>
        <v>18207 s.d 23903</v>
      </c>
      <c r="J782">
        <f>IF(insurance9[[#This Row],[charges]]&gt;16700,1,0)</f>
        <v>1</v>
      </c>
      <c r="K782" s="138">
        <f>insurance9[[#This Row],[charges]]</f>
        <v>18259.216</v>
      </c>
      <c r="L782">
        <f>insurance9[[#This Row],[age]]</f>
        <v>30</v>
      </c>
      <c r="M782">
        <f>IF(insurance9[[#This Row],[smoker]]="yes",1,0)</f>
        <v>1</v>
      </c>
      <c r="N782" t="str">
        <f>IF(insurance9[[#This Row],[smoker]]="yes","Perokok","Non Perokok")</f>
        <v>Perokok</v>
      </c>
      <c r="O782" s="138">
        <f>insurance9[[#This Row],[charges]]</f>
        <v>18259.216</v>
      </c>
      <c r="P782" s="138" t="str" cm="1">
        <f t="array" ref="P782">INDEX(bmi[bmi name],MATCH(1,(insurance9[[#This Row],[bmi]]&lt;bmi[bmi atas])*(insurance9[[#This Row],[bmi]]&gt;=bmi[bmi bawah]),0),0)</f>
        <v>Overweight</v>
      </c>
      <c r="Q782" s="138">
        <f>insurance9[[#This Row],[cha]]</f>
        <v>18259.216</v>
      </c>
      <c r="R782" s="138" t="str">
        <f>insurance9[[#This Row],[smo]]</f>
        <v>Perokok</v>
      </c>
      <c r="S782" s="149">
        <f>insurance9[[#This Row],[bmi]]</f>
        <v>24.4</v>
      </c>
      <c r="T782" s="149">
        <f>insurance9[[#This Row],[age]]</f>
        <v>30</v>
      </c>
      <c r="U782" s="149">
        <f>insurance9[[#This Row],[bmi2]]</f>
        <v>24.4</v>
      </c>
      <c r="V782">
        <f>insurance9[[#This Row],[charges_class]]</f>
        <v>4</v>
      </c>
      <c r="W782">
        <f>VLOOKUP(insurance9[[#This Row],[region]],Table2[],2,0)</f>
        <v>3</v>
      </c>
      <c r="X782">
        <f>IF(insurance9[[#This Row],[sex]]="female",0,1)</f>
        <v>1</v>
      </c>
      <c r="Y782">
        <f>insurance9[[#This Row],[bmi]]</f>
        <v>24.4</v>
      </c>
      <c r="Z782">
        <f>insurance9[[#This Row],[children]]</f>
        <v>3</v>
      </c>
    </row>
    <row r="783" spans="1:26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 s="29">
        <v>1146.7965999999999</v>
      </c>
      <c r="H783" cm="1">
        <f t="array" ref="H783">INDEX(kelas_charges[kelas],MATCH(1,(insurance9[[#This Row],[charges]]&gt;=kelas_charges[Lower])*(insurance9[[#This Row],[charges]]&lt;kelas_charges[Upper]),0),1)</f>
        <v>1</v>
      </c>
      <c r="I783" t="str" cm="1">
        <f t="array" ref="I783">INDEX(kelas_charges[desc],MATCH(1,(insurance9[[#This Row],[charges]]&gt;=kelas_charges[Lower])*(insurance9[[#This Row],[charges]]&lt;kelas_charges[Upper]),0),1)</f>
        <v>1121 s.d 6817</v>
      </c>
      <c r="J783">
        <f>IF(insurance9[[#This Row],[charges]]&gt;16700,1,0)</f>
        <v>0</v>
      </c>
      <c r="K783" s="138">
        <f>insurance9[[#This Row],[charges]]</f>
        <v>1146.7965999999999</v>
      </c>
      <c r="L783">
        <f>insurance9[[#This Row],[age]]</f>
        <v>18</v>
      </c>
      <c r="M783">
        <f>IF(insurance9[[#This Row],[smoker]]="yes",1,0)</f>
        <v>0</v>
      </c>
      <c r="N783" t="str">
        <f>IF(insurance9[[#This Row],[smoker]]="yes","Perokok","Non Perokok")</f>
        <v>Non Perokok</v>
      </c>
      <c r="O783" s="138">
        <f>insurance9[[#This Row],[charges]]</f>
        <v>1146.7965999999999</v>
      </c>
      <c r="P783" s="138" t="str" cm="1">
        <f t="array" ref="P783">INDEX(bmi[bmi name],MATCH(1,(insurance9[[#This Row],[bmi]]&lt;bmi[bmi atas])*(insurance9[[#This Row],[bmi]]&gt;=bmi[bmi bawah]),0),0)</f>
        <v>Obesitas II</v>
      </c>
      <c r="Q783" s="138">
        <f>insurance9[[#This Row],[cha]]</f>
        <v>1146.7965999999999</v>
      </c>
      <c r="R783" s="138" t="str">
        <f>insurance9[[#This Row],[smo]]</f>
        <v>Non Perokok</v>
      </c>
      <c r="S783" s="149">
        <f>insurance9[[#This Row],[bmi]]</f>
        <v>41.14</v>
      </c>
      <c r="T783" s="149">
        <f>insurance9[[#This Row],[age]]</f>
        <v>18</v>
      </c>
      <c r="U783" s="149">
        <f>insurance9[[#This Row],[bmi2]]</f>
        <v>41.14</v>
      </c>
      <c r="V783">
        <f>insurance9[[#This Row],[charges_class]]</f>
        <v>1</v>
      </c>
      <c r="W783">
        <f>VLOOKUP(insurance9[[#This Row],[region]],Table2[],2,0)</f>
        <v>4</v>
      </c>
      <c r="X783">
        <f>IF(insurance9[[#This Row],[sex]]="female",0,1)</f>
        <v>1</v>
      </c>
      <c r="Y783">
        <f>insurance9[[#This Row],[bmi]]</f>
        <v>41.14</v>
      </c>
      <c r="Z783">
        <f>insurance9[[#This Row],[children]]</f>
        <v>0</v>
      </c>
    </row>
    <row r="784" spans="1:26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 s="29">
        <v>9386.1612999999998</v>
      </c>
      <c r="H784" cm="1">
        <f t="array" ref="H784">INDEX(kelas_charges[kelas],MATCH(1,(insurance9[[#This Row],[charges]]&gt;=kelas_charges[Lower])*(insurance9[[#This Row],[charges]]&lt;kelas_charges[Upper]),0),1)</f>
        <v>2</v>
      </c>
      <c r="I784" t="str" cm="1">
        <f t="array" ref="I784">INDEX(kelas_charges[desc],MATCH(1,(insurance9[[#This Row],[charges]]&gt;=kelas_charges[Lower])*(insurance9[[#This Row],[charges]]&lt;kelas_charges[Upper]),0),1)</f>
        <v>6817 s.d 12512</v>
      </c>
      <c r="J784">
        <f>IF(insurance9[[#This Row],[charges]]&gt;16700,1,0)</f>
        <v>0</v>
      </c>
      <c r="K784" s="138">
        <f>insurance9[[#This Row],[charges]]</f>
        <v>9386.1612999999998</v>
      </c>
      <c r="L784">
        <f>insurance9[[#This Row],[age]]</f>
        <v>51</v>
      </c>
      <c r="M784">
        <f>IF(insurance9[[#This Row],[smoker]]="yes",1,0)</f>
        <v>0</v>
      </c>
      <c r="N784" t="str">
        <f>IF(insurance9[[#This Row],[smoker]]="yes","Perokok","Non Perokok")</f>
        <v>Non Perokok</v>
      </c>
      <c r="O784" s="138">
        <f>insurance9[[#This Row],[charges]]</f>
        <v>9386.1612999999998</v>
      </c>
      <c r="P784" s="138" t="str" cm="1">
        <f t="array" ref="P784">INDEX(bmi[bmi name],MATCH(1,(insurance9[[#This Row],[bmi]]&lt;bmi[bmi atas])*(insurance9[[#This Row],[bmi]]&gt;=bmi[bmi bawah]),0),0)</f>
        <v>Obesitas II</v>
      </c>
      <c r="Q784" s="138">
        <f>insurance9[[#This Row],[cha]]</f>
        <v>9386.1612999999998</v>
      </c>
      <c r="R784" s="138" t="str">
        <f>insurance9[[#This Row],[smo]]</f>
        <v>Non Perokok</v>
      </c>
      <c r="S784" s="149">
        <f>insurance9[[#This Row],[bmi]]</f>
        <v>35.97</v>
      </c>
      <c r="T784" s="149">
        <f>insurance9[[#This Row],[age]]</f>
        <v>51</v>
      </c>
      <c r="U784" s="149">
        <f>insurance9[[#This Row],[bmi2]]</f>
        <v>35.97</v>
      </c>
      <c r="V784">
        <f>insurance9[[#This Row],[charges_class]]</f>
        <v>2</v>
      </c>
      <c r="W784">
        <f>VLOOKUP(insurance9[[#This Row],[region]],Table2[],2,0)</f>
        <v>4</v>
      </c>
      <c r="X784">
        <f>IF(insurance9[[#This Row],[sex]]="female",0,1)</f>
        <v>1</v>
      </c>
      <c r="Y784">
        <f>insurance9[[#This Row],[bmi]]</f>
        <v>35.97</v>
      </c>
      <c r="Z784">
        <f>insurance9[[#This Row],[children]]</f>
        <v>1</v>
      </c>
    </row>
    <row r="785" spans="1:26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 s="29">
        <v>24520.263999999999</v>
      </c>
      <c r="H785" cm="1">
        <f t="array" ref="H785">INDEX(kelas_charges[kelas],MATCH(1,(insurance9[[#This Row],[charges]]&gt;=kelas_charges[Lower])*(insurance9[[#This Row],[charges]]&lt;kelas_charges[Upper]),0),1)</f>
        <v>5</v>
      </c>
      <c r="I785" t="str" cm="1">
        <f t="array" ref="I785">INDEX(kelas_charges[desc],MATCH(1,(insurance9[[#This Row],[charges]]&gt;=kelas_charges[Lower])*(insurance9[[#This Row],[charges]]&lt;kelas_charges[Upper]),0),1)</f>
        <v>23903 s.d 29598</v>
      </c>
      <c r="J785">
        <f>IF(insurance9[[#This Row],[charges]]&gt;16700,1,0)</f>
        <v>1</v>
      </c>
      <c r="K785" s="138">
        <f>insurance9[[#This Row],[charges]]</f>
        <v>24520.263999999999</v>
      </c>
      <c r="L785">
        <f>insurance9[[#This Row],[age]]</f>
        <v>50</v>
      </c>
      <c r="M785">
        <f>IF(insurance9[[#This Row],[smoker]]="yes",1,0)</f>
        <v>1</v>
      </c>
      <c r="N785" t="str">
        <f>IF(insurance9[[#This Row],[smoker]]="yes","Perokok","Non Perokok")</f>
        <v>Perokok</v>
      </c>
      <c r="O785" s="138">
        <f>insurance9[[#This Row],[charges]]</f>
        <v>24520.263999999999</v>
      </c>
      <c r="P785" s="138" t="str" cm="1">
        <f t="array" ref="P785">INDEX(bmi[bmi name],MATCH(1,(insurance9[[#This Row],[bmi]]&lt;bmi[bmi atas])*(insurance9[[#This Row],[bmi]]&gt;=bmi[bmi bawah]),0),0)</f>
        <v>Obesitas I</v>
      </c>
      <c r="Q785" s="138">
        <f>insurance9[[#This Row],[cha]]</f>
        <v>24520.263999999999</v>
      </c>
      <c r="R785" s="138" t="str">
        <f>insurance9[[#This Row],[smo]]</f>
        <v>Perokok</v>
      </c>
      <c r="S785" s="149">
        <f>insurance9[[#This Row],[bmi]]</f>
        <v>27.6</v>
      </c>
      <c r="T785" s="149">
        <f>insurance9[[#This Row],[age]]</f>
        <v>50</v>
      </c>
      <c r="U785" s="149">
        <f>insurance9[[#This Row],[bmi2]]</f>
        <v>27.6</v>
      </c>
      <c r="V785">
        <f>insurance9[[#This Row],[charges_class]]</f>
        <v>5</v>
      </c>
      <c r="W785">
        <f>VLOOKUP(insurance9[[#This Row],[region]],Table2[],2,0)</f>
        <v>3</v>
      </c>
      <c r="X785">
        <f>IF(insurance9[[#This Row],[sex]]="female",0,1)</f>
        <v>0</v>
      </c>
      <c r="Y785">
        <f>insurance9[[#This Row],[bmi]]</f>
        <v>27.6</v>
      </c>
      <c r="Z785">
        <f>insurance9[[#This Row],[children]]</f>
        <v>1</v>
      </c>
    </row>
    <row r="786" spans="1:26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 s="29">
        <v>4350.5144</v>
      </c>
      <c r="H786" cm="1">
        <f t="array" ref="H786">INDEX(kelas_charges[kelas],MATCH(1,(insurance9[[#This Row],[charges]]&gt;=kelas_charges[Lower])*(insurance9[[#This Row],[charges]]&lt;kelas_charges[Upper]),0),1)</f>
        <v>1</v>
      </c>
      <c r="I786" t="str" cm="1">
        <f t="array" ref="I786">INDEX(kelas_charges[desc],MATCH(1,(insurance9[[#This Row],[charges]]&gt;=kelas_charges[Lower])*(insurance9[[#This Row],[charges]]&lt;kelas_charges[Upper]),0),1)</f>
        <v>1121 s.d 6817</v>
      </c>
      <c r="J786">
        <f>IF(insurance9[[#This Row],[charges]]&gt;16700,1,0)</f>
        <v>0</v>
      </c>
      <c r="K786" s="138">
        <f>insurance9[[#This Row],[charges]]</f>
        <v>4350.5144</v>
      </c>
      <c r="L786">
        <f>insurance9[[#This Row],[age]]</f>
        <v>31</v>
      </c>
      <c r="M786">
        <f>IF(insurance9[[#This Row],[smoker]]="yes",1,0)</f>
        <v>0</v>
      </c>
      <c r="N786" t="str">
        <f>IF(insurance9[[#This Row],[smoker]]="yes","Perokok","Non Perokok")</f>
        <v>Non Perokok</v>
      </c>
      <c r="O786" s="138">
        <f>insurance9[[#This Row],[charges]]</f>
        <v>4350.5144</v>
      </c>
      <c r="P786" s="138" t="str" cm="1">
        <f t="array" ref="P786">INDEX(bmi[bmi name],MATCH(1,(insurance9[[#This Row],[bmi]]&lt;bmi[bmi atas])*(insurance9[[#This Row],[bmi]]&gt;=bmi[bmi bawah]),0),0)</f>
        <v>Obesitas I</v>
      </c>
      <c r="Q786" s="138">
        <f>insurance9[[#This Row],[cha]]</f>
        <v>4350.5144</v>
      </c>
      <c r="R786" s="138" t="str">
        <f>insurance9[[#This Row],[smo]]</f>
        <v>Non Perokok</v>
      </c>
      <c r="S786" s="149">
        <f>insurance9[[#This Row],[bmi]]</f>
        <v>29.26</v>
      </c>
      <c r="T786" s="149">
        <f>insurance9[[#This Row],[age]]</f>
        <v>31</v>
      </c>
      <c r="U786" s="149">
        <f>insurance9[[#This Row],[bmi2]]</f>
        <v>29.26</v>
      </c>
      <c r="V786">
        <f>insurance9[[#This Row],[charges_class]]</f>
        <v>1</v>
      </c>
      <c r="W786">
        <f>VLOOKUP(insurance9[[#This Row],[region]],Table2[],2,0)</f>
        <v>4</v>
      </c>
      <c r="X786">
        <f>IF(insurance9[[#This Row],[sex]]="female",0,1)</f>
        <v>0</v>
      </c>
      <c r="Y786">
        <f>insurance9[[#This Row],[bmi]]</f>
        <v>29.26</v>
      </c>
      <c r="Z786">
        <f>insurance9[[#This Row],[children]]</f>
        <v>1</v>
      </c>
    </row>
    <row r="787" spans="1:26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 s="29">
        <v>6414.1779999999999</v>
      </c>
      <c r="H787" cm="1">
        <f t="array" ref="H787">INDEX(kelas_charges[kelas],MATCH(1,(insurance9[[#This Row],[charges]]&gt;=kelas_charges[Lower])*(insurance9[[#This Row],[charges]]&lt;kelas_charges[Upper]),0),1)</f>
        <v>1</v>
      </c>
      <c r="I787" t="str" cm="1">
        <f t="array" ref="I787">INDEX(kelas_charges[desc],MATCH(1,(insurance9[[#This Row],[charges]]&gt;=kelas_charges[Lower])*(insurance9[[#This Row],[charges]]&lt;kelas_charges[Upper]),0),1)</f>
        <v>1121 s.d 6817</v>
      </c>
      <c r="J787">
        <f>IF(insurance9[[#This Row],[charges]]&gt;16700,1,0)</f>
        <v>0</v>
      </c>
      <c r="K787" s="138">
        <f>insurance9[[#This Row],[charges]]</f>
        <v>6414.1779999999999</v>
      </c>
      <c r="L787">
        <f>insurance9[[#This Row],[age]]</f>
        <v>35</v>
      </c>
      <c r="M787">
        <f>IF(insurance9[[#This Row],[smoker]]="yes",1,0)</f>
        <v>0</v>
      </c>
      <c r="N787" t="str">
        <f>IF(insurance9[[#This Row],[smoker]]="yes","Perokok","Non Perokok")</f>
        <v>Non Perokok</v>
      </c>
      <c r="O787" s="138">
        <f>insurance9[[#This Row],[charges]]</f>
        <v>6414.1779999999999</v>
      </c>
      <c r="P787" s="138" t="str" cm="1">
        <f t="array" ref="P787">INDEX(bmi[bmi name],MATCH(1,(insurance9[[#This Row],[bmi]]&lt;bmi[bmi atas])*(insurance9[[#This Row],[bmi]]&gt;=bmi[bmi bawah]),0),0)</f>
        <v>Obesitas I</v>
      </c>
      <c r="Q787" s="138">
        <f>insurance9[[#This Row],[cha]]</f>
        <v>6414.1779999999999</v>
      </c>
      <c r="R787" s="138" t="str">
        <f>insurance9[[#This Row],[smo]]</f>
        <v>Non Perokok</v>
      </c>
      <c r="S787" s="149">
        <f>insurance9[[#This Row],[bmi]]</f>
        <v>27.7</v>
      </c>
      <c r="T787" s="149">
        <f>insurance9[[#This Row],[age]]</f>
        <v>35</v>
      </c>
      <c r="U787" s="149">
        <f>insurance9[[#This Row],[bmi2]]</f>
        <v>27.7</v>
      </c>
      <c r="V787">
        <f>insurance9[[#This Row],[charges_class]]</f>
        <v>1</v>
      </c>
      <c r="W787">
        <f>VLOOKUP(insurance9[[#This Row],[region]],Table2[],2,0)</f>
        <v>3</v>
      </c>
      <c r="X787">
        <f>IF(insurance9[[#This Row],[sex]]="female",0,1)</f>
        <v>0</v>
      </c>
      <c r="Y787">
        <f>insurance9[[#This Row],[bmi]]</f>
        <v>27.7</v>
      </c>
      <c r="Z787">
        <f>insurance9[[#This Row],[children]]</f>
        <v>3</v>
      </c>
    </row>
    <row r="788" spans="1:26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 s="29">
        <v>12741.167450000001</v>
      </c>
      <c r="H788" cm="1">
        <f t="array" ref="H788">INDEX(kelas_charges[kelas],MATCH(1,(insurance9[[#This Row],[charges]]&gt;=kelas_charges[Lower])*(insurance9[[#This Row],[charges]]&lt;kelas_charges[Upper]),0),1)</f>
        <v>3</v>
      </c>
      <c r="I788" t="str" cm="1">
        <f t="array" ref="I788">INDEX(kelas_charges[desc],MATCH(1,(insurance9[[#This Row],[charges]]&gt;=kelas_charges[Lower])*(insurance9[[#This Row],[charges]]&lt;kelas_charges[Upper]),0),1)</f>
        <v>12512 s.d 18207</v>
      </c>
      <c r="J788">
        <f>IF(insurance9[[#This Row],[charges]]&gt;16700,1,0)</f>
        <v>0</v>
      </c>
      <c r="K788" s="138">
        <f>insurance9[[#This Row],[charges]]</f>
        <v>12741.167450000001</v>
      </c>
      <c r="L788">
        <f>insurance9[[#This Row],[age]]</f>
        <v>60</v>
      </c>
      <c r="M788">
        <f>IF(insurance9[[#This Row],[smoker]]="yes",1,0)</f>
        <v>0</v>
      </c>
      <c r="N788" t="str">
        <f>IF(insurance9[[#This Row],[smoker]]="yes","Perokok","Non Perokok")</f>
        <v>Non Perokok</v>
      </c>
      <c r="O788" s="138">
        <f>insurance9[[#This Row],[charges]]</f>
        <v>12741.167450000001</v>
      </c>
      <c r="P788" s="138" t="str" cm="1">
        <f t="array" ref="P788">INDEX(bmi[bmi name],MATCH(1,(insurance9[[#This Row],[bmi]]&lt;bmi[bmi atas])*(insurance9[[#This Row],[bmi]]&gt;=bmi[bmi bawah]),0),0)</f>
        <v>Obesitas II</v>
      </c>
      <c r="Q788" s="138">
        <f>insurance9[[#This Row],[cha]]</f>
        <v>12741.167450000001</v>
      </c>
      <c r="R788" s="138" t="str">
        <f>insurance9[[#This Row],[smo]]</f>
        <v>Non Perokok</v>
      </c>
      <c r="S788" s="149">
        <f>insurance9[[#This Row],[bmi]]</f>
        <v>36.954999999999998</v>
      </c>
      <c r="T788" s="149">
        <f>insurance9[[#This Row],[age]]</f>
        <v>60</v>
      </c>
      <c r="U788" s="149">
        <f>insurance9[[#This Row],[bmi2]]</f>
        <v>36.954999999999998</v>
      </c>
      <c r="V788">
        <f>insurance9[[#This Row],[charges_class]]</f>
        <v>3</v>
      </c>
      <c r="W788">
        <f>VLOOKUP(insurance9[[#This Row],[region]],Table2[],2,0)</f>
        <v>2</v>
      </c>
      <c r="X788">
        <f>IF(insurance9[[#This Row],[sex]]="female",0,1)</f>
        <v>1</v>
      </c>
      <c r="Y788">
        <f>insurance9[[#This Row],[bmi]]</f>
        <v>36.954999999999998</v>
      </c>
      <c r="Z788">
        <f>insurance9[[#This Row],[children]]</f>
        <v>0</v>
      </c>
    </row>
    <row r="789" spans="1:26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 s="29">
        <v>1917.3184000000001</v>
      </c>
      <c r="H789" cm="1">
        <f t="array" ref="H789">INDEX(kelas_charges[kelas],MATCH(1,(insurance9[[#This Row],[charges]]&gt;=kelas_charges[Lower])*(insurance9[[#This Row],[charges]]&lt;kelas_charges[Upper]),0),1)</f>
        <v>1</v>
      </c>
      <c r="I789" t="str" cm="1">
        <f t="array" ref="I789">INDEX(kelas_charges[desc],MATCH(1,(insurance9[[#This Row],[charges]]&gt;=kelas_charges[Lower])*(insurance9[[#This Row],[charges]]&lt;kelas_charges[Upper]),0),1)</f>
        <v>1121 s.d 6817</v>
      </c>
      <c r="J789">
        <f>IF(insurance9[[#This Row],[charges]]&gt;16700,1,0)</f>
        <v>0</v>
      </c>
      <c r="K789" s="138">
        <f>insurance9[[#This Row],[charges]]</f>
        <v>1917.3184000000001</v>
      </c>
      <c r="L789">
        <f>insurance9[[#This Row],[age]]</f>
        <v>21</v>
      </c>
      <c r="M789">
        <f>IF(insurance9[[#This Row],[smoker]]="yes",1,0)</f>
        <v>0</v>
      </c>
      <c r="N789" t="str">
        <f>IF(insurance9[[#This Row],[smoker]]="yes","Perokok","Non Perokok")</f>
        <v>Non Perokok</v>
      </c>
      <c r="O789" s="138">
        <f>insurance9[[#This Row],[charges]]</f>
        <v>1917.3184000000001</v>
      </c>
      <c r="P789" s="138" t="str" cm="1">
        <f t="array" ref="P789">INDEX(bmi[bmi name],MATCH(1,(insurance9[[#This Row],[bmi]]&lt;bmi[bmi atas])*(insurance9[[#This Row],[bmi]]&gt;=bmi[bmi bawah]),0),0)</f>
        <v>Obesitas II</v>
      </c>
      <c r="Q789" s="138">
        <f>insurance9[[#This Row],[cha]]</f>
        <v>1917.3184000000001</v>
      </c>
      <c r="R789" s="138" t="str">
        <f>insurance9[[#This Row],[smo]]</f>
        <v>Non Perokok</v>
      </c>
      <c r="S789" s="149">
        <f>insurance9[[#This Row],[bmi]]</f>
        <v>36.86</v>
      </c>
      <c r="T789" s="149">
        <f>insurance9[[#This Row],[age]]</f>
        <v>21</v>
      </c>
      <c r="U789" s="149">
        <f>insurance9[[#This Row],[bmi2]]</f>
        <v>36.86</v>
      </c>
      <c r="V789">
        <f>insurance9[[#This Row],[charges_class]]</f>
        <v>1</v>
      </c>
      <c r="W789">
        <f>VLOOKUP(insurance9[[#This Row],[region]],Table2[],2,0)</f>
        <v>1</v>
      </c>
      <c r="X789">
        <f>IF(insurance9[[#This Row],[sex]]="female",0,1)</f>
        <v>1</v>
      </c>
      <c r="Y789">
        <f>insurance9[[#This Row],[bmi]]</f>
        <v>36.86</v>
      </c>
      <c r="Z789">
        <f>insurance9[[#This Row],[children]]</f>
        <v>0</v>
      </c>
    </row>
    <row r="790" spans="1:26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 s="29">
        <v>5209.5788499999999</v>
      </c>
      <c r="H790" cm="1">
        <f t="array" ref="H790">INDEX(kelas_charges[kelas],MATCH(1,(insurance9[[#This Row],[charges]]&gt;=kelas_charges[Lower])*(insurance9[[#This Row],[charges]]&lt;kelas_charges[Upper]),0),1)</f>
        <v>1</v>
      </c>
      <c r="I790" t="str" cm="1">
        <f t="array" ref="I790">INDEX(kelas_charges[desc],MATCH(1,(insurance9[[#This Row],[charges]]&gt;=kelas_charges[Lower])*(insurance9[[#This Row],[charges]]&lt;kelas_charges[Upper]),0),1)</f>
        <v>1121 s.d 6817</v>
      </c>
      <c r="J790">
        <f>IF(insurance9[[#This Row],[charges]]&gt;16700,1,0)</f>
        <v>0</v>
      </c>
      <c r="K790" s="138">
        <f>insurance9[[#This Row],[charges]]</f>
        <v>5209.5788499999999</v>
      </c>
      <c r="L790">
        <f>insurance9[[#This Row],[age]]</f>
        <v>29</v>
      </c>
      <c r="M790">
        <f>IF(insurance9[[#This Row],[smoker]]="yes",1,0)</f>
        <v>0</v>
      </c>
      <c r="N790" t="str">
        <f>IF(insurance9[[#This Row],[smoker]]="yes","Perokok","Non Perokok")</f>
        <v>Non Perokok</v>
      </c>
      <c r="O790" s="138">
        <f>insurance9[[#This Row],[charges]]</f>
        <v>5209.5788499999999</v>
      </c>
      <c r="P790" s="138" t="str" cm="1">
        <f t="array" ref="P790">INDEX(bmi[bmi name],MATCH(1,(insurance9[[#This Row],[bmi]]&lt;bmi[bmi atas])*(insurance9[[#This Row],[bmi]]&gt;=bmi[bmi bawah]),0),0)</f>
        <v>Normal</v>
      </c>
      <c r="Q790" s="138">
        <f>insurance9[[#This Row],[cha]]</f>
        <v>5209.5788499999999</v>
      </c>
      <c r="R790" s="138" t="str">
        <f>insurance9[[#This Row],[smo]]</f>
        <v>Non Perokok</v>
      </c>
      <c r="S790" s="149">
        <f>insurance9[[#This Row],[bmi]]</f>
        <v>22.515000000000001</v>
      </c>
      <c r="T790" s="149">
        <f>insurance9[[#This Row],[age]]</f>
        <v>29</v>
      </c>
      <c r="U790" s="149">
        <f>insurance9[[#This Row],[bmi2]]</f>
        <v>22.515000000000001</v>
      </c>
      <c r="V790">
        <f>insurance9[[#This Row],[charges_class]]</f>
        <v>1</v>
      </c>
      <c r="W790">
        <f>VLOOKUP(insurance9[[#This Row],[region]],Table2[],2,0)</f>
        <v>2</v>
      </c>
      <c r="X790">
        <f>IF(insurance9[[#This Row],[sex]]="female",0,1)</f>
        <v>1</v>
      </c>
      <c r="Y790">
        <f>insurance9[[#This Row],[bmi]]</f>
        <v>22.515000000000001</v>
      </c>
      <c r="Z790">
        <f>insurance9[[#This Row],[children]]</f>
        <v>3</v>
      </c>
    </row>
    <row r="791" spans="1:26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 s="29">
        <v>13457.960800000001</v>
      </c>
      <c r="H791" cm="1">
        <f t="array" ref="H791">INDEX(kelas_charges[kelas],MATCH(1,(insurance9[[#This Row],[charges]]&gt;=kelas_charges[Lower])*(insurance9[[#This Row],[charges]]&lt;kelas_charges[Upper]),0),1)</f>
        <v>3</v>
      </c>
      <c r="I791" t="str" cm="1">
        <f t="array" ref="I791">INDEX(kelas_charges[desc],MATCH(1,(insurance9[[#This Row],[charges]]&gt;=kelas_charges[Lower])*(insurance9[[#This Row],[charges]]&lt;kelas_charges[Upper]),0),1)</f>
        <v>12512 s.d 18207</v>
      </c>
      <c r="J791">
        <f>IF(insurance9[[#This Row],[charges]]&gt;16700,1,0)</f>
        <v>0</v>
      </c>
      <c r="K791" s="138">
        <f>insurance9[[#This Row],[charges]]</f>
        <v>13457.960800000001</v>
      </c>
      <c r="L791">
        <f>insurance9[[#This Row],[age]]</f>
        <v>62</v>
      </c>
      <c r="M791">
        <f>IF(insurance9[[#This Row],[smoker]]="yes",1,0)</f>
        <v>0</v>
      </c>
      <c r="N791" t="str">
        <f>IF(insurance9[[#This Row],[smoker]]="yes","Perokok","Non Perokok")</f>
        <v>Non Perokok</v>
      </c>
      <c r="O791" s="138">
        <f>insurance9[[#This Row],[charges]]</f>
        <v>13457.960800000001</v>
      </c>
      <c r="P791" s="138" t="str" cm="1">
        <f t="array" ref="P791">INDEX(bmi[bmi name],MATCH(1,(insurance9[[#This Row],[bmi]]&lt;bmi[bmi atas])*(insurance9[[#This Row],[bmi]]&gt;=bmi[bmi bawah]),0),0)</f>
        <v>Obesitas I</v>
      </c>
      <c r="Q791" s="138">
        <f>insurance9[[#This Row],[cha]]</f>
        <v>13457.960800000001</v>
      </c>
      <c r="R791" s="138" t="str">
        <f>insurance9[[#This Row],[smo]]</f>
        <v>Non Perokok</v>
      </c>
      <c r="S791" s="149">
        <f>insurance9[[#This Row],[bmi]]</f>
        <v>29.92</v>
      </c>
      <c r="T791" s="149">
        <f>insurance9[[#This Row],[age]]</f>
        <v>62</v>
      </c>
      <c r="U791" s="149">
        <f>insurance9[[#This Row],[bmi2]]</f>
        <v>29.92</v>
      </c>
      <c r="V791">
        <f>insurance9[[#This Row],[charges_class]]</f>
        <v>3</v>
      </c>
      <c r="W791">
        <f>VLOOKUP(insurance9[[#This Row],[region]],Table2[],2,0)</f>
        <v>4</v>
      </c>
      <c r="X791">
        <f>IF(insurance9[[#This Row],[sex]]="female",0,1)</f>
        <v>0</v>
      </c>
      <c r="Y791">
        <f>insurance9[[#This Row],[bmi]]</f>
        <v>29.92</v>
      </c>
      <c r="Z791">
        <f>insurance9[[#This Row],[children]]</f>
        <v>0</v>
      </c>
    </row>
    <row r="792" spans="1:26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 s="29">
        <v>5662.2250000000004</v>
      </c>
      <c r="H792" cm="1">
        <f t="array" ref="H792">INDEX(kelas_charges[kelas],MATCH(1,(insurance9[[#This Row],[charges]]&gt;=kelas_charges[Lower])*(insurance9[[#This Row],[charges]]&lt;kelas_charges[Upper]),0),1)</f>
        <v>1</v>
      </c>
      <c r="I792" t="str" cm="1">
        <f t="array" ref="I792">INDEX(kelas_charges[desc],MATCH(1,(insurance9[[#This Row],[charges]]&gt;=kelas_charges[Lower])*(insurance9[[#This Row],[charges]]&lt;kelas_charges[Upper]),0),1)</f>
        <v>1121 s.d 6817</v>
      </c>
      <c r="J792">
        <f>IF(insurance9[[#This Row],[charges]]&gt;16700,1,0)</f>
        <v>0</v>
      </c>
      <c r="K792" s="138">
        <f>insurance9[[#This Row],[charges]]</f>
        <v>5662.2250000000004</v>
      </c>
      <c r="L792">
        <f>insurance9[[#This Row],[age]]</f>
        <v>39</v>
      </c>
      <c r="M792">
        <f>IF(insurance9[[#This Row],[smoker]]="yes",1,0)</f>
        <v>0</v>
      </c>
      <c r="N792" t="str">
        <f>IF(insurance9[[#This Row],[smoker]]="yes","Perokok","Non Perokok")</f>
        <v>Non Perokok</v>
      </c>
      <c r="O792" s="138">
        <f>insurance9[[#This Row],[charges]]</f>
        <v>5662.2250000000004</v>
      </c>
      <c r="P792" s="138" t="str" cm="1">
        <f t="array" ref="P792">INDEX(bmi[bmi name],MATCH(1,(insurance9[[#This Row],[bmi]]&lt;bmi[bmi atas])*(insurance9[[#This Row],[bmi]]&gt;=bmi[bmi bawah]),0),0)</f>
        <v>Obesitas II</v>
      </c>
      <c r="Q792" s="138">
        <f>insurance9[[#This Row],[cha]]</f>
        <v>5662.2250000000004</v>
      </c>
      <c r="R792" s="138" t="str">
        <f>insurance9[[#This Row],[smo]]</f>
        <v>Non Perokok</v>
      </c>
      <c r="S792" s="149">
        <f>insurance9[[#This Row],[bmi]]</f>
        <v>41.8</v>
      </c>
      <c r="T792" s="149">
        <f>insurance9[[#This Row],[age]]</f>
        <v>39</v>
      </c>
      <c r="U792" s="149">
        <f>insurance9[[#This Row],[bmi2]]</f>
        <v>41.8</v>
      </c>
      <c r="V792">
        <f>insurance9[[#This Row],[charges_class]]</f>
        <v>1</v>
      </c>
      <c r="W792">
        <f>VLOOKUP(insurance9[[#This Row],[region]],Table2[],2,0)</f>
        <v>4</v>
      </c>
      <c r="X792">
        <f>IF(insurance9[[#This Row],[sex]]="female",0,1)</f>
        <v>0</v>
      </c>
      <c r="Y792">
        <f>insurance9[[#This Row],[bmi]]</f>
        <v>41.8</v>
      </c>
      <c r="Z792">
        <f>insurance9[[#This Row],[children]]</f>
        <v>0</v>
      </c>
    </row>
    <row r="793" spans="1:26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 s="29">
        <v>1252.4069999999999</v>
      </c>
      <c r="H793" cm="1">
        <f t="array" ref="H793">INDEX(kelas_charges[kelas],MATCH(1,(insurance9[[#This Row],[charges]]&gt;=kelas_charges[Lower])*(insurance9[[#This Row],[charges]]&lt;kelas_charges[Upper]),0),1)</f>
        <v>1</v>
      </c>
      <c r="I793" t="str" cm="1">
        <f t="array" ref="I793">INDEX(kelas_charges[desc],MATCH(1,(insurance9[[#This Row],[charges]]&gt;=kelas_charges[Lower])*(insurance9[[#This Row],[charges]]&lt;kelas_charges[Upper]),0),1)</f>
        <v>1121 s.d 6817</v>
      </c>
      <c r="J793">
        <f>IF(insurance9[[#This Row],[charges]]&gt;16700,1,0)</f>
        <v>0</v>
      </c>
      <c r="K793" s="138">
        <f>insurance9[[#This Row],[charges]]</f>
        <v>1252.4069999999999</v>
      </c>
      <c r="L793">
        <f>insurance9[[#This Row],[age]]</f>
        <v>19</v>
      </c>
      <c r="M793">
        <f>IF(insurance9[[#This Row],[smoker]]="yes",1,0)</f>
        <v>0</v>
      </c>
      <c r="N793" t="str">
        <f>IF(insurance9[[#This Row],[smoker]]="yes","Perokok","Non Perokok")</f>
        <v>Non Perokok</v>
      </c>
      <c r="O793" s="138">
        <f>insurance9[[#This Row],[charges]]</f>
        <v>1252.4069999999999</v>
      </c>
      <c r="P793" s="138" t="str" cm="1">
        <f t="array" ref="P793">INDEX(bmi[bmi name],MATCH(1,(insurance9[[#This Row],[bmi]]&lt;bmi[bmi atas])*(insurance9[[#This Row],[bmi]]&gt;=bmi[bmi bawah]),0),0)</f>
        <v>Obesitas I</v>
      </c>
      <c r="Q793" s="138">
        <f>insurance9[[#This Row],[cha]]</f>
        <v>1252.4069999999999</v>
      </c>
      <c r="R793" s="138" t="str">
        <f>insurance9[[#This Row],[smo]]</f>
        <v>Non Perokok</v>
      </c>
      <c r="S793" s="149">
        <f>insurance9[[#This Row],[bmi]]</f>
        <v>27.6</v>
      </c>
      <c r="T793" s="149">
        <f>insurance9[[#This Row],[age]]</f>
        <v>19</v>
      </c>
      <c r="U793" s="149">
        <f>insurance9[[#This Row],[bmi2]]</f>
        <v>27.6</v>
      </c>
      <c r="V793">
        <f>insurance9[[#This Row],[charges_class]]</f>
        <v>1</v>
      </c>
      <c r="W793">
        <f>VLOOKUP(insurance9[[#This Row],[region]],Table2[],2,0)</f>
        <v>3</v>
      </c>
      <c r="X793">
        <f>IF(insurance9[[#This Row],[sex]]="female",0,1)</f>
        <v>1</v>
      </c>
      <c r="Y793">
        <f>insurance9[[#This Row],[bmi]]</f>
        <v>27.6</v>
      </c>
      <c r="Z793">
        <f>insurance9[[#This Row],[children]]</f>
        <v>0</v>
      </c>
    </row>
    <row r="794" spans="1:26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 s="29">
        <v>2731.9122000000002</v>
      </c>
      <c r="H794" cm="1">
        <f t="array" ref="H794">INDEX(kelas_charges[kelas],MATCH(1,(insurance9[[#This Row],[charges]]&gt;=kelas_charges[Lower])*(insurance9[[#This Row],[charges]]&lt;kelas_charges[Upper]),0),1)</f>
        <v>1</v>
      </c>
      <c r="I794" t="str" cm="1">
        <f t="array" ref="I794">INDEX(kelas_charges[desc],MATCH(1,(insurance9[[#This Row],[charges]]&gt;=kelas_charges[Lower])*(insurance9[[#This Row],[charges]]&lt;kelas_charges[Upper]),0),1)</f>
        <v>1121 s.d 6817</v>
      </c>
      <c r="J794">
        <f>IF(insurance9[[#This Row],[charges]]&gt;16700,1,0)</f>
        <v>0</v>
      </c>
      <c r="K794" s="138">
        <f>insurance9[[#This Row],[charges]]</f>
        <v>2731.9122000000002</v>
      </c>
      <c r="L794">
        <f>insurance9[[#This Row],[age]]</f>
        <v>22</v>
      </c>
      <c r="M794">
        <f>IF(insurance9[[#This Row],[smoker]]="yes",1,0)</f>
        <v>0</v>
      </c>
      <c r="N794" t="str">
        <f>IF(insurance9[[#This Row],[smoker]]="yes","Perokok","Non Perokok")</f>
        <v>Non Perokok</v>
      </c>
      <c r="O794" s="138">
        <f>insurance9[[#This Row],[charges]]</f>
        <v>2731.9122000000002</v>
      </c>
      <c r="P794" s="138" t="str" cm="1">
        <f t="array" ref="P794">INDEX(bmi[bmi name],MATCH(1,(insurance9[[#This Row],[bmi]]&lt;bmi[bmi atas])*(insurance9[[#This Row],[bmi]]&gt;=bmi[bmi bawah]),0),0)</f>
        <v>Overweight</v>
      </c>
      <c r="Q794" s="138">
        <f>insurance9[[#This Row],[cha]]</f>
        <v>2731.9122000000002</v>
      </c>
      <c r="R794" s="138" t="str">
        <f>insurance9[[#This Row],[smo]]</f>
        <v>Non Perokok</v>
      </c>
      <c r="S794" s="149">
        <f>insurance9[[#This Row],[bmi]]</f>
        <v>23.18</v>
      </c>
      <c r="T794" s="149">
        <f>insurance9[[#This Row],[age]]</f>
        <v>22</v>
      </c>
      <c r="U794" s="149">
        <f>insurance9[[#This Row],[bmi2]]</f>
        <v>23.18</v>
      </c>
      <c r="V794">
        <f>insurance9[[#This Row],[charges_class]]</f>
        <v>1</v>
      </c>
      <c r="W794">
        <f>VLOOKUP(insurance9[[#This Row],[region]],Table2[],2,0)</f>
        <v>2</v>
      </c>
      <c r="X794">
        <f>IF(insurance9[[#This Row],[sex]]="female",0,1)</f>
        <v>0</v>
      </c>
      <c r="Y794">
        <f>insurance9[[#This Row],[bmi]]</f>
        <v>23.18</v>
      </c>
      <c r="Z794">
        <f>insurance9[[#This Row],[children]]</f>
        <v>0</v>
      </c>
    </row>
    <row r="795" spans="1:26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 s="29">
        <v>21195.817999999999</v>
      </c>
      <c r="H795" cm="1">
        <f t="array" ref="H795">INDEX(kelas_charges[kelas],MATCH(1,(insurance9[[#This Row],[charges]]&gt;=kelas_charges[Lower])*(insurance9[[#This Row],[charges]]&lt;kelas_charges[Upper]),0),1)</f>
        <v>4</v>
      </c>
      <c r="I795" t="str" cm="1">
        <f t="array" ref="I795">INDEX(kelas_charges[desc],MATCH(1,(insurance9[[#This Row],[charges]]&gt;=kelas_charges[Lower])*(insurance9[[#This Row],[charges]]&lt;kelas_charges[Upper]),0),1)</f>
        <v>18207 s.d 23903</v>
      </c>
      <c r="J795">
        <f>IF(insurance9[[#This Row],[charges]]&gt;16700,1,0)</f>
        <v>1</v>
      </c>
      <c r="K795" s="138">
        <f>insurance9[[#This Row],[charges]]</f>
        <v>21195.817999999999</v>
      </c>
      <c r="L795">
        <f>insurance9[[#This Row],[age]]</f>
        <v>53</v>
      </c>
      <c r="M795">
        <f>IF(insurance9[[#This Row],[smoker]]="yes",1,0)</f>
        <v>1</v>
      </c>
      <c r="N795" t="str">
        <f>IF(insurance9[[#This Row],[smoker]]="yes","Perokok","Non Perokok")</f>
        <v>Perokok</v>
      </c>
      <c r="O795" s="138">
        <f>insurance9[[#This Row],[charges]]</f>
        <v>21195.817999999999</v>
      </c>
      <c r="P795" s="138" t="str" cm="1">
        <f t="array" ref="P795">INDEX(bmi[bmi name],MATCH(1,(insurance9[[#This Row],[bmi]]&lt;bmi[bmi atas])*(insurance9[[#This Row],[bmi]]&gt;=bmi[bmi bawah]),0),0)</f>
        <v>Normal</v>
      </c>
      <c r="Q795" s="138">
        <f>insurance9[[#This Row],[cha]]</f>
        <v>21195.817999999999</v>
      </c>
      <c r="R795" s="138" t="str">
        <f>insurance9[[#This Row],[smo]]</f>
        <v>Perokok</v>
      </c>
      <c r="S795" s="149">
        <f>insurance9[[#This Row],[bmi]]</f>
        <v>20.9</v>
      </c>
      <c r="T795" s="149">
        <f>insurance9[[#This Row],[age]]</f>
        <v>53</v>
      </c>
      <c r="U795" s="149">
        <f>insurance9[[#This Row],[bmi2]]</f>
        <v>20.9</v>
      </c>
      <c r="V795">
        <f>insurance9[[#This Row],[charges_class]]</f>
        <v>4</v>
      </c>
      <c r="W795">
        <f>VLOOKUP(insurance9[[#This Row],[region]],Table2[],2,0)</f>
        <v>4</v>
      </c>
      <c r="X795">
        <f>IF(insurance9[[#This Row],[sex]]="female",0,1)</f>
        <v>1</v>
      </c>
      <c r="Y795">
        <f>insurance9[[#This Row],[bmi]]</f>
        <v>20.9</v>
      </c>
      <c r="Z795">
        <f>insurance9[[#This Row],[children]]</f>
        <v>0</v>
      </c>
    </row>
    <row r="796" spans="1:26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 s="29">
        <v>7209.4917999999998</v>
      </c>
      <c r="H796" cm="1">
        <f t="array" ref="H796">INDEX(kelas_charges[kelas],MATCH(1,(insurance9[[#This Row],[charges]]&gt;=kelas_charges[Lower])*(insurance9[[#This Row],[charges]]&lt;kelas_charges[Upper]),0),1)</f>
        <v>2</v>
      </c>
      <c r="I796" t="str" cm="1">
        <f t="array" ref="I796">INDEX(kelas_charges[desc],MATCH(1,(insurance9[[#This Row],[charges]]&gt;=kelas_charges[Lower])*(insurance9[[#This Row],[charges]]&lt;kelas_charges[Upper]),0),1)</f>
        <v>6817 s.d 12512</v>
      </c>
      <c r="J796">
        <f>IF(insurance9[[#This Row],[charges]]&gt;16700,1,0)</f>
        <v>0</v>
      </c>
      <c r="K796" s="138">
        <f>insurance9[[#This Row],[charges]]</f>
        <v>7209.4917999999998</v>
      </c>
      <c r="L796">
        <f>insurance9[[#This Row],[age]]</f>
        <v>39</v>
      </c>
      <c r="M796">
        <f>IF(insurance9[[#This Row],[smoker]]="yes",1,0)</f>
        <v>0</v>
      </c>
      <c r="N796" t="str">
        <f>IF(insurance9[[#This Row],[smoker]]="yes","Perokok","Non Perokok")</f>
        <v>Non Perokok</v>
      </c>
      <c r="O796" s="138">
        <f>insurance9[[#This Row],[charges]]</f>
        <v>7209.4917999999998</v>
      </c>
      <c r="P796" s="138" t="str" cm="1">
        <f t="array" ref="P796">INDEX(bmi[bmi name],MATCH(1,(insurance9[[#This Row],[bmi]]&lt;bmi[bmi atas])*(insurance9[[#This Row],[bmi]]&gt;=bmi[bmi bawah]),0),0)</f>
        <v>Obesitas II</v>
      </c>
      <c r="Q796" s="138">
        <f>insurance9[[#This Row],[cha]]</f>
        <v>7209.4917999999998</v>
      </c>
      <c r="R796" s="138" t="str">
        <f>insurance9[[#This Row],[smo]]</f>
        <v>Non Perokok</v>
      </c>
      <c r="S796" s="149">
        <f>insurance9[[#This Row],[bmi]]</f>
        <v>31.92</v>
      </c>
      <c r="T796" s="149">
        <f>insurance9[[#This Row],[age]]</f>
        <v>39</v>
      </c>
      <c r="U796" s="149">
        <f>insurance9[[#This Row],[bmi2]]</f>
        <v>31.92</v>
      </c>
      <c r="V796">
        <f>insurance9[[#This Row],[charges_class]]</f>
        <v>2</v>
      </c>
      <c r="W796">
        <f>VLOOKUP(insurance9[[#This Row],[region]],Table2[],2,0)</f>
        <v>1</v>
      </c>
      <c r="X796">
        <f>IF(insurance9[[#This Row],[sex]]="female",0,1)</f>
        <v>0</v>
      </c>
      <c r="Y796">
        <f>insurance9[[#This Row],[bmi]]</f>
        <v>31.92</v>
      </c>
      <c r="Z796">
        <f>insurance9[[#This Row],[children]]</f>
        <v>2</v>
      </c>
    </row>
    <row r="797" spans="1:26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 s="29">
        <v>18310.741999999998</v>
      </c>
      <c r="H797" cm="1">
        <f t="array" ref="H797">INDEX(kelas_charges[kelas],MATCH(1,(insurance9[[#This Row],[charges]]&gt;=kelas_charges[Lower])*(insurance9[[#This Row],[charges]]&lt;kelas_charges[Upper]),0),1)</f>
        <v>4</v>
      </c>
      <c r="I797" t="str" cm="1">
        <f t="array" ref="I797">INDEX(kelas_charges[desc],MATCH(1,(insurance9[[#This Row],[charges]]&gt;=kelas_charges[Lower])*(insurance9[[#This Row],[charges]]&lt;kelas_charges[Upper]),0),1)</f>
        <v>18207 s.d 23903</v>
      </c>
      <c r="J797">
        <f>IF(insurance9[[#This Row],[charges]]&gt;16700,1,0)</f>
        <v>1</v>
      </c>
      <c r="K797" s="138">
        <f>insurance9[[#This Row],[charges]]</f>
        <v>18310.741999999998</v>
      </c>
      <c r="L797">
        <f>insurance9[[#This Row],[age]]</f>
        <v>27</v>
      </c>
      <c r="M797">
        <f>IF(insurance9[[#This Row],[smoker]]="yes",1,0)</f>
        <v>1</v>
      </c>
      <c r="N797" t="str">
        <f>IF(insurance9[[#This Row],[smoker]]="yes","Perokok","Non Perokok")</f>
        <v>Perokok</v>
      </c>
      <c r="O797" s="138">
        <f>insurance9[[#This Row],[charges]]</f>
        <v>18310.741999999998</v>
      </c>
      <c r="P797" s="138" t="str" cm="1">
        <f t="array" ref="P797">INDEX(bmi[bmi name],MATCH(1,(insurance9[[#This Row],[bmi]]&lt;bmi[bmi atas])*(insurance9[[#This Row],[bmi]]&gt;=bmi[bmi bawah]),0),0)</f>
        <v>Obesitas I</v>
      </c>
      <c r="Q797" s="138">
        <f>insurance9[[#This Row],[cha]]</f>
        <v>18310.741999999998</v>
      </c>
      <c r="R797" s="138" t="str">
        <f>insurance9[[#This Row],[smo]]</f>
        <v>Perokok</v>
      </c>
      <c r="S797" s="149">
        <f>insurance9[[#This Row],[bmi]]</f>
        <v>28.5</v>
      </c>
      <c r="T797" s="149">
        <f>insurance9[[#This Row],[age]]</f>
        <v>27</v>
      </c>
      <c r="U797" s="149">
        <f>insurance9[[#This Row],[bmi2]]</f>
        <v>28.5</v>
      </c>
      <c r="V797">
        <f>insurance9[[#This Row],[charges_class]]</f>
        <v>4</v>
      </c>
      <c r="W797">
        <f>VLOOKUP(insurance9[[#This Row],[region]],Table2[],2,0)</f>
        <v>1</v>
      </c>
      <c r="X797">
        <f>IF(insurance9[[#This Row],[sex]]="female",0,1)</f>
        <v>1</v>
      </c>
      <c r="Y797">
        <f>insurance9[[#This Row],[bmi]]</f>
        <v>28.5</v>
      </c>
      <c r="Z797">
        <f>insurance9[[#This Row],[children]]</f>
        <v>0</v>
      </c>
    </row>
    <row r="798" spans="1:26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 s="29">
        <v>4266.1657999999998</v>
      </c>
      <c r="H798" cm="1">
        <f t="array" ref="H798">INDEX(kelas_charges[kelas],MATCH(1,(insurance9[[#This Row],[charges]]&gt;=kelas_charges[Lower])*(insurance9[[#This Row],[charges]]&lt;kelas_charges[Upper]),0),1)</f>
        <v>1</v>
      </c>
      <c r="I798" t="str" cm="1">
        <f t="array" ref="I798">INDEX(kelas_charges[desc],MATCH(1,(insurance9[[#This Row],[charges]]&gt;=kelas_charges[Lower])*(insurance9[[#This Row],[charges]]&lt;kelas_charges[Upper]),0),1)</f>
        <v>1121 s.d 6817</v>
      </c>
      <c r="J798">
        <f>IF(insurance9[[#This Row],[charges]]&gt;16700,1,0)</f>
        <v>0</v>
      </c>
      <c r="K798" s="138">
        <f>insurance9[[#This Row],[charges]]</f>
        <v>4266.1657999999998</v>
      </c>
      <c r="L798">
        <f>insurance9[[#This Row],[age]]</f>
        <v>30</v>
      </c>
      <c r="M798">
        <f>IF(insurance9[[#This Row],[smoker]]="yes",1,0)</f>
        <v>0</v>
      </c>
      <c r="N798" t="str">
        <f>IF(insurance9[[#This Row],[smoker]]="yes","Perokok","Non Perokok")</f>
        <v>Non Perokok</v>
      </c>
      <c r="O798" s="138">
        <f>insurance9[[#This Row],[charges]]</f>
        <v>4266.1657999999998</v>
      </c>
      <c r="P798" s="138" t="str" cm="1">
        <f t="array" ref="P798">INDEX(bmi[bmi name],MATCH(1,(insurance9[[#This Row],[bmi]]&lt;bmi[bmi atas])*(insurance9[[#This Row],[bmi]]&gt;=bmi[bmi bawah]),0),0)</f>
        <v>Obesitas II</v>
      </c>
      <c r="Q798" s="138">
        <f>insurance9[[#This Row],[cha]]</f>
        <v>4266.1657999999998</v>
      </c>
      <c r="R798" s="138" t="str">
        <f>insurance9[[#This Row],[smo]]</f>
        <v>Non Perokok</v>
      </c>
      <c r="S798" s="149">
        <f>insurance9[[#This Row],[bmi]]</f>
        <v>44.22</v>
      </c>
      <c r="T798" s="149">
        <f>insurance9[[#This Row],[age]]</f>
        <v>30</v>
      </c>
      <c r="U798" s="149">
        <f>insurance9[[#This Row],[bmi2]]</f>
        <v>44.22</v>
      </c>
      <c r="V798">
        <f>insurance9[[#This Row],[charges_class]]</f>
        <v>1</v>
      </c>
      <c r="W798">
        <f>VLOOKUP(insurance9[[#This Row],[region]],Table2[],2,0)</f>
        <v>4</v>
      </c>
      <c r="X798">
        <f>IF(insurance9[[#This Row],[sex]]="female",0,1)</f>
        <v>1</v>
      </c>
      <c r="Y798">
        <f>insurance9[[#This Row],[bmi]]</f>
        <v>44.22</v>
      </c>
      <c r="Z798">
        <f>insurance9[[#This Row],[children]]</f>
        <v>2</v>
      </c>
    </row>
    <row r="799" spans="1:26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 s="29">
        <v>4719.52405</v>
      </c>
      <c r="H799" cm="1">
        <f t="array" ref="H799">INDEX(kelas_charges[kelas],MATCH(1,(insurance9[[#This Row],[charges]]&gt;=kelas_charges[Lower])*(insurance9[[#This Row],[charges]]&lt;kelas_charges[Upper]),0),1)</f>
        <v>1</v>
      </c>
      <c r="I799" t="str" cm="1">
        <f t="array" ref="I799">INDEX(kelas_charges[desc],MATCH(1,(insurance9[[#This Row],[charges]]&gt;=kelas_charges[Lower])*(insurance9[[#This Row],[charges]]&lt;kelas_charges[Upper]),0),1)</f>
        <v>1121 s.d 6817</v>
      </c>
      <c r="J799">
        <f>IF(insurance9[[#This Row],[charges]]&gt;16700,1,0)</f>
        <v>0</v>
      </c>
      <c r="K799" s="138">
        <f>insurance9[[#This Row],[charges]]</f>
        <v>4719.52405</v>
      </c>
      <c r="L799">
        <f>insurance9[[#This Row],[age]]</f>
        <v>30</v>
      </c>
      <c r="M799">
        <f>IF(insurance9[[#This Row],[smoker]]="yes",1,0)</f>
        <v>0</v>
      </c>
      <c r="N799" t="str">
        <f>IF(insurance9[[#This Row],[smoker]]="yes","Perokok","Non Perokok")</f>
        <v>Non Perokok</v>
      </c>
      <c r="O799" s="138">
        <f>insurance9[[#This Row],[charges]]</f>
        <v>4719.52405</v>
      </c>
      <c r="P799" s="138" t="str" cm="1">
        <f t="array" ref="P799">INDEX(bmi[bmi name],MATCH(1,(insurance9[[#This Row],[bmi]]&lt;bmi[bmi atas])*(insurance9[[#This Row],[bmi]]&gt;=bmi[bmi bawah]),0),0)</f>
        <v>Normal</v>
      </c>
      <c r="Q799" s="138">
        <f>insurance9[[#This Row],[cha]]</f>
        <v>4719.52405</v>
      </c>
      <c r="R799" s="138" t="str">
        <f>insurance9[[#This Row],[smo]]</f>
        <v>Non Perokok</v>
      </c>
      <c r="S799" s="149">
        <f>insurance9[[#This Row],[bmi]]</f>
        <v>22.895</v>
      </c>
      <c r="T799" s="149">
        <f>insurance9[[#This Row],[age]]</f>
        <v>30</v>
      </c>
      <c r="U799" s="149">
        <f>insurance9[[#This Row],[bmi2]]</f>
        <v>22.895</v>
      </c>
      <c r="V799">
        <f>insurance9[[#This Row],[charges_class]]</f>
        <v>1</v>
      </c>
      <c r="W799">
        <f>VLOOKUP(insurance9[[#This Row],[region]],Table2[],2,0)</f>
        <v>2</v>
      </c>
      <c r="X799">
        <f>IF(insurance9[[#This Row],[sex]]="female",0,1)</f>
        <v>0</v>
      </c>
      <c r="Y799">
        <f>insurance9[[#This Row],[bmi]]</f>
        <v>22.895</v>
      </c>
      <c r="Z799">
        <f>insurance9[[#This Row],[children]]</f>
        <v>1</v>
      </c>
    </row>
    <row r="800" spans="1:26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 s="29">
        <v>11848.141</v>
      </c>
      <c r="H800" cm="1">
        <f t="array" ref="H800">INDEX(kelas_charges[kelas],MATCH(1,(insurance9[[#This Row],[charges]]&gt;=kelas_charges[Lower])*(insurance9[[#This Row],[charges]]&lt;kelas_charges[Upper]),0),1)</f>
        <v>2</v>
      </c>
      <c r="I800" t="str" cm="1">
        <f t="array" ref="I800">INDEX(kelas_charges[desc],MATCH(1,(insurance9[[#This Row],[charges]]&gt;=kelas_charges[Lower])*(insurance9[[#This Row],[charges]]&lt;kelas_charges[Upper]),0),1)</f>
        <v>6817 s.d 12512</v>
      </c>
      <c r="J800">
        <f>IF(insurance9[[#This Row],[charges]]&gt;16700,1,0)</f>
        <v>0</v>
      </c>
      <c r="K800" s="138">
        <f>insurance9[[#This Row],[charges]]</f>
        <v>11848.141</v>
      </c>
      <c r="L800">
        <f>insurance9[[#This Row],[age]]</f>
        <v>58</v>
      </c>
      <c r="M800">
        <f>IF(insurance9[[#This Row],[smoker]]="yes",1,0)</f>
        <v>0</v>
      </c>
      <c r="N800" t="str">
        <f>IF(insurance9[[#This Row],[smoker]]="yes","Perokok","Non Perokok")</f>
        <v>Non Perokok</v>
      </c>
      <c r="O800" s="138">
        <f>insurance9[[#This Row],[charges]]</f>
        <v>11848.141</v>
      </c>
      <c r="P800" s="138" t="str" cm="1">
        <f t="array" ref="P800">INDEX(bmi[bmi name],MATCH(1,(insurance9[[#This Row],[bmi]]&lt;bmi[bmi atas])*(insurance9[[#This Row],[bmi]]&gt;=bmi[bmi bawah]),0),0)</f>
        <v>Obesitas II</v>
      </c>
      <c r="Q800" s="138">
        <f>insurance9[[#This Row],[cha]]</f>
        <v>11848.141</v>
      </c>
      <c r="R800" s="138" t="str">
        <f>insurance9[[#This Row],[smo]]</f>
        <v>Non Perokok</v>
      </c>
      <c r="S800" s="149">
        <f>insurance9[[#This Row],[bmi]]</f>
        <v>33.1</v>
      </c>
      <c r="T800" s="149">
        <f>insurance9[[#This Row],[age]]</f>
        <v>58</v>
      </c>
      <c r="U800" s="149">
        <f>insurance9[[#This Row],[bmi2]]</f>
        <v>33.1</v>
      </c>
      <c r="V800">
        <f>insurance9[[#This Row],[charges_class]]</f>
        <v>2</v>
      </c>
      <c r="W800">
        <f>VLOOKUP(insurance9[[#This Row],[region]],Table2[],2,0)</f>
        <v>3</v>
      </c>
      <c r="X800">
        <f>IF(insurance9[[#This Row],[sex]]="female",0,1)</f>
        <v>0</v>
      </c>
      <c r="Y800">
        <f>insurance9[[#This Row],[bmi]]</f>
        <v>33.1</v>
      </c>
      <c r="Z800">
        <f>insurance9[[#This Row],[children]]</f>
        <v>0</v>
      </c>
    </row>
    <row r="801" spans="1:26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 s="29">
        <v>17904.527050000001</v>
      </c>
      <c r="H801" cm="1">
        <f t="array" ref="H801">INDEX(kelas_charges[kelas],MATCH(1,(insurance9[[#This Row],[charges]]&gt;=kelas_charges[Lower])*(insurance9[[#This Row],[charges]]&lt;kelas_charges[Upper]),0),1)</f>
        <v>3</v>
      </c>
      <c r="I801" t="str" cm="1">
        <f t="array" ref="I801">INDEX(kelas_charges[desc],MATCH(1,(insurance9[[#This Row],[charges]]&gt;=kelas_charges[Lower])*(insurance9[[#This Row],[charges]]&lt;kelas_charges[Upper]),0),1)</f>
        <v>12512 s.d 18207</v>
      </c>
      <c r="J801">
        <f>IF(insurance9[[#This Row],[charges]]&gt;16700,1,0)</f>
        <v>1</v>
      </c>
      <c r="K801" s="138">
        <f>insurance9[[#This Row],[charges]]</f>
        <v>17904.527050000001</v>
      </c>
      <c r="L801">
        <f>insurance9[[#This Row],[age]]</f>
        <v>33</v>
      </c>
      <c r="M801">
        <f>IF(insurance9[[#This Row],[smoker]]="yes",1,0)</f>
        <v>1</v>
      </c>
      <c r="N801" t="str">
        <f>IF(insurance9[[#This Row],[smoker]]="yes","Perokok","Non Perokok")</f>
        <v>Perokok</v>
      </c>
      <c r="O801" s="138">
        <f>insurance9[[#This Row],[charges]]</f>
        <v>17904.527050000001</v>
      </c>
      <c r="P801" s="138" t="str" cm="1">
        <f t="array" ref="P801">INDEX(bmi[bmi name],MATCH(1,(insurance9[[#This Row],[bmi]]&lt;bmi[bmi atas])*(insurance9[[#This Row],[bmi]]&gt;=bmi[bmi bawah]),0),0)</f>
        <v>Overweight</v>
      </c>
      <c r="Q801" s="138">
        <f>insurance9[[#This Row],[cha]]</f>
        <v>17904.527050000001</v>
      </c>
      <c r="R801" s="138" t="str">
        <f>insurance9[[#This Row],[smo]]</f>
        <v>Perokok</v>
      </c>
      <c r="S801" s="149">
        <f>insurance9[[#This Row],[bmi]]</f>
        <v>24.795000000000002</v>
      </c>
      <c r="T801" s="149">
        <f>insurance9[[#This Row],[age]]</f>
        <v>33</v>
      </c>
      <c r="U801" s="149">
        <f>insurance9[[#This Row],[bmi2]]</f>
        <v>24.795000000000002</v>
      </c>
      <c r="V801">
        <f>insurance9[[#This Row],[charges_class]]</f>
        <v>3</v>
      </c>
      <c r="W801">
        <f>VLOOKUP(insurance9[[#This Row],[region]],Table2[],2,0)</f>
        <v>2</v>
      </c>
      <c r="X801">
        <f>IF(insurance9[[#This Row],[sex]]="female",0,1)</f>
        <v>1</v>
      </c>
      <c r="Y801">
        <f>insurance9[[#This Row],[bmi]]</f>
        <v>24.795000000000002</v>
      </c>
      <c r="Z801">
        <f>insurance9[[#This Row],[children]]</f>
        <v>0</v>
      </c>
    </row>
    <row r="802" spans="1:26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 s="29">
        <v>7046.7222000000002</v>
      </c>
      <c r="H802" cm="1">
        <f t="array" ref="H802">INDEX(kelas_charges[kelas],MATCH(1,(insurance9[[#This Row],[charges]]&gt;=kelas_charges[Lower])*(insurance9[[#This Row],[charges]]&lt;kelas_charges[Upper]),0),1)</f>
        <v>2</v>
      </c>
      <c r="I802" t="str" cm="1">
        <f t="array" ref="I802">INDEX(kelas_charges[desc],MATCH(1,(insurance9[[#This Row],[charges]]&gt;=kelas_charges[Lower])*(insurance9[[#This Row],[charges]]&lt;kelas_charges[Upper]),0),1)</f>
        <v>6817 s.d 12512</v>
      </c>
      <c r="J802">
        <f>IF(insurance9[[#This Row],[charges]]&gt;16700,1,0)</f>
        <v>0</v>
      </c>
      <c r="K802" s="138">
        <f>insurance9[[#This Row],[charges]]</f>
        <v>7046.7222000000002</v>
      </c>
      <c r="L802">
        <f>insurance9[[#This Row],[age]]</f>
        <v>42</v>
      </c>
      <c r="M802">
        <f>IF(insurance9[[#This Row],[smoker]]="yes",1,0)</f>
        <v>0</v>
      </c>
      <c r="N802" t="str">
        <f>IF(insurance9[[#This Row],[smoker]]="yes","Perokok","Non Perokok")</f>
        <v>Non Perokok</v>
      </c>
      <c r="O802" s="138">
        <f>insurance9[[#This Row],[charges]]</f>
        <v>7046.7222000000002</v>
      </c>
      <c r="P802" s="138" t="str" cm="1">
        <f t="array" ref="P802">INDEX(bmi[bmi name],MATCH(1,(insurance9[[#This Row],[bmi]]&lt;bmi[bmi atas])*(insurance9[[#This Row],[bmi]]&gt;=bmi[bmi bawah]),0),0)</f>
        <v>Obesitas I</v>
      </c>
      <c r="Q802" s="138">
        <f>insurance9[[#This Row],[cha]]</f>
        <v>7046.7222000000002</v>
      </c>
      <c r="R802" s="138" t="str">
        <f>insurance9[[#This Row],[smo]]</f>
        <v>Non Perokok</v>
      </c>
      <c r="S802" s="149">
        <f>insurance9[[#This Row],[bmi]]</f>
        <v>26.18</v>
      </c>
      <c r="T802" s="149">
        <f>insurance9[[#This Row],[age]]</f>
        <v>42</v>
      </c>
      <c r="U802" s="149">
        <f>insurance9[[#This Row],[bmi2]]</f>
        <v>26.18</v>
      </c>
      <c r="V802">
        <f>insurance9[[#This Row],[charges_class]]</f>
        <v>2</v>
      </c>
      <c r="W802">
        <f>VLOOKUP(insurance9[[#This Row],[region]],Table2[],2,0)</f>
        <v>4</v>
      </c>
      <c r="X802">
        <f>IF(insurance9[[#This Row],[sex]]="female",0,1)</f>
        <v>0</v>
      </c>
      <c r="Y802">
        <f>insurance9[[#This Row],[bmi]]</f>
        <v>26.18</v>
      </c>
      <c r="Z802">
        <f>insurance9[[#This Row],[children]]</f>
        <v>1</v>
      </c>
    </row>
    <row r="803" spans="1:26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 s="29">
        <v>14313.846299999999</v>
      </c>
      <c r="H803" cm="1">
        <f t="array" ref="H803">INDEX(kelas_charges[kelas],MATCH(1,(insurance9[[#This Row],[charges]]&gt;=kelas_charges[Lower])*(insurance9[[#This Row],[charges]]&lt;kelas_charges[Upper]),0),1)</f>
        <v>3</v>
      </c>
      <c r="I803" t="str" cm="1">
        <f t="array" ref="I803">INDEX(kelas_charges[desc],MATCH(1,(insurance9[[#This Row],[charges]]&gt;=kelas_charges[Lower])*(insurance9[[#This Row],[charges]]&lt;kelas_charges[Upper]),0),1)</f>
        <v>12512 s.d 18207</v>
      </c>
      <c r="J803">
        <f>IF(insurance9[[#This Row],[charges]]&gt;16700,1,0)</f>
        <v>0</v>
      </c>
      <c r="K803" s="138">
        <f>insurance9[[#This Row],[charges]]</f>
        <v>14313.846299999999</v>
      </c>
      <c r="L803">
        <f>insurance9[[#This Row],[age]]</f>
        <v>64</v>
      </c>
      <c r="M803">
        <f>IF(insurance9[[#This Row],[smoker]]="yes",1,0)</f>
        <v>0</v>
      </c>
      <c r="N803" t="str">
        <f>IF(insurance9[[#This Row],[smoker]]="yes","Perokok","Non Perokok")</f>
        <v>Non Perokok</v>
      </c>
      <c r="O803" s="138">
        <f>insurance9[[#This Row],[charges]]</f>
        <v>14313.846299999999</v>
      </c>
      <c r="P803" s="138" t="str" cm="1">
        <f t="array" ref="P803">INDEX(bmi[bmi name],MATCH(1,(insurance9[[#This Row],[bmi]]&lt;bmi[bmi atas])*(insurance9[[#This Row],[bmi]]&gt;=bmi[bmi bawah]),0),0)</f>
        <v>Obesitas II</v>
      </c>
      <c r="Q803" s="138">
        <f>insurance9[[#This Row],[cha]]</f>
        <v>14313.846299999999</v>
      </c>
      <c r="R803" s="138" t="str">
        <f>insurance9[[#This Row],[smo]]</f>
        <v>Non Perokok</v>
      </c>
      <c r="S803" s="149">
        <f>insurance9[[#This Row],[bmi]]</f>
        <v>35.97</v>
      </c>
      <c r="T803" s="149">
        <f>insurance9[[#This Row],[age]]</f>
        <v>64</v>
      </c>
      <c r="U803" s="149">
        <f>insurance9[[#This Row],[bmi2]]</f>
        <v>35.97</v>
      </c>
      <c r="V803">
        <f>insurance9[[#This Row],[charges_class]]</f>
        <v>3</v>
      </c>
      <c r="W803">
        <f>VLOOKUP(insurance9[[#This Row],[region]],Table2[],2,0)</f>
        <v>4</v>
      </c>
      <c r="X803">
        <f>IF(insurance9[[#This Row],[sex]]="female",0,1)</f>
        <v>0</v>
      </c>
      <c r="Y803">
        <f>insurance9[[#This Row],[bmi]]</f>
        <v>35.97</v>
      </c>
      <c r="Z803">
        <f>insurance9[[#This Row],[children]]</f>
        <v>0</v>
      </c>
    </row>
    <row r="804" spans="1:26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 s="29">
        <v>2103.08</v>
      </c>
      <c r="H804" cm="1">
        <f t="array" ref="H804">INDEX(kelas_charges[kelas],MATCH(1,(insurance9[[#This Row],[charges]]&gt;=kelas_charges[Lower])*(insurance9[[#This Row],[charges]]&lt;kelas_charges[Upper]),0),1)</f>
        <v>1</v>
      </c>
      <c r="I804" t="str" cm="1">
        <f t="array" ref="I804">INDEX(kelas_charges[desc],MATCH(1,(insurance9[[#This Row],[charges]]&gt;=kelas_charges[Lower])*(insurance9[[#This Row],[charges]]&lt;kelas_charges[Upper]),0),1)</f>
        <v>1121 s.d 6817</v>
      </c>
      <c r="J804">
        <f>IF(insurance9[[#This Row],[charges]]&gt;16700,1,0)</f>
        <v>0</v>
      </c>
      <c r="K804" s="138">
        <f>insurance9[[#This Row],[charges]]</f>
        <v>2103.08</v>
      </c>
      <c r="L804">
        <f>insurance9[[#This Row],[age]]</f>
        <v>21</v>
      </c>
      <c r="M804">
        <f>IF(insurance9[[#This Row],[smoker]]="yes",1,0)</f>
        <v>0</v>
      </c>
      <c r="N804" t="str">
        <f>IF(insurance9[[#This Row],[smoker]]="yes","Perokok","Non Perokok")</f>
        <v>Non Perokok</v>
      </c>
      <c r="O804" s="138">
        <f>insurance9[[#This Row],[charges]]</f>
        <v>2103.08</v>
      </c>
      <c r="P804" s="138" t="str" cm="1">
        <f t="array" ref="P804">INDEX(bmi[bmi name],MATCH(1,(insurance9[[#This Row],[bmi]]&lt;bmi[bmi atas])*(insurance9[[#This Row],[bmi]]&gt;=bmi[bmi bawah]),0),0)</f>
        <v>Normal</v>
      </c>
      <c r="Q804" s="138">
        <f>insurance9[[#This Row],[cha]]</f>
        <v>2103.08</v>
      </c>
      <c r="R804" s="138" t="str">
        <f>insurance9[[#This Row],[smo]]</f>
        <v>Non Perokok</v>
      </c>
      <c r="S804" s="149">
        <f>insurance9[[#This Row],[bmi]]</f>
        <v>22.3</v>
      </c>
      <c r="T804" s="149">
        <f>insurance9[[#This Row],[age]]</f>
        <v>21</v>
      </c>
      <c r="U804" s="149">
        <f>insurance9[[#This Row],[bmi2]]</f>
        <v>22.3</v>
      </c>
      <c r="V804">
        <f>insurance9[[#This Row],[charges_class]]</f>
        <v>1</v>
      </c>
      <c r="W804">
        <f>VLOOKUP(insurance9[[#This Row],[region]],Table2[],2,0)</f>
        <v>3</v>
      </c>
      <c r="X804">
        <f>IF(insurance9[[#This Row],[sex]]="female",0,1)</f>
        <v>1</v>
      </c>
      <c r="Y804">
        <f>insurance9[[#This Row],[bmi]]</f>
        <v>22.3</v>
      </c>
      <c r="Z804">
        <f>insurance9[[#This Row],[children]]</f>
        <v>1</v>
      </c>
    </row>
    <row r="805" spans="1:26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 s="29">
        <v>38792.685599999997</v>
      </c>
      <c r="H805" cm="1">
        <f t="array" ref="H805">INDEX(kelas_charges[kelas],MATCH(1,(insurance9[[#This Row],[charges]]&gt;=kelas_charges[Lower])*(insurance9[[#This Row],[charges]]&lt;kelas_charges[Upper]),0),1)</f>
        <v>7</v>
      </c>
      <c r="I805" t="str" cm="1">
        <f t="array" ref="I805">INDEX(kelas_charges[desc],MATCH(1,(insurance9[[#This Row],[charges]]&gt;=kelas_charges[Lower])*(insurance9[[#This Row],[charges]]&lt;kelas_charges[Upper]),0),1)</f>
        <v>35293 s.d 40989</v>
      </c>
      <c r="J805">
        <f>IF(insurance9[[#This Row],[charges]]&gt;16700,1,0)</f>
        <v>1</v>
      </c>
      <c r="K805" s="138">
        <f>insurance9[[#This Row],[charges]]</f>
        <v>38792.685599999997</v>
      </c>
      <c r="L805">
        <f>insurance9[[#This Row],[age]]</f>
        <v>18</v>
      </c>
      <c r="M805">
        <f>IF(insurance9[[#This Row],[smoker]]="yes",1,0)</f>
        <v>1</v>
      </c>
      <c r="N805" t="str">
        <f>IF(insurance9[[#This Row],[smoker]]="yes","Perokok","Non Perokok")</f>
        <v>Perokok</v>
      </c>
      <c r="O805" s="138">
        <f>insurance9[[#This Row],[charges]]</f>
        <v>38792.685599999997</v>
      </c>
      <c r="P805" s="138" t="str" cm="1">
        <f t="array" ref="P805">INDEX(bmi[bmi name],MATCH(1,(insurance9[[#This Row],[bmi]]&lt;bmi[bmi atas])*(insurance9[[#This Row],[bmi]]&gt;=bmi[bmi bawah]),0),0)</f>
        <v>Obesitas II</v>
      </c>
      <c r="Q805" s="138">
        <f>insurance9[[#This Row],[cha]]</f>
        <v>38792.685599999997</v>
      </c>
      <c r="R805" s="138" t="str">
        <f>insurance9[[#This Row],[smo]]</f>
        <v>Perokok</v>
      </c>
      <c r="S805" s="149">
        <f>insurance9[[#This Row],[bmi]]</f>
        <v>42.24</v>
      </c>
      <c r="T805" s="149">
        <f>insurance9[[#This Row],[age]]</f>
        <v>18</v>
      </c>
      <c r="U805" s="149">
        <f>insurance9[[#This Row],[bmi2]]</f>
        <v>42.24</v>
      </c>
      <c r="V805">
        <f>insurance9[[#This Row],[charges_class]]</f>
        <v>7</v>
      </c>
      <c r="W805">
        <f>VLOOKUP(insurance9[[#This Row],[region]],Table2[],2,0)</f>
        <v>4</v>
      </c>
      <c r="X805">
        <f>IF(insurance9[[#This Row],[sex]]="female",0,1)</f>
        <v>0</v>
      </c>
      <c r="Y805">
        <f>insurance9[[#This Row],[bmi]]</f>
        <v>42.24</v>
      </c>
      <c r="Z805">
        <f>insurance9[[#This Row],[children]]</f>
        <v>0</v>
      </c>
    </row>
    <row r="806" spans="1:26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 s="29">
        <v>1815.8759</v>
      </c>
      <c r="H806" cm="1">
        <f t="array" ref="H806">INDEX(kelas_charges[kelas],MATCH(1,(insurance9[[#This Row],[charges]]&gt;=kelas_charges[Lower])*(insurance9[[#This Row],[charges]]&lt;kelas_charges[Upper]),0),1)</f>
        <v>1</v>
      </c>
      <c r="I806" t="str" cm="1">
        <f t="array" ref="I806">INDEX(kelas_charges[desc],MATCH(1,(insurance9[[#This Row],[charges]]&gt;=kelas_charges[Lower])*(insurance9[[#This Row],[charges]]&lt;kelas_charges[Upper]),0),1)</f>
        <v>1121 s.d 6817</v>
      </c>
      <c r="J806">
        <f>IF(insurance9[[#This Row],[charges]]&gt;16700,1,0)</f>
        <v>0</v>
      </c>
      <c r="K806" s="138">
        <f>insurance9[[#This Row],[charges]]</f>
        <v>1815.8759</v>
      </c>
      <c r="L806">
        <f>insurance9[[#This Row],[age]]</f>
        <v>23</v>
      </c>
      <c r="M806">
        <f>IF(insurance9[[#This Row],[smoker]]="yes",1,0)</f>
        <v>0</v>
      </c>
      <c r="N806" t="str">
        <f>IF(insurance9[[#This Row],[smoker]]="yes","Perokok","Non Perokok")</f>
        <v>Non Perokok</v>
      </c>
      <c r="O806" s="138">
        <f>insurance9[[#This Row],[charges]]</f>
        <v>1815.8759</v>
      </c>
      <c r="P806" s="138" t="str" cm="1">
        <f t="array" ref="P806">INDEX(bmi[bmi name],MATCH(1,(insurance9[[#This Row],[bmi]]&lt;bmi[bmi atas])*(insurance9[[#This Row],[bmi]]&gt;=bmi[bmi bawah]),0),0)</f>
        <v>Obesitas I</v>
      </c>
      <c r="Q806" s="138">
        <f>insurance9[[#This Row],[cha]]</f>
        <v>1815.8759</v>
      </c>
      <c r="R806" s="138" t="str">
        <f>insurance9[[#This Row],[smo]]</f>
        <v>Non Perokok</v>
      </c>
      <c r="S806" s="149">
        <f>insurance9[[#This Row],[bmi]]</f>
        <v>26.51</v>
      </c>
      <c r="T806" s="149">
        <f>insurance9[[#This Row],[age]]</f>
        <v>23</v>
      </c>
      <c r="U806" s="149">
        <f>insurance9[[#This Row],[bmi2]]</f>
        <v>26.51</v>
      </c>
      <c r="V806">
        <f>insurance9[[#This Row],[charges_class]]</f>
        <v>1</v>
      </c>
      <c r="W806">
        <f>VLOOKUP(insurance9[[#This Row],[region]],Table2[],2,0)</f>
        <v>4</v>
      </c>
      <c r="X806">
        <f>IF(insurance9[[#This Row],[sex]]="female",0,1)</f>
        <v>1</v>
      </c>
      <c r="Y806">
        <f>insurance9[[#This Row],[bmi]]</f>
        <v>26.51</v>
      </c>
      <c r="Z806">
        <f>insurance9[[#This Row],[children]]</f>
        <v>0</v>
      </c>
    </row>
    <row r="807" spans="1:26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 s="29">
        <v>7731.8578500000003</v>
      </c>
      <c r="H807" cm="1">
        <f t="array" ref="H807">INDEX(kelas_charges[kelas],MATCH(1,(insurance9[[#This Row],[charges]]&gt;=kelas_charges[Lower])*(insurance9[[#This Row],[charges]]&lt;kelas_charges[Upper]),0),1)</f>
        <v>2</v>
      </c>
      <c r="I807" t="str" cm="1">
        <f t="array" ref="I807">INDEX(kelas_charges[desc],MATCH(1,(insurance9[[#This Row],[charges]]&gt;=kelas_charges[Lower])*(insurance9[[#This Row],[charges]]&lt;kelas_charges[Upper]),0),1)</f>
        <v>6817 s.d 12512</v>
      </c>
      <c r="J807">
        <f>IF(insurance9[[#This Row],[charges]]&gt;16700,1,0)</f>
        <v>0</v>
      </c>
      <c r="K807" s="138">
        <f>insurance9[[#This Row],[charges]]</f>
        <v>7731.8578500000003</v>
      </c>
      <c r="L807">
        <f>insurance9[[#This Row],[age]]</f>
        <v>45</v>
      </c>
      <c r="M807">
        <f>IF(insurance9[[#This Row],[smoker]]="yes",1,0)</f>
        <v>0</v>
      </c>
      <c r="N807" t="str">
        <f>IF(insurance9[[#This Row],[smoker]]="yes","Perokok","Non Perokok")</f>
        <v>Non Perokok</v>
      </c>
      <c r="O807" s="138">
        <f>insurance9[[#This Row],[charges]]</f>
        <v>7731.8578500000003</v>
      </c>
      <c r="P807" s="138" t="str" cm="1">
        <f t="array" ref="P807">INDEX(bmi[bmi name],MATCH(1,(insurance9[[#This Row],[bmi]]&lt;bmi[bmi atas])*(insurance9[[#This Row],[bmi]]&gt;=bmi[bmi bawah]),0),0)</f>
        <v>Obesitas II</v>
      </c>
      <c r="Q807" s="138">
        <f>insurance9[[#This Row],[cha]]</f>
        <v>7731.8578500000003</v>
      </c>
      <c r="R807" s="138" t="str">
        <f>insurance9[[#This Row],[smo]]</f>
        <v>Non Perokok</v>
      </c>
      <c r="S807" s="149">
        <f>insurance9[[#This Row],[bmi]]</f>
        <v>35.814999999999998</v>
      </c>
      <c r="T807" s="149">
        <f>insurance9[[#This Row],[age]]</f>
        <v>45</v>
      </c>
      <c r="U807" s="149">
        <f>insurance9[[#This Row],[bmi2]]</f>
        <v>35.814999999999998</v>
      </c>
      <c r="V807">
        <f>insurance9[[#This Row],[charges_class]]</f>
        <v>2</v>
      </c>
      <c r="W807">
        <f>VLOOKUP(insurance9[[#This Row],[region]],Table2[],2,0)</f>
        <v>1</v>
      </c>
      <c r="X807">
        <f>IF(insurance9[[#This Row],[sex]]="female",0,1)</f>
        <v>0</v>
      </c>
      <c r="Y807">
        <f>insurance9[[#This Row],[bmi]]</f>
        <v>35.814999999999998</v>
      </c>
      <c r="Z807">
        <f>insurance9[[#This Row],[children]]</f>
        <v>0</v>
      </c>
    </row>
    <row r="808" spans="1:26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 s="29">
        <v>28476.734990000001</v>
      </c>
      <c r="H808" cm="1">
        <f t="array" ref="H808">INDEX(kelas_charges[kelas],MATCH(1,(insurance9[[#This Row],[charges]]&gt;=kelas_charges[Lower])*(insurance9[[#This Row],[charges]]&lt;kelas_charges[Upper]),0),1)</f>
        <v>5</v>
      </c>
      <c r="I808" t="str" cm="1">
        <f t="array" ref="I808">INDEX(kelas_charges[desc],MATCH(1,(insurance9[[#This Row],[charges]]&gt;=kelas_charges[Lower])*(insurance9[[#This Row],[charges]]&lt;kelas_charges[Upper]),0),1)</f>
        <v>23903 s.d 29598</v>
      </c>
      <c r="J808">
        <f>IF(insurance9[[#This Row],[charges]]&gt;16700,1,0)</f>
        <v>1</v>
      </c>
      <c r="K808" s="138">
        <f>insurance9[[#This Row],[charges]]</f>
        <v>28476.734990000001</v>
      </c>
      <c r="L808">
        <f>insurance9[[#This Row],[age]]</f>
        <v>40</v>
      </c>
      <c r="M808">
        <f>IF(insurance9[[#This Row],[smoker]]="yes",1,0)</f>
        <v>0</v>
      </c>
      <c r="N808" t="str">
        <f>IF(insurance9[[#This Row],[smoker]]="yes","Perokok","Non Perokok")</f>
        <v>Non Perokok</v>
      </c>
      <c r="O808" s="138">
        <f>insurance9[[#This Row],[charges]]</f>
        <v>28476.734990000001</v>
      </c>
      <c r="P808" s="138" t="str" cm="1">
        <f t="array" ref="P808">INDEX(bmi[bmi name],MATCH(1,(insurance9[[#This Row],[bmi]]&lt;bmi[bmi atas])*(insurance9[[#This Row],[bmi]]&gt;=bmi[bmi bawah]),0),0)</f>
        <v>Obesitas II</v>
      </c>
      <c r="Q808" s="138">
        <f>insurance9[[#This Row],[cha]]</f>
        <v>28476.734990000001</v>
      </c>
      <c r="R808" s="138" t="str">
        <f>insurance9[[#This Row],[smo]]</f>
        <v>Non Perokok</v>
      </c>
      <c r="S808" s="149">
        <f>insurance9[[#This Row],[bmi]]</f>
        <v>41.42</v>
      </c>
      <c r="T808" s="149">
        <f>insurance9[[#This Row],[age]]</f>
        <v>40</v>
      </c>
      <c r="U808" s="149">
        <f>insurance9[[#This Row],[bmi2]]</f>
        <v>41.42</v>
      </c>
      <c r="V808">
        <f>insurance9[[#This Row],[charges_class]]</f>
        <v>5</v>
      </c>
      <c r="W808">
        <f>VLOOKUP(insurance9[[#This Row],[region]],Table2[],2,0)</f>
        <v>1</v>
      </c>
      <c r="X808">
        <f>IF(insurance9[[#This Row],[sex]]="female",0,1)</f>
        <v>0</v>
      </c>
      <c r="Y808">
        <f>insurance9[[#This Row],[bmi]]</f>
        <v>41.42</v>
      </c>
      <c r="Z808">
        <f>insurance9[[#This Row],[children]]</f>
        <v>1</v>
      </c>
    </row>
    <row r="809" spans="1:26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 s="29">
        <v>2136.8822500000001</v>
      </c>
      <c r="H809" cm="1">
        <f t="array" ref="H809">INDEX(kelas_charges[kelas],MATCH(1,(insurance9[[#This Row],[charges]]&gt;=kelas_charges[Lower])*(insurance9[[#This Row],[charges]]&lt;kelas_charges[Upper]),0),1)</f>
        <v>1</v>
      </c>
      <c r="I809" t="str" cm="1">
        <f t="array" ref="I809">INDEX(kelas_charges[desc],MATCH(1,(insurance9[[#This Row],[charges]]&gt;=kelas_charges[Lower])*(insurance9[[#This Row],[charges]]&lt;kelas_charges[Upper]),0),1)</f>
        <v>1121 s.d 6817</v>
      </c>
      <c r="J809">
        <f>IF(insurance9[[#This Row],[charges]]&gt;16700,1,0)</f>
        <v>0</v>
      </c>
      <c r="K809" s="138">
        <f>insurance9[[#This Row],[charges]]</f>
        <v>2136.8822500000001</v>
      </c>
      <c r="L809">
        <f>insurance9[[#This Row],[age]]</f>
        <v>19</v>
      </c>
      <c r="M809">
        <f>IF(insurance9[[#This Row],[smoker]]="yes",1,0)</f>
        <v>0</v>
      </c>
      <c r="N809" t="str">
        <f>IF(insurance9[[#This Row],[smoker]]="yes","Perokok","Non Perokok")</f>
        <v>Non Perokok</v>
      </c>
      <c r="O809" s="138">
        <f>insurance9[[#This Row],[charges]]</f>
        <v>2136.8822500000001</v>
      </c>
      <c r="P809" s="138" t="str" cm="1">
        <f t="array" ref="P809">INDEX(bmi[bmi name],MATCH(1,(insurance9[[#This Row],[bmi]]&lt;bmi[bmi atas])*(insurance9[[#This Row],[bmi]]&gt;=bmi[bmi bawah]),0),0)</f>
        <v>Obesitas II</v>
      </c>
      <c r="Q809" s="138">
        <f>insurance9[[#This Row],[cha]]</f>
        <v>2136.8822500000001</v>
      </c>
      <c r="R809" s="138" t="str">
        <f>insurance9[[#This Row],[smo]]</f>
        <v>Non Perokok</v>
      </c>
      <c r="S809" s="149">
        <f>insurance9[[#This Row],[bmi]]</f>
        <v>36.575000000000003</v>
      </c>
      <c r="T809" s="149">
        <f>insurance9[[#This Row],[age]]</f>
        <v>19</v>
      </c>
      <c r="U809" s="149">
        <f>insurance9[[#This Row],[bmi2]]</f>
        <v>36.575000000000003</v>
      </c>
      <c r="V809">
        <f>insurance9[[#This Row],[charges_class]]</f>
        <v>1</v>
      </c>
      <c r="W809">
        <f>VLOOKUP(insurance9[[#This Row],[region]],Table2[],2,0)</f>
        <v>1</v>
      </c>
      <c r="X809">
        <f>IF(insurance9[[#This Row],[sex]]="female",0,1)</f>
        <v>0</v>
      </c>
      <c r="Y809">
        <f>insurance9[[#This Row],[bmi]]</f>
        <v>36.575000000000003</v>
      </c>
      <c r="Z809">
        <f>insurance9[[#This Row],[children]]</f>
        <v>0</v>
      </c>
    </row>
    <row r="810" spans="1:26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 s="29">
        <v>1131.5065999999999</v>
      </c>
      <c r="H810" cm="1">
        <f t="array" ref="H810">INDEX(kelas_charges[kelas],MATCH(1,(insurance9[[#This Row],[charges]]&gt;=kelas_charges[Lower])*(insurance9[[#This Row],[charges]]&lt;kelas_charges[Upper]),0),1)</f>
        <v>1</v>
      </c>
      <c r="I810" t="str" cm="1">
        <f t="array" ref="I810">INDEX(kelas_charges[desc],MATCH(1,(insurance9[[#This Row],[charges]]&gt;=kelas_charges[Lower])*(insurance9[[#This Row],[charges]]&lt;kelas_charges[Upper]),0),1)</f>
        <v>1121 s.d 6817</v>
      </c>
      <c r="J810">
        <f>IF(insurance9[[#This Row],[charges]]&gt;16700,1,0)</f>
        <v>0</v>
      </c>
      <c r="K810" s="138">
        <f>insurance9[[#This Row],[charges]]</f>
        <v>1131.5065999999999</v>
      </c>
      <c r="L810">
        <f>insurance9[[#This Row],[age]]</f>
        <v>18</v>
      </c>
      <c r="M810">
        <f>IF(insurance9[[#This Row],[smoker]]="yes",1,0)</f>
        <v>0</v>
      </c>
      <c r="N810" t="str">
        <f>IF(insurance9[[#This Row],[smoker]]="yes","Perokok","Non Perokok")</f>
        <v>Non Perokok</v>
      </c>
      <c r="O810" s="138">
        <f>insurance9[[#This Row],[charges]]</f>
        <v>1131.5065999999999</v>
      </c>
      <c r="P810" s="138" t="str" cm="1">
        <f t="array" ref="P810">INDEX(bmi[bmi name],MATCH(1,(insurance9[[#This Row],[bmi]]&lt;bmi[bmi atas])*(insurance9[[#This Row],[bmi]]&gt;=bmi[bmi bawah]),0),0)</f>
        <v>Obesitas II</v>
      </c>
      <c r="Q810" s="138">
        <f>insurance9[[#This Row],[cha]]</f>
        <v>1131.5065999999999</v>
      </c>
      <c r="R810" s="138" t="str">
        <f>insurance9[[#This Row],[smo]]</f>
        <v>Non Perokok</v>
      </c>
      <c r="S810" s="149">
        <f>insurance9[[#This Row],[bmi]]</f>
        <v>30.14</v>
      </c>
      <c r="T810" s="149">
        <f>insurance9[[#This Row],[age]]</f>
        <v>18</v>
      </c>
      <c r="U810" s="149">
        <f>insurance9[[#This Row],[bmi2]]</f>
        <v>30.14</v>
      </c>
      <c r="V810">
        <f>insurance9[[#This Row],[charges_class]]</f>
        <v>1</v>
      </c>
      <c r="W810">
        <f>VLOOKUP(insurance9[[#This Row],[region]],Table2[],2,0)</f>
        <v>4</v>
      </c>
      <c r="X810">
        <f>IF(insurance9[[#This Row],[sex]]="female",0,1)</f>
        <v>1</v>
      </c>
      <c r="Y810">
        <f>insurance9[[#This Row],[bmi]]</f>
        <v>30.14</v>
      </c>
      <c r="Z810">
        <f>insurance9[[#This Row],[children]]</f>
        <v>0</v>
      </c>
    </row>
    <row r="811" spans="1:26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 s="29">
        <v>3309.7926000000002</v>
      </c>
      <c r="H811" cm="1">
        <f t="array" ref="H811">INDEX(kelas_charges[kelas],MATCH(1,(insurance9[[#This Row],[charges]]&gt;=kelas_charges[Lower])*(insurance9[[#This Row],[charges]]&lt;kelas_charges[Upper]),0),1)</f>
        <v>1</v>
      </c>
      <c r="I811" t="str" cm="1">
        <f t="array" ref="I811">INDEX(kelas_charges[desc],MATCH(1,(insurance9[[#This Row],[charges]]&gt;=kelas_charges[Lower])*(insurance9[[#This Row],[charges]]&lt;kelas_charges[Upper]),0),1)</f>
        <v>1121 s.d 6817</v>
      </c>
      <c r="J811">
        <f>IF(insurance9[[#This Row],[charges]]&gt;16700,1,0)</f>
        <v>0</v>
      </c>
      <c r="K811" s="138">
        <f>insurance9[[#This Row],[charges]]</f>
        <v>3309.7926000000002</v>
      </c>
      <c r="L811">
        <f>insurance9[[#This Row],[age]]</f>
        <v>25</v>
      </c>
      <c r="M811">
        <f>IF(insurance9[[#This Row],[smoker]]="yes",1,0)</f>
        <v>0</v>
      </c>
      <c r="N811" t="str">
        <f>IF(insurance9[[#This Row],[smoker]]="yes","Perokok","Non Perokok")</f>
        <v>Non Perokok</v>
      </c>
      <c r="O811" s="138">
        <f>insurance9[[#This Row],[charges]]</f>
        <v>3309.7926000000002</v>
      </c>
      <c r="P811" s="138" t="str" cm="1">
        <f t="array" ref="P811">INDEX(bmi[bmi name],MATCH(1,(insurance9[[#This Row],[bmi]]&lt;bmi[bmi atas])*(insurance9[[#This Row],[bmi]]&gt;=bmi[bmi bawah]),0),0)</f>
        <v>Obesitas I</v>
      </c>
      <c r="Q811" s="138">
        <f>insurance9[[#This Row],[cha]]</f>
        <v>3309.7926000000002</v>
      </c>
      <c r="R811" s="138" t="str">
        <f>insurance9[[#This Row],[smo]]</f>
        <v>Non Perokok</v>
      </c>
      <c r="S811" s="149">
        <f>insurance9[[#This Row],[bmi]]</f>
        <v>25.84</v>
      </c>
      <c r="T811" s="149">
        <f>insurance9[[#This Row],[age]]</f>
        <v>25</v>
      </c>
      <c r="U811" s="149">
        <f>insurance9[[#This Row],[bmi2]]</f>
        <v>25.84</v>
      </c>
      <c r="V811">
        <f>insurance9[[#This Row],[charges_class]]</f>
        <v>1</v>
      </c>
      <c r="W811">
        <f>VLOOKUP(insurance9[[#This Row],[region]],Table2[],2,0)</f>
        <v>2</v>
      </c>
      <c r="X811">
        <f>IF(insurance9[[#This Row],[sex]]="female",0,1)</f>
        <v>1</v>
      </c>
      <c r="Y811">
        <f>insurance9[[#This Row],[bmi]]</f>
        <v>25.84</v>
      </c>
      <c r="Z811">
        <f>insurance9[[#This Row],[children]]</f>
        <v>1</v>
      </c>
    </row>
    <row r="812" spans="1:26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 s="29">
        <v>9414.92</v>
      </c>
      <c r="H812" cm="1">
        <f t="array" ref="H812">INDEX(kelas_charges[kelas],MATCH(1,(insurance9[[#This Row],[charges]]&gt;=kelas_charges[Lower])*(insurance9[[#This Row],[charges]]&lt;kelas_charges[Upper]),0),1)</f>
        <v>2</v>
      </c>
      <c r="I812" t="str" cm="1">
        <f t="array" ref="I812">INDEX(kelas_charges[desc],MATCH(1,(insurance9[[#This Row],[charges]]&gt;=kelas_charges[Lower])*(insurance9[[#This Row],[charges]]&lt;kelas_charges[Upper]),0),1)</f>
        <v>6817 s.d 12512</v>
      </c>
      <c r="J812">
        <f>IF(insurance9[[#This Row],[charges]]&gt;16700,1,0)</f>
        <v>0</v>
      </c>
      <c r="K812" s="138">
        <f>insurance9[[#This Row],[charges]]</f>
        <v>9414.92</v>
      </c>
      <c r="L812">
        <f>insurance9[[#This Row],[age]]</f>
        <v>46</v>
      </c>
      <c r="M812">
        <f>IF(insurance9[[#This Row],[smoker]]="yes",1,0)</f>
        <v>0</v>
      </c>
      <c r="N812" t="str">
        <f>IF(insurance9[[#This Row],[smoker]]="yes","Perokok","Non Perokok")</f>
        <v>Non Perokok</v>
      </c>
      <c r="O812" s="138">
        <f>insurance9[[#This Row],[charges]]</f>
        <v>9414.92</v>
      </c>
      <c r="P812" s="138" t="str" cm="1">
        <f t="array" ref="P812">INDEX(bmi[bmi name],MATCH(1,(insurance9[[#This Row],[bmi]]&lt;bmi[bmi atas])*(insurance9[[#This Row],[bmi]]&gt;=bmi[bmi bawah]),0),0)</f>
        <v>Obesitas II</v>
      </c>
      <c r="Q812" s="138">
        <f>insurance9[[#This Row],[cha]]</f>
        <v>9414.92</v>
      </c>
      <c r="R812" s="138" t="str">
        <f>insurance9[[#This Row],[smo]]</f>
        <v>Non Perokok</v>
      </c>
      <c r="S812" s="149">
        <f>insurance9[[#This Row],[bmi]]</f>
        <v>30.8</v>
      </c>
      <c r="T812" s="149">
        <f>insurance9[[#This Row],[age]]</f>
        <v>46</v>
      </c>
      <c r="U812" s="149">
        <f>insurance9[[#This Row],[bmi2]]</f>
        <v>30.8</v>
      </c>
      <c r="V812">
        <f>insurance9[[#This Row],[charges_class]]</f>
        <v>2</v>
      </c>
      <c r="W812">
        <f>VLOOKUP(insurance9[[#This Row],[region]],Table2[],2,0)</f>
        <v>3</v>
      </c>
      <c r="X812">
        <f>IF(insurance9[[#This Row],[sex]]="female",0,1)</f>
        <v>0</v>
      </c>
      <c r="Y812">
        <f>insurance9[[#This Row],[bmi]]</f>
        <v>30.8</v>
      </c>
      <c r="Z812">
        <f>insurance9[[#This Row],[children]]</f>
        <v>3</v>
      </c>
    </row>
    <row r="813" spans="1:26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 s="29">
        <v>6360.9935999999998</v>
      </c>
      <c r="H813" cm="1">
        <f t="array" ref="H813">INDEX(kelas_charges[kelas],MATCH(1,(insurance9[[#This Row],[charges]]&gt;=kelas_charges[Lower])*(insurance9[[#This Row],[charges]]&lt;kelas_charges[Upper]),0),1)</f>
        <v>1</v>
      </c>
      <c r="I813" t="str" cm="1">
        <f t="array" ref="I813">INDEX(kelas_charges[desc],MATCH(1,(insurance9[[#This Row],[charges]]&gt;=kelas_charges[Lower])*(insurance9[[#This Row],[charges]]&lt;kelas_charges[Upper]),0),1)</f>
        <v>1121 s.d 6817</v>
      </c>
      <c r="J813">
        <f>IF(insurance9[[#This Row],[charges]]&gt;16700,1,0)</f>
        <v>0</v>
      </c>
      <c r="K813" s="138">
        <f>insurance9[[#This Row],[charges]]</f>
        <v>6360.9935999999998</v>
      </c>
      <c r="L813">
        <f>insurance9[[#This Row],[age]]</f>
        <v>33</v>
      </c>
      <c r="M813">
        <f>IF(insurance9[[#This Row],[smoker]]="yes",1,0)</f>
        <v>0</v>
      </c>
      <c r="N813" t="str">
        <f>IF(insurance9[[#This Row],[smoker]]="yes","Perokok","Non Perokok")</f>
        <v>Non Perokok</v>
      </c>
      <c r="O813" s="138">
        <f>insurance9[[#This Row],[charges]]</f>
        <v>6360.9935999999998</v>
      </c>
      <c r="P813" s="138" t="str" cm="1">
        <f t="array" ref="P813">INDEX(bmi[bmi name],MATCH(1,(insurance9[[#This Row],[bmi]]&lt;bmi[bmi atas])*(insurance9[[#This Row],[bmi]]&gt;=bmi[bmi bawah]),0),0)</f>
        <v>Obesitas II</v>
      </c>
      <c r="Q813" s="138">
        <f>insurance9[[#This Row],[cha]]</f>
        <v>6360.9935999999998</v>
      </c>
      <c r="R813" s="138" t="str">
        <f>insurance9[[#This Row],[smo]]</f>
        <v>Non Perokok</v>
      </c>
      <c r="S813" s="149">
        <f>insurance9[[#This Row],[bmi]]</f>
        <v>42.94</v>
      </c>
      <c r="T813" s="149">
        <f>insurance9[[#This Row],[age]]</f>
        <v>33</v>
      </c>
      <c r="U813" s="149">
        <f>insurance9[[#This Row],[bmi2]]</f>
        <v>42.94</v>
      </c>
      <c r="V813">
        <f>insurance9[[#This Row],[charges_class]]</f>
        <v>1</v>
      </c>
      <c r="W813">
        <f>VLOOKUP(insurance9[[#This Row],[region]],Table2[],2,0)</f>
        <v>1</v>
      </c>
      <c r="X813">
        <f>IF(insurance9[[#This Row],[sex]]="female",0,1)</f>
        <v>0</v>
      </c>
      <c r="Y813">
        <f>insurance9[[#This Row],[bmi]]</f>
        <v>42.94</v>
      </c>
      <c r="Z813">
        <f>insurance9[[#This Row],[children]]</f>
        <v>3</v>
      </c>
    </row>
    <row r="814" spans="1:26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 s="29">
        <v>11013.7119</v>
      </c>
      <c r="H814" cm="1">
        <f t="array" ref="H814">INDEX(kelas_charges[kelas],MATCH(1,(insurance9[[#This Row],[charges]]&gt;=kelas_charges[Lower])*(insurance9[[#This Row],[charges]]&lt;kelas_charges[Upper]),0),1)</f>
        <v>2</v>
      </c>
      <c r="I814" t="str" cm="1">
        <f t="array" ref="I814">INDEX(kelas_charges[desc],MATCH(1,(insurance9[[#This Row],[charges]]&gt;=kelas_charges[Lower])*(insurance9[[#This Row],[charges]]&lt;kelas_charges[Upper]),0),1)</f>
        <v>6817 s.d 12512</v>
      </c>
      <c r="J814">
        <f>IF(insurance9[[#This Row],[charges]]&gt;16700,1,0)</f>
        <v>0</v>
      </c>
      <c r="K814" s="138">
        <f>insurance9[[#This Row],[charges]]</f>
        <v>11013.7119</v>
      </c>
      <c r="L814">
        <f>insurance9[[#This Row],[age]]</f>
        <v>54</v>
      </c>
      <c r="M814">
        <f>IF(insurance9[[#This Row],[smoker]]="yes",1,0)</f>
        <v>0</v>
      </c>
      <c r="N814" t="str">
        <f>IF(insurance9[[#This Row],[smoker]]="yes","Perokok","Non Perokok")</f>
        <v>Non Perokok</v>
      </c>
      <c r="O814" s="138">
        <f>insurance9[[#This Row],[charges]]</f>
        <v>11013.7119</v>
      </c>
      <c r="P814" s="138" t="str" cm="1">
        <f t="array" ref="P814">INDEX(bmi[bmi name],MATCH(1,(insurance9[[#This Row],[bmi]]&lt;bmi[bmi atas])*(insurance9[[#This Row],[bmi]]&gt;=bmi[bmi bawah]),0),0)</f>
        <v>Normal</v>
      </c>
      <c r="Q814" s="138">
        <f>insurance9[[#This Row],[cha]]</f>
        <v>11013.7119</v>
      </c>
      <c r="R814" s="138" t="str">
        <f>insurance9[[#This Row],[smo]]</f>
        <v>Non Perokok</v>
      </c>
      <c r="S814" s="149">
        <f>insurance9[[#This Row],[bmi]]</f>
        <v>21.01</v>
      </c>
      <c r="T814" s="149">
        <f>insurance9[[#This Row],[age]]</f>
        <v>54</v>
      </c>
      <c r="U814" s="149">
        <f>insurance9[[#This Row],[bmi2]]</f>
        <v>21.01</v>
      </c>
      <c r="V814">
        <f>insurance9[[#This Row],[charges_class]]</f>
        <v>2</v>
      </c>
      <c r="W814">
        <f>VLOOKUP(insurance9[[#This Row],[region]],Table2[],2,0)</f>
        <v>4</v>
      </c>
      <c r="X814">
        <f>IF(insurance9[[#This Row],[sex]]="female",0,1)</f>
        <v>1</v>
      </c>
      <c r="Y814">
        <f>insurance9[[#This Row],[bmi]]</f>
        <v>21.01</v>
      </c>
      <c r="Z814">
        <f>insurance9[[#This Row],[children]]</f>
        <v>2</v>
      </c>
    </row>
    <row r="815" spans="1:26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 s="29">
        <v>4428.8878500000001</v>
      </c>
      <c r="H815" cm="1">
        <f t="array" ref="H815">INDEX(kelas_charges[kelas],MATCH(1,(insurance9[[#This Row],[charges]]&gt;=kelas_charges[Lower])*(insurance9[[#This Row],[charges]]&lt;kelas_charges[Upper]),0),1)</f>
        <v>1</v>
      </c>
      <c r="I815" t="str" cm="1">
        <f t="array" ref="I815">INDEX(kelas_charges[desc],MATCH(1,(insurance9[[#This Row],[charges]]&gt;=kelas_charges[Lower])*(insurance9[[#This Row],[charges]]&lt;kelas_charges[Upper]),0),1)</f>
        <v>1121 s.d 6817</v>
      </c>
      <c r="J815">
        <f>IF(insurance9[[#This Row],[charges]]&gt;16700,1,0)</f>
        <v>0</v>
      </c>
      <c r="K815" s="138">
        <f>insurance9[[#This Row],[charges]]</f>
        <v>4428.8878500000001</v>
      </c>
      <c r="L815">
        <f>insurance9[[#This Row],[age]]</f>
        <v>28</v>
      </c>
      <c r="M815">
        <f>IF(insurance9[[#This Row],[smoker]]="yes",1,0)</f>
        <v>0</v>
      </c>
      <c r="N815" t="str">
        <f>IF(insurance9[[#This Row],[smoker]]="yes","Perokok","Non Perokok")</f>
        <v>Non Perokok</v>
      </c>
      <c r="O815" s="138">
        <f>insurance9[[#This Row],[charges]]</f>
        <v>4428.8878500000001</v>
      </c>
      <c r="P815" s="138" t="str" cm="1">
        <f t="array" ref="P815">INDEX(bmi[bmi name],MATCH(1,(insurance9[[#This Row],[bmi]]&lt;bmi[bmi atas])*(insurance9[[#This Row],[bmi]]&gt;=bmi[bmi bawah]),0),0)</f>
        <v>Normal</v>
      </c>
      <c r="Q815" s="138">
        <f>insurance9[[#This Row],[cha]]</f>
        <v>4428.8878500000001</v>
      </c>
      <c r="R815" s="138" t="str">
        <f>insurance9[[#This Row],[smo]]</f>
        <v>Non Perokok</v>
      </c>
      <c r="S815" s="149">
        <f>insurance9[[#This Row],[bmi]]</f>
        <v>22.515000000000001</v>
      </c>
      <c r="T815" s="149">
        <f>insurance9[[#This Row],[age]]</f>
        <v>28</v>
      </c>
      <c r="U815" s="149">
        <f>insurance9[[#This Row],[bmi2]]</f>
        <v>22.515000000000001</v>
      </c>
      <c r="V815">
        <f>insurance9[[#This Row],[charges_class]]</f>
        <v>1</v>
      </c>
      <c r="W815">
        <f>VLOOKUP(insurance9[[#This Row],[region]],Table2[],2,0)</f>
        <v>2</v>
      </c>
      <c r="X815">
        <f>IF(insurance9[[#This Row],[sex]]="female",0,1)</f>
        <v>1</v>
      </c>
      <c r="Y815">
        <f>insurance9[[#This Row],[bmi]]</f>
        <v>22.515000000000001</v>
      </c>
      <c r="Z815">
        <f>insurance9[[#This Row],[children]]</f>
        <v>2</v>
      </c>
    </row>
    <row r="816" spans="1:26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 s="29">
        <v>5584.3056999999999</v>
      </c>
      <c r="H816" cm="1">
        <f t="array" ref="H816">INDEX(kelas_charges[kelas],MATCH(1,(insurance9[[#This Row],[charges]]&gt;=kelas_charges[Lower])*(insurance9[[#This Row],[charges]]&lt;kelas_charges[Upper]),0),1)</f>
        <v>1</v>
      </c>
      <c r="I816" t="str" cm="1">
        <f t="array" ref="I816">INDEX(kelas_charges[desc],MATCH(1,(insurance9[[#This Row],[charges]]&gt;=kelas_charges[Lower])*(insurance9[[#This Row],[charges]]&lt;kelas_charges[Upper]),0),1)</f>
        <v>1121 s.d 6817</v>
      </c>
      <c r="J816">
        <f>IF(insurance9[[#This Row],[charges]]&gt;16700,1,0)</f>
        <v>0</v>
      </c>
      <c r="K816" s="138">
        <f>insurance9[[#This Row],[charges]]</f>
        <v>5584.3056999999999</v>
      </c>
      <c r="L816">
        <f>insurance9[[#This Row],[age]]</f>
        <v>36</v>
      </c>
      <c r="M816">
        <f>IF(insurance9[[#This Row],[smoker]]="yes",1,0)</f>
        <v>0</v>
      </c>
      <c r="N816" t="str">
        <f>IF(insurance9[[#This Row],[smoker]]="yes","Perokok","Non Perokok")</f>
        <v>Non Perokok</v>
      </c>
      <c r="O816" s="138">
        <f>insurance9[[#This Row],[charges]]</f>
        <v>5584.3056999999999</v>
      </c>
      <c r="P816" s="138" t="str" cm="1">
        <f t="array" ref="P816">INDEX(bmi[bmi name],MATCH(1,(insurance9[[#This Row],[bmi]]&lt;bmi[bmi atas])*(insurance9[[#This Row],[bmi]]&gt;=bmi[bmi bawah]),0),0)</f>
        <v>Obesitas II</v>
      </c>
      <c r="Q816" s="138">
        <f>insurance9[[#This Row],[cha]]</f>
        <v>5584.3056999999999</v>
      </c>
      <c r="R816" s="138" t="str">
        <f>insurance9[[#This Row],[smo]]</f>
        <v>Non Perokok</v>
      </c>
      <c r="S816" s="149">
        <f>insurance9[[#This Row],[bmi]]</f>
        <v>34.43</v>
      </c>
      <c r="T816" s="149">
        <f>insurance9[[#This Row],[age]]</f>
        <v>36</v>
      </c>
      <c r="U816" s="149">
        <f>insurance9[[#This Row],[bmi2]]</f>
        <v>34.43</v>
      </c>
      <c r="V816">
        <f>insurance9[[#This Row],[charges_class]]</f>
        <v>1</v>
      </c>
      <c r="W816">
        <f>VLOOKUP(insurance9[[#This Row],[region]],Table2[],2,0)</f>
        <v>4</v>
      </c>
      <c r="X816">
        <f>IF(insurance9[[#This Row],[sex]]="female",0,1)</f>
        <v>1</v>
      </c>
      <c r="Y816">
        <f>insurance9[[#This Row],[bmi]]</f>
        <v>34.43</v>
      </c>
      <c r="Z816">
        <f>insurance9[[#This Row],[children]]</f>
        <v>2</v>
      </c>
    </row>
    <row r="817" spans="1:26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 s="29">
        <v>1877.9294</v>
      </c>
      <c r="H817" cm="1">
        <f t="array" ref="H817">INDEX(kelas_charges[kelas],MATCH(1,(insurance9[[#This Row],[charges]]&gt;=kelas_charges[Lower])*(insurance9[[#This Row],[charges]]&lt;kelas_charges[Upper]),0),1)</f>
        <v>1</v>
      </c>
      <c r="I817" t="str" cm="1">
        <f t="array" ref="I817">INDEX(kelas_charges[desc],MATCH(1,(insurance9[[#This Row],[charges]]&gt;=kelas_charges[Lower])*(insurance9[[#This Row],[charges]]&lt;kelas_charges[Upper]),0),1)</f>
        <v>1121 s.d 6817</v>
      </c>
      <c r="J817">
        <f>IF(insurance9[[#This Row],[charges]]&gt;16700,1,0)</f>
        <v>0</v>
      </c>
      <c r="K817" s="138">
        <f>insurance9[[#This Row],[charges]]</f>
        <v>1877.9294</v>
      </c>
      <c r="L817">
        <f>insurance9[[#This Row],[age]]</f>
        <v>20</v>
      </c>
      <c r="M817">
        <f>IF(insurance9[[#This Row],[smoker]]="yes",1,0)</f>
        <v>0</v>
      </c>
      <c r="N817" t="str">
        <f>IF(insurance9[[#This Row],[smoker]]="yes","Perokok","Non Perokok")</f>
        <v>Non Perokok</v>
      </c>
      <c r="O817" s="138">
        <f>insurance9[[#This Row],[charges]]</f>
        <v>1877.9294</v>
      </c>
      <c r="P817" s="138" t="str" cm="1">
        <f t="array" ref="P817">INDEX(bmi[bmi name],MATCH(1,(insurance9[[#This Row],[bmi]]&lt;bmi[bmi atas])*(insurance9[[#This Row],[bmi]]&gt;=bmi[bmi bawah]),0),0)</f>
        <v>Obesitas II</v>
      </c>
      <c r="Q817" s="138">
        <f>insurance9[[#This Row],[cha]]</f>
        <v>1877.9294</v>
      </c>
      <c r="R817" s="138" t="str">
        <f>insurance9[[#This Row],[smo]]</f>
        <v>Non Perokok</v>
      </c>
      <c r="S817" s="149">
        <f>insurance9[[#This Row],[bmi]]</f>
        <v>31.46</v>
      </c>
      <c r="T817" s="149">
        <f>insurance9[[#This Row],[age]]</f>
        <v>20</v>
      </c>
      <c r="U817" s="149">
        <f>insurance9[[#This Row],[bmi2]]</f>
        <v>31.46</v>
      </c>
      <c r="V817">
        <f>insurance9[[#This Row],[charges_class]]</f>
        <v>1</v>
      </c>
      <c r="W817">
        <f>VLOOKUP(insurance9[[#This Row],[region]],Table2[],2,0)</f>
        <v>4</v>
      </c>
      <c r="X817">
        <f>IF(insurance9[[#This Row],[sex]]="female",0,1)</f>
        <v>0</v>
      </c>
      <c r="Y817">
        <f>insurance9[[#This Row],[bmi]]</f>
        <v>31.46</v>
      </c>
      <c r="Z817">
        <f>insurance9[[#This Row],[children]]</f>
        <v>0</v>
      </c>
    </row>
    <row r="818" spans="1:26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 s="29">
        <v>2842.7607499999999</v>
      </c>
      <c r="H818" cm="1">
        <f t="array" ref="H818">INDEX(kelas_charges[kelas],MATCH(1,(insurance9[[#This Row],[charges]]&gt;=kelas_charges[Lower])*(insurance9[[#This Row],[charges]]&lt;kelas_charges[Upper]),0),1)</f>
        <v>1</v>
      </c>
      <c r="I818" t="str" cm="1">
        <f t="array" ref="I818">INDEX(kelas_charges[desc],MATCH(1,(insurance9[[#This Row],[charges]]&gt;=kelas_charges[Lower])*(insurance9[[#This Row],[charges]]&lt;kelas_charges[Upper]),0),1)</f>
        <v>1121 s.d 6817</v>
      </c>
      <c r="J818">
        <f>IF(insurance9[[#This Row],[charges]]&gt;16700,1,0)</f>
        <v>0</v>
      </c>
      <c r="K818" s="138">
        <f>insurance9[[#This Row],[charges]]</f>
        <v>2842.7607499999999</v>
      </c>
      <c r="L818">
        <f>insurance9[[#This Row],[age]]</f>
        <v>24</v>
      </c>
      <c r="M818">
        <f>IF(insurance9[[#This Row],[smoker]]="yes",1,0)</f>
        <v>0</v>
      </c>
      <c r="N818" t="str">
        <f>IF(insurance9[[#This Row],[smoker]]="yes","Perokok","Non Perokok")</f>
        <v>Non Perokok</v>
      </c>
      <c r="O818" s="138">
        <f>insurance9[[#This Row],[charges]]</f>
        <v>2842.7607499999999</v>
      </c>
      <c r="P818" s="138" t="str" cm="1">
        <f t="array" ref="P818">INDEX(bmi[bmi name],MATCH(1,(insurance9[[#This Row],[bmi]]&lt;bmi[bmi atas])*(insurance9[[#This Row],[bmi]]&gt;=bmi[bmi bawah]),0),0)</f>
        <v>Overweight</v>
      </c>
      <c r="Q818" s="138">
        <f>insurance9[[#This Row],[cha]]</f>
        <v>2842.7607499999999</v>
      </c>
      <c r="R818" s="138" t="str">
        <f>insurance9[[#This Row],[smo]]</f>
        <v>Non Perokok</v>
      </c>
      <c r="S818" s="149">
        <f>insurance9[[#This Row],[bmi]]</f>
        <v>24.225000000000001</v>
      </c>
      <c r="T818" s="149">
        <f>insurance9[[#This Row],[age]]</f>
        <v>24</v>
      </c>
      <c r="U818" s="149">
        <f>insurance9[[#This Row],[bmi2]]</f>
        <v>24.225000000000001</v>
      </c>
      <c r="V818">
        <f>insurance9[[#This Row],[charges_class]]</f>
        <v>1</v>
      </c>
      <c r="W818">
        <f>VLOOKUP(insurance9[[#This Row],[region]],Table2[],2,0)</f>
        <v>1</v>
      </c>
      <c r="X818">
        <f>IF(insurance9[[#This Row],[sex]]="female",0,1)</f>
        <v>0</v>
      </c>
      <c r="Y818">
        <f>insurance9[[#This Row],[bmi]]</f>
        <v>24.225000000000001</v>
      </c>
      <c r="Z818">
        <f>insurance9[[#This Row],[children]]</f>
        <v>0</v>
      </c>
    </row>
    <row r="819" spans="1:26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 s="29">
        <v>3597.596</v>
      </c>
      <c r="H819" cm="1">
        <f t="array" ref="H819">INDEX(kelas_charges[kelas],MATCH(1,(insurance9[[#This Row],[charges]]&gt;=kelas_charges[Lower])*(insurance9[[#This Row],[charges]]&lt;kelas_charges[Upper]),0),1)</f>
        <v>1</v>
      </c>
      <c r="I819" t="str" cm="1">
        <f t="array" ref="I819">INDEX(kelas_charges[desc],MATCH(1,(insurance9[[#This Row],[charges]]&gt;=kelas_charges[Lower])*(insurance9[[#This Row],[charges]]&lt;kelas_charges[Upper]),0),1)</f>
        <v>1121 s.d 6817</v>
      </c>
      <c r="J819">
        <f>IF(insurance9[[#This Row],[charges]]&gt;16700,1,0)</f>
        <v>0</v>
      </c>
      <c r="K819" s="138">
        <f>insurance9[[#This Row],[charges]]</f>
        <v>3597.596</v>
      </c>
      <c r="L819">
        <f>insurance9[[#This Row],[age]]</f>
        <v>23</v>
      </c>
      <c r="M819">
        <f>IF(insurance9[[#This Row],[smoker]]="yes",1,0)</f>
        <v>0</v>
      </c>
      <c r="N819" t="str">
        <f>IF(insurance9[[#This Row],[smoker]]="yes","Perokok","Non Perokok")</f>
        <v>Non Perokok</v>
      </c>
      <c r="O819" s="138">
        <f>insurance9[[#This Row],[charges]]</f>
        <v>3597.596</v>
      </c>
      <c r="P819" s="138" t="str" cm="1">
        <f t="array" ref="P819">INDEX(bmi[bmi name],MATCH(1,(insurance9[[#This Row],[bmi]]&lt;bmi[bmi atas])*(insurance9[[#This Row],[bmi]]&gt;=bmi[bmi bawah]),0),0)</f>
        <v>Obesitas II</v>
      </c>
      <c r="Q819" s="138">
        <f>insurance9[[#This Row],[cha]]</f>
        <v>3597.596</v>
      </c>
      <c r="R819" s="138" t="str">
        <f>insurance9[[#This Row],[smo]]</f>
        <v>Non Perokok</v>
      </c>
      <c r="S819" s="149">
        <f>insurance9[[#This Row],[bmi]]</f>
        <v>37.1</v>
      </c>
      <c r="T819" s="149">
        <f>insurance9[[#This Row],[age]]</f>
        <v>23</v>
      </c>
      <c r="U819" s="149">
        <f>insurance9[[#This Row],[bmi2]]</f>
        <v>37.1</v>
      </c>
      <c r="V819">
        <f>insurance9[[#This Row],[charges_class]]</f>
        <v>1</v>
      </c>
      <c r="W819">
        <f>VLOOKUP(insurance9[[#This Row],[region]],Table2[],2,0)</f>
        <v>3</v>
      </c>
      <c r="X819">
        <f>IF(insurance9[[#This Row],[sex]]="female",0,1)</f>
        <v>1</v>
      </c>
      <c r="Y819">
        <f>insurance9[[#This Row],[bmi]]</f>
        <v>37.1</v>
      </c>
      <c r="Z819">
        <f>insurance9[[#This Row],[children]]</f>
        <v>3</v>
      </c>
    </row>
    <row r="820" spans="1:26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 s="29">
        <v>23401.30575</v>
      </c>
      <c r="H820" cm="1">
        <f t="array" ref="H820">INDEX(kelas_charges[kelas],MATCH(1,(insurance9[[#This Row],[charges]]&gt;=kelas_charges[Lower])*(insurance9[[#This Row],[charges]]&lt;kelas_charges[Upper]),0),1)</f>
        <v>4</v>
      </c>
      <c r="I820" t="str" cm="1">
        <f t="array" ref="I820">INDEX(kelas_charges[desc],MATCH(1,(insurance9[[#This Row],[charges]]&gt;=kelas_charges[Lower])*(insurance9[[#This Row],[charges]]&lt;kelas_charges[Upper]),0),1)</f>
        <v>18207 s.d 23903</v>
      </c>
      <c r="J820">
        <f>IF(insurance9[[#This Row],[charges]]&gt;16700,1,0)</f>
        <v>1</v>
      </c>
      <c r="K820" s="138">
        <f>insurance9[[#This Row],[charges]]</f>
        <v>23401.30575</v>
      </c>
      <c r="L820">
        <f>insurance9[[#This Row],[age]]</f>
        <v>47</v>
      </c>
      <c r="M820">
        <f>IF(insurance9[[#This Row],[smoker]]="yes",1,0)</f>
        <v>1</v>
      </c>
      <c r="N820" t="str">
        <f>IF(insurance9[[#This Row],[smoker]]="yes","Perokok","Non Perokok")</f>
        <v>Perokok</v>
      </c>
      <c r="O820" s="138">
        <f>insurance9[[#This Row],[charges]]</f>
        <v>23401.30575</v>
      </c>
      <c r="P820" s="138" t="str" cm="1">
        <f t="array" ref="P820">INDEX(bmi[bmi name],MATCH(1,(insurance9[[#This Row],[bmi]]&lt;bmi[bmi atas])*(insurance9[[#This Row],[bmi]]&gt;=bmi[bmi bawah]),0),0)</f>
        <v>Obesitas I</v>
      </c>
      <c r="Q820" s="138">
        <f>insurance9[[#This Row],[cha]]</f>
        <v>23401.30575</v>
      </c>
      <c r="R820" s="138" t="str">
        <f>insurance9[[#This Row],[smo]]</f>
        <v>Perokok</v>
      </c>
      <c r="S820" s="149">
        <f>insurance9[[#This Row],[bmi]]</f>
        <v>26.125</v>
      </c>
      <c r="T820" s="149">
        <f>insurance9[[#This Row],[age]]</f>
        <v>47</v>
      </c>
      <c r="U820" s="149">
        <f>insurance9[[#This Row],[bmi2]]</f>
        <v>26.125</v>
      </c>
      <c r="V820">
        <f>insurance9[[#This Row],[charges_class]]</f>
        <v>4</v>
      </c>
      <c r="W820">
        <f>VLOOKUP(insurance9[[#This Row],[region]],Table2[],2,0)</f>
        <v>2</v>
      </c>
      <c r="X820">
        <f>IF(insurance9[[#This Row],[sex]]="female",0,1)</f>
        <v>0</v>
      </c>
      <c r="Y820">
        <f>insurance9[[#This Row],[bmi]]</f>
        <v>26.125</v>
      </c>
      <c r="Z820">
        <f>insurance9[[#This Row],[children]]</f>
        <v>1</v>
      </c>
    </row>
    <row r="821" spans="1:26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 s="29">
        <v>55135.402090000003</v>
      </c>
      <c r="H821" cm="1">
        <f t="array" ref="H821">INDEX(kelas_charges[kelas],MATCH(1,(insurance9[[#This Row],[charges]]&gt;=kelas_charges[Lower])*(insurance9[[#This Row],[charges]]&lt;kelas_charges[Upper]),0),1)</f>
        <v>10</v>
      </c>
      <c r="I821" t="str" cm="1">
        <f t="array" ref="I821">INDEX(kelas_charges[desc],MATCH(1,(insurance9[[#This Row],[charges]]&gt;=kelas_charges[Lower])*(insurance9[[#This Row],[charges]]&lt;kelas_charges[Upper]),0),1)</f>
        <v>52379 s.d 58075</v>
      </c>
      <c r="J821">
        <f>IF(insurance9[[#This Row],[charges]]&gt;16700,1,0)</f>
        <v>1</v>
      </c>
      <c r="K821" s="138">
        <f>insurance9[[#This Row],[charges]]</f>
        <v>55135.402090000003</v>
      </c>
      <c r="L821">
        <f>insurance9[[#This Row],[age]]</f>
        <v>33</v>
      </c>
      <c r="M821">
        <f>IF(insurance9[[#This Row],[smoker]]="yes",1,0)</f>
        <v>1</v>
      </c>
      <c r="N821" t="str">
        <f>IF(insurance9[[#This Row],[smoker]]="yes","Perokok","Non Perokok")</f>
        <v>Perokok</v>
      </c>
      <c r="O821" s="138">
        <f>insurance9[[#This Row],[charges]]</f>
        <v>55135.402090000003</v>
      </c>
      <c r="P821" s="138" t="str" cm="1">
        <f t="array" ref="P821">INDEX(bmi[bmi name],MATCH(1,(insurance9[[#This Row],[bmi]]&lt;bmi[bmi atas])*(insurance9[[#This Row],[bmi]]&gt;=bmi[bmi bawah]),0),0)</f>
        <v>Obesitas II</v>
      </c>
      <c r="Q821" s="138">
        <f>insurance9[[#This Row],[cha]]</f>
        <v>55135.402090000003</v>
      </c>
      <c r="R821" s="138" t="str">
        <f>insurance9[[#This Row],[smo]]</f>
        <v>Perokok</v>
      </c>
      <c r="S821" s="149">
        <f>insurance9[[#This Row],[bmi]]</f>
        <v>35.53</v>
      </c>
      <c r="T821" s="149">
        <f>insurance9[[#This Row],[age]]</f>
        <v>33</v>
      </c>
      <c r="U821" s="149">
        <f>insurance9[[#This Row],[bmi2]]</f>
        <v>35.53</v>
      </c>
      <c r="V821">
        <f>insurance9[[#This Row],[charges_class]]</f>
        <v>10</v>
      </c>
      <c r="W821">
        <f>VLOOKUP(insurance9[[#This Row],[region]],Table2[],2,0)</f>
        <v>1</v>
      </c>
      <c r="X821">
        <f>IF(insurance9[[#This Row],[sex]]="female",0,1)</f>
        <v>0</v>
      </c>
      <c r="Y821">
        <f>insurance9[[#This Row],[bmi]]</f>
        <v>35.53</v>
      </c>
      <c r="Z821">
        <f>insurance9[[#This Row],[children]]</f>
        <v>0</v>
      </c>
    </row>
    <row r="822" spans="1:26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 s="29">
        <v>7445.9179999999997</v>
      </c>
      <c r="H822" cm="1">
        <f t="array" ref="H822">INDEX(kelas_charges[kelas],MATCH(1,(insurance9[[#This Row],[charges]]&gt;=kelas_charges[Lower])*(insurance9[[#This Row],[charges]]&lt;kelas_charges[Upper]),0),1)</f>
        <v>2</v>
      </c>
      <c r="I822" t="str" cm="1">
        <f t="array" ref="I822">INDEX(kelas_charges[desc],MATCH(1,(insurance9[[#This Row],[charges]]&gt;=kelas_charges[Lower])*(insurance9[[#This Row],[charges]]&lt;kelas_charges[Upper]),0),1)</f>
        <v>6817 s.d 12512</v>
      </c>
      <c r="J822">
        <f>IF(insurance9[[#This Row],[charges]]&gt;16700,1,0)</f>
        <v>0</v>
      </c>
      <c r="K822" s="138">
        <f>insurance9[[#This Row],[charges]]</f>
        <v>7445.9179999999997</v>
      </c>
      <c r="L822">
        <f>insurance9[[#This Row],[age]]</f>
        <v>45</v>
      </c>
      <c r="M822">
        <f>IF(insurance9[[#This Row],[smoker]]="yes",1,0)</f>
        <v>0</v>
      </c>
      <c r="N822" t="str">
        <f>IF(insurance9[[#This Row],[smoker]]="yes","Perokok","Non Perokok")</f>
        <v>Non Perokok</v>
      </c>
      <c r="O822" s="138">
        <f>insurance9[[#This Row],[charges]]</f>
        <v>7445.9179999999997</v>
      </c>
      <c r="P822" s="138" t="str" cm="1">
        <f t="array" ref="P822">INDEX(bmi[bmi name],MATCH(1,(insurance9[[#This Row],[bmi]]&lt;bmi[bmi atas])*(insurance9[[#This Row],[bmi]]&gt;=bmi[bmi bawah]),0),0)</f>
        <v>Obesitas II</v>
      </c>
      <c r="Q822" s="138">
        <f>insurance9[[#This Row],[cha]]</f>
        <v>7445.9179999999997</v>
      </c>
      <c r="R822" s="138" t="str">
        <f>insurance9[[#This Row],[smo]]</f>
        <v>Non Perokok</v>
      </c>
      <c r="S822" s="149">
        <f>insurance9[[#This Row],[bmi]]</f>
        <v>33.700000000000003</v>
      </c>
      <c r="T822" s="149">
        <f>insurance9[[#This Row],[age]]</f>
        <v>45</v>
      </c>
      <c r="U822" s="149">
        <f>insurance9[[#This Row],[bmi2]]</f>
        <v>33.700000000000003</v>
      </c>
      <c r="V822">
        <f>insurance9[[#This Row],[charges_class]]</f>
        <v>2</v>
      </c>
      <c r="W822">
        <f>VLOOKUP(insurance9[[#This Row],[region]],Table2[],2,0)</f>
        <v>3</v>
      </c>
      <c r="X822">
        <f>IF(insurance9[[#This Row],[sex]]="female",0,1)</f>
        <v>1</v>
      </c>
      <c r="Y822">
        <f>insurance9[[#This Row],[bmi]]</f>
        <v>33.700000000000003</v>
      </c>
      <c r="Z822">
        <f>insurance9[[#This Row],[children]]</f>
        <v>1</v>
      </c>
    </row>
    <row r="823" spans="1:26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 s="29">
        <v>2680.9493000000002</v>
      </c>
      <c r="H823" cm="1">
        <f t="array" ref="H823">INDEX(kelas_charges[kelas],MATCH(1,(insurance9[[#This Row],[charges]]&gt;=kelas_charges[Lower])*(insurance9[[#This Row],[charges]]&lt;kelas_charges[Upper]),0),1)</f>
        <v>1</v>
      </c>
      <c r="I823" t="str" cm="1">
        <f t="array" ref="I823">INDEX(kelas_charges[desc],MATCH(1,(insurance9[[#This Row],[charges]]&gt;=kelas_charges[Lower])*(insurance9[[#This Row],[charges]]&lt;kelas_charges[Upper]),0),1)</f>
        <v>1121 s.d 6817</v>
      </c>
      <c r="J823">
        <f>IF(insurance9[[#This Row],[charges]]&gt;16700,1,0)</f>
        <v>0</v>
      </c>
      <c r="K823" s="138">
        <f>insurance9[[#This Row],[charges]]</f>
        <v>2680.9493000000002</v>
      </c>
      <c r="L823">
        <f>insurance9[[#This Row],[age]]</f>
        <v>26</v>
      </c>
      <c r="M823">
        <f>IF(insurance9[[#This Row],[smoker]]="yes",1,0)</f>
        <v>0</v>
      </c>
      <c r="N823" t="str">
        <f>IF(insurance9[[#This Row],[smoker]]="yes","Perokok","Non Perokok")</f>
        <v>Non Perokok</v>
      </c>
      <c r="O823" s="138">
        <f>insurance9[[#This Row],[charges]]</f>
        <v>2680.9493000000002</v>
      </c>
      <c r="P823" s="138" t="str" cm="1">
        <f t="array" ref="P823">INDEX(bmi[bmi name],MATCH(1,(insurance9[[#This Row],[bmi]]&lt;bmi[bmi atas])*(insurance9[[#This Row],[bmi]]&gt;=bmi[bmi bawah]),0),0)</f>
        <v>Underweight</v>
      </c>
      <c r="Q823" s="138">
        <f>insurance9[[#This Row],[cha]]</f>
        <v>2680.9493000000002</v>
      </c>
      <c r="R823" s="138" t="str">
        <f>insurance9[[#This Row],[smo]]</f>
        <v>Non Perokok</v>
      </c>
      <c r="S823" s="149">
        <f>insurance9[[#This Row],[bmi]]</f>
        <v>17.670000000000002</v>
      </c>
      <c r="T823" s="149">
        <f>insurance9[[#This Row],[age]]</f>
        <v>26</v>
      </c>
      <c r="U823" s="149">
        <f>insurance9[[#This Row],[bmi2]]</f>
        <v>17.670000000000002</v>
      </c>
      <c r="V823">
        <f>insurance9[[#This Row],[charges_class]]</f>
        <v>1</v>
      </c>
      <c r="W823">
        <f>VLOOKUP(insurance9[[#This Row],[region]],Table2[],2,0)</f>
        <v>1</v>
      </c>
      <c r="X823">
        <f>IF(insurance9[[#This Row],[sex]]="female",0,1)</f>
        <v>1</v>
      </c>
      <c r="Y823">
        <f>insurance9[[#This Row],[bmi]]</f>
        <v>17.670000000000002</v>
      </c>
      <c r="Z823">
        <f>insurance9[[#This Row],[children]]</f>
        <v>0</v>
      </c>
    </row>
    <row r="824" spans="1:26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 s="29">
        <v>1621.8827000000001</v>
      </c>
      <c r="H824" cm="1">
        <f t="array" ref="H824">INDEX(kelas_charges[kelas],MATCH(1,(insurance9[[#This Row],[charges]]&gt;=kelas_charges[Lower])*(insurance9[[#This Row],[charges]]&lt;kelas_charges[Upper]),0),1)</f>
        <v>1</v>
      </c>
      <c r="I824" t="str" cm="1">
        <f t="array" ref="I824">INDEX(kelas_charges[desc],MATCH(1,(insurance9[[#This Row],[charges]]&gt;=kelas_charges[Lower])*(insurance9[[#This Row],[charges]]&lt;kelas_charges[Upper]),0),1)</f>
        <v>1121 s.d 6817</v>
      </c>
      <c r="J824">
        <f>IF(insurance9[[#This Row],[charges]]&gt;16700,1,0)</f>
        <v>0</v>
      </c>
      <c r="K824" s="138">
        <f>insurance9[[#This Row],[charges]]</f>
        <v>1621.8827000000001</v>
      </c>
      <c r="L824">
        <f>insurance9[[#This Row],[age]]</f>
        <v>18</v>
      </c>
      <c r="M824">
        <f>IF(insurance9[[#This Row],[smoker]]="yes",1,0)</f>
        <v>0</v>
      </c>
      <c r="N824" t="str">
        <f>IF(insurance9[[#This Row],[smoker]]="yes","Perokok","Non Perokok")</f>
        <v>Non Perokok</v>
      </c>
      <c r="O824" s="138">
        <f>insurance9[[#This Row],[charges]]</f>
        <v>1621.8827000000001</v>
      </c>
      <c r="P824" s="138" t="str" cm="1">
        <f t="array" ref="P824">INDEX(bmi[bmi name],MATCH(1,(insurance9[[#This Row],[bmi]]&lt;bmi[bmi atas])*(insurance9[[#This Row],[bmi]]&gt;=bmi[bmi bawah]),0),0)</f>
        <v>Obesitas II</v>
      </c>
      <c r="Q824" s="138">
        <f>insurance9[[#This Row],[cha]]</f>
        <v>1621.8827000000001</v>
      </c>
      <c r="R824" s="138" t="str">
        <f>insurance9[[#This Row],[smo]]</f>
        <v>Non Perokok</v>
      </c>
      <c r="S824" s="149">
        <f>insurance9[[#This Row],[bmi]]</f>
        <v>31.13</v>
      </c>
      <c r="T824" s="149">
        <f>insurance9[[#This Row],[age]]</f>
        <v>18</v>
      </c>
      <c r="U824" s="149">
        <f>insurance9[[#This Row],[bmi2]]</f>
        <v>31.13</v>
      </c>
      <c r="V824">
        <f>insurance9[[#This Row],[charges_class]]</f>
        <v>1</v>
      </c>
      <c r="W824">
        <f>VLOOKUP(insurance9[[#This Row],[region]],Table2[],2,0)</f>
        <v>4</v>
      </c>
      <c r="X824">
        <f>IF(insurance9[[#This Row],[sex]]="female",0,1)</f>
        <v>0</v>
      </c>
      <c r="Y824">
        <f>insurance9[[#This Row],[bmi]]</f>
        <v>31.13</v>
      </c>
      <c r="Z824">
        <f>insurance9[[#This Row],[children]]</f>
        <v>0</v>
      </c>
    </row>
    <row r="825" spans="1:26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 s="29">
        <v>8219.2039000000004</v>
      </c>
      <c r="H825" cm="1">
        <f t="array" ref="H825">INDEX(kelas_charges[kelas],MATCH(1,(insurance9[[#This Row],[charges]]&gt;=kelas_charges[Lower])*(insurance9[[#This Row],[charges]]&lt;kelas_charges[Upper]),0),1)</f>
        <v>2</v>
      </c>
      <c r="I825" t="str" cm="1">
        <f t="array" ref="I825">INDEX(kelas_charges[desc],MATCH(1,(insurance9[[#This Row],[charges]]&gt;=kelas_charges[Lower])*(insurance9[[#This Row],[charges]]&lt;kelas_charges[Upper]),0),1)</f>
        <v>6817 s.d 12512</v>
      </c>
      <c r="J825">
        <f>IF(insurance9[[#This Row],[charges]]&gt;16700,1,0)</f>
        <v>0</v>
      </c>
      <c r="K825" s="138">
        <f>insurance9[[#This Row],[charges]]</f>
        <v>8219.2039000000004</v>
      </c>
      <c r="L825">
        <f>insurance9[[#This Row],[age]]</f>
        <v>44</v>
      </c>
      <c r="M825">
        <f>IF(insurance9[[#This Row],[smoker]]="yes",1,0)</f>
        <v>0</v>
      </c>
      <c r="N825" t="str">
        <f>IF(insurance9[[#This Row],[smoker]]="yes","Perokok","Non Perokok")</f>
        <v>Non Perokok</v>
      </c>
      <c r="O825" s="138">
        <f>insurance9[[#This Row],[charges]]</f>
        <v>8219.2039000000004</v>
      </c>
      <c r="P825" s="138" t="str" cm="1">
        <f t="array" ref="P825">INDEX(bmi[bmi name],MATCH(1,(insurance9[[#This Row],[bmi]]&lt;bmi[bmi atas])*(insurance9[[#This Row],[bmi]]&gt;=bmi[bmi bawah]),0),0)</f>
        <v>Obesitas I</v>
      </c>
      <c r="Q825" s="138">
        <f>insurance9[[#This Row],[cha]]</f>
        <v>8219.2039000000004</v>
      </c>
      <c r="R825" s="138" t="str">
        <f>insurance9[[#This Row],[smo]]</f>
        <v>Non Perokok</v>
      </c>
      <c r="S825" s="149">
        <f>insurance9[[#This Row],[bmi]]</f>
        <v>29.81</v>
      </c>
      <c r="T825" s="149">
        <f>insurance9[[#This Row],[age]]</f>
        <v>44</v>
      </c>
      <c r="U825" s="149">
        <f>insurance9[[#This Row],[bmi2]]</f>
        <v>29.81</v>
      </c>
      <c r="V825">
        <f>insurance9[[#This Row],[charges_class]]</f>
        <v>2</v>
      </c>
      <c r="W825">
        <f>VLOOKUP(insurance9[[#This Row],[region]],Table2[],2,0)</f>
        <v>4</v>
      </c>
      <c r="X825">
        <f>IF(insurance9[[#This Row],[sex]]="female",0,1)</f>
        <v>0</v>
      </c>
      <c r="Y825">
        <f>insurance9[[#This Row],[bmi]]</f>
        <v>29.81</v>
      </c>
      <c r="Z825">
        <f>insurance9[[#This Row],[children]]</f>
        <v>2</v>
      </c>
    </row>
    <row r="826" spans="1:26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 s="29">
        <v>12523.604799999999</v>
      </c>
      <c r="H826" cm="1">
        <f t="array" ref="H826">INDEX(kelas_charges[kelas],MATCH(1,(insurance9[[#This Row],[charges]]&gt;=kelas_charges[Lower])*(insurance9[[#This Row],[charges]]&lt;kelas_charges[Upper]),0),1)</f>
        <v>3</v>
      </c>
      <c r="I826" t="str" cm="1">
        <f t="array" ref="I826">INDEX(kelas_charges[desc],MATCH(1,(insurance9[[#This Row],[charges]]&gt;=kelas_charges[Lower])*(insurance9[[#This Row],[charges]]&lt;kelas_charges[Upper]),0),1)</f>
        <v>12512 s.d 18207</v>
      </c>
      <c r="J826">
        <f>IF(insurance9[[#This Row],[charges]]&gt;16700,1,0)</f>
        <v>0</v>
      </c>
      <c r="K826" s="138">
        <f>insurance9[[#This Row],[charges]]</f>
        <v>12523.604799999999</v>
      </c>
      <c r="L826">
        <f>insurance9[[#This Row],[age]]</f>
        <v>60</v>
      </c>
      <c r="M826">
        <f>IF(insurance9[[#This Row],[smoker]]="yes",1,0)</f>
        <v>0</v>
      </c>
      <c r="N826" t="str">
        <f>IF(insurance9[[#This Row],[smoker]]="yes","Perokok","Non Perokok")</f>
        <v>Non Perokok</v>
      </c>
      <c r="O826" s="138">
        <f>insurance9[[#This Row],[charges]]</f>
        <v>12523.604799999999</v>
      </c>
      <c r="P826" s="138" t="str" cm="1">
        <f t="array" ref="P826">INDEX(bmi[bmi name],MATCH(1,(insurance9[[#This Row],[bmi]]&lt;bmi[bmi atas])*(insurance9[[#This Row],[bmi]]&gt;=bmi[bmi bawah]),0),0)</f>
        <v>Overweight</v>
      </c>
      <c r="Q826" s="138">
        <f>insurance9[[#This Row],[cha]]</f>
        <v>12523.604799999999</v>
      </c>
      <c r="R826" s="138" t="str">
        <f>insurance9[[#This Row],[smo]]</f>
        <v>Non Perokok</v>
      </c>
      <c r="S826" s="149">
        <f>insurance9[[#This Row],[bmi]]</f>
        <v>24.32</v>
      </c>
      <c r="T826" s="149">
        <f>insurance9[[#This Row],[age]]</f>
        <v>60</v>
      </c>
      <c r="U826" s="149">
        <f>insurance9[[#This Row],[bmi2]]</f>
        <v>24.32</v>
      </c>
      <c r="V826">
        <f>insurance9[[#This Row],[charges_class]]</f>
        <v>3</v>
      </c>
      <c r="W826">
        <f>VLOOKUP(insurance9[[#This Row],[region]],Table2[],2,0)</f>
        <v>1</v>
      </c>
      <c r="X826">
        <f>IF(insurance9[[#This Row],[sex]]="female",0,1)</f>
        <v>1</v>
      </c>
      <c r="Y826">
        <f>insurance9[[#This Row],[bmi]]</f>
        <v>24.32</v>
      </c>
      <c r="Z826">
        <f>insurance9[[#This Row],[children]]</f>
        <v>0</v>
      </c>
    </row>
    <row r="827" spans="1:26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 s="29">
        <v>16069.08475</v>
      </c>
      <c r="H827" cm="1">
        <f t="array" ref="H827">INDEX(kelas_charges[kelas],MATCH(1,(insurance9[[#This Row],[charges]]&gt;=kelas_charges[Lower])*(insurance9[[#This Row],[charges]]&lt;kelas_charges[Upper]),0),1)</f>
        <v>3</v>
      </c>
      <c r="I827" t="str" cm="1">
        <f t="array" ref="I827">INDEX(kelas_charges[desc],MATCH(1,(insurance9[[#This Row],[charges]]&gt;=kelas_charges[Lower])*(insurance9[[#This Row],[charges]]&lt;kelas_charges[Upper]),0),1)</f>
        <v>12512 s.d 18207</v>
      </c>
      <c r="J827">
        <f>IF(insurance9[[#This Row],[charges]]&gt;16700,1,0)</f>
        <v>0</v>
      </c>
      <c r="K827" s="138">
        <f>insurance9[[#This Row],[charges]]</f>
        <v>16069.08475</v>
      </c>
      <c r="L827">
        <f>insurance9[[#This Row],[age]]</f>
        <v>64</v>
      </c>
      <c r="M827">
        <f>IF(insurance9[[#This Row],[smoker]]="yes",1,0)</f>
        <v>0</v>
      </c>
      <c r="N827" t="str">
        <f>IF(insurance9[[#This Row],[smoker]]="yes","Perokok","Non Perokok")</f>
        <v>Non Perokok</v>
      </c>
      <c r="O827" s="138">
        <f>insurance9[[#This Row],[charges]]</f>
        <v>16069.08475</v>
      </c>
      <c r="P827" s="138" t="str" cm="1">
        <f t="array" ref="P827">INDEX(bmi[bmi name],MATCH(1,(insurance9[[#This Row],[bmi]]&lt;bmi[bmi atas])*(insurance9[[#This Row],[bmi]]&gt;=bmi[bmi bawah]),0),0)</f>
        <v>Obesitas II</v>
      </c>
      <c r="Q827" s="138">
        <f>insurance9[[#This Row],[cha]]</f>
        <v>16069.08475</v>
      </c>
      <c r="R827" s="138" t="str">
        <f>insurance9[[#This Row],[smo]]</f>
        <v>Non Perokok</v>
      </c>
      <c r="S827" s="149">
        <f>insurance9[[#This Row],[bmi]]</f>
        <v>31.824999999999999</v>
      </c>
      <c r="T827" s="149">
        <f>insurance9[[#This Row],[age]]</f>
        <v>64</v>
      </c>
      <c r="U827" s="149">
        <f>insurance9[[#This Row],[bmi2]]</f>
        <v>31.824999999999999</v>
      </c>
      <c r="V827">
        <f>insurance9[[#This Row],[charges_class]]</f>
        <v>3</v>
      </c>
      <c r="W827">
        <f>VLOOKUP(insurance9[[#This Row],[region]],Table2[],2,0)</f>
        <v>2</v>
      </c>
      <c r="X827">
        <f>IF(insurance9[[#This Row],[sex]]="female",0,1)</f>
        <v>0</v>
      </c>
      <c r="Y827">
        <f>insurance9[[#This Row],[bmi]]</f>
        <v>31.824999999999999</v>
      </c>
      <c r="Z827">
        <f>insurance9[[#This Row],[children]]</f>
        <v>2</v>
      </c>
    </row>
    <row r="828" spans="1:26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 s="29">
        <v>43813.866099999999</v>
      </c>
      <c r="H828" cm="1">
        <f t="array" ref="H828">INDEX(kelas_charges[kelas],MATCH(1,(insurance9[[#This Row],[charges]]&gt;=kelas_charges[Lower])*(insurance9[[#This Row],[charges]]&lt;kelas_charges[Upper]),0),1)</f>
        <v>8</v>
      </c>
      <c r="I828" t="str" cm="1">
        <f t="array" ref="I828">INDEX(kelas_charges[desc],MATCH(1,(insurance9[[#This Row],[charges]]&gt;=kelas_charges[Lower])*(insurance9[[#This Row],[charges]]&lt;kelas_charges[Upper]),0),1)</f>
        <v>40989 s.d 46684</v>
      </c>
      <c r="J828">
        <f>IF(insurance9[[#This Row],[charges]]&gt;16700,1,0)</f>
        <v>1</v>
      </c>
      <c r="K828" s="138">
        <f>insurance9[[#This Row],[charges]]</f>
        <v>43813.866099999999</v>
      </c>
      <c r="L828">
        <f>insurance9[[#This Row],[age]]</f>
        <v>56</v>
      </c>
      <c r="M828">
        <f>IF(insurance9[[#This Row],[smoker]]="yes",1,0)</f>
        <v>1</v>
      </c>
      <c r="N828" t="str">
        <f>IF(insurance9[[#This Row],[smoker]]="yes","Perokok","Non Perokok")</f>
        <v>Perokok</v>
      </c>
      <c r="O828" s="138">
        <f>insurance9[[#This Row],[charges]]</f>
        <v>43813.866099999999</v>
      </c>
      <c r="P828" s="138" t="str" cm="1">
        <f t="array" ref="P828">INDEX(bmi[bmi name],MATCH(1,(insurance9[[#This Row],[bmi]]&lt;bmi[bmi atas])*(insurance9[[#This Row],[bmi]]&gt;=bmi[bmi bawah]),0),0)</f>
        <v>Obesitas II</v>
      </c>
      <c r="Q828" s="138">
        <f>insurance9[[#This Row],[cha]]</f>
        <v>43813.866099999999</v>
      </c>
      <c r="R828" s="138" t="str">
        <f>insurance9[[#This Row],[smo]]</f>
        <v>Perokok</v>
      </c>
      <c r="S828" s="149">
        <f>insurance9[[#This Row],[bmi]]</f>
        <v>31.79</v>
      </c>
      <c r="T828" s="149">
        <f>insurance9[[#This Row],[age]]</f>
        <v>56</v>
      </c>
      <c r="U828" s="149">
        <f>insurance9[[#This Row],[bmi2]]</f>
        <v>31.79</v>
      </c>
      <c r="V828">
        <f>insurance9[[#This Row],[charges_class]]</f>
        <v>8</v>
      </c>
      <c r="W828">
        <f>VLOOKUP(insurance9[[#This Row],[region]],Table2[],2,0)</f>
        <v>4</v>
      </c>
      <c r="X828">
        <f>IF(insurance9[[#This Row],[sex]]="female",0,1)</f>
        <v>1</v>
      </c>
      <c r="Y828">
        <f>insurance9[[#This Row],[bmi]]</f>
        <v>31.79</v>
      </c>
      <c r="Z828">
        <f>insurance9[[#This Row],[children]]</f>
        <v>2</v>
      </c>
    </row>
    <row r="829" spans="1:26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 s="29">
        <v>20773.62775</v>
      </c>
      <c r="H829" cm="1">
        <f t="array" ref="H829">INDEX(kelas_charges[kelas],MATCH(1,(insurance9[[#This Row],[charges]]&gt;=kelas_charges[Lower])*(insurance9[[#This Row],[charges]]&lt;kelas_charges[Upper]),0),1)</f>
        <v>4</v>
      </c>
      <c r="I829" t="str" cm="1">
        <f t="array" ref="I829">INDEX(kelas_charges[desc],MATCH(1,(insurance9[[#This Row],[charges]]&gt;=kelas_charges[Lower])*(insurance9[[#This Row],[charges]]&lt;kelas_charges[Upper]),0),1)</f>
        <v>18207 s.d 23903</v>
      </c>
      <c r="J829">
        <f>IF(insurance9[[#This Row],[charges]]&gt;16700,1,0)</f>
        <v>1</v>
      </c>
      <c r="K829" s="138">
        <f>insurance9[[#This Row],[charges]]</f>
        <v>20773.62775</v>
      </c>
      <c r="L829">
        <f>insurance9[[#This Row],[age]]</f>
        <v>36</v>
      </c>
      <c r="M829">
        <f>IF(insurance9[[#This Row],[smoker]]="yes",1,0)</f>
        <v>1</v>
      </c>
      <c r="N829" t="str">
        <f>IF(insurance9[[#This Row],[smoker]]="yes","Perokok","Non Perokok")</f>
        <v>Perokok</v>
      </c>
      <c r="O829" s="138">
        <f>insurance9[[#This Row],[charges]]</f>
        <v>20773.62775</v>
      </c>
      <c r="P829" s="138" t="str" cm="1">
        <f t="array" ref="P829">INDEX(bmi[bmi name],MATCH(1,(insurance9[[#This Row],[bmi]]&lt;bmi[bmi atas])*(insurance9[[#This Row],[bmi]]&gt;=bmi[bmi bawah]),0),0)</f>
        <v>Obesitas I</v>
      </c>
      <c r="Q829" s="138">
        <f>insurance9[[#This Row],[cha]]</f>
        <v>20773.62775</v>
      </c>
      <c r="R829" s="138" t="str">
        <f>insurance9[[#This Row],[smo]]</f>
        <v>Perokok</v>
      </c>
      <c r="S829" s="149">
        <f>insurance9[[#This Row],[bmi]]</f>
        <v>28.024999999999999</v>
      </c>
      <c r="T829" s="149">
        <f>insurance9[[#This Row],[age]]</f>
        <v>36</v>
      </c>
      <c r="U829" s="149">
        <f>insurance9[[#This Row],[bmi2]]</f>
        <v>28.024999999999999</v>
      </c>
      <c r="V829">
        <f>insurance9[[#This Row],[charges_class]]</f>
        <v>4</v>
      </c>
      <c r="W829">
        <f>VLOOKUP(insurance9[[#This Row],[region]],Table2[],2,0)</f>
        <v>2</v>
      </c>
      <c r="X829">
        <f>IF(insurance9[[#This Row],[sex]]="female",0,1)</f>
        <v>1</v>
      </c>
      <c r="Y829">
        <f>insurance9[[#This Row],[bmi]]</f>
        <v>28.024999999999999</v>
      </c>
      <c r="Z829">
        <f>insurance9[[#This Row],[children]]</f>
        <v>1</v>
      </c>
    </row>
    <row r="830" spans="1:26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 s="29">
        <v>39597.407200000001</v>
      </c>
      <c r="H830" cm="1">
        <f t="array" ref="H830">INDEX(kelas_charges[kelas],MATCH(1,(insurance9[[#This Row],[charges]]&gt;=kelas_charges[Lower])*(insurance9[[#This Row],[charges]]&lt;kelas_charges[Upper]),0),1)</f>
        <v>7</v>
      </c>
      <c r="I830" t="str" cm="1">
        <f t="array" ref="I830">INDEX(kelas_charges[desc],MATCH(1,(insurance9[[#This Row],[charges]]&gt;=kelas_charges[Lower])*(insurance9[[#This Row],[charges]]&lt;kelas_charges[Upper]),0),1)</f>
        <v>35293 s.d 40989</v>
      </c>
      <c r="J830">
        <f>IF(insurance9[[#This Row],[charges]]&gt;16700,1,0)</f>
        <v>1</v>
      </c>
      <c r="K830" s="138">
        <f>insurance9[[#This Row],[charges]]</f>
        <v>39597.407200000001</v>
      </c>
      <c r="L830">
        <f>insurance9[[#This Row],[age]]</f>
        <v>41</v>
      </c>
      <c r="M830">
        <f>IF(insurance9[[#This Row],[smoker]]="yes",1,0)</f>
        <v>1</v>
      </c>
      <c r="N830" t="str">
        <f>IF(insurance9[[#This Row],[smoker]]="yes","Perokok","Non Perokok")</f>
        <v>Perokok</v>
      </c>
      <c r="O830" s="138">
        <f>insurance9[[#This Row],[charges]]</f>
        <v>39597.407200000001</v>
      </c>
      <c r="P830" s="138" t="str" cm="1">
        <f t="array" ref="P830">INDEX(bmi[bmi name],MATCH(1,(insurance9[[#This Row],[bmi]]&lt;bmi[bmi atas])*(insurance9[[#This Row],[bmi]]&gt;=bmi[bmi bawah]),0),0)</f>
        <v>Obesitas II</v>
      </c>
      <c r="Q830" s="138">
        <f>insurance9[[#This Row],[cha]]</f>
        <v>39597.407200000001</v>
      </c>
      <c r="R830" s="138" t="str">
        <f>insurance9[[#This Row],[smo]]</f>
        <v>Perokok</v>
      </c>
      <c r="S830" s="149">
        <f>insurance9[[#This Row],[bmi]]</f>
        <v>30.78</v>
      </c>
      <c r="T830" s="149">
        <f>insurance9[[#This Row],[age]]</f>
        <v>41</v>
      </c>
      <c r="U830" s="149">
        <f>insurance9[[#This Row],[bmi2]]</f>
        <v>30.78</v>
      </c>
      <c r="V830">
        <f>insurance9[[#This Row],[charges_class]]</f>
        <v>7</v>
      </c>
      <c r="W830">
        <f>VLOOKUP(insurance9[[#This Row],[region]],Table2[],2,0)</f>
        <v>2</v>
      </c>
      <c r="X830">
        <f>IF(insurance9[[#This Row],[sex]]="female",0,1)</f>
        <v>1</v>
      </c>
      <c r="Y830">
        <f>insurance9[[#This Row],[bmi]]</f>
        <v>30.78</v>
      </c>
      <c r="Z830">
        <f>insurance9[[#This Row],[children]]</f>
        <v>3</v>
      </c>
    </row>
    <row r="831" spans="1:26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 s="29">
        <v>6117.4944999999998</v>
      </c>
      <c r="H831" cm="1">
        <f t="array" ref="H831">INDEX(kelas_charges[kelas],MATCH(1,(insurance9[[#This Row],[charges]]&gt;=kelas_charges[Lower])*(insurance9[[#This Row],[charges]]&lt;kelas_charges[Upper]),0),1)</f>
        <v>1</v>
      </c>
      <c r="I831" t="str" cm="1">
        <f t="array" ref="I831">INDEX(kelas_charges[desc],MATCH(1,(insurance9[[#This Row],[charges]]&gt;=kelas_charges[Lower])*(insurance9[[#This Row],[charges]]&lt;kelas_charges[Upper]),0),1)</f>
        <v>1121 s.d 6817</v>
      </c>
      <c r="J831">
        <f>IF(insurance9[[#This Row],[charges]]&gt;16700,1,0)</f>
        <v>0</v>
      </c>
      <c r="K831" s="138">
        <f>insurance9[[#This Row],[charges]]</f>
        <v>6117.4944999999998</v>
      </c>
      <c r="L831">
        <f>insurance9[[#This Row],[age]]</f>
        <v>39</v>
      </c>
      <c r="M831">
        <f>IF(insurance9[[#This Row],[smoker]]="yes",1,0)</f>
        <v>0</v>
      </c>
      <c r="N831" t="str">
        <f>IF(insurance9[[#This Row],[smoker]]="yes","Perokok","Non Perokok")</f>
        <v>Non Perokok</v>
      </c>
      <c r="O831" s="138">
        <f>insurance9[[#This Row],[charges]]</f>
        <v>6117.4944999999998</v>
      </c>
      <c r="P831" s="138" t="str" cm="1">
        <f t="array" ref="P831">INDEX(bmi[bmi name],MATCH(1,(insurance9[[#This Row],[bmi]]&lt;bmi[bmi atas])*(insurance9[[#This Row],[bmi]]&gt;=bmi[bmi bawah]),0),0)</f>
        <v>Normal</v>
      </c>
      <c r="Q831" s="138">
        <f>insurance9[[#This Row],[cha]]</f>
        <v>6117.4944999999998</v>
      </c>
      <c r="R831" s="138" t="str">
        <f>insurance9[[#This Row],[smo]]</f>
        <v>Non Perokok</v>
      </c>
      <c r="S831" s="149">
        <f>insurance9[[#This Row],[bmi]]</f>
        <v>21.85</v>
      </c>
      <c r="T831" s="149">
        <f>insurance9[[#This Row],[age]]</f>
        <v>39</v>
      </c>
      <c r="U831" s="149">
        <f>insurance9[[#This Row],[bmi2]]</f>
        <v>21.85</v>
      </c>
      <c r="V831">
        <f>insurance9[[#This Row],[charges_class]]</f>
        <v>1</v>
      </c>
      <c r="W831">
        <f>VLOOKUP(insurance9[[#This Row],[region]],Table2[],2,0)</f>
        <v>1</v>
      </c>
      <c r="X831">
        <f>IF(insurance9[[#This Row],[sex]]="female",0,1)</f>
        <v>1</v>
      </c>
      <c r="Y831">
        <f>insurance9[[#This Row],[bmi]]</f>
        <v>21.85</v>
      </c>
      <c r="Z831">
        <f>insurance9[[#This Row],[children]]</f>
        <v>1</v>
      </c>
    </row>
    <row r="832" spans="1:26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 s="29">
        <v>13393.755999999999</v>
      </c>
      <c r="H832" cm="1">
        <f t="array" ref="H832">INDEX(kelas_charges[kelas],MATCH(1,(insurance9[[#This Row],[charges]]&gt;=kelas_charges[Lower])*(insurance9[[#This Row],[charges]]&lt;kelas_charges[Upper]),0),1)</f>
        <v>3</v>
      </c>
      <c r="I832" t="str" cm="1">
        <f t="array" ref="I832">INDEX(kelas_charges[desc],MATCH(1,(insurance9[[#This Row],[charges]]&gt;=kelas_charges[Lower])*(insurance9[[#This Row],[charges]]&lt;kelas_charges[Upper]),0),1)</f>
        <v>12512 s.d 18207</v>
      </c>
      <c r="J832">
        <f>IF(insurance9[[#This Row],[charges]]&gt;16700,1,0)</f>
        <v>0</v>
      </c>
      <c r="K832" s="138">
        <f>insurance9[[#This Row],[charges]]</f>
        <v>13393.755999999999</v>
      </c>
      <c r="L832">
        <f>insurance9[[#This Row],[age]]</f>
        <v>63</v>
      </c>
      <c r="M832">
        <f>IF(insurance9[[#This Row],[smoker]]="yes",1,0)</f>
        <v>0</v>
      </c>
      <c r="N832" t="str">
        <f>IF(insurance9[[#This Row],[smoker]]="yes","Perokok","Non Perokok")</f>
        <v>Non Perokok</v>
      </c>
      <c r="O832" s="138">
        <f>insurance9[[#This Row],[charges]]</f>
        <v>13393.755999999999</v>
      </c>
      <c r="P832" s="138" t="str" cm="1">
        <f t="array" ref="P832">INDEX(bmi[bmi name],MATCH(1,(insurance9[[#This Row],[bmi]]&lt;bmi[bmi atas])*(insurance9[[#This Row],[bmi]]&gt;=bmi[bmi bawah]),0),0)</f>
        <v>Obesitas II</v>
      </c>
      <c r="Q832" s="138">
        <f>insurance9[[#This Row],[cha]]</f>
        <v>13393.755999999999</v>
      </c>
      <c r="R832" s="138" t="str">
        <f>insurance9[[#This Row],[smo]]</f>
        <v>Non Perokok</v>
      </c>
      <c r="S832" s="149">
        <f>insurance9[[#This Row],[bmi]]</f>
        <v>33.1</v>
      </c>
      <c r="T832" s="149">
        <f>insurance9[[#This Row],[age]]</f>
        <v>63</v>
      </c>
      <c r="U832" s="149">
        <f>insurance9[[#This Row],[bmi2]]</f>
        <v>33.1</v>
      </c>
      <c r="V832">
        <f>insurance9[[#This Row],[charges_class]]</f>
        <v>3</v>
      </c>
      <c r="W832">
        <f>VLOOKUP(insurance9[[#This Row],[region]],Table2[],2,0)</f>
        <v>3</v>
      </c>
      <c r="X832">
        <f>IF(insurance9[[#This Row],[sex]]="female",0,1)</f>
        <v>1</v>
      </c>
      <c r="Y832">
        <f>insurance9[[#This Row],[bmi]]</f>
        <v>33.1</v>
      </c>
      <c r="Z832">
        <f>insurance9[[#This Row],[children]]</f>
        <v>0</v>
      </c>
    </row>
    <row r="833" spans="1:26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 s="29">
        <v>5266.3656000000001</v>
      </c>
      <c r="H833" cm="1">
        <f t="array" ref="H833">INDEX(kelas_charges[kelas],MATCH(1,(insurance9[[#This Row],[charges]]&gt;=kelas_charges[Lower])*(insurance9[[#This Row],[charges]]&lt;kelas_charges[Upper]),0),1)</f>
        <v>1</v>
      </c>
      <c r="I833" t="str" cm="1">
        <f t="array" ref="I833">INDEX(kelas_charges[desc],MATCH(1,(insurance9[[#This Row],[charges]]&gt;=kelas_charges[Lower])*(insurance9[[#This Row],[charges]]&lt;kelas_charges[Upper]),0),1)</f>
        <v>1121 s.d 6817</v>
      </c>
      <c r="J833">
        <f>IF(insurance9[[#This Row],[charges]]&gt;16700,1,0)</f>
        <v>0</v>
      </c>
      <c r="K833" s="138">
        <f>insurance9[[#This Row],[charges]]</f>
        <v>5266.3656000000001</v>
      </c>
      <c r="L833">
        <f>insurance9[[#This Row],[age]]</f>
        <v>36</v>
      </c>
      <c r="M833">
        <f>IF(insurance9[[#This Row],[smoker]]="yes",1,0)</f>
        <v>0</v>
      </c>
      <c r="N833" t="str">
        <f>IF(insurance9[[#This Row],[smoker]]="yes","Perokok","Non Perokok")</f>
        <v>Non Perokok</v>
      </c>
      <c r="O833" s="138">
        <f>insurance9[[#This Row],[charges]]</f>
        <v>5266.3656000000001</v>
      </c>
      <c r="P833" s="138" t="str" cm="1">
        <f t="array" ref="P833">INDEX(bmi[bmi name],MATCH(1,(insurance9[[#This Row],[bmi]]&lt;bmi[bmi atas])*(insurance9[[#This Row],[bmi]]&gt;=bmi[bmi bawah]),0),0)</f>
        <v>Obesitas I</v>
      </c>
      <c r="Q833" s="138">
        <f>insurance9[[#This Row],[cha]]</f>
        <v>5266.3656000000001</v>
      </c>
      <c r="R833" s="138" t="str">
        <f>insurance9[[#This Row],[smo]]</f>
        <v>Non Perokok</v>
      </c>
      <c r="S833" s="149">
        <f>insurance9[[#This Row],[bmi]]</f>
        <v>25.84</v>
      </c>
      <c r="T833" s="149">
        <f>insurance9[[#This Row],[age]]</f>
        <v>36</v>
      </c>
      <c r="U833" s="149">
        <f>insurance9[[#This Row],[bmi2]]</f>
        <v>25.84</v>
      </c>
      <c r="V833">
        <f>insurance9[[#This Row],[charges_class]]</f>
        <v>1</v>
      </c>
      <c r="W833">
        <f>VLOOKUP(insurance9[[#This Row],[region]],Table2[],2,0)</f>
        <v>1</v>
      </c>
      <c r="X833">
        <f>IF(insurance9[[#This Row],[sex]]="female",0,1)</f>
        <v>0</v>
      </c>
      <c r="Y833">
        <f>insurance9[[#This Row],[bmi]]</f>
        <v>25.84</v>
      </c>
      <c r="Z833">
        <f>insurance9[[#This Row],[children]]</f>
        <v>0</v>
      </c>
    </row>
    <row r="834" spans="1:26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 s="29">
        <v>4719.7365499999996</v>
      </c>
      <c r="H834" cm="1">
        <f t="array" ref="H834">INDEX(kelas_charges[kelas],MATCH(1,(insurance9[[#This Row],[charges]]&gt;=kelas_charges[Lower])*(insurance9[[#This Row],[charges]]&lt;kelas_charges[Upper]),0),1)</f>
        <v>1</v>
      </c>
      <c r="I834" t="str" cm="1">
        <f t="array" ref="I834">INDEX(kelas_charges[desc],MATCH(1,(insurance9[[#This Row],[charges]]&gt;=kelas_charges[Lower])*(insurance9[[#This Row],[charges]]&lt;kelas_charges[Upper]),0),1)</f>
        <v>1121 s.d 6817</v>
      </c>
      <c r="J834">
        <f>IF(insurance9[[#This Row],[charges]]&gt;16700,1,0)</f>
        <v>0</v>
      </c>
      <c r="K834" s="138">
        <f>insurance9[[#This Row],[charges]]</f>
        <v>4719.7365499999996</v>
      </c>
      <c r="L834">
        <f>insurance9[[#This Row],[age]]</f>
        <v>28</v>
      </c>
      <c r="M834">
        <f>IF(insurance9[[#This Row],[smoker]]="yes",1,0)</f>
        <v>0</v>
      </c>
      <c r="N834" t="str">
        <f>IF(insurance9[[#This Row],[smoker]]="yes","Perokok","Non Perokok")</f>
        <v>Non Perokok</v>
      </c>
      <c r="O834" s="138">
        <f>insurance9[[#This Row],[charges]]</f>
        <v>4719.7365499999996</v>
      </c>
      <c r="P834" s="138" t="str" cm="1">
        <f t="array" ref="P834">INDEX(bmi[bmi name],MATCH(1,(insurance9[[#This Row],[bmi]]&lt;bmi[bmi atas])*(insurance9[[#This Row],[bmi]]&gt;=bmi[bmi bawah]),0),0)</f>
        <v>Overweight</v>
      </c>
      <c r="Q834" s="138">
        <f>insurance9[[#This Row],[cha]]</f>
        <v>4719.7365499999996</v>
      </c>
      <c r="R834" s="138" t="str">
        <f>insurance9[[#This Row],[smo]]</f>
        <v>Non Perokok</v>
      </c>
      <c r="S834" s="149">
        <f>insurance9[[#This Row],[bmi]]</f>
        <v>23.844999999999999</v>
      </c>
      <c r="T834" s="149">
        <f>insurance9[[#This Row],[age]]</f>
        <v>28</v>
      </c>
      <c r="U834" s="149">
        <f>insurance9[[#This Row],[bmi2]]</f>
        <v>23.844999999999999</v>
      </c>
      <c r="V834">
        <f>insurance9[[#This Row],[charges_class]]</f>
        <v>1</v>
      </c>
      <c r="W834">
        <f>VLOOKUP(insurance9[[#This Row],[region]],Table2[],2,0)</f>
        <v>1</v>
      </c>
      <c r="X834">
        <f>IF(insurance9[[#This Row],[sex]]="female",0,1)</f>
        <v>0</v>
      </c>
      <c r="Y834">
        <f>insurance9[[#This Row],[bmi]]</f>
        <v>23.844999999999999</v>
      </c>
      <c r="Z834">
        <f>insurance9[[#This Row],[children]]</f>
        <v>2</v>
      </c>
    </row>
    <row r="835" spans="1:26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 s="29">
        <v>11743.9341</v>
      </c>
      <c r="H835" cm="1">
        <f t="array" ref="H835">INDEX(kelas_charges[kelas],MATCH(1,(insurance9[[#This Row],[charges]]&gt;=kelas_charges[Lower])*(insurance9[[#This Row],[charges]]&lt;kelas_charges[Upper]),0),1)</f>
        <v>2</v>
      </c>
      <c r="I835" t="str" cm="1">
        <f t="array" ref="I835">INDEX(kelas_charges[desc],MATCH(1,(insurance9[[#This Row],[charges]]&gt;=kelas_charges[Lower])*(insurance9[[#This Row],[charges]]&lt;kelas_charges[Upper]),0),1)</f>
        <v>6817 s.d 12512</v>
      </c>
      <c r="J835">
        <f>IF(insurance9[[#This Row],[charges]]&gt;16700,1,0)</f>
        <v>0</v>
      </c>
      <c r="K835" s="138">
        <f>insurance9[[#This Row],[charges]]</f>
        <v>11743.9341</v>
      </c>
      <c r="L835">
        <f>insurance9[[#This Row],[age]]</f>
        <v>58</v>
      </c>
      <c r="M835">
        <f>IF(insurance9[[#This Row],[smoker]]="yes",1,0)</f>
        <v>0</v>
      </c>
      <c r="N835" t="str">
        <f>IF(insurance9[[#This Row],[smoker]]="yes","Perokok","Non Perokok")</f>
        <v>Non Perokok</v>
      </c>
      <c r="O835" s="138">
        <f>insurance9[[#This Row],[charges]]</f>
        <v>11743.9341</v>
      </c>
      <c r="P835" s="138" t="str" cm="1">
        <f t="array" ref="P835">INDEX(bmi[bmi name],MATCH(1,(insurance9[[#This Row],[bmi]]&lt;bmi[bmi atas])*(insurance9[[#This Row],[bmi]]&gt;=bmi[bmi bawah]),0),0)</f>
        <v>Obesitas II</v>
      </c>
      <c r="Q835" s="138">
        <f>insurance9[[#This Row],[cha]]</f>
        <v>11743.9341</v>
      </c>
      <c r="R835" s="138" t="str">
        <f>insurance9[[#This Row],[smo]]</f>
        <v>Non Perokok</v>
      </c>
      <c r="S835" s="149">
        <f>insurance9[[#This Row],[bmi]]</f>
        <v>34.39</v>
      </c>
      <c r="T835" s="149">
        <f>insurance9[[#This Row],[age]]</f>
        <v>58</v>
      </c>
      <c r="U835" s="149">
        <f>insurance9[[#This Row],[bmi2]]</f>
        <v>34.39</v>
      </c>
      <c r="V835">
        <f>insurance9[[#This Row],[charges_class]]</f>
        <v>2</v>
      </c>
      <c r="W835">
        <f>VLOOKUP(insurance9[[#This Row],[region]],Table2[],2,0)</f>
        <v>1</v>
      </c>
      <c r="X835">
        <f>IF(insurance9[[#This Row],[sex]]="female",0,1)</f>
        <v>1</v>
      </c>
      <c r="Y835">
        <f>insurance9[[#This Row],[bmi]]</f>
        <v>34.39</v>
      </c>
      <c r="Z835">
        <f>insurance9[[#This Row],[children]]</f>
        <v>0</v>
      </c>
    </row>
    <row r="836" spans="1:26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 s="29">
        <v>5377.4578000000001</v>
      </c>
      <c r="H836" cm="1">
        <f t="array" ref="H836">INDEX(kelas_charges[kelas],MATCH(1,(insurance9[[#This Row],[charges]]&gt;=kelas_charges[Lower])*(insurance9[[#This Row],[charges]]&lt;kelas_charges[Upper]),0),1)</f>
        <v>1</v>
      </c>
      <c r="I836" t="str" cm="1">
        <f t="array" ref="I836">INDEX(kelas_charges[desc],MATCH(1,(insurance9[[#This Row],[charges]]&gt;=kelas_charges[Lower])*(insurance9[[#This Row],[charges]]&lt;kelas_charges[Upper]),0),1)</f>
        <v>1121 s.d 6817</v>
      </c>
      <c r="J836">
        <f>IF(insurance9[[#This Row],[charges]]&gt;16700,1,0)</f>
        <v>0</v>
      </c>
      <c r="K836" s="138">
        <f>insurance9[[#This Row],[charges]]</f>
        <v>5377.4578000000001</v>
      </c>
      <c r="L836">
        <f>insurance9[[#This Row],[age]]</f>
        <v>36</v>
      </c>
      <c r="M836">
        <f>IF(insurance9[[#This Row],[smoker]]="yes",1,0)</f>
        <v>0</v>
      </c>
      <c r="N836" t="str">
        <f>IF(insurance9[[#This Row],[smoker]]="yes","Perokok","Non Perokok")</f>
        <v>Non Perokok</v>
      </c>
      <c r="O836" s="138">
        <f>insurance9[[#This Row],[charges]]</f>
        <v>5377.4578000000001</v>
      </c>
      <c r="P836" s="138" t="str" cm="1">
        <f t="array" ref="P836">INDEX(bmi[bmi name],MATCH(1,(insurance9[[#This Row],[bmi]]&lt;bmi[bmi atas])*(insurance9[[#This Row],[bmi]]&gt;=bmi[bmi bawah]),0),0)</f>
        <v>Obesitas II</v>
      </c>
      <c r="Q836" s="138">
        <f>insurance9[[#This Row],[cha]]</f>
        <v>5377.4578000000001</v>
      </c>
      <c r="R836" s="138" t="str">
        <f>insurance9[[#This Row],[smo]]</f>
        <v>Non Perokok</v>
      </c>
      <c r="S836" s="149">
        <f>insurance9[[#This Row],[bmi]]</f>
        <v>33.82</v>
      </c>
      <c r="T836" s="149">
        <f>insurance9[[#This Row],[age]]</f>
        <v>36</v>
      </c>
      <c r="U836" s="149">
        <f>insurance9[[#This Row],[bmi2]]</f>
        <v>33.82</v>
      </c>
      <c r="V836">
        <f>insurance9[[#This Row],[charges_class]]</f>
        <v>1</v>
      </c>
      <c r="W836">
        <f>VLOOKUP(insurance9[[#This Row],[region]],Table2[],2,0)</f>
        <v>1</v>
      </c>
      <c r="X836">
        <f>IF(insurance9[[#This Row],[sex]]="female",0,1)</f>
        <v>1</v>
      </c>
      <c r="Y836">
        <f>insurance9[[#This Row],[bmi]]</f>
        <v>33.82</v>
      </c>
      <c r="Z836">
        <f>insurance9[[#This Row],[children]]</f>
        <v>1</v>
      </c>
    </row>
    <row r="837" spans="1:26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 s="29">
        <v>7160.3302999999996</v>
      </c>
      <c r="H837" cm="1">
        <f t="array" ref="H837">INDEX(kelas_charges[kelas],MATCH(1,(insurance9[[#This Row],[charges]]&gt;=kelas_charges[Lower])*(insurance9[[#This Row],[charges]]&lt;kelas_charges[Upper]),0),1)</f>
        <v>2</v>
      </c>
      <c r="I837" t="str" cm="1">
        <f t="array" ref="I837">INDEX(kelas_charges[desc],MATCH(1,(insurance9[[#This Row],[charges]]&gt;=kelas_charges[Lower])*(insurance9[[#This Row],[charges]]&lt;kelas_charges[Upper]),0),1)</f>
        <v>6817 s.d 12512</v>
      </c>
      <c r="J837">
        <f>IF(insurance9[[#This Row],[charges]]&gt;16700,1,0)</f>
        <v>0</v>
      </c>
      <c r="K837" s="138">
        <f>insurance9[[#This Row],[charges]]</f>
        <v>7160.3302999999996</v>
      </c>
      <c r="L837">
        <f>insurance9[[#This Row],[age]]</f>
        <v>42</v>
      </c>
      <c r="M837">
        <f>IF(insurance9[[#This Row],[smoker]]="yes",1,0)</f>
        <v>0</v>
      </c>
      <c r="N837" t="str">
        <f>IF(insurance9[[#This Row],[smoker]]="yes","Perokok","Non Perokok")</f>
        <v>Non Perokok</v>
      </c>
      <c r="O837" s="138">
        <f>insurance9[[#This Row],[charges]]</f>
        <v>7160.3302999999996</v>
      </c>
      <c r="P837" s="138" t="str" cm="1">
        <f t="array" ref="P837">INDEX(bmi[bmi name],MATCH(1,(insurance9[[#This Row],[bmi]]&lt;bmi[bmi atas])*(insurance9[[#This Row],[bmi]]&gt;=bmi[bmi bawah]),0),0)</f>
        <v>Obesitas II</v>
      </c>
      <c r="Q837" s="138">
        <f>insurance9[[#This Row],[cha]]</f>
        <v>7160.3302999999996</v>
      </c>
      <c r="R837" s="138" t="str">
        <f>insurance9[[#This Row],[smo]]</f>
        <v>Non Perokok</v>
      </c>
      <c r="S837" s="149">
        <f>insurance9[[#This Row],[bmi]]</f>
        <v>35.97</v>
      </c>
      <c r="T837" s="149">
        <f>insurance9[[#This Row],[age]]</f>
        <v>42</v>
      </c>
      <c r="U837" s="149">
        <f>insurance9[[#This Row],[bmi2]]</f>
        <v>35.97</v>
      </c>
      <c r="V837">
        <f>insurance9[[#This Row],[charges_class]]</f>
        <v>2</v>
      </c>
      <c r="W837">
        <f>VLOOKUP(insurance9[[#This Row],[region]],Table2[],2,0)</f>
        <v>4</v>
      </c>
      <c r="X837">
        <f>IF(insurance9[[#This Row],[sex]]="female",0,1)</f>
        <v>1</v>
      </c>
      <c r="Y837">
        <f>insurance9[[#This Row],[bmi]]</f>
        <v>35.97</v>
      </c>
      <c r="Z837">
        <f>insurance9[[#This Row],[children]]</f>
        <v>2</v>
      </c>
    </row>
    <row r="838" spans="1:26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 s="29">
        <v>4402.2330000000002</v>
      </c>
      <c r="H838" cm="1">
        <f t="array" ref="H838">INDEX(kelas_charges[kelas],MATCH(1,(insurance9[[#This Row],[charges]]&gt;=kelas_charges[Lower])*(insurance9[[#This Row],[charges]]&lt;kelas_charges[Upper]),0),1)</f>
        <v>1</v>
      </c>
      <c r="I838" t="str" cm="1">
        <f t="array" ref="I838">INDEX(kelas_charges[desc],MATCH(1,(insurance9[[#This Row],[charges]]&gt;=kelas_charges[Lower])*(insurance9[[#This Row],[charges]]&lt;kelas_charges[Upper]),0),1)</f>
        <v>1121 s.d 6817</v>
      </c>
      <c r="J838">
        <f>IF(insurance9[[#This Row],[charges]]&gt;16700,1,0)</f>
        <v>0</v>
      </c>
      <c r="K838" s="138">
        <f>insurance9[[#This Row],[charges]]</f>
        <v>4402.2330000000002</v>
      </c>
      <c r="L838">
        <f>insurance9[[#This Row],[age]]</f>
        <v>36</v>
      </c>
      <c r="M838">
        <f>IF(insurance9[[#This Row],[smoker]]="yes",1,0)</f>
        <v>0</v>
      </c>
      <c r="N838" t="str">
        <f>IF(insurance9[[#This Row],[smoker]]="yes","Perokok","Non Perokok")</f>
        <v>Non Perokok</v>
      </c>
      <c r="O838" s="138">
        <f>insurance9[[#This Row],[charges]]</f>
        <v>4402.2330000000002</v>
      </c>
      <c r="P838" s="138" t="str" cm="1">
        <f t="array" ref="P838">INDEX(bmi[bmi name],MATCH(1,(insurance9[[#This Row],[bmi]]&lt;bmi[bmi atas])*(insurance9[[#This Row],[bmi]]&gt;=bmi[bmi bawah]),0),0)</f>
        <v>Obesitas II</v>
      </c>
      <c r="Q838" s="138">
        <f>insurance9[[#This Row],[cha]]</f>
        <v>4402.2330000000002</v>
      </c>
      <c r="R838" s="138" t="str">
        <f>insurance9[[#This Row],[smo]]</f>
        <v>Non Perokok</v>
      </c>
      <c r="S838" s="149">
        <f>insurance9[[#This Row],[bmi]]</f>
        <v>31.5</v>
      </c>
      <c r="T838" s="149">
        <f>insurance9[[#This Row],[age]]</f>
        <v>36</v>
      </c>
      <c r="U838" s="149">
        <f>insurance9[[#This Row],[bmi2]]</f>
        <v>31.5</v>
      </c>
      <c r="V838">
        <f>insurance9[[#This Row],[charges_class]]</f>
        <v>1</v>
      </c>
      <c r="W838">
        <f>VLOOKUP(insurance9[[#This Row],[region]],Table2[],2,0)</f>
        <v>3</v>
      </c>
      <c r="X838">
        <f>IF(insurance9[[#This Row],[sex]]="female",0,1)</f>
        <v>1</v>
      </c>
      <c r="Y838">
        <f>insurance9[[#This Row],[bmi]]</f>
        <v>31.5</v>
      </c>
      <c r="Z838">
        <f>insurance9[[#This Row],[children]]</f>
        <v>0</v>
      </c>
    </row>
    <row r="839" spans="1:26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 s="29">
        <v>11657.7189</v>
      </c>
      <c r="H839" cm="1">
        <f t="array" ref="H839">INDEX(kelas_charges[kelas],MATCH(1,(insurance9[[#This Row],[charges]]&gt;=kelas_charges[Lower])*(insurance9[[#This Row],[charges]]&lt;kelas_charges[Upper]),0),1)</f>
        <v>2</v>
      </c>
      <c r="I839" t="str" cm="1">
        <f t="array" ref="I839">INDEX(kelas_charges[desc],MATCH(1,(insurance9[[#This Row],[charges]]&gt;=kelas_charges[Lower])*(insurance9[[#This Row],[charges]]&lt;kelas_charges[Upper]),0),1)</f>
        <v>6817 s.d 12512</v>
      </c>
      <c r="J839">
        <f>IF(insurance9[[#This Row],[charges]]&gt;16700,1,0)</f>
        <v>0</v>
      </c>
      <c r="K839" s="138">
        <f>insurance9[[#This Row],[charges]]</f>
        <v>11657.7189</v>
      </c>
      <c r="L839">
        <f>insurance9[[#This Row],[age]]</f>
        <v>56</v>
      </c>
      <c r="M839">
        <f>IF(insurance9[[#This Row],[smoker]]="yes",1,0)</f>
        <v>0</v>
      </c>
      <c r="N839" t="str">
        <f>IF(insurance9[[#This Row],[smoker]]="yes","Perokok","Non Perokok")</f>
        <v>Non Perokok</v>
      </c>
      <c r="O839" s="138">
        <f>insurance9[[#This Row],[charges]]</f>
        <v>11657.7189</v>
      </c>
      <c r="P839" s="138" t="str" cm="1">
        <f t="array" ref="P839">INDEX(bmi[bmi name],MATCH(1,(insurance9[[#This Row],[bmi]]&lt;bmi[bmi atas])*(insurance9[[#This Row],[bmi]]&gt;=bmi[bmi bawah]),0),0)</f>
        <v>Obesitas I</v>
      </c>
      <c r="Q839" s="138">
        <f>insurance9[[#This Row],[cha]]</f>
        <v>11657.7189</v>
      </c>
      <c r="R839" s="138" t="str">
        <f>insurance9[[#This Row],[smo]]</f>
        <v>Non Perokok</v>
      </c>
      <c r="S839" s="149">
        <f>insurance9[[#This Row],[bmi]]</f>
        <v>28.31</v>
      </c>
      <c r="T839" s="149">
        <f>insurance9[[#This Row],[age]]</f>
        <v>56</v>
      </c>
      <c r="U839" s="149">
        <f>insurance9[[#This Row],[bmi2]]</f>
        <v>28.31</v>
      </c>
      <c r="V839">
        <f>insurance9[[#This Row],[charges_class]]</f>
        <v>2</v>
      </c>
      <c r="W839">
        <f>VLOOKUP(insurance9[[#This Row],[region]],Table2[],2,0)</f>
        <v>2</v>
      </c>
      <c r="X839">
        <f>IF(insurance9[[#This Row],[sex]]="female",0,1)</f>
        <v>0</v>
      </c>
      <c r="Y839">
        <f>insurance9[[#This Row],[bmi]]</f>
        <v>28.31</v>
      </c>
      <c r="Z839">
        <f>insurance9[[#This Row],[children]]</f>
        <v>0</v>
      </c>
    </row>
    <row r="840" spans="1:26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 s="29">
        <v>6402.2913500000004</v>
      </c>
      <c r="H840" cm="1">
        <f t="array" ref="H840">INDEX(kelas_charges[kelas],MATCH(1,(insurance9[[#This Row],[charges]]&gt;=kelas_charges[Lower])*(insurance9[[#This Row],[charges]]&lt;kelas_charges[Upper]),0),1)</f>
        <v>1</v>
      </c>
      <c r="I840" t="str" cm="1">
        <f t="array" ref="I840">INDEX(kelas_charges[desc],MATCH(1,(insurance9[[#This Row],[charges]]&gt;=kelas_charges[Lower])*(insurance9[[#This Row],[charges]]&lt;kelas_charges[Upper]),0),1)</f>
        <v>1121 s.d 6817</v>
      </c>
      <c r="J840">
        <f>IF(insurance9[[#This Row],[charges]]&gt;16700,1,0)</f>
        <v>0</v>
      </c>
      <c r="K840" s="138">
        <f>insurance9[[#This Row],[charges]]</f>
        <v>6402.2913500000004</v>
      </c>
      <c r="L840">
        <f>insurance9[[#This Row],[age]]</f>
        <v>35</v>
      </c>
      <c r="M840">
        <f>IF(insurance9[[#This Row],[smoker]]="yes",1,0)</f>
        <v>0</v>
      </c>
      <c r="N840" t="str">
        <f>IF(insurance9[[#This Row],[smoker]]="yes","Perokok","Non Perokok")</f>
        <v>Non Perokok</v>
      </c>
      <c r="O840" s="138">
        <f>insurance9[[#This Row],[charges]]</f>
        <v>6402.2913500000004</v>
      </c>
      <c r="P840" s="138" t="str" cm="1">
        <f t="array" ref="P840">INDEX(bmi[bmi name],MATCH(1,(insurance9[[#This Row],[bmi]]&lt;bmi[bmi atas])*(insurance9[[#This Row],[bmi]]&gt;=bmi[bmi bawah]),0),0)</f>
        <v>Overweight</v>
      </c>
      <c r="Q840" s="138">
        <f>insurance9[[#This Row],[cha]]</f>
        <v>6402.2913500000004</v>
      </c>
      <c r="R840" s="138" t="str">
        <f>insurance9[[#This Row],[smo]]</f>
        <v>Non Perokok</v>
      </c>
      <c r="S840" s="149">
        <f>insurance9[[#This Row],[bmi]]</f>
        <v>23.465</v>
      </c>
      <c r="T840" s="149">
        <f>insurance9[[#This Row],[age]]</f>
        <v>35</v>
      </c>
      <c r="U840" s="149">
        <f>insurance9[[#This Row],[bmi2]]</f>
        <v>23.465</v>
      </c>
      <c r="V840">
        <f>insurance9[[#This Row],[charges_class]]</f>
        <v>1</v>
      </c>
      <c r="W840">
        <f>VLOOKUP(insurance9[[#This Row],[region]],Table2[],2,0)</f>
        <v>2</v>
      </c>
      <c r="X840">
        <f>IF(insurance9[[#This Row],[sex]]="female",0,1)</f>
        <v>0</v>
      </c>
      <c r="Y840">
        <f>insurance9[[#This Row],[bmi]]</f>
        <v>23.465</v>
      </c>
      <c r="Z840">
        <f>insurance9[[#This Row],[children]]</f>
        <v>2</v>
      </c>
    </row>
    <row r="841" spans="1:26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 s="29">
        <v>12622.1795</v>
      </c>
      <c r="H841" cm="1">
        <f t="array" ref="H841">INDEX(kelas_charges[kelas],MATCH(1,(insurance9[[#This Row],[charges]]&gt;=kelas_charges[Lower])*(insurance9[[#This Row],[charges]]&lt;kelas_charges[Upper]),0),1)</f>
        <v>3</v>
      </c>
      <c r="I841" t="str" cm="1">
        <f t="array" ref="I841">INDEX(kelas_charges[desc],MATCH(1,(insurance9[[#This Row],[charges]]&gt;=kelas_charges[Lower])*(insurance9[[#This Row],[charges]]&lt;kelas_charges[Upper]),0),1)</f>
        <v>12512 s.d 18207</v>
      </c>
      <c r="J841">
        <f>IF(insurance9[[#This Row],[charges]]&gt;16700,1,0)</f>
        <v>0</v>
      </c>
      <c r="K841" s="138">
        <f>insurance9[[#This Row],[charges]]</f>
        <v>12622.1795</v>
      </c>
      <c r="L841">
        <f>insurance9[[#This Row],[age]]</f>
        <v>59</v>
      </c>
      <c r="M841">
        <f>IF(insurance9[[#This Row],[smoker]]="yes",1,0)</f>
        <v>0</v>
      </c>
      <c r="N841" t="str">
        <f>IF(insurance9[[#This Row],[smoker]]="yes","Perokok","Non Perokok")</f>
        <v>Non Perokok</v>
      </c>
      <c r="O841" s="138">
        <f>insurance9[[#This Row],[charges]]</f>
        <v>12622.1795</v>
      </c>
      <c r="P841" s="138" t="str" cm="1">
        <f t="array" ref="P841">INDEX(bmi[bmi name],MATCH(1,(insurance9[[#This Row],[bmi]]&lt;bmi[bmi atas])*(insurance9[[#This Row],[bmi]]&gt;=bmi[bmi bawah]),0),0)</f>
        <v>Obesitas II</v>
      </c>
      <c r="Q841" s="138">
        <f>insurance9[[#This Row],[cha]]</f>
        <v>12622.1795</v>
      </c>
      <c r="R841" s="138" t="str">
        <f>insurance9[[#This Row],[smo]]</f>
        <v>Non Perokok</v>
      </c>
      <c r="S841" s="149">
        <f>insurance9[[#This Row],[bmi]]</f>
        <v>31.35</v>
      </c>
      <c r="T841" s="149">
        <f>insurance9[[#This Row],[age]]</f>
        <v>59</v>
      </c>
      <c r="U841" s="149">
        <f>insurance9[[#This Row],[bmi2]]</f>
        <v>31.35</v>
      </c>
      <c r="V841">
        <f>insurance9[[#This Row],[charges_class]]</f>
        <v>3</v>
      </c>
      <c r="W841">
        <f>VLOOKUP(insurance9[[#This Row],[region]],Table2[],2,0)</f>
        <v>1</v>
      </c>
      <c r="X841">
        <f>IF(insurance9[[#This Row],[sex]]="female",0,1)</f>
        <v>0</v>
      </c>
      <c r="Y841">
        <f>insurance9[[#This Row],[bmi]]</f>
        <v>31.35</v>
      </c>
      <c r="Z841">
        <f>insurance9[[#This Row],[children]]</f>
        <v>0</v>
      </c>
    </row>
    <row r="842" spans="1:26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 s="29">
        <v>1526.3119999999999</v>
      </c>
      <c r="H842" cm="1">
        <f t="array" ref="H842">INDEX(kelas_charges[kelas],MATCH(1,(insurance9[[#This Row],[charges]]&gt;=kelas_charges[Lower])*(insurance9[[#This Row],[charges]]&lt;kelas_charges[Upper]),0),1)</f>
        <v>1</v>
      </c>
      <c r="I842" t="str" cm="1">
        <f t="array" ref="I842">INDEX(kelas_charges[desc],MATCH(1,(insurance9[[#This Row],[charges]]&gt;=kelas_charges[Lower])*(insurance9[[#This Row],[charges]]&lt;kelas_charges[Upper]),0),1)</f>
        <v>1121 s.d 6817</v>
      </c>
      <c r="J842">
        <f>IF(insurance9[[#This Row],[charges]]&gt;16700,1,0)</f>
        <v>0</v>
      </c>
      <c r="K842" s="138">
        <f>insurance9[[#This Row],[charges]]</f>
        <v>1526.3119999999999</v>
      </c>
      <c r="L842">
        <f>insurance9[[#This Row],[age]]</f>
        <v>21</v>
      </c>
      <c r="M842">
        <f>IF(insurance9[[#This Row],[smoker]]="yes",1,0)</f>
        <v>0</v>
      </c>
      <c r="N842" t="str">
        <f>IF(insurance9[[#This Row],[smoker]]="yes","Perokok","Non Perokok")</f>
        <v>Non Perokok</v>
      </c>
      <c r="O842" s="138">
        <f>insurance9[[#This Row],[charges]]</f>
        <v>1526.3119999999999</v>
      </c>
      <c r="P842" s="138" t="str" cm="1">
        <f t="array" ref="P842">INDEX(bmi[bmi name],MATCH(1,(insurance9[[#This Row],[bmi]]&lt;bmi[bmi atas])*(insurance9[[#This Row],[bmi]]&gt;=bmi[bmi bawah]),0),0)</f>
        <v>Obesitas II</v>
      </c>
      <c r="Q842" s="138">
        <f>insurance9[[#This Row],[cha]]</f>
        <v>1526.3119999999999</v>
      </c>
      <c r="R842" s="138" t="str">
        <f>insurance9[[#This Row],[smo]]</f>
        <v>Non Perokok</v>
      </c>
      <c r="S842" s="149">
        <f>insurance9[[#This Row],[bmi]]</f>
        <v>31.1</v>
      </c>
      <c r="T842" s="149">
        <f>insurance9[[#This Row],[age]]</f>
        <v>21</v>
      </c>
      <c r="U842" s="149">
        <f>insurance9[[#This Row],[bmi2]]</f>
        <v>31.1</v>
      </c>
      <c r="V842">
        <f>insurance9[[#This Row],[charges_class]]</f>
        <v>1</v>
      </c>
      <c r="W842">
        <f>VLOOKUP(insurance9[[#This Row],[region]],Table2[],2,0)</f>
        <v>3</v>
      </c>
      <c r="X842">
        <f>IF(insurance9[[#This Row],[sex]]="female",0,1)</f>
        <v>1</v>
      </c>
      <c r="Y842">
        <f>insurance9[[#This Row],[bmi]]</f>
        <v>31.1</v>
      </c>
      <c r="Z842">
        <f>insurance9[[#This Row],[children]]</f>
        <v>0</v>
      </c>
    </row>
    <row r="843" spans="1:26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 s="29">
        <v>12323.936</v>
      </c>
      <c r="H843" cm="1">
        <f t="array" ref="H843">INDEX(kelas_charges[kelas],MATCH(1,(insurance9[[#This Row],[charges]]&gt;=kelas_charges[Lower])*(insurance9[[#This Row],[charges]]&lt;kelas_charges[Upper]),0),1)</f>
        <v>2</v>
      </c>
      <c r="I843" t="str" cm="1">
        <f t="array" ref="I843">INDEX(kelas_charges[desc],MATCH(1,(insurance9[[#This Row],[charges]]&gt;=kelas_charges[Lower])*(insurance9[[#This Row],[charges]]&lt;kelas_charges[Upper]),0),1)</f>
        <v>6817 s.d 12512</v>
      </c>
      <c r="J843">
        <f>IF(insurance9[[#This Row],[charges]]&gt;16700,1,0)</f>
        <v>0</v>
      </c>
      <c r="K843" s="138">
        <f>insurance9[[#This Row],[charges]]</f>
        <v>12323.936</v>
      </c>
      <c r="L843">
        <f>insurance9[[#This Row],[age]]</f>
        <v>59</v>
      </c>
      <c r="M843">
        <f>IF(insurance9[[#This Row],[smoker]]="yes",1,0)</f>
        <v>0</v>
      </c>
      <c r="N843" t="str">
        <f>IF(insurance9[[#This Row],[smoker]]="yes","Perokok","Non Perokok")</f>
        <v>Non Perokok</v>
      </c>
      <c r="O843" s="138">
        <f>insurance9[[#This Row],[charges]]</f>
        <v>12323.936</v>
      </c>
      <c r="P843" s="138" t="str" cm="1">
        <f t="array" ref="P843">INDEX(bmi[bmi name],MATCH(1,(insurance9[[#This Row],[bmi]]&lt;bmi[bmi atas])*(insurance9[[#This Row],[bmi]]&gt;=bmi[bmi bawah]),0),0)</f>
        <v>Overweight</v>
      </c>
      <c r="Q843" s="138">
        <f>insurance9[[#This Row],[cha]]</f>
        <v>12323.936</v>
      </c>
      <c r="R843" s="138" t="str">
        <f>insurance9[[#This Row],[smo]]</f>
        <v>Non Perokok</v>
      </c>
      <c r="S843" s="149">
        <f>insurance9[[#This Row],[bmi]]</f>
        <v>24.7</v>
      </c>
      <c r="T843" s="149">
        <f>insurance9[[#This Row],[age]]</f>
        <v>59</v>
      </c>
      <c r="U843" s="149">
        <f>insurance9[[#This Row],[bmi2]]</f>
        <v>24.7</v>
      </c>
      <c r="V843">
        <f>insurance9[[#This Row],[charges_class]]</f>
        <v>2</v>
      </c>
      <c r="W843">
        <f>VLOOKUP(insurance9[[#This Row],[region]],Table2[],2,0)</f>
        <v>2</v>
      </c>
      <c r="X843">
        <f>IF(insurance9[[#This Row],[sex]]="female",0,1)</f>
        <v>1</v>
      </c>
      <c r="Y843">
        <f>insurance9[[#This Row],[bmi]]</f>
        <v>24.7</v>
      </c>
      <c r="Z843">
        <f>insurance9[[#This Row],[children]]</f>
        <v>0</v>
      </c>
    </row>
    <row r="844" spans="1:26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 s="29">
        <v>36021.011200000001</v>
      </c>
      <c r="H844" cm="1">
        <f t="array" ref="H844">INDEX(kelas_charges[kelas],MATCH(1,(insurance9[[#This Row],[charges]]&gt;=kelas_charges[Lower])*(insurance9[[#This Row],[charges]]&lt;kelas_charges[Upper]),0),1)</f>
        <v>7</v>
      </c>
      <c r="I844" t="str" cm="1">
        <f t="array" ref="I844">INDEX(kelas_charges[desc],MATCH(1,(insurance9[[#This Row],[charges]]&gt;=kelas_charges[Lower])*(insurance9[[#This Row],[charges]]&lt;kelas_charges[Upper]),0),1)</f>
        <v>35293 s.d 40989</v>
      </c>
      <c r="J844">
        <f>IF(insurance9[[#This Row],[charges]]&gt;16700,1,0)</f>
        <v>1</v>
      </c>
      <c r="K844" s="138">
        <f>insurance9[[#This Row],[charges]]</f>
        <v>36021.011200000001</v>
      </c>
      <c r="L844">
        <f>insurance9[[#This Row],[age]]</f>
        <v>23</v>
      </c>
      <c r="M844">
        <f>IF(insurance9[[#This Row],[smoker]]="yes",1,0)</f>
        <v>1</v>
      </c>
      <c r="N844" t="str">
        <f>IF(insurance9[[#This Row],[smoker]]="yes","Perokok","Non Perokok")</f>
        <v>Perokok</v>
      </c>
      <c r="O844" s="138">
        <f>insurance9[[#This Row],[charges]]</f>
        <v>36021.011200000001</v>
      </c>
      <c r="P844" s="138" t="str" cm="1">
        <f t="array" ref="P844">INDEX(bmi[bmi name],MATCH(1,(insurance9[[#This Row],[bmi]]&lt;bmi[bmi atas])*(insurance9[[#This Row],[bmi]]&gt;=bmi[bmi bawah]),0),0)</f>
        <v>Obesitas II</v>
      </c>
      <c r="Q844" s="138">
        <f>insurance9[[#This Row],[cha]]</f>
        <v>36021.011200000001</v>
      </c>
      <c r="R844" s="138" t="str">
        <f>insurance9[[#This Row],[smo]]</f>
        <v>Perokok</v>
      </c>
      <c r="S844" s="149">
        <f>insurance9[[#This Row],[bmi]]</f>
        <v>32.78</v>
      </c>
      <c r="T844" s="149">
        <f>insurance9[[#This Row],[age]]</f>
        <v>23</v>
      </c>
      <c r="U844" s="149">
        <f>insurance9[[#This Row],[bmi2]]</f>
        <v>32.78</v>
      </c>
      <c r="V844">
        <f>insurance9[[#This Row],[charges_class]]</f>
        <v>7</v>
      </c>
      <c r="W844">
        <f>VLOOKUP(insurance9[[#This Row],[region]],Table2[],2,0)</f>
        <v>4</v>
      </c>
      <c r="X844">
        <f>IF(insurance9[[#This Row],[sex]]="female",0,1)</f>
        <v>0</v>
      </c>
      <c r="Y844">
        <f>insurance9[[#This Row],[bmi]]</f>
        <v>32.78</v>
      </c>
      <c r="Z844">
        <f>insurance9[[#This Row],[children]]</f>
        <v>2</v>
      </c>
    </row>
    <row r="845" spans="1:26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 s="29">
        <v>27533.912899999999</v>
      </c>
      <c r="H845" cm="1">
        <f t="array" ref="H845">INDEX(kelas_charges[kelas],MATCH(1,(insurance9[[#This Row],[charges]]&gt;=kelas_charges[Lower])*(insurance9[[#This Row],[charges]]&lt;kelas_charges[Upper]),0),1)</f>
        <v>5</v>
      </c>
      <c r="I845" t="str" cm="1">
        <f t="array" ref="I845">INDEX(kelas_charges[desc],MATCH(1,(insurance9[[#This Row],[charges]]&gt;=kelas_charges[Lower])*(insurance9[[#This Row],[charges]]&lt;kelas_charges[Upper]),0),1)</f>
        <v>23903 s.d 29598</v>
      </c>
      <c r="J845">
        <f>IF(insurance9[[#This Row],[charges]]&gt;16700,1,0)</f>
        <v>1</v>
      </c>
      <c r="K845" s="138">
        <f>insurance9[[#This Row],[charges]]</f>
        <v>27533.912899999999</v>
      </c>
      <c r="L845">
        <f>insurance9[[#This Row],[age]]</f>
        <v>57</v>
      </c>
      <c r="M845">
        <f>IF(insurance9[[#This Row],[smoker]]="yes",1,0)</f>
        <v>1</v>
      </c>
      <c r="N845" t="str">
        <f>IF(insurance9[[#This Row],[smoker]]="yes","Perokok","Non Perokok")</f>
        <v>Perokok</v>
      </c>
      <c r="O845" s="138">
        <f>insurance9[[#This Row],[charges]]</f>
        <v>27533.912899999999</v>
      </c>
      <c r="P845" s="138" t="str" cm="1">
        <f t="array" ref="P845">INDEX(bmi[bmi name],MATCH(1,(insurance9[[#This Row],[bmi]]&lt;bmi[bmi atas])*(insurance9[[#This Row],[bmi]]&gt;=bmi[bmi bawah]),0),0)</f>
        <v>Obesitas I</v>
      </c>
      <c r="Q845" s="138">
        <f>insurance9[[#This Row],[cha]]</f>
        <v>27533.912899999999</v>
      </c>
      <c r="R845" s="138" t="str">
        <f>insurance9[[#This Row],[smo]]</f>
        <v>Perokok</v>
      </c>
      <c r="S845" s="149">
        <f>insurance9[[#This Row],[bmi]]</f>
        <v>29.81</v>
      </c>
      <c r="T845" s="149">
        <f>insurance9[[#This Row],[age]]</f>
        <v>57</v>
      </c>
      <c r="U845" s="149">
        <f>insurance9[[#This Row],[bmi2]]</f>
        <v>29.81</v>
      </c>
      <c r="V845">
        <f>insurance9[[#This Row],[charges_class]]</f>
        <v>5</v>
      </c>
      <c r="W845">
        <f>VLOOKUP(insurance9[[#This Row],[region]],Table2[],2,0)</f>
        <v>4</v>
      </c>
      <c r="X845">
        <f>IF(insurance9[[#This Row],[sex]]="female",0,1)</f>
        <v>0</v>
      </c>
      <c r="Y845">
        <f>insurance9[[#This Row],[bmi]]</f>
        <v>29.81</v>
      </c>
      <c r="Z845">
        <f>insurance9[[#This Row],[children]]</f>
        <v>0</v>
      </c>
    </row>
    <row r="846" spans="1:26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 s="29">
        <v>10072.055050000001</v>
      </c>
      <c r="H846" cm="1">
        <f t="array" ref="H846">INDEX(kelas_charges[kelas],MATCH(1,(insurance9[[#This Row],[charges]]&gt;=kelas_charges[Lower])*(insurance9[[#This Row],[charges]]&lt;kelas_charges[Upper]),0),1)</f>
        <v>2</v>
      </c>
      <c r="I846" t="str" cm="1">
        <f t="array" ref="I846">INDEX(kelas_charges[desc],MATCH(1,(insurance9[[#This Row],[charges]]&gt;=kelas_charges[Lower])*(insurance9[[#This Row],[charges]]&lt;kelas_charges[Upper]),0),1)</f>
        <v>6817 s.d 12512</v>
      </c>
      <c r="J846">
        <f>IF(insurance9[[#This Row],[charges]]&gt;16700,1,0)</f>
        <v>0</v>
      </c>
      <c r="K846" s="138">
        <f>insurance9[[#This Row],[charges]]</f>
        <v>10072.055050000001</v>
      </c>
      <c r="L846">
        <f>insurance9[[#This Row],[age]]</f>
        <v>53</v>
      </c>
      <c r="M846">
        <f>IF(insurance9[[#This Row],[smoker]]="yes",1,0)</f>
        <v>0</v>
      </c>
      <c r="N846" t="str">
        <f>IF(insurance9[[#This Row],[smoker]]="yes","Perokok","Non Perokok")</f>
        <v>Non Perokok</v>
      </c>
      <c r="O846" s="138">
        <f>insurance9[[#This Row],[charges]]</f>
        <v>10072.055050000001</v>
      </c>
      <c r="P846" s="138" t="str" cm="1">
        <f t="array" ref="P846">INDEX(bmi[bmi name],MATCH(1,(insurance9[[#This Row],[bmi]]&lt;bmi[bmi atas])*(insurance9[[#This Row],[bmi]]&gt;=bmi[bmi bawah]),0),0)</f>
        <v>Obesitas II</v>
      </c>
      <c r="Q846" s="138">
        <f>insurance9[[#This Row],[cha]]</f>
        <v>10072.055050000001</v>
      </c>
      <c r="R846" s="138" t="str">
        <f>insurance9[[#This Row],[smo]]</f>
        <v>Non Perokok</v>
      </c>
      <c r="S846" s="149">
        <f>insurance9[[#This Row],[bmi]]</f>
        <v>30.495000000000001</v>
      </c>
      <c r="T846" s="149">
        <f>insurance9[[#This Row],[age]]</f>
        <v>53</v>
      </c>
      <c r="U846" s="149">
        <f>insurance9[[#This Row],[bmi2]]</f>
        <v>30.495000000000001</v>
      </c>
      <c r="V846">
        <f>insurance9[[#This Row],[charges_class]]</f>
        <v>2</v>
      </c>
      <c r="W846">
        <f>VLOOKUP(insurance9[[#This Row],[region]],Table2[],2,0)</f>
        <v>2</v>
      </c>
      <c r="X846">
        <f>IF(insurance9[[#This Row],[sex]]="female",0,1)</f>
        <v>1</v>
      </c>
      <c r="Y846">
        <f>insurance9[[#This Row],[bmi]]</f>
        <v>30.495000000000001</v>
      </c>
      <c r="Z846">
        <f>insurance9[[#This Row],[children]]</f>
        <v>0</v>
      </c>
    </row>
    <row r="847" spans="1:26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 s="29">
        <v>45008.955499999996</v>
      </c>
      <c r="H847" cm="1">
        <f t="array" ref="H847">INDEX(kelas_charges[kelas],MATCH(1,(insurance9[[#This Row],[charges]]&gt;=kelas_charges[Lower])*(insurance9[[#This Row],[charges]]&lt;kelas_charges[Upper]),0),1)</f>
        <v>8</v>
      </c>
      <c r="I847" t="str" cm="1">
        <f t="array" ref="I847">INDEX(kelas_charges[desc],MATCH(1,(insurance9[[#This Row],[charges]]&gt;=kelas_charges[Lower])*(insurance9[[#This Row],[charges]]&lt;kelas_charges[Upper]),0),1)</f>
        <v>40989 s.d 46684</v>
      </c>
      <c r="J847">
        <f>IF(insurance9[[#This Row],[charges]]&gt;16700,1,0)</f>
        <v>1</v>
      </c>
      <c r="K847" s="138">
        <f>insurance9[[#This Row],[charges]]</f>
        <v>45008.955499999996</v>
      </c>
      <c r="L847">
        <f>insurance9[[#This Row],[age]]</f>
        <v>60</v>
      </c>
      <c r="M847">
        <f>IF(insurance9[[#This Row],[smoker]]="yes",1,0)</f>
        <v>1</v>
      </c>
      <c r="N847" t="str">
        <f>IF(insurance9[[#This Row],[smoker]]="yes","Perokok","Non Perokok")</f>
        <v>Perokok</v>
      </c>
      <c r="O847" s="138">
        <f>insurance9[[#This Row],[charges]]</f>
        <v>45008.955499999996</v>
      </c>
      <c r="P847" s="138" t="str" cm="1">
        <f t="array" ref="P847">INDEX(bmi[bmi name],MATCH(1,(insurance9[[#This Row],[bmi]]&lt;bmi[bmi atas])*(insurance9[[#This Row],[bmi]]&gt;=bmi[bmi bawah]),0),0)</f>
        <v>Obesitas II</v>
      </c>
      <c r="Q847" s="138">
        <f>insurance9[[#This Row],[cha]]</f>
        <v>45008.955499999996</v>
      </c>
      <c r="R847" s="138" t="str">
        <f>insurance9[[#This Row],[smo]]</f>
        <v>Perokok</v>
      </c>
      <c r="S847" s="149">
        <f>insurance9[[#This Row],[bmi]]</f>
        <v>32.450000000000003</v>
      </c>
      <c r="T847" s="149">
        <f>insurance9[[#This Row],[age]]</f>
        <v>60</v>
      </c>
      <c r="U847" s="149">
        <f>insurance9[[#This Row],[bmi2]]</f>
        <v>32.450000000000003</v>
      </c>
      <c r="V847">
        <f>insurance9[[#This Row],[charges_class]]</f>
        <v>8</v>
      </c>
      <c r="W847">
        <f>VLOOKUP(insurance9[[#This Row],[region]],Table2[],2,0)</f>
        <v>4</v>
      </c>
      <c r="X847">
        <f>IF(insurance9[[#This Row],[sex]]="female",0,1)</f>
        <v>0</v>
      </c>
      <c r="Y847">
        <f>insurance9[[#This Row],[bmi]]</f>
        <v>32.450000000000003</v>
      </c>
      <c r="Z847">
        <f>insurance9[[#This Row],[children]]</f>
        <v>0</v>
      </c>
    </row>
    <row r="848" spans="1:26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 s="29">
        <v>9872.7009999999991</v>
      </c>
      <c r="H848" cm="1">
        <f t="array" ref="H848">INDEX(kelas_charges[kelas],MATCH(1,(insurance9[[#This Row],[charges]]&gt;=kelas_charges[Lower])*(insurance9[[#This Row],[charges]]&lt;kelas_charges[Upper]),0),1)</f>
        <v>2</v>
      </c>
      <c r="I848" t="str" cm="1">
        <f t="array" ref="I848">INDEX(kelas_charges[desc],MATCH(1,(insurance9[[#This Row],[charges]]&gt;=kelas_charges[Lower])*(insurance9[[#This Row],[charges]]&lt;kelas_charges[Upper]),0),1)</f>
        <v>6817 s.d 12512</v>
      </c>
      <c r="J848">
        <f>IF(insurance9[[#This Row],[charges]]&gt;16700,1,0)</f>
        <v>0</v>
      </c>
      <c r="K848" s="138">
        <f>insurance9[[#This Row],[charges]]</f>
        <v>9872.7009999999991</v>
      </c>
      <c r="L848">
        <f>insurance9[[#This Row],[age]]</f>
        <v>51</v>
      </c>
      <c r="M848">
        <f>IF(insurance9[[#This Row],[smoker]]="yes",1,0)</f>
        <v>0</v>
      </c>
      <c r="N848" t="str">
        <f>IF(insurance9[[#This Row],[smoker]]="yes","Perokok","Non Perokok")</f>
        <v>Non Perokok</v>
      </c>
      <c r="O848" s="138">
        <f>insurance9[[#This Row],[charges]]</f>
        <v>9872.7009999999991</v>
      </c>
      <c r="P848" s="138" t="str" cm="1">
        <f t="array" ref="P848">INDEX(bmi[bmi name],MATCH(1,(insurance9[[#This Row],[bmi]]&lt;bmi[bmi atas])*(insurance9[[#This Row],[bmi]]&gt;=bmi[bmi bawah]),0),0)</f>
        <v>Obesitas II</v>
      </c>
      <c r="Q848" s="138">
        <f>insurance9[[#This Row],[cha]]</f>
        <v>9872.7009999999991</v>
      </c>
      <c r="R848" s="138" t="str">
        <f>insurance9[[#This Row],[smo]]</f>
        <v>Non Perokok</v>
      </c>
      <c r="S848" s="149">
        <f>insurance9[[#This Row],[bmi]]</f>
        <v>34.200000000000003</v>
      </c>
      <c r="T848" s="149">
        <f>insurance9[[#This Row],[age]]</f>
        <v>51</v>
      </c>
      <c r="U848" s="149">
        <f>insurance9[[#This Row],[bmi2]]</f>
        <v>34.200000000000003</v>
      </c>
      <c r="V848">
        <f>insurance9[[#This Row],[charges_class]]</f>
        <v>2</v>
      </c>
      <c r="W848">
        <f>VLOOKUP(insurance9[[#This Row],[region]],Table2[],2,0)</f>
        <v>3</v>
      </c>
      <c r="X848">
        <f>IF(insurance9[[#This Row],[sex]]="female",0,1)</f>
        <v>0</v>
      </c>
      <c r="Y848">
        <f>insurance9[[#This Row],[bmi]]</f>
        <v>34.200000000000003</v>
      </c>
      <c r="Z848">
        <f>insurance9[[#This Row],[children]]</f>
        <v>1</v>
      </c>
    </row>
    <row r="849" spans="1:26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 s="29">
        <v>2438.0551999999998</v>
      </c>
      <c r="H849" cm="1">
        <f t="array" ref="H849">INDEX(kelas_charges[kelas],MATCH(1,(insurance9[[#This Row],[charges]]&gt;=kelas_charges[Lower])*(insurance9[[#This Row],[charges]]&lt;kelas_charges[Upper]),0),1)</f>
        <v>1</v>
      </c>
      <c r="I849" t="str" cm="1">
        <f t="array" ref="I849">INDEX(kelas_charges[desc],MATCH(1,(insurance9[[#This Row],[charges]]&gt;=kelas_charges[Lower])*(insurance9[[#This Row],[charges]]&lt;kelas_charges[Upper]),0),1)</f>
        <v>1121 s.d 6817</v>
      </c>
      <c r="J849">
        <f>IF(insurance9[[#This Row],[charges]]&gt;16700,1,0)</f>
        <v>0</v>
      </c>
      <c r="K849" s="138">
        <f>insurance9[[#This Row],[charges]]</f>
        <v>2438.0551999999998</v>
      </c>
      <c r="L849">
        <f>insurance9[[#This Row],[age]]</f>
        <v>23</v>
      </c>
      <c r="M849">
        <f>IF(insurance9[[#This Row],[smoker]]="yes",1,0)</f>
        <v>0</v>
      </c>
      <c r="N849" t="str">
        <f>IF(insurance9[[#This Row],[smoker]]="yes","Perokok","Non Perokok")</f>
        <v>Non Perokok</v>
      </c>
      <c r="O849" s="138">
        <f>insurance9[[#This Row],[charges]]</f>
        <v>2438.0551999999998</v>
      </c>
      <c r="P849" s="138" t="str" cm="1">
        <f t="array" ref="P849">INDEX(bmi[bmi name],MATCH(1,(insurance9[[#This Row],[bmi]]&lt;bmi[bmi atas])*(insurance9[[#This Row],[bmi]]&gt;=bmi[bmi bawah]),0),0)</f>
        <v>Obesitas II</v>
      </c>
      <c r="Q849" s="138">
        <f>insurance9[[#This Row],[cha]]</f>
        <v>2438.0551999999998</v>
      </c>
      <c r="R849" s="138" t="str">
        <f>insurance9[[#This Row],[smo]]</f>
        <v>Non Perokok</v>
      </c>
      <c r="S849" s="149">
        <f>insurance9[[#This Row],[bmi]]</f>
        <v>50.38</v>
      </c>
      <c r="T849" s="149">
        <f>insurance9[[#This Row],[age]]</f>
        <v>23</v>
      </c>
      <c r="U849" s="149">
        <f>insurance9[[#This Row],[bmi2]]</f>
        <v>50.38</v>
      </c>
      <c r="V849">
        <f>insurance9[[#This Row],[charges_class]]</f>
        <v>1</v>
      </c>
      <c r="W849">
        <f>VLOOKUP(insurance9[[#This Row],[region]],Table2[],2,0)</f>
        <v>4</v>
      </c>
      <c r="X849">
        <f>IF(insurance9[[#This Row],[sex]]="female",0,1)</f>
        <v>1</v>
      </c>
      <c r="Y849">
        <f>insurance9[[#This Row],[bmi]]</f>
        <v>50.38</v>
      </c>
      <c r="Z849">
        <f>insurance9[[#This Row],[children]]</f>
        <v>1</v>
      </c>
    </row>
    <row r="850" spans="1:26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 s="29">
        <v>2974.1260000000002</v>
      </c>
      <c r="H850" cm="1">
        <f t="array" ref="H850">INDEX(kelas_charges[kelas],MATCH(1,(insurance9[[#This Row],[charges]]&gt;=kelas_charges[Lower])*(insurance9[[#This Row],[charges]]&lt;kelas_charges[Upper]),0),1)</f>
        <v>1</v>
      </c>
      <c r="I850" t="str" cm="1">
        <f t="array" ref="I850">INDEX(kelas_charges[desc],MATCH(1,(insurance9[[#This Row],[charges]]&gt;=kelas_charges[Lower])*(insurance9[[#This Row],[charges]]&lt;kelas_charges[Upper]),0),1)</f>
        <v>1121 s.d 6817</v>
      </c>
      <c r="J850">
        <f>IF(insurance9[[#This Row],[charges]]&gt;16700,1,0)</f>
        <v>0</v>
      </c>
      <c r="K850" s="138">
        <f>insurance9[[#This Row],[charges]]</f>
        <v>2974.1260000000002</v>
      </c>
      <c r="L850">
        <f>insurance9[[#This Row],[age]]</f>
        <v>27</v>
      </c>
      <c r="M850">
        <f>IF(insurance9[[#This Row],[smoker]]="yes",1,0)</f>
        <v>0</v>
      </c>
      <c r="N850" t="str">
        <f>IF(insurance9[[#This Row],[smoker]]="yes","Perokok","Non Perokok")</f>
        <v>Non Perokok</v>
      </c>
      <c r="O850" s="138">
        <f>insurance9[[#This Row],[charges]]</f>
        <v>2974.1260000000002</v>
      </c>
      <c r="P850" s="138" t="str" cm="1">
        <f t="array" ref="P850">INDEX(bmi[bmi name],MATCH(1,(insurance9[[#This Row],[bmi]]&lt;bmi[bmi atas])*(insurance9[[#This Row],[bmi]]&gt;=bmi[bmi bawah]),0),0)</f>
        <v>Overweight</v>
      </c>
      <c r="Q850" s="138">
        <f>insurance9[[#This Row],[cha]]</f>
        <v>2974.1260000000002</v>
      </c>
      <c r="R850" s="138" t="str">
        <f>insurance9[[#This Row],[smo]]</f>
        <v>Non Perokok</v>
      </c>
      <c r="S850" s="149">
        <f>insurance9[[#This Row],[bmi]]</f>
        <v>24.1</v>
      </c>
      <c r="T850" s="149">
        <f>insurance9[[#This Row],[age]]</f>
        <v>27</v>
      </c>
      <c r="U850" s="149">
        <f>insurance9[[#This Row],[bmi2]]</f>
        <v>24.1</v>
      </c>
      <c r="V850">
        <f>insurance9[[#This Row],[charges_class]]</f>
        <v>1</v>
      </c>
      <c r="W850">
        <f>VLOOKUP(insurance9[[#This Row],[region]],Table2[],2,0)</f>
        <v>3</v>
      </c>
      <c r="X850">
        <f>IF(insurance9[[#This Row],[sex]]="female",0,1)</f>
        <v>0</v>
      </c>
      <c r="Y850">
        <f>insurance9[[#This Row],[bmi]]</f>
        <v>24.1</v>
      </c>
      <c r="Z850">
        <f>insurance9[[#This Row],[children]]</f>
        <v>0</v>
      </c>
    </row>
    <row r="851" spans="1:26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 s="29">
        <v>10601.632250000001</v>
      </c>
      <c r="H851" cm="1">
        <f t="array" ref="H851">INDEX(kelas_charges[kelas],MATCH(1,(insurance9[[#This Row],[charges]]&gt;=kelas_charges[Lower])*(insurance9[[#This Row],[charges]]&lt;kelas_charges[Upper]),0),1)</f>
        <v>2</v>
      </c>
      <c r="I851" t="str" cm="1">
        <f t="array" ref="I851">INDEX(kelas_charges[desc],MATCH(1,(insurance9[[#This Row],[charges]]&gt;=kelas_charges[Lower])*(insurance9[[#This Row],[charges]]&lt;kelas_charges[Upper]),0),1)</f>
        <v>6817 s.d 12512</v>
      </c>
      <c r="J851">
        <f>IF(insurance9[[#This Row],[charges]]&gt;16700,1,0)</f>
        <v>0</v>
      </c>
      <c r="K851" s="138">
        <f>insurance9[[#This Row],[charges]]</f>
        <v>10601.632250000001</v>
      </c>
      <c r="L851">
        <f>insurance9[[#This Row],[age]]</f>
        <v>55</v>
      </c>
      <c r="M851">
        <f>IF(insurance9[[#This Row],[smoker]]="yes",1,0)</f>
        <v>0</v>
      </c>
      <c r="N851" t="str">
        <f>IF(insurance9[[#This Row],[smoker]]="yes","Perokok","Non Perokok")</f>
        <v>Non Perokok</v>
      </c>
      <c r="O851" s="138">
        <f>insurance9[[#This Row],[charges]]</f>
        <v>10601.632250000001</v>
      </c>
      <c r="P851" s="138" t="str" cm="1">
        <f t="array" ref="P851">INDEX(bmi[bmi name],MATCH(1,(insurance9[[#This Row],[bmi]]&lt;bmi[bmi atas])*(insurance9[[#This Row],[bmi]]&gt;=bmi[bmi bawah]),0),0)</f>
        <v>Obesitas II</v>
      </c>
      <c r="Q851" s="138">
        <f>insurance9[[#This Row],[cha]]</f>
        <v>10601.632250000001</v>
      </c>
      <c r="R851" s="138" t="str">
        <f>insurance9[[#This Row],[smo]]</f>
        <v>Non Perokok</v>
      </c>
      <c r="S851" s="149">
        <f>insurance9[[#This Row],[bmi]]</f>
        <v>32.774999999999999</v>
      </c>
      <c r="T851" s="149">
        <f>insurance9[[#This Row],[age]]</f>
        <v>55</v>
      </c>
      <c r="U851" s="149">
        <f>insurance9[[#This Row],[bmi2]]</f>
        <v>32.774999999999999</v>
      </c>
      <c r="V851">
        <f>insurance9[[#This Row],[charges_class]]</f>
        <v>2</v>
      </c>
      <c r="W851">
        <f>VLOOKUP(insurance9[[#This Row],[region]],Table2[],2,0)</f>
        <v>1</v>
      </c>
      <c r="X851">
        <f>IF(insurance9[[#This Row],[sex]]="female",0,1)</f>
        <v>1</v>
      </c>
      <c r="Y851">
        <f>insurance9[[#This Row],[bmi]]</f>
        <v>32.774999999999999</v>
      </c>
      <c r="Z851">
        <f>insurance9[[#This Row],[children]]</f>
        <v>0</v>
      </c>
    </row>
    <row r="852" spans="1:26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 s="29">
        <v>37270.1512</v>
      </c>
      <c r="H852" cm="1">
        <f t="array" ref="H852">INDEX(kelas_charges[kelas],MATCH(1,(insurance9[[#This Row],[charges]]&gt;=kelas_charges[Lower])*(insurance9[[#This Row],[charges]]&lt;kelas_charges[Upper]),0),1)</f>
        <v>7</v>
      </c>
      <c r="I852" t="str" cm="1">
        <f t="array" ref="I852">INDEX(kelas_charges[desc],MATCH(1,(insurance9[[#This Row],[charges]]&gt;=kelas_charges[Lower])*(insurance9[[#This Row],[charges]]&lt;kelas_charges[Upper]),0),1)</f>
        <v>35293 s.d 40989</v>
      </c>
      <c r="J852">
        <f>IF(insurance9[[#This Row],[charges]]&gt;16700,1,0)</f>
        <v>1</v>
      </c>
      <c r="K852" s="138">
        <f>insurance9[[#This Row],[charges]]</f>
        <v>37270.1512</v>
      </c>
      <c r="L852">
        <f>insurance9[[#This Row],[age]]</f>
        <v>37</v>
      </c>
      <c r="M852">
        <f>IF(insurance9[[#This Row],[smoker]]="yes",1,0)</f>
        <v>1</v>
      </c>
      <c r="N852" t="str">
        <f>IF(insurance9[[#This Row],[smoker]]="yes","Perokok","Non Perokok")</f>
        <v>Perokok</v>
      </c>
      <c r="O852" s="138">
        <f>insurance9[[#This Row],[charges]]</f>
        <v>37270.1512</v>
      </c>
      <c r="P852" s="138" t="str" cm="1">
        <f t="array" ref="P852">INDEX(bmi[bmi name],MATCH(1,(insurance9[[#This Row],[bmi]]&lt;bmi[bmi atas])*(insurance9[[#This Row],[bmi]]&gt;=bmi[bmi bawah]),0),0)</f>
        <v>Obesitas II</v>
      </c>
      <c r="Q852" s="138">
        <f>insurance9[[#This Row],[cha]]</f>
        <v>37270.1512</v>
      </c>
      <c r="R852" s="138" t="str">
        <f>insurance9[[#This Row],[smo]]</f>
        <v>Perokok</v>
      </c>
      <c r="S852" s="149">
        <f>insurance9[[#This Row],[bmi]]</f>
        <v>30.78</v>
      </c>
      <c r="T852" s="149">
        <f>insurance9[[#This Row],[age]]</f>
        <v>37</v>
      </c>
      <c r="U852" s="149">
        <f>insurance9[[#This Row],[bmi2]]</f>
        <v>30.78</v>
      </c>
      <c r="V852">
        <f>insurance9[[#This Row],[charges_class]]</f>
        <v>7</v>
      </c>
      <c r="W852">
        <f>VLOOKUP(insurance9[[#This Row],[region]],Table2[],2,0)</f>
        <v>2</v>
      </c>
      <c r="X852">
        <f>IF(insurance9[[#This Row],[sex]]="female",0,1)</f>
        <v>0</v>
      </c>
      <c r="Y852">
        <f>insurance9[[#This Row],[bmi]]</f>
        <v>30.78</v>
      </c>
      <c r="Z852">
        <f>insurance9[[#This Row],[children]]</f>
        <v>0</v>
      </c>
    </row>
    <row r="853" spans="1:26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 s="29">
        <v>14119.62</v>
      </c>
      <c r="H853" cm="1">
        <f t="array" ref="H853">INDEX(kelas_charges[kelas],MATCH(1,(insurance9[[#This Row],[charges]]&gt;=kelas_charges[Lower])*(insurance9[[#This Row],[charges]]&lt;kelas_charges[Upper]),0),1)</f>
        <v>3</v>
      </c>
      <c r="I853" t="str" cm="1">
        <f t="array" ref="I853">INDEX(kelas_charges[desc],MATCH(1,(insurance9[[#This Row],[charges]]&gt;=kelas_charges[Lower])*(insurance9[[#This Row],[charges]]&lt;kelas_charges[Upper]),0),1)</f>
        <v>12512 s.d 18207</v>
      </c>
      <c r="J853">
        <f>IF(insurance9[[#This Row],[charges]]&gt;16700,1,0)</f>
        <v>0</v>
      </c>
      <c r="K853" s="138">
        <f>insurance9[[#This Row],[charges]]</f>
        <v>14119.62</v>
      </c>
      <c r="L853">
        <f>insurance9[[#This Row],[age]]</f>
        <v>61</v>
      </c>
      <c r="M853">
        <f>IF(insurance9[[#This Row],[smoker]]="yes",1,0)</f>
        <v>0</v>
      </c>
      <c r="N853" t="str">
        <f>IF(insurance9[[#This Row],[smoker]]="yes","Perokok","Non Perokok")</f>
        <v>Non Perokok</v>
      </c>
      <c r="O853" s="138">
        <f>insurance9[[#This Row],[charges]]</f>
        <v>14119.62</v>
      </c>
      <c r="P853" s="138" t="str" cm="1">
        <f t="array" ref="P853">INDEX(bmi[bmi name],MATCH(1,(insurance9[[#This Row],[bmi]]&lt;bmi[bmi atas])*(insurance9[[#This Row],[bmi]]&gt;=bmi[bmi bawah]),0),0)</f>
        <v>Obesitas II</v>
      </c>
      <c r="Q853" s="138">
        <f>insurance9[[#This Row],[cha]]</f>
        <v>14119.62</v>
      </c>
      <c r="R853" s="138" t="str">
        <f>insurance9[[#This Row],[smo]]</f>
        <v>Non Perokok</v>
      </c>
      <c r="S853" s="149">
        <f>insurance9[[#This Row],[bmi]]</f>
        <v>32.299999999999997</v>
      </c>
      <c r="T853" s="149">
        <f>insurance9[[#This Row],[age]]</f>
        <v>61</v>
      </c>
      <c r="U853" s="149">
        <f>insurance9[[#This Row],[bmi2]]</f>
        <v>32.299999999999997</v>
      </c>
      <c r="V853">
        <f>insurance9[[#This Row],[charges_class]]</f>
        <v>3</v>
      </c>
      <c r="W853">
        <f>VLOOKUP(insurance9[[#This Row],[region]],Table2[],2,0)</f>
        <v>1</v>
      </c>
      <c r="X853">
        <f>IF(insurance9[[#This Row],[sex]]="female",0,1)</f>
        <v>1</v>
      </c>
      <c r="Y853">
        <f>insurance9[[#This Row],[bmi]]</f>
        <v>32.299999999999997</v>
      </c>
      <c r="Z853">
        <f>insurance9[[#This Row],[children]]</f>
        <v>2</v>
      </c>
    </row>
    <row r="854" spans="1:26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 s="29">
        <v>42111.664700000001</v>
      </c>
      <c r="H854" cm="1">
        <f t="array" ref="H854">INDEX(kelas_charges[kelas],MATCH(1,(insurance9[[#This Row],[charges]]&gt;=kelas_charges[Lower])*(insurance9[[#This Row],[charges]]&lt;kelas_charges[Upper]),0),1)</f>
        <v>8</v>
      </c>
      <c r="I854" t="str" cm="1">
        <f t="array" ref="I854">INDEX(kelas_charges[desc],MATCH(1,(insurance9[[#This Row],[charges]]&gt;=kelas_charges[Lower])*(insurance9[[#This Row],[charges]]&lt;kelas_charges[Upper]),0),1)</f>
        <v>40989 s.d 46684</v>
      </c>
      <c r="J854">
        <f>IF(insurance9[[#This Row],[charges]]&gt;16700,1,0)</f>
        <v>1</v>
      </c>
      <c r="K854" s="138">
        <f>insurance9[[#This Row],[charges]]</f>
        <v>42111.664700000001</v>
      </c>
      <c r="L854">
        <f>insurance9[[#This Row],[age]]</f>
        <v>46</v>
      </c>
      <c r="M854">
        <f>IF(insurance9[[#This Row],[smoker]]="yes",1,0)</f>
        <v>1</v>
      </c>
      <c r="N854" t="str">
        <f>IF(insurance9[[#This Row],[smoker]]="yes","Perokok","Non Perokok")</f>
        <v>Perokok</v>
      </c>
      <c r="O854" s="138">
        <f>insurance9[[#This Row],[charges]]</f>
        <v>42111.664700000001</v>
      </c>
      <c r="P854" s="138" t="str" cm="1">
        <f t="array" ref="P854">INDEX(bmi[bmi name],MATCH(1,(insurance9[[#This Row],[bmi]]&lt;bmi[bmi atas])*(insurance9[[#This Row],[bmi]]&gt;=bmi[bmi bawah]),0),0)</f>
        <v>Obesitas II</v>
      </c>
      <c r="Q854" s="138">
        <f>insurance9[[#This Row],[cha]]</f>
        <v>42111.664700000001</v>
      </c>
      <c r="R854" s="138" t="str">
        <f>insurance9[[#This Row],[smo]]</f>
        <v>Perokok</v>
      </c>
      <c r="S854" s="149">
        <f>insurance9[[#This Row],[bmi]]</f>
        <v>35.53</v>
      </c>
      <c r="T854" s="149">
        <f>insurance9[[#This Row],[age]]</f>
        <v>46</v>
      </c>
      <c r="U854" s="149">
        <f>insurance9[[#This Row],[bmi2]]</f>
        <v>35.53</v>
      </c>
      <c r="V854">
        <f>insurance9[[#This Row],[charges_class]]</f>
        <v>8</v>
      </c>
      <c r="W854">
        <f>VLOOKUP(insurance9[[#This Row],[region]],Table2[],2,0)</f>
        <v>2</v>
      </c>
      <c r="X854">
        <f>IF(insurance9[[#This Row],[sex]]="female",0,1)</f>
        <v>0</v>
      </c>
      <c r="Y854">
        <f>insurance9[[#This Row],[bmi]]</f>
        <v>35.53</v>
      </c>
      <c r="Z854">
        <f>insurance9[[#This Row],[children]]</f>
        <v>0</v>
      </c>
    </row>
    <row r="855" spans="1:26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 s="29">
        <v>11729.6795</v>
      </c>
      <c r="H855" cm="1">
        <f t="array" ref="H855">INDEX(kelas_charges[kelas],MATCH(1,(insurance9[[#This Row],[charges]]&gt;=kelas_charges[Lower])*(insurance9[[#This Row],[charges]]&lt;kelas_charges[Upper]),0),1)</f>
        <v>2</v>
      </c>
      <c r="I855" t="str" cm="1">
        <f t="array" ref="I855">INDEX(kelas_charges[desc],MATCH(1,(insurance9[[#This Row],[charges]]&gt;=kelas_charges[Lower])*(insurance9[[#This Row],[charges]]&lt;kelas_charges[Upper]),0),1)</f>
        <v>6817 s.d 12512</v>
      </c>
      <c r="J855">
        <f>IF(insurance9[[#This Row],[charges]]&gt;16700,1,0)</f>
        <v>0</v>
      </c>
      <c r="K855" s="138">
        <f>insurance9[[#This Row],[charges]]</f>
        <v>11729.6795</v>
      </c>
      <c r="L855">
        <f>insurance9[[#This Row],[age]]</f>
        <v>53</v>
      </c>
      <c r="M855">
        <f>IF(insurance9[[#This Row],[smoker]]="yes",1,0)</f>
        <v>0</v>
      </c>
      <c r="N855" t="str">
        <f>IF(insurance9[[#This Row],[smoker]]="yes","Perokok","Non Perokok")</f>
        <v>Non Perokok</v>
      </c>
      <c r="O855" s="138">
        <f>insurance9[[#This Row],[charges]]</f>
        <v>11729.6795</v>
      </c>
      <c r="P855" s="138" t="str" cm="1">
        <f t="array" ref="P855">INDEX(bmi[bmi name],MATCH(1,(insurance9[[#This Row],[bmi]]&lt;bmi[bmi atas])*(insurance9[[#This Row],[bmi]]&gt;=bmi[bmi bawah]),0),0)</f>
        <v>Overweight</v>
      </c>
      <c r="Q855" s="138">
        <f>insurance9[[#This Row],[cha]]</f>
        <v>11729.6795</v>
      </c>
      <c r="R855" s="138" t="str">
        <f>insurance9[[#This Row],[smo]]</f>
        <v>Non Perokok</v>
      </c>
      <c r="S855" s="149">
        <f>insurance9[[#This Row],[bmi]]</f>
        <v>23.75</v>
      </c>
      <c r="T855" s="149">
        <f>insurance9[[#This Row],[age]]</f>
        <v>53</v>
      </c>
      <c r="U855" s="149">
        <f>insurance9[[#This Row],[bmi2]]</f>
        <v>23.75</v>
      </c>
      <c r="V855">
        <f>insurance9[[#This Row],[charges_class]]</f>
        <v>2</v>
      </c>
      <c r="W855">
        <f>VLOOKUP(insurance9[[#This Row],[region]],Table2[],2,0)</f>
        <v>2</v>
      </c>
      <c r="X855">
        <f>IF(insurance9[[#This Row],[sex]]="female",0,1)</f>
        <v>0</v>
      </c>
      <c r="Y855">
        <f>insurance9[[#This Row],[bmi]]</f>
        <v>23.75</v>
      </c>
      <c r="Z855">
        <f>insurance9[[#This Row],[children]]</f>
        <v>2</v>
      </c>
    </row>
    <row r="856" spans="1:26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 s="29">
        <v>24106.912550000001</v>
      </c>
      <c r="H856" cm="1">
        <f t="array" ref="H856">INDEX(kelas_charges[kelas],MATCH(1,(insurance9[[#This Row],[charges]]&gt;=kelas_charges[Lower])*(insurance9[[#This Row],[charges]]&lt;kelas_charges[Upper]),0),1)</f>
        <v>5</v>
      </c>
      <c r="I856" t="str" cm="1">
        <f t="array" ref="I856">INDEX(kelas_charges[desc],MATCH(1,(insurance9[[#This Row],[charges]]&gt;=kelas_charges[Lower])*(insurance9[[#This Row],[charges]]&lt;kelas_charges[Upper]),0),1)</f>
        <v>23903 s.d 29598</v>
      </c>
      <c r="J856">
        <f>IF(insurance9[[#This Row],[charges]]&gt;16700,1,0)</f>
        <v>1</v>
      </c>
      <c r="K856" s="138">
        <f>insurance9[[#This Row],[charges]]</f>
        <v>24106.912550000001</v>
      </c>
      <c r="L856">
        <f>insurance9[[#This Row],[age]]</f>
        <v>49</v>
      </c>
      <c r="M856">
        <f>IF(insurance9[[#This Row],[smoker]]="yes",1,0)</f>
        <v>1</v>
      </c>
      <c r="N856" t="str">
        <f>IF(insurance9[[#This Row],[smoker]]="yes","Perokok","Non Perokok")</f>
        <v>Perokok</v>
      </c>
      <c r="O856" s="138">
        <f>insurance9[[#This Row],[charges]]</f>
        <v>24106.912550000001</v>
      </c>
      <c r="P856" s="138" t="str" cm="1">
        <f t="array" ref="P856">INDEX(bmi[bmi name],MATCH(1,(insurance9[[#This Row],[bmi]]&lt;bmi[bmi atas])*(insurance9[[#This Row],[bmi]]&gt;=bmi[bmi bawah]),0),0)</f>
        <v>Overweight</v>
      </c>
      <c r="Q856" s="138">
        <f>insurance9[[#This Row],[cha]]</f>
        <v>24106.912550000001</v>
      </c>
      <c r="R856" s="138" t="str">
        <f>insurance9[[#This Row],[smo]]</f>
        <v>Perokok</v>
      </c>
      <c r="S856" s="149">
        <f>insurance9[[#This Row],[bmi]]</f>
        <v>23.844999999999999</v>
      </c>
      <c r="T856" s="149">
        <f>insurance9[[#This Row],[age]]</f>
        <v>49</v>
      </c>
      <c r="U856" s="149">
        <f>insurance9[[#This Row],[bmi2]]</f>
        <v>23.844999999999999</v>
      </c>
      <c r="V856">
        <f>insurance9[[#This Row],[charges_class]]</f>
        <v>5</v>
      </c>
      <c r="W856">
        <f>VLOOKUP(insurance9[[#This Row],[region]],Table2[],2,0)</f>
        <v>2</v>
      </c>
      <c r="X856">
        <f>IF(insurance9[[#This Row],[sex]]="female",0,1)</f>
        <v>0</v>
      </c>
      <c r="Y856">
        <f>insurance9[[#This Row],[bmi]]</f>
        <v>23.844999999999999</v>
      </c>
      <c r="Z856">
        <f>insurance9[[#This Row],[children]]</f>
        <v>3</v>
      </c>
    </row>
    <row r="857" spans="1:26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 s="29">
        <v>1875.3440000000001</v>
      </c>
      <c r="H857" cm="1">
        <f t="array" ref="H857">INDEX(kelas_charges[kelas],MATCH(1,(insurance9[[#This Row],[charges]]&gt;=kelas_charges[Lower])*(insurance9[[#This Row],[charges]]&lt;kelas_charges[Upper]),0),1)</f>
        <v>1</v>
      </c>
      <c r="I857" t="str" cm="1">
        <f t="array" ref="I857">INDEX(kelas_charges[desc],MATCH(1,(insurance9[[#This Row],[charges]]&gt;=kelas_charges[Lower])*(insurance9[[#This Row],[charges]]&lt;kelas_charges[Upper]),0),1)</f>
        <v>1121 s.d 6817</v>
      </c>
      <c r="J857">
        <f>IF(insurance9[[#This Row],[charges]]&gt;16700,1,0)</f>
        <v>0</v>
      </c>
      <c r="K857" s="138">
        <f>insurance9[[#This Row],[charges]]</f>
        <v>1875.3440000000001</v>
      </c>
      <c r="L857">
        <f>insurance9[[#This Row],[age]]</f>
        <v>20</v>
      </c>
      <c r="M857">
        <f>IF(insurance9[[#This Row],[smoker]]="yes",1,0)</f>
        <v>0</v>
      </c>
      <c r="N857" t="str">
        <f>IF(insurance9[[#This Row],[smoker]]="yes","Perokok","Non Perokok")</f>
        <v>Non Perokok</v>
      </c>
      <c r="O857" s="138">
        <f>insurance9[[#This Row],[charges]]</f>
        <v>1875.3440000000001</v>
      </c>
      <c r="P857" s="138" t="str" cm="1">
        <f t="array" ref="P857">INDEX(bmi[bmi name],MATCH(1,(insurance9[[#This Row],[bmi]]&lt;bmi[bmi atas])*(insurance9[[#This Row],[bmi]]&gt;=bmi[bmi bawah]),0),0)</f>
        <v>Obesitas I</v>
      </c>
      <c r="Q857" s="138">
        <f>insurance9[[#This Row],[cha]]</f>
        <v>1875.3440000000001</v>
      </c>
      <c r="R857" s="138" t="str">
        <f>insurance9[[#This Row],[smo]]</f>
        <v>Non Perokok</v>
      </c>
      <c r="S857" s="149">
        <f>insurance9[[#This Row],[bmi]]</f>
        <v>29.6</v>
      </c>
      <c r="T857" s="149">
        <f>insurance9[[#This Row],[age]]</f>
        <v>20</v>
      </c>
      <c r="U857" s="149">
        <f>insurance9[[#This Row],[bmi2]]</f>
        <v>29.6</v>
      </c>
      <c r="V857">
        <f>insurance9[[#This Row],[charges_class]]</f>
        <v>1</v>
      </c>
      <c r="W857">
        <f>VLOOKUP(insurance9[[#This Row],[region]],Table2[],2,0)</f>
        <v>3</v>
      </c>
      <c r="X857">
        <f>IF(insurance9[[#This Row],[sex]]="female",0,1)</f>
        <v>0</v>
      </c>
      <c r="Y857">
        <f>insurance9[[#This Row],[bmi]]</f>
        <v>29.6</v>
      </c>
      <c r="Z857">
        <f>insurance9[[#This Row],[children]]</f>
        <v>0</v>
      </c>
    </row>
    <row r="858" spans="1:26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 s="29">
        <v>40974.164900000003</v>
      </c>
      <c r="H858" cm="1">
        <f t="array" ref="H858">INDEX(kelas_charges[kelas],MATCH(1,(insurance9[[#This Row],[charges]]&gt;=kelas_charges[Lower])*(insurance9[[#This Row],[charges]]&lt;kelas_charges[Upper]),0),1)</f>
        <v>7</v>
      </c>
      <c r="I858" t="str" cm="1">
        <f t="array" ref="I858">INDEX(kelas_charges[desc],MATCH(1,(insurance9[[#This Row],[charges]]&gt;=kelas_charges[Lower])*(insurance9[[#This Row],[charges]]&lt;kelas_charges[Upper]),0),1)</f>
        <v>35293 s.d 40989</v>
      </c>
      <c r="J858">
        <f>IF(insurance9[[#This Row],[charges]]&gt;16700,1,0)</f>
        <v>1</v>
      </c>
      <c r="K858" s="138">
        <f>insurance9[[#This Row],[charges]]</f>
        <v>40974.164900000003</v>
      </c>
      <c r="L858">
        <f>insurance9[[#This Row],[age]]</f>
        <v>48</v>
      </c>
      <c r="M858">
        <f>IF(insurance9[[#This Row],[smoker]]="yes",1,0)</f>
        <v>1</v>
      </c>
      <c r="N858" t="str">
        <f>IF(insurance9[[#This Row],[smoker]]="yes","Perokok","Non Perokok")</f>
        <v>Perokok</v>
      </c>
      <c r="O858" s="138">
        <f>insurance9[[#This Row],[charges]]</f>
        <v>40974.164900000003</v>
      </c>
      <c r="P858" s="138" t="str" cm="1">
        <f t="array" ref="P858">INDEX(bmi[bmi name],MATCH(1,(insurance9[[#This Row],[bmi]]&lt;bmi[bmi atas])*(insurance9[[#This Row],[bmi]]&gt;=bmi[bmi bawah]),0),0)</f>
        <v>Obesitas II</v>
      </c>
      <c r="Q858" s="138">
        <f>insurance9[[#This Row],[cha]]</f>
        <v>40974.164900000003</v>
      </c>
      <c r="R858" s="138" t="str">
        <f>insurance9[[#This Row],[smo]]</f>
        <v>Perokok</v>
      </c>
      <c r="S858" s="149">
        <f>insurance9[[#This Row],[bmi]]</f>
        <v>33.11</v>
      </c>
      <c r="T858" s="149">
        <f>insurance9[[#This Row],[age]]</f>
        <v>48</v>
      </c>
      <c r="U858" s="149">
        <f>insurance9[[#This Row],[bmi2]]</f>
        <v>33.11</v>
      </c>
      <c r="V858">
        <f>insurance9[[#This Row],[charges_class]]</f>
        <v>7</v>
      </c>
      <c r="W858">
        <f>VLOOKUP(insurance9[[#This Row],[region]],Table2[],2,0)</f>
        <v>4</v>
      </c>
      <c r="X858">
        <f>IF(insurance9[[#This Row],[sex]]="female",0,1)</f>
        <v>0</v>
      </c>
      <c r="Y858">
        <f>insurance9[[#This Row],[bmi]]</f>
        <v>33.11</v>
      </c>
      <c r="Z858">
        <f>insurance9[[#This Row],[children]]</f>
        <v>0</v>
      </c>
    </row>
    <row r="859" spans="1:26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 s="29">
        <v>15817.985699999999</v>
      </c>
      <c r="H859" cm="1">
        <f t="array" ref="H859">INDEX(kelas_charges[kelas],MATCH(1,(insurance9[[#This Row],[charges]]&gt;=kelas_charges[Lower])*(insurance9[[#This Row],[charges]]&lt;kelas_charges[Upper]),0),1)</f>
        <v>3</v>
      </c>
      <c r="I859" t="str" cm="1">
        <f t="array" ref="I859">INDEX(kelas_charges[desc],MATCH(1,(insurance9[[#This Row],[charges]]&gt;=kelas_charges[Lower])*(insurance9[[#This Row],[charges]]&lt;kelas_charges[Upper]),0),1)</f>
        <v>12512 s.d 18207</v>
      </c>
      <c r="J859">
        <f>IF(insurance9[[#This Row],[charges]]&gt;16700,1,0)</f>
        <v>0</v>
      </c>
      <c r="K859" s="138">
        <f>insurance9[[#This Row],[charges]]</f>
        <v>15817.985699999999</v>
      </c>
      <c r="L859">
        <f>insurance9[[#This Row],[age]]</f>
        <v>25</v>
      </c>
      <c r="M859">
        <f>IF(insurance9[[#This Row],[smoker]]="yes",1,0)</f>
        <v>1</v>
      </c>
      <c r="N859" t="str">
        <f>IF(insurance9[[#This Row],[smoker]]="yes","Perokok","Non Perokok")</f>
        <v>Perokok</v>
      </c>
      <c r="O859" s="138">
        <f>insurance9[[#This Row],[charges]]</f>
        <v>15817.985699999999</v>
      </c>
      <c r="P859" s="138" t="str" cm="1">
        <f t="array" ref="P859">INDEX(bmi[bmi name],MATCH(1,(insurance9[[#This Row],[bmi]]&lt;bmi[bmi atas])*(insurance9[[#This Row],[bmi]]&gt;=bmi[bmi bawah]),0),0)</f>
        <v>Overweight</v>
      </c>
      <c r="Q859" s="138">
        <f>insurance9[[#This Row],[cha]]</f>
        <v>15817.985699999999</v>
      </c>
      <c r="R859" s="138" t="str">
        <f>insurance9[[#This Row],[smo]]</f>
        <v>Perokok</v>
      </c>
      <c r="S859" s="149">
        <f>insurance9[[#This Row],[bmi]]</f>
        <v>24.13</v>
      </c>
      <c r="T859" s="149">
        <f>insurance9[[#This Row],[age]]</f>
        <v>25</v>
      </c>
      <c r="U859" s="149">
        <f>insurance9[[#This Row],[bmi2]]</f>
        <v>24.13</v>
      </c>
      <c r="V859">
        <f>insurance9[[#This Row],[charges_class]]</f>
        <v>3</v>
      </c>
      <c r="W859">
        <f>VLOOKUP(insurance9[[#This Row],[region]],Table2[],2,0)</f>
        <v>1</v>
      </c>
      <c r="X859">
        <f>IF(insurance9[[#This Row],[sex]]="female",0,1)</f>
        <v>1</v>
      </c>
      <c r="Y859">
        <f>insurance9[[#This Row],[bmi]]</f>
        <v>24.13</v>
      </c>
      <c r="Z859">
        <f>insurance9[[#This Row],[children]]</f>
        <v>0</v>
      </c>
    </row>
    <row r="860" spans="1:26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 s="29">
        <v>18218.161390000001</v>
      </c>
      <c r="H860" cm="1">
        <f t="array" ref="H860">INDEX(kelas_charges[kelas],MATCH(1,(insurance9[[#This Row],[charges]]&gt;=kelas_charges[Lower])*(insurance9[[#This Row],[charges]]&lt;kelas_charges[Upper]),0),1)</f>
        <v>4</v>
      </c>
      <c r="I860" t="str" cm="1">
        <f t="array" ref="I860">INDEX(kelas_charges[desc],MATCH(1,(insurance9[[#This Row],[charges]]&gt;=kelas_charges[Lower])*(insurance9[[#This Row],[charges]]&lt;kelas_charges[Upper]),0),1)</f>
        <v>18207 s.d 23903</v>
      </c>
      <c r="J860">
        <f>IF(insurance9[[#This Row],[charges]]&gt;16700,1,0)</f>
        <v>1</v>
      </c>
      <c r="K860" s="138">
        <f>insurance9[[#This Row],[charges]]</f>
        <v>18218.161390000001</v>
      </c>
      <c r="L860">
        <f>insurance9[[#This Row],[age]]</f>
        <v>25</v>
      </c>
      <c r="M860">
        <f>IF(insurance9[[#This Row],[smoker]]="yes",1,0)</f>
        <v>0</v>
      </c>
      <c r="N860" t="str">
        <f>IF(insurance9[[#This Row],[smoker]]="yes","Perokok","Non Perokok")</f>
        <v>Non Perokok</v>
      </c>
      <c r="O860" s="138">
        <f>insurance9[[#This Row],[charges]]</f>
        <v>18218.161390000001</v>
      </c>
      <c r="P860" s="138" t="str" cm="1">
        <f t="array" ref="P860">INDEX(bmi[bmi name],MATCH(1,(insurance9[[#This Row],[bmi]]&lt;bmi[bmi atas])*(insurance9[[#This Row],[bmi]]&gt;=bmi[bmi bawah]),0),0)</f>
        <v>Obesitas II</v>
      </c>
      <c r="Q860" s="138">
        <f>insurance9[[#This Row],[cha]]</f>
        <v>18218.161390000001</v>
      </c>
      <c r="R860" s="138" t="str">
        <f>insurance9[[#This Row],[smo]]</f>
        <v>Non Perokok</v>
      </c>
      <c r="S860" s="149">
        <f>insurance9[[#This Row],[bmi]]</f>
        <v>32.229999999999997</v>
      </c>
      <c r="T860" s="149">
        <f>insurance9[[#This Row],[age]]</f>
        <v>25</v>
      </c>
      <c r="U860" s="149">
        <f>insurance9[[#This Row],[bmi2]]</f>
        <v>32.229999999999997</v>
      </c>
      <c r="V860">
        <f>insurance9[[#This Row],[charges_class]]</f>
        <v>4</v>
      </c>
      <c r="W860">
        <f>VLOOKUP(insurance9[[#This Row],[region]],Table2[],2,0)</f>
        <v>4</v>
      </c>
      <c r="X860">
        <f>IF(insurance9[[#This Row],[sex]]="female",0,1)</f>
        <v>0</v>
      </c>
      <c r="Y860">
        <f>insurance9[[#This Row],[bmi]]</f>
        <v>32.229999999999997</v>
      </c>
      <c r="Z860">
        <f>insurance9[[#This Row],[children]]</f>
        <v>1</v>
      </c>
    </row>
    <row r="861" spans="1:26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 s="29">
        <v>10965.446</v>
      </c>
      <c r="H861" cm="1">
        <f t="array" ref="H861">INDEX(kelas_charges[kelas],MATCH(1,(insurance9[[#This Row],[charges]]&gt;=kelas_charges[Lower])*(insurance9[[#This Row],[charges]]&lt;kelas_charges[Upper]),0),1)</f>
        <v>2</v>
      </c>
      <c r="I861" t="str" cm="1">
        <f t="array" ref="I861">INDEX(kelas_charges[desc],MATCH(1,(insurance9[[#This Row],[charges]]&gt;=kelas_charges[Lower])*(insurance9[[#This Row],[charges]]&lt;kelas_charges[Upper]),0),1)</f>
        <v>6817 s.d 12512</v>
      </c>
      <c r="J861">
        <f>IF(insurance9[[#This Row],[charges]]&gt;16700,1,0)</f>
        <v>0</v>
      </c>
      <c r="K861" s="138">
        <f>insurance9[[#This Row],[charges]]</f>
        <v>10965.446</v>
      </c>
      <c r="L861">
        <f>insurance9[[#This Row],[age]]</f>
        <v>57</v>
      </c>
      <c r="M861">
        <f>IF(insurance9[[#This Row],[smoker]]="yes",1,0)</f>
        <v>0</v>
      </c>
      <c r="N861" t="str">
        <f>IF(insurance9[[#This Row],[smoker]]="yes","Perokok","Non Perokok")</f>
        <v>Non Perokok</v>
      </c>
      <c r="O861" s="138">
        <f>insurance9[[#This Row],[charges]]</f>
        <v>10965.446</v>
      </c>
      <c r="P861" s="138" t="str" cm="1">
        <f t="array" ref="P861">INDEX(bmi[bmi name],MATCH(1,(insurance9[[#This Row],[bmi]]&lt;bmi[bmi atas])*(insurance9[[#This Row],[bmi]]&gt;=bmi[bmi bawah]),0),0)</f>
        <v>Obesitas I</v>
      </c>
      <c r="Q861" s="138">
        <f>insurance9[[#This Row],[cha]]</f>
        <v>10965.446</v>
      </c>
      <c r="R861" s="138" t="str">
        <f>insurance9[[#This Row],[smo]]</f>
        <v>Non Perokok</v>
      </c>
      <c r="S861" s="149">
        <f>insurance9[[#This Row],[bmi]]</f>
        <v>28.1</v>
      </c>
      <c r="T861" s="149">
        <f>insurance9[[#This Row],[age]]</f>
        <v>57</v>
      </c>
      <c r="U861" s="149">
        <f>insurance9[[#This Row],[bmi2]]</f>
        <v>28.1</v>
      </c>
      <c r="V861">
        <f>insurance9[[#This Row],[charges_class]]</f>
        <v>2</v>
      </c>
      <c r="W861">
        <f>VLOOKUP(insurance9[[#This Row],[region]],Table2[],2,0)</f>
        <v>3</v>
      </c>
      <c r="X861">
        <f>IF(insurance9[[#This Row],[sex]]="female",0,1)</f>
        <v>1</v>
      </c>
      <c r="Y861">
        <f>insurance9[[#This Row],[bmi]]</f>
        <v>28.1</v>
      </c>
      <c r="Z861">
        <f>insurance9[[#This Row],[children]]</f>
        <v>0</v>
      </c>
    </row>
    <row r="862" spans="1:26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 s="29">
        <v>46113.510999999999</v>
      </c>
      <c r="H862" cm="1">
        <f t="array" ref="H862">INDEX(kelas_charges[kelas],MATCH(1,(insurance9[[#This Row],[charges]]&gt;=kelas_charges[Lower])*(insurance9[[#This Row],[charges]]&lt;kelas_charges[Upper]),0),1)</f>
        <v>8</v>
      </c>
      <c r="I862" t="str" cm="1">
        <f t="array" ref="I862">INDEX(kelas_charges[desc],MATCH(1,(insurance9[[#This Row],[charges]]&gt;=kelas_charges[Lower])*(insurance9[[#This Row],[charges]]&lt;kelas_charges[Upper]),0),1)</f>
        <v>40989 s.d 46684</v>
      </c>
      <c r="J862">
        <f>IF(insurance9[[#This Row],[charges]]&gt;16700,1,0)</f>
        <v>1</v>
      </c>
      <c r="K862" s="138">
        <f>insurance9[[#This Row],[charges]]</f>
        <v>46113.510999999999</v>
      </c>
      <c r="L862">
        <f>insurance9[[#This Row],[age]]</f>
        <v>37</v>
      </c>
      <c r="M862">
        <f>IF(insurance9[[#This Row],[smoker]]="yes",1,0)</f>
        <v>1</v>
      </c>
      <c r="N862" t="str">
        <f>IF(insurance9[[#This Row],[smoker]]="yes","Perokok","Non Perokok")</f>
        <v>Perokok</v>
      </c>
      <c r="O862" s="138">
        <f>insurance9[[#This Row],[charges]]</f>
        <v>46113.510999999999</v>
      </c>
      <c r="P862" s="138" t="str" cm="1">
        <f t="array" ref="P862">INDEX(bmi[bmi name],MATCH(1,(insurance9[[#This Row],[bmi]]&lt;bmi[bmi atas])*(insurance9[[#This Row],[bmi]]&gt;=bmi[bmi bawah]),0),0)</f>
        <v>Obesitas II</v>
      </c>
      <c r="Q862" s="138">
        <f>insurance9[[#This Row],[cha]]</f>
        <v>46113.510999999999</v>
      </c>
      <c r="R862" s="138" t="str">
        <f>insurance9[[#This Row],[smo]]</f>
        <v>Perokok</v>
      </c>
      <c r="S862" s="149">
        <f>insurance9[[#This Row],[bmi]]</f>
        <v>47.6</v>
      </c>
      <c r="T862" s="149">
        <f>insurance9[[#This Row],[age]]</f>
        <v>37</v>
      </c>
      <c r="U862" s="149">
        <f>insurance9[[#This Row],[bmi2]]</f>
        <v>47.6</v>
      </c>
      <c r="V862">
        <f>insurance9[[#This Row],[charges_class]]</f>
        <v>8</v>
      </c>
      <c r="W862">
        <f>VLOOKUP(insurance9[[#This Row],[region]],Table2[],2,0)</f>
        <v>3</v>
      </c>
      <c r="X862">
        <f>IF(insurance9[[#This Row],[sex]]="female",0,1)</f>
        <v>0</v>
      </c>
      <c r="Y862">
        <f>insurance9[[#This Row],[bmi]]</f>
        <v>47.6</v>
      </c>
      <c r="Z862">
        <f>insurance9[[#This Row],[children]]</f>
        <v>2</v>
      </c>
    </row>
    <row r="863" spans="1:26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 s="29">
        <v>7151.0919999999996</v>
      </c>
      <c r="H863" cm="1">
        <f t="array" ref="H863">INDEX(kelas_charges[kelas],MATCH(1,(insurance9[[#This Row],[charges]]&gt;=kelas_charges[Lower])*(insurance9[[#This Row],[charges]]&lt;kelas_charges[Upper]),0),1)</f>
        <v>2</v>
      </c>
      <c r="I863" t="str" cm="1">
        <f t="array" ref="I863">INDEX(kelas_charges[desc],MATCH(1,(insurance9[[#This Row],[charges]]&gt;=kelas_charges[Lower])*(insurance9[[#This Row],[charges]]&lt;kelas_charges[Upper]),0),1)</f>
        <v>6817 s.d 12512</v>
      </c>
      <c r="J863">
        <f>IF(insurance9[[#This Row],[charges]]&gt;16700,1,0)</f>
        <v>0</v>
      </c>
      <c r="K863" s="138">
        <f>insurance9[[#This Row],[charges]]</f>
        <v>7151.0919999999996</v>
      </c>
      <c r="L863">
        <f>insurance9[[#This Row],[age]]</f>
        <v>38</v>
      </c>
      <c r="M863">
        <f>IF(insurance9[[#This Row],[smoker]]="yes",1,0)</f>
        <v>0</v>
      </c>
      <c r="N863" t="str">
        <f>IF(insurance9[[#This Row],[smoker]]="yes","Perokok","Non Perokok")</f>
        <v>Non Perokok</v>
      </c>
      <c r="O863" s="138">
        <f>insurance9[[#This Row],[charges]]</f>
        <v>7151.0919999999996</v>
      </c>
      <c r="P863" s="138" t="str" cm="1">
        <f t="array" ref="P863">INDEX(bmi[bmi name],MATCH(1,(insurance9[[#This Row],[bmi]]&lt;bmi[bmi atas])*(insurance9[[#This Row],[bmi]]&gt;=bmi[bmi bawah]),0),0)</f>
        <v>Obesitas I</v>
      </c>
      <c r="Q863" s="138">
        <f>insurance9[[#This Row],[cha]]</f>
        <v>7151.0919999999996</v>
      </c>
      <c r="R863" s="138" t="str">
        <f>insurance9[[#This Row],[smo]]</f>
        <v>Non Perokok</v>
      </c>
      <c r="S863" s="149">
        <f>insurance9[[#This Row],[bmi]]</f>
        <v>28</v>
      </c>
      <c r="T863" s="149">
        <f>insurance9[[#This Row],[age]]</f>
        <v>38</v>
      </c>
      <c r="U863" s="149">
        <f>insurance9[[#This Row],[bmi2]]</f>
        <v>28</v>
      </c>
      <c r="V863">
        <f>insurance9[[#This Row],[charges_class]]</f>
        <v>2</v>
      </c>
      <c r="W863">
        <f>VLOOKUP(insurance9[[#This Row],[region]],Table2[],2,0)</f>
        <v>3</v>
      </c>
      <c r="X863">
        <f>IF(insurance9[[#This Row],[sex]]="female",0,1)</f>
        <v>0</v>
      </c>
      <c r="Y863">
        <f>insurance9[[#This Row],[bmi]]</f>
        <v>28</v>
      </c>
      <c r="Z863">
        <f>insurance9[[#This Row],[children]]</f>
        <v>3</v>
      </c>
    </row>
    <row r="864" spans="1:26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 s="29">
        <v>12269.68865</v>
      </c>
      <c r="H864" cm="1">
        <f t="array" ref="H864">INDEX(kelas_charges[kelas],MATCH(1,(insurance9[[#This Row],[charges]]&gt;=kelas_charges[Lower])*(insurance9[[#This Row],[charges]]&lt;kelas_charges[Upper]),0),1)</f>
        <v>2</v>
      </c>
      <c r="I864" t="str" cm="1">
        <f t="array" ref="I864">INDEX(kelas_charges[desc],MATCH(1,(insurance9[[#This Row],[charges]]&gt;=kelas_charges[Lower])*(insurance9[[#This Row],[charges]]&lt;kelas_charges[Upper]),0),1)</f>
        <v>6817 s.d 12512</v>
      </c>
      <c r="J864">
        <f>IF(insurance9[[#This Row],[charges]]&gt;16700,1,0)</f>
        <v>0</v>
      </c>
      <c r="K864" s="138">
        <f>insurance9[[#This Row],[charges]]</f>
        <v>12269.68865</v>
      </c>
      <c r="L864">
        <f>insurance9[[#This Row],[age]]</f>
        <v>55</v>
      </c>
      <c r="M864">
        <f>IF(insurance9[[#This Row],[smoker]]="yes",1,0)</f>
        <v>0</v>
      </c>
      <c r="N864" t="str">
        <f>IF(insurance9[[#This Row],[smoker]]="yes","Perokok","Non Perokok")</f>
        <v>Non Perokok</v>
      </c>
      <c r="O864" s="138">
        <f>insurance9[[#This Row],[charges]]</f>
        <v>12269.68865</v>
      </c>
      <c r="P864" s="138" t="str" cm="1">
        <f t="array" ref="P864">INDEX(bmi[bmi name],MATCH(1,(insurance9[[#This Row],[bmi]]&lt;bmi[bmi atas])*(insurance9[[#This Row],[bmi]]&gt;=bmi[bmi bawah]),0),0)</f>
        <v>Obesitas II</v>
      </c>
      <c r="Q864" s="138">
        <f>insurance9[[#This Row],[cha]]</f>
        <v>12269.68865</v>
      </c>
      <c r="R864" s="138" t="str">
        <f>insurance9[[#This Row],[smo]]</f>
        <v>Non Perokok</v>
      </c>
      <c r="S864" s="149">
        <f>insurance9[[#This Row],[bmi]]</f>
        <v>33.534999999999997</v>
      </c>
      <c r="T864" s="149">
        <f>insurance9[[#This Row],[age]]</f>
        <v>55</v>
      </c>
      <c r="U864" s="149">
        <f>insurance9[[#This Row],[bmi2]]</f>
        <v>33.534999999999997</v>
      </c>
      <c r="V864">
        <f>insurance9[[#This Row],[charges_class]]</f>
        <v>2</v>
      </c>
      <c r="W864">
        <f>VLOOKUP(insurance9[[#This Row],[region]],Table2[],2,0)</f>
        <v>1</v>
      </c>
      <c r="X864">
        <f>IF(insurance9[[#This Row],[sex]]="female",0,1)</f>
        <v>0</v>
      </c>
      <c r="Y864">
        <f>insurance9[[#This Row],[bmi]]</f>
        <v>33.534999999999997</v>
      </c>
      <c r="Z864">
        <f>insurance9[[#This Row],[children]]</f>
        <v>2</v>
      </c>
    </row>
    <row r="865" spans="1:26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 s="29">
        <v>5458.0464499999998</v>
      </c>
      <c r="H865" cm="1">
        <f t="array" ref="H865">INDEX(kelas_charges[kelas],MATCH(1,(insurance9[[#This Row],[charges]]&gt;=kelas_charges[Lower])*(insurance9[[#This Row],[charges]]&lt;kelas_charges[Upper]),0),1)</f>
        <v>1</v>
      </c>
      <c r="I865" t="str" cm="1">
        <f t="array" ref="I865">INDEX(kelas_charges[desc],MATCH(1,(insurance9[[#This Row],[charges]]&gt;=kelas_charges[Lower])*(insurance9[[#This Row],[charges]]&lt;kelas_charges[Upper]),0),1)</f>
        <v>1121 s.d 6817</v>
      </c>
      <c r="J865">
        <f>IF(insurance9[[#This Row],[charges]]&gt;16700,1,0)</f>
        <v>0</v>
      </c>
      <c r="K865" s="138">
        <f>insurance9[[#This Row],[charges]]</f>
        <v>5458.0464499999998</v>
      </c>
      <c r="L865">
        <f>insurance9[[#This Row],[age]]</f>
        <v>36</v>
      </c>
      <c r="M865">
        <f>IF(insurance9[[#This Row],[smoker]]="yes",1,0)</f>
        <v>0</v>
      </c>
      <c r="N865" t="str">
        <f>IF(insurance9[[#This Row],[smoker]]="yes","Perokok","Non Perokok")</f>
        <v>Non Perokok</v>
      </c>
      <c r="O865" s="138">
        <f>insurance9[[#This Row],[charges]]</f>
        <v>5458.0464499999998</v>
      </c>
      <c r="P865" s="138" t="str" cm="1">
        <f t="array" ref="P865">INDEX(bmi[bmi name],MATCH(1,(insurance9[[#This Row],[bmi]]&lt;bmi[bmi atas])*(insurance9[[#This Row],[bmi]]&gt;=bmi[bmi bawah]),0),0)</f>
        <v>Normal</v>
      </c>
      <c r="Q865" s="138">
        <f>insurance9[[#This Row],[cha]]</f>
        <v>5458.0464499999998</v>
      </c>
      <c r="R865" s="138" t="str">
        <f>insurance9[[#This Row],[smo]]</f>
        <v>Non Perokok</v>
      </c>
      <c r="S865" s="149">
        <f>insurance9[[#This Row],[bmi]]</f>
        <v>19.855</v>
      </c>
      <c r="T865" s="149">
        <f>insurance9[[#This Row],[age]]</f>
        <v>36</v>
      </c>
      <c r="U865" s="149">
        <f>insurance9[[#This Row],[bmi2]]</f>
        <v>19.855</v>
      </c>
      <c r="V865">
        <f>insurance9[[#This Row],[charges_class]]</f>
        <v>1</v>
      </c>
      <c r="W865">
        <f>VLOOKUP(insurance9[[#This Row],[region]],Table2[],2,0)</f>
        <v>2</v>
      </c>
      <c r="X865">
        <f>IF(insurance9[[#This Row],[sex]]="female",0,1)</f>
        <v>0</v>
      </c>
      <c r="Y865">
        <f>insurance9[[#This Row],[bmi]]</f>
        <v>19.855</v>
      </c>
      <c r="Z865">
        <f>insurance9[[#This Row],[children]]</f>
        <v>0</v>
      </c>
    </row>
    <row r="866" spans="1:26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 s="29">
        <v>8782.4689999999991</v>
      </c>
      <c r="H866" cm="1">
        <f t="array" ref="H866">INDEX(kelas_charges[kelas],MATCH(1,(insurance9[[#This Row],[charges]]&gt;=kelas_charges[Lower])*(insurance9[[#This Row],[charges]]&lt;kelas_charges[Upper]),0),1)</f>
        <v>2</v>
      </c>
      <c r="I866" t="str" cm="1">
        <f t="array" ref="I866">INDEX(kelas_charges[desc],MATCH(1,(insurance9[[#This Row],[charges]]&gt;=kelas_charges[Lower])*(insurance9[[#This Row],[charges]]&lt;kelas_charges[Upper]),0),1)</f>
        <v>6817 s.d 12512</v>
      </c>
      <c r="J866">
        <f>IF(insurance9[[#This Row],[charges]]&gt;16700,1,0)</f>
        <v>0</v>
      </c>
      <c r="K866" s="138">
        <f>insurance9[[#This Row],[charges]]</f>
        <v>8782.4689999999991</v>
      </c>
      <c r="L866">
        <f>insurance9[[#This Row],[age]]</f>
        <v>51</v>
      </c>
      <c r="M866">
        <f>IF(insurance9[[#This Row],[smoker]]="yes",1,0)</f>
        <v>0</v>
      </c>
      <c r="N866" t="str">
        <f>IF(insurance9[[#This Row],[smoker]]="yes","Perokok","Non Perokok")</f>
        <v>Non Perokok</v>
      </c>
      <c r="O866" s="138">
        <f>insurance9[[#This Row],[charges]]</f>
        <v>8782.4689999999991</v>
      </c>
      <c r="P866" s="138" t="str" cm="1">
        <f t="array" ref="P866">INDEX(bmi[bmi name],MATCH(1,(insurance9[[#This Row],[bmi]]&lt;bmi[bmi atas])*(insurance9[[#This Row],[bmi]]&gt;=bmi[bmi bawah]),0),0)</f>
        <v>Obesitas I</v>
      </c>
      <c r="Q866" s="138">
        <f>insurance9[[#This Row],[cha]]</f>
        <v>8782.4689999999991</v>
      </c>
      <c r="R866" s="138" t="str">
        <f>insurance9[[#This Row],[smo]]</f>
        <v>Non Perokok</v>
      </c>
      <c r="S866" s="149">
        <f>insurance9[[#This Row],[bmi]]</f>
        <v>25.4</v>
      </c>
      <c r="T866" s="149">
        <f>insurance9[[#This Row],[age]]</f>
        <v>51</v>
      </c>
      <c r="U866" s="149">
        <f>insurance9[[#This Row],[bmi2]]</f>
        <v>25.4</v>
      </c>
      <c r="V866">
        <f>insurance9[[#This Row],[charges_class]]</f>
        <v>2</v>
      </c>
      <c r="W866">
        <f>VLOOKUP(insurance9[[#This Row],[region]],Table2[],2,0)</f>
        <v>3</v>
      </c>
      <c r="X866">
        <f>IF(insurance9[[#This Row],[sex]]="female",0,1)</f>
        <v>1</v>
      </c>
      <c r="Y866">
        <f>insurance9[[#This Row],[bmi]]</f>
        <v>25.4</v>
      </c>
      <c r="Z866">
        <f>insurance9[[#This Row],[children]]</f>
        <v>0</v>
      </c>
    </row>
    <row r="867" spans="1:26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 s="29">
        <v>6600.3609999999999</v>
      </c>
      <c r="H867" cm="1">
        <f t="array" ref="H867">INDEX(kelas_charges[kelas],MATCH(1,(insurance9[[#This Row],[charges]]&gt;=kelas_charges[Lower])*(insurance9[[#This Row],[charges]]&lt;kelas_charges[Upper]),0),1)</f>
        <v>1</v>
      </c>
      <c r="I867" t="str" cm="1">
        <f t="array" ref="I867">INDEX(kelas_charges[desc],MATCH(1,(insurance9[[#This Row],[charges]]&gt;=kelas_charges[Lower])*(insurance9[[#This Row],[charges]]&lt;kelas_charges[Upper]),0),1)</f>
        <v>1121 s.d 6817</v>
      </c>
      <c r="J867">
        <f>IF(insurance9[[#This Row],[charges]]&gt;16700,1,0)</f>
        <v>0</v>
      </c>
      <c r="K867" s="138">
        <f>insurance9[[#This Row],[charges]]</f>
        <v>6600.3609999999999</v>
      </c>
      <c r="L867">
        <f>insurance9[[#This Row],[age]]</f>
        <v>40</v>
      </c>
      <c r="M867">
        <f>IF(insurance9[[#This Row],[smoker]]="yes",1,0)</f>
        <v>0</v>
      </c>
      <c r="N867" t="str">
        <f>IF(insurance9[[#This Row],[smoker]]="yes","Perokok","Non Perokok")</f>
        <v>Non Perokok</v>
      </c>
      <c r="O867" s="138">
        <f>insurance9[[#This Row],[charges]]</f>
        <v>6600.3609999999999</v>
      </c>
      <c r="P867" s="138" t="str" cm="1">
        <f t="array" ref="P867">INDEX(bmi[bmi name],MATCH(1,(insurance9[[#This Row],[bmi]]&lt;bmi[bmi atas])*(insurance9[[#This Row],[bmi]]&gt;=bmi[bmi bawah]),0),0)</f>
        <v>Obesitas I</v>
      </c>
      <c r="Q867" s="138">
        <f>insurance9[[#This Row],[cha]]</f>
        <v>6600.3609999999999</v>
      </c>
      <c r="R867" s="138" t="str">
        <f>insurance9[[#This Row],[smo]]</f>
        <v>Non Perokok</v>
      </c>
      <c r="S867" s="149">
        <f>insurance9[[#This Row],[bmi]]</f>
        <v>29.9</v>
      </c>
      <c r="T867" s="149">
        <f>insurance9[[#This Row],[age]]</f>
        <v>40</v>
      </c>
      <c r="U867" s="149">
        <f>insurance9[[#This Row],[bmi2]]</f>
        <v>29.9</v>
      </c>
      <c r="V867">
        <f>insurance9[[#This Row],[charges_class]]</f>
        <v>1</v>
      </c>
      <c r="W867">
        <f>VLOOKUP(insurance9[[#This Row],[region]],Table2[],2,0)</f>
        <v>3</v>
      </c>
      <c r="X867">
        <f>IF(insurance9[[#This Row],[sex]]="female",0,1)</f>
        <v>1</v>
      </c>
      <c r="Y867">
        <f>insurance9[[#This Row],[bmi]]</f>
        <v>29.9</v>
      </c>
      <c r="Z867">
        <f>insurance9[[#This Row],[children]]</f>
        <v>2</v>
      </c>
    </row>
    <row r="868" spans="1:26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 s="29">
        <v>1141.4450999999999</v>
      </c>
      <c r="H868" cm="1">
        <f t="array" ref="H868">INDEX(kelas_charges[kelas],MATCH(1,(insurance9[[#This Row],[charges]]&gt;=kelas_charges[Lower])*(insurance9[[#This Row],[charges]]&lt;kelas_charges[Upper]),0),1)</f>
        <v>1</v>
      </c>
      <c r="I868" t="str" cm="1">
        <f t="array" ref="I868">INDEX(kelas_charges[desc],MATCH(1,(insurance9[[#This Row],[charges]]&gt;=kelas_charges[Lower])*(insurance9[[#This Row],[charges]]&lt;kelas_charges[Upper]),0),1)</f>
        <v>1121 s.d 6817</v>
      </c>
      <c r="J868">
        <f>IF(insurance9[[#This Row],[charges]]&gt;16700,1,0)</f>
        <v>0</v>
      </c>
      <c r="K868" s="138">
        <f>insurance9[[#This Row],[charges]]</f>
        <v>1141.4450999999999</v>
      </c>
      <c r="L868">
        <f>insurance9[[#This Row],[age]]</f>
        <v>18</v>
      </c>
      <c r="M868">
        <f>IF(insurance9[[#This Row],[smoker]]="yes",1,0)</f>
        <v>0</v>
      </c>
      <c r="N868" t="str">
        <f>IF(insurance9[[#This Row],[smoker]]="yes","Perokok","Non Perokok")</f>
        <v>Non Perokok</v>
      </c>
      <c r="O868" s="138">
        <f>insurance9[[#This Row],[charges]]</f>
        <v>1141.4450999999999</v>
      </c>
      <c r="P868" s="138" t="str" cm="1">
        <f t="array" ref="P868">INDEX(bmi[bmi name],MATCH(1,(insurance9[[#This Row],[bmi]]&lt;bmi[bmi atas])*(insurance9[[#This Row],[bmi]]&gt;=bmi[bmi bawah]),0),0)</f>
        <v>Obesitas II</v>
      </c>
      <c r="Q868" s="138">
        <f>insurance9[[#This Row],[cha]]</f>
        <v>1141.4450999999999</v>
      </c>
      <c r="R868" s="138" t="str">
        <f>insurance9[[#This Row],[smo]]</f>
        <v>Non Perokok</v>
      </c>
      <c r="S868" s="149">
        <f>insurance9[[#This Row],[bmi]]</f>
        <v>37.29</v>
      </c>
      <c r="T868" s="149">
        <f>insurance9[[#This Row],[age]]</f>
        <v>18</v>
      </c>
      <c r="U868" s="149">
        <f>insurance9[[#This Row],[bmi2]]</f>
        <v>37.29</v>
      </c>
      <c r="V868">
        <f>insurance9[[#This Row],[charges_class]]</f>
        <v>1</v>
      </c>
      <c r="W868">
        <f>VLOOKUP(insurance9[[#This Row],[region]],Table2[],2,0)</f>
        <v>4</v>
      </c>
      <c r="X868">
        <f>IF(insurance9[[#This Row],[sex]]="female",0,1)</f>
        <v>1</v>
      </c>
      <c r="Y868">
        <f>insurance9[[#This Row],[bmi]]</f>
        <v>37.29</v>
      </c>
      <c r="Z868">
        <f>insurance9[[#This Row],[children]]</f>
        <v>0</v>
      </c>
    </row>
    <row r="869" spans="1:26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 s="29">
        <v>11576.13</v>
      </c>
      <c r="H869" cm="1">
        <f t="array" ref="H869">INDEX(kelas_charges[kelas],MATCH(1,(insurance9[[#This Row],[charges]]&gt;=kelas_charges[Lower])*(insurance9[[#This Row],[charges]]&lt;kelas_charges[Upper]),0),1)</f>
        <v>2</v>
      </c>
      <c r="I869" t="str" cm="1">
        <f t="array" ref="I869">INDEX(kelas_charges[desc],MATCH(1,(insurance9[[#This Row],[charges]]&gt;=kelas_charges[Lower])*(insurance9[[#This Row],[charges]]&lt;kelas_charges[Upper]),0),1)</f>
        <v>6817 s.d 12512</v>
      </c>
      <c r="J869">
        <f>IF(insurance9[[#This Row],[charges]]&gt;16700,1,0)</f>
        <v>0</v>
      </c>
      <c r="K869" s="138">
        <f>insurance9[[#This Row],[charges]]</f>
        <v>11576.13</v>
      </c>
      <c r="L869">
        <f>insurance9[[#This Row],[age]]</f>
        <v>57</v>
      </c>
      <c r="M869">
        <f>IF(insurance9[[#This Row],[smoker]]="yes",1,0)</f>
        <v>0</v>
      </c>
      <c r="N869" t="str">
        <f>IF(insurance9[[#This Row],[smoker]]="yes","Perokok","Non Perokok")</f>
        <v>Non Perokok</v>
      </c>
      <c r="O869" s="138">
        <f>insurance9[[#This Row],[charges]]</f>
        <v>11576.13</v>
      </c>
      <c r="P869" s="138" t="str" cm="1">
        <f t="array" ref="P869">INDEX(bmi[bmi name],MATCH(1,(insurance9[[#This Row],[bmi]]&lt;bmi[bmi atas])*(insurance9[[#This Row],[bmi]]&gt;=bmi[bmi bawah]),0),0)</f>
        <v>Obesitas II</v>
      </c>
      <c r="Q869" s="138">
        <f>insurance9[[#This Row],[cha]]</f>
        <v>11576.13</v>
      </c>
      <c r="R869" s="138" t="str">
        <f>insurance9[[#This Row],[smo]]</f>
        <v>Non Perokok</v>
      </c>
      <c r="S869" s="149">
        <f>insurance9[[#This Row],[bmi]]</f>
        <v>43.7</v>
      </c>
      <c r="T869" s="149">
        <f>insurance9[[#This Row],[age]]</f>
        <v>57</v>
      </c>
      <c r="U869" s="149">
        <f>insurance9[[#This Row],[bmi2]]</f>
        <v>43.7</v>
      </c>
      <c r="V869">
        <f>insurance9[[#This Row],[charges_class]]</f>
        <v>2</v>
      </c>
      <c r="W869">
        <f>VLOOKUP(insurance9[[#This Row],[region]],Table2[],2,0)</f>
        <v>3</v>
      </c>
      <c r="X869">
        <f>IF(insurance9[[#This Row],[sex]]="female",0,1)</f>
        <v>1</v>
      </c>
      <c r="Y869">
        <f>insurance9[[#This Row],[bmi]]</f>
        <v>43.7</v>
      </c>
      <c r="Z869">
        <f>insurance9[[#This Row],[children]]</f>
        <v>1</v>
      </c>
    </row>
    <row r="870" spans="1:26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 s="29">
        <v>13129.603450000001</v>
      </c>
      <c r="H870" cm="1">
        <f t="array" ref="H870">INDEX(kelas_charges[kelas],MATCH(1,(insurance9[[#This Row],[charges]]&gt;=kelas_charges[Lower])*(insurance9[[#This Row],[charges]]&lt;kelas_charges[Upper]),0),1)</f>
        <v>3</v>
      </c>
      <c r="I870" t="str" cm="1">
        <f t="array" ref="I870">INDEX(kelas_charges[desc],MATCH(1,(insurance9[[#This Row],[charges]]&gt;=kelas_charges[Lower])*(insurance9[[#This Row],[charges]]&lt;kelas_charges[Upper]),0),1)</f>
        <v>12512 s.d 18207</v>
      </c>
      <c r="J870">
        <f>IF(insurance9[[#This Row],[charges]]&gt;16700,1,0)</f>
        <v>0</v>
      </c>
      <c r="K870" s="138">
        <f>insurance9[[#This Row],[charges]]</f>
        <v>13129.603450000001</v>
      </c>
      <c r="L870">
        <f>insurance9[[#This Row],[age]]</f>
        <v>61</v>
      </c>
      <c r="M870">
        <f>IF(insurance9[[#This Row],[smoker]]="yes",1,0)</f>
        <v>0</v>
      </c>
      <c r="N870" t="str">
        <f>IF(insurance9[[#This Row],[smoker]]="yes","Perokok","Non Perokok")</f>
        <v>Non Perokok</v>
      </c>
      <c r="O870" s="138">
        <f>insurance9[[#This Row],[charges]]</f>
        <v>13129.603450000001</v>
      </c>
      <c r="P870" s="138" t="str" cm="1">
        <f t="array" ref="P870">INDEX(bmi[bmi name],MATCH(1,(insurance9[[#This Row],[bmi]]&lt;bmi[bmi atas])*(insurance9[[#This Row],[bmi]]&gt;=bmi[bmi bawah]),0),0)</f>
        <v>Overweight</v>
      </c>
      <c r="Q870" s="138">
        <f>insurance9[[#This Row],[cha]]</f>
        <v>13129.603450000001</v>
      </c>
      <c r="R870" s="138" t="str">
        <f>insurance9[[#This Row],[smo]]</f>
        <v>Non Perokok</v>
      </c>
      <c r="S870" s="149">
        <f>insurance9[[#This Row],[bmi]]</f>
        <v>23.655000000000001</v>
      </c>
      <c r="T870" s="149">
        <f>insurance9[[#This Row],[age]]</f>
        <v>61</v>
      </c>
      <c r="U870" s="149">
        <f>insurance9[[#This Row],[bmi2]]</f>
        <v>23.655000000000001</v>
      </c>
      <c r="V870">
        <f>insurance9[[#This Row],[charges_class]]</f>
        <v>3</v>
      </c>
      <c r="W870">
        <f>VLOOKUP(insurance9[[#This Row],[region]],Table2[],2,0)</f>
        <v>2</v>
      </c>
      <c r="X870">
        <f>IF(insurance9[[#This Row],[sex]]="female",0,1)</f>
        <v>1</v>
      </c>
      <c r="Y870">
        <f>insurance9[[#This Row],[bmi]]</f>
        <v>23.655000000000001</v>
      </c>
      <c r="Z870">
        <f>insurance9[[#This Row],[children]]</f>
        <v>0</v>
      </c>
    </row>
    <row r="871" spans="1:26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 s="29">
        <v>4391.652</v>
      </c>
      <c r="H871" cm="1">
        <f t="array" ref="H871">INDEX(kelas_charges[kelas],MATCH(1,(insurance9[[#This Row],[charges]]&gt;=kelas_charges[Lower])*(insurance9[[#This Row],[charges]]&lt;kelas_charges[Upper]),0),1)</f>
        <v>1</v>
      </c>
      <c r="I871" t="str" cm="1">
        <f t="array" ref="I871">INDEX(kelas_charges[desc],MATCH(1,(insurance9[[#This Row],[charges]]&gt;=kelas_charges[Lower])*(insurance9[[#This Row],[charges]]&lt;kelas_charges[Upper]),0),1)</f>
        <v>1121 s.d 6817</v>
      </c>
      <c r="J871">
        <f>IF(insurance9[[#This Row],[charges]]&gt;16700,1,0)</f>
        <v>0</v>
      </c>
      <c r="K871" s="138">
        <f>insurance9[[#This Row],[charges]]</f>
        <v>4391.652</v>
      </c>
      <c r="L871">
        <f>insurance9[[#This Row],[age]]</f>
        <v>25</v>
      </c>
      <c r="M871">
        <f>IF(insurance9[[#This Row],[smoker]]="yes",1,0)</f>
        <v>0</v>
      </c>
      <c r="N871" t="str">
        <f>IF(insurance9[[#This Row],[smoker]]="yes","Perokok","Non Perokok")</f>
        <v>Non Perokok</v>
      </c>
      <c r="O871" s="138">
        <f>insurance9[[#This Row],[charges]]</f>
        <v>4391.652</v>
      </c>
      <c r="P871" s="138" t="str" cm="1">
        <f t="array" ref="P871">INDEX(bmi[bmi name],MATCH(1,(insurance9[[#This Row],[bmi]]&lt;bmi[bmi atas])*(insurance9[[#This Row],[bmi]]&gt;=bmi[bmi bawah]),0),0)</f>
        <v>Overweight</v>
      </c>
      <c r="Q871" s="138">
        <f>insurance9[[#This Row],[cha]]</f>
        <v>4391.652</v>
      </c>
      <c r="R871" s="138" t="str">
        <f>insurance9[[#This Row],[smo]]</f>
        <v>Non Perokok</v>
      </c>
      <c r="S871" s="149">
        <f>insurance9[[#This Row],[bmi]]</f>
        <v>24.3</v>
      </c>
      <c r="T871" s="149">
        <f>insurance9[[#This Row],[age]]</f>
        <v>25</v>
      </c>
      <c r="U871" s="149">
        <f>insurance9[[#This Row],[bmi2]]</f>
        <v>24.3</v>
      </c>
      <c r="V871">
        <f>insurance9[[#This Row],[charges_class]]</f>
        <v>1</v>
      </c>
      <c r="W871">
        <f>VLOOKUP(insurance9[[#This Row],[region]],Table2[],2,0)</f>
        <v>3</v>
      </c>
      <c r="X871">
        <f>IF(insurance9[[#This Row],[sex]]="female",0,1)</f>
        <v>0</v>
      </c>
      <c r="Y871">
        <f>insurance9[[#This Row],[bmi]]</f>
        <v>24.3</v>
      </c>
      <c r="Z871">
        <f>insurance9[[#This Row],[children]]</f>
        <v>3</v>
      </c>
    </row>
    <row r="872" spans="1:26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 s="29">
        <v>8457.8179999999993</v>
      </c>
      <c r="H872" cm="1">
        <f t="array" ref="H872">INDEX(kelas_charges[kelas],MATCH(1,(insurance9[[#This Row],[charges]]&gt;=kelas_charges[Lower])*(insurance9[[#This Row],[charges]]&lt;kelas_charges[Upper]),0),1)</f>
        <v>2</v>
      </c>
      <c r="I872" t="str" cm="1">
        <f t="array" ref="I872">INDEX(kelas_charges[desc],MATCH(1,(insurance9[[#This Row],[charges]]&gt;=kelas_charges[Lower])*(insurance9[[#This Row],[charges]]&lt;kelas_charges[Upper]),0),1)</f>
        <v>6817 s.d 12512</v>
      </c>
      <c r="J872">
        <f>IF(insurance9[[#This Row],[charges]]&gt;16700,1,0)</f>
        <v>0</v>
      </c>
      <c r="K872" s="138">
        <f>insurance9[[#This Row],[charges]]</f>
        <v>8457.8179999999993</v>
      </c>
      <c r="L872">
        <f>insurance9[[#This Row],[age]]</f>
        <v>50</v>
      </c>
      <c r="M872">
        <f>IF(insurance9[[#This Row],[smoker]]="yes",1,0)</f>
        <v>0</v>
      </c>
      <c r="N872" t="str">
        <f>IF(insurance9[[#This Row],[smoker]]="yes","Perokok","Non Perokok")</f>
        <v>Non Perokok</v>
      </c>
      <c r="O872" s="138">
        <f>insurance9[[#This Row],[charges]]</f>
        <v>8457.8179999999993</v>
      </c>
      <c r="P872" s="138" t="str" cm="1">
        <f t="array" ref="P872">INDEX(bmi[bmi name],MATCH(1,(insurance9[[#This Row],[bmi]]&lt;bmi[bmi atas])*(insurance9[[#This Row],[bmi]]&gt;=bmi[bmi bawah]),0),0)</f>
        <v>Obesitas II</v>
      </c>
      <c r="Q872" s="138">
        <f>insurance9[[#This Row],[cha]]</f>
        <v>8457.8179999999993</v>
      </c>
      <c r="R872" s="138" t="str">
        <f>insurance9[[#This Row],[smo]]</f>
        <v>Non Perokok</v>
      </c>
      <c r="S872" s="149">
        <f>insurance9[[#This Row],[bmi]]</f>
        <v>36.200000000000003</v>
      </c>
      <c r="T872" s="149">
        <f>insurance9[[#This Row],[age]]</f>
        <v>50</v>
      </c>
      <c r="U872" s="149">
        <f>insurance9[[#This Row],[bmi2]]</f>
        <v>36.200000000000003</v>
      </c>
      <c r="V872">
        <f>insurance9[[#This Row],[charges_class]]</f>
        <v>2</v>
      </c>
      <c r="W872">
        <f>VLOOKUP(insurance9[[#This Row],[region]],Table2[],2,0)</f>
        <v>3</v>
      </c>
      <c r="X872">
        <f>IF(insurance9[[#This Row],[sex]]="female",0,1)</f>
        <v>1</v>
      </c>
      <c r="Y872">
        <f>insurance9[[#This Row],[bmi]]</f>
        <v>36.200000000000003</v>
      </c>
      <c r="Z872">
        <f>insurance9[[#This Row],[children]]</f>
        <v>0</v>
      </c>
    </row>
    <row r="873" spans="1:26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 s="29">
        <v>3392.3652000000002</v>
      </c>
      <c r="H873" cm="1">
        <f t="array" ref="H873">INDEX(kelas_charges[kelas],MATCH(1,(insurance9[[#This Row],[charges]]&gt;=kelas_charges[Lower])*(insurance9[[#This Row],[charges]]&lt;kelas_charges[Upper]),0),1)</f>
        <v>1</v>
      </c>
      <c r="I873" t="str" cm="1">
        <f t="array" ref="I873">INDEX(kelas_charges[desc],MATCH(1,(insurance9[[#This Row],[charges]]&gt;=kelas_charges[Lower])*(insurance9[[#This Row],[charges]]&lt;kelas_charges[Upper]),0),1)</f>
        <v>1121 s.d 6817</v>
      </c>
      <c r="J873">
        <f>IF(insurance9[[#This Row],[charges]]&gt;16700,1,0)</f>
        <v>0</v>
      </c>
      <c r="K873" s="138">
        <f>insurance9[[#This Row],[charges]]</f>
        <v>3392.3652000000002</v>
      </c>
      <c r="L873">
        <f>insurance9[[#This Row],[age]]</f>
        <v>26</v>
      </c>
      <c r="M873">
        <f>IF(insurance9[[#This Row],[smoker]]="yes",1,0)</f>
        <v>0</v>
      </c>
      <c r="N873" t="str">
        <f>IF(insurance9[[#This Row],[smoker]]="yes","Perokok","Non Perokok")</f>
        <v>Non Perokok</v>
      </c>
      <c r="O873" s="138">
        <f>insurance9[[#This Row],[charges]]</f>
        <v>3392.3652000000002</v>
      </c>
      <c r="P873" s="138" t="str" cm="1">
        <f t="array" ref="P873">INDEX(bmi[bmi name],MATCH(1,(insurance9[[#This Row],[bmi]]&lt;bmi[bmi atas])*(insurance9[[#This Row],[bmi]]&gt;=bmi[bmi bawah]),0),0)</f>
        <v>Obesitas I</v>
      </c>
      <c r="Q873" s="138">
        <f>insurance9[[#This Row],[cha]]</f>
        <v>3392.3652000000002</v>
      </c>
      <c r="R873" s="138" t="str">
        <f>insurance9[[#This Row],[smo]]</f>
        <v>Non Perokok</v>
      </c>
      <c r="S873" s="149">
        <f>insurance9[[#This Row],[bmi]]</f>
        <v>29.48</v>
      </c>
      <c r="T873" s="149">
        <f>insurance9[[#This Row],[age]]</f>
        <v>26</v>
      </c>
      <c r="U873" s="149">
        <f>insurance9[[#This Row],[bmi2]]</f>
        <v>29.48</v>
      </c>
      <c r="V873">
        <f>insurance9[[#This Row],[charges_class]]</f>
        <v>1</v>
      </c>
      <c r="W873">
        <f>VLOOKUP(insurance9[[#This Row],[region]],Table2[],2,0)</f>
        <v>4</v>
      </c>
      <c r="X873">
        <f>IF(insurance9[[#This Row],[sex]]="female",0,1)</f>
        <v>0</v>
      </c>
      <c r="Y873">
        <f>insurance9[[#This Row],[bmi]]</f>
        <v>29.48</v>
      </c>
      <c r="Z873">
        <f>insurance9[[#This Row],[children]]</f>
        <v>1</v>
      </c>
    </row>
    <row r="874" spans="1:26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 s="29">
        <v>5966.8873999999996</v>
      </c>
      <c r="H874" cm="1">
        <f t="array" ref="H874">INDEX(kelas_charges[kelas],MATCH(1,(insurance9[[#This Row],[charges]]&gt;=kelas_charges[Lower])*(insurance9[[#This Row],[charges]]&lt;kelas_charges[Upper]),0),1)</f>
        <v>1</v>
      </c>
      <c r="I874" t="str" cm="1">
        <f t="array" ref="I874">INDEX(kelas_charges[desc],MATCH(1,(insurance9[[#This Row],[charges]]&gt;=kelas_charges[Lower])*(insurance9[[#This Row],[charges]]&lt;kelas_charges[Upper]),0),1)</f>
        <v>1121 s.d 6817</v>
      </c>
      <c r="J874">
        <f>IF(insurance9[[#This Row],[charges]]&gt;16700,1,0)</f>
        <v>0</v>
      </c>
      <c r="K874" s="138">
        <f>insurance9[[#This Row],[charges]]</f>
        <v>5966.8873999999996</v>
      </c>
      <c r="L874">
        <f>insurance9[[#This Row],[age]]</f>
        <v>42</v>
      </c>
      <c r="M874">
        <f>IF(insurance9[[#This Row],[smoker]]="yes",1,0)</f>
        <v>0</v>
      </c>
      <c r="N874" t="str">
        <f>IF(insurance9[[#This Row],[smoker]]="yes","Perokok","Non Perokok")</f>
        <v>Non Perokok</v>
      </c>
      <c r="O874" s="138">
        <f>insurance9[[#This Row],[charges]]</f>
        <v>5966.8873999999996</v>
      </c>
      <c r="P874" s="138" t="str" cm="1">
        <f t="array" ref="P874">INDEX(bmi[bmi name],MATCH(1,(insurance9[[#This Row],[bmi]]&lt;bmi[bmi atas])*(insurance9[[#This Row],[bmi]]&gt;=bmi[bmi bawah]),0),0)</f>
        <v>Overweight</v>
      </c>
      <c r="Q874" s="138">
        <f>insurance9[[#This Row],[cha]]</f>
        <v>5966.8873999999996</v>
      </c>
      <c r="R874" s="138" t="str">
        <f>insurance9[[#This Row],[smo]]</f>
        <v>Non Perokok</v>
      </c>
      <c r="S874" s="149">
        <f>insurance9[[#This Row],[bmi]]</f>
        <v>24.86</v>
      </c>
      <c r="T874" s="149">
        <f>insurance9[[#This Row],[age]]</f>
        <v>42</v>
      </c>
      <c r="U874" s="149">
        <f>insurance9[[#This Row],[bmi2]]</f>
        <v>24.86</v>
      </c>
      <c r="V874">
        <f>insurance9[[#This Row],[charges_class]]</f>
        <v>1</v>
      </c>
      <c r="W874">
        <f>VLOOKUP(insurance9[[#This Row],[region]],Table2[],2,0)</f>
        <v>4</v>
      </c>
      <c r="X874">
        <f>IF(insurance9[[#This Row],[sex]]="female",0,1)</f>
        <v>1</v>
      </c>
      <c r="Y874">
        <f>insurance9[[#This Row],[bmi]]</f>
        <v>24.86</v>
      </c>
      <c r="Z874">
        <f>insurance9[[#This Row],[children]]</f>
        <v>0</v>
      </c>
    </row>
    <row r="875" spans="1:26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 s="29">
        <v>6849.0259999999998</v>
      </c>
      <c r="H875" cm="1">
        <f t="array" ref="H875">INDEX(kelas_charges[kelas],MATCH(1,(insurance9[[#This Row],[charges]]&gt;=kelas_charges[Lower])*(insurance9[[#This Row],[charges]]&lt;kelas_charges[Upper]),0),1)</f>
        <v>2</v>
      </c>
      <c r="I875" t="str" cm="1">
        <f t="array" ref="I875">INDEX(kelas_charges[desc],MATCH(1,(insurance9[[#This Row],[charges]]&gt;=kelas_charges[Lower])*(insurance9[[#This Row],[charges]]&lt;kelas_charges[Upper]),0),1)</f>
        <v>6817 s.d 12512</v>
      </c>
      <c r="J875">
        <f>IF(insurance9[[#This Row],[charges]]&gt;16700,1,0)</f>
        <v>0</v>
      </c>
      <c r="K875" s="138">
        <f>insurance9[[#This Row],[charges]]</f>
        <v>6849.0259999999998</v>
      </c>
      <c r="L875">
        <f>insurance9[[#This Row],[age]]</f>
        <v>43</v>
      </c>
      <c r="M875">
        <f>IF(insurance9[[#This Row],[smoker]]="yes",1,0)</f>
        <v>0</v>
      </c>
      <c r="N875" t="str">
        <f>IF(insurance9[[#This Row],[smoker]]="yes","Perokok","Non Perokok")</f>
        <v>Non Perokok</v>
      </c>
      <c r="O875" s="138">
        <f>insurance9[[#This Row],[charges]]</f>
        <v>6849.0259999999998</v>
      </c>
      <c r="P875" s="138" t="str" cm="1">
        <f t="array" ref="P875">INDEX(bmi[bmi name],MATCH(1,(insurance9[[#This Row],[bmi]]&lt;bmi[bmi atas])*(insurance9[[#This Row],[bmi]]&gt;=bmi[bmi bawah]),0),0)</f>
        <v>Obesitas II</v>
      </c>
      <c r="Q875" s="138">
        <f>insurance9[[#This Row],[cha]]</f>
        <v>6849.0259999999998</v>
      </c>
      <c r="R875" s="138" t="str">
        <f>insurance9[[#This Row],[smo]]</f>
        <v>Non Perokok</v>
      </c>
      <c r="S875" s="149">
        <f>insurance9[[#This Row],[bmi]]</f>
        <v>30.1</v>
      </c>
      <c r="T875" s="149">
        <f>insurance9[[#This Row],[age]]</f>
        <v>43</v>
      </c>
      <c r="U875" s="149">
        <f>insurance9[[#This Row],[bmi2]]</f>
        <v>30.1</v>
      </c>
      <c r="V875">
        <f>insurance9[[#This Row],[charges_class]]</f>
        <v>2</v>
      </c>
      <c r="W875">
        <f>VLOOKUP(insurance9[[#This Row],[region]],Table2[],2,0)</f>
        <v>3</v>
      </c>
      <c r="X875">
        <f>IF(insurance9[[#This Row],[sex]]="female",0,1)</f>
        <v>1</v>
      </c>
      <c r="Y875">
        <f>insurance9[[#This Row],[bmi]]</f>
        <v>30.1</v>
      </c>
      <c r="Z875">
        <f>insurance9[[#This Row],[children]]</f>
        <v>1</v>
      </c>
    </row>
    <row r="876" spans="1:26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 s="29">
        <v>8891.1394999999993</v>
      </c>
      <c r="H876" cm="1">
        <f t="array" ref="H876">INDEX(kelas_charges[kelas],MATCH(1,(insurance9[[#This Row],[charges]]&gt;=kelas_charges[Lower])*(insurance9[[#This Row],[charges]]&lt;kelas_charges[Upper]),0),1)</f>
        <v>2</v>
      </c>
      <c r="I876" t="str" cm="1">
        <f t="array" ref="I876">INDEX(kelas_charges[desc],MATCH(1,(insurance9[[#This Row],[charges]]&gt;=kelas_charges[Lower])*(insurance9[[#This Row],[charges]]&lt;kelas_charges[Upper]),0),1)</f>
        <v>6817 s.d 12512</v>
      </c>
      <c r="J876">
        <f>IF(insurance9[[#This Row],[charges]]&gt;16700,1,0)</f>
        <v>0</v>
      </c>
      <c r="K876" s="138">
        <f>insurance9[[#This Row],[charges]]</f>
        <v>8891.1394999999993</v>
      </c>
      <c r="L876">
        <f>insurance9[[#This Row],[age]]</f>
        <v>44</v>
      </c>
      <c r="M876">
        <f>IF(insurance9[[#This Row],[smoker]]="yes",1,0)</f>
        <v>0</v>
      </c>
      <c r="N876" t="str">
        <f>IF(insurance9[[#This Row],[smoker]]="yes","Perokok","Non Perokok")</f>
        <v>Non Perokok</v>
      </c>
      <c r="O876" s="138">
        <f>insurance9[[#This Row],[charges]]</f>
        <v>8891.1394999999993</v>
      </c>
      <c r="P876" s="138" t="str" cm="1">
        <f t="array" ref="P876">INDEX(bmi[bmi name],MATCH(1,(insurance9[[#This Row],[bmi]]&lt;bmi[bmi atas])*(insurance9[[#This Row],[bmi]]&gt;=bmi[bmi bawah]),0),0)</f>
        <v>Normal</v>
      </c>
      <c r="Q876" s="138">
        <f>insurance9[[#This Row],[cha]]</f>
        <v>8891.1394999999993</v>
      </c>
      <c r="R876" s="138" t="str">
        <f>insurance9[[#This Row],[smo]]</f>
        <v>Non Perokok</v>
      </c>
      <c r="S876" s="149">
        <f>insurance9[[#This Row],[bmi]]</f>
        <v>21.85</v>
      </c>
      <c r="T876" s="149">
        <f>insurance9[[#This Row],[age]]</f>
        <v>44</v>
      </c>
      <c r="U876" s="149">
        <f>insurance9[[#This Row],[bmi2]]</f>
        <v>21.85</v>
      </c>
      <c r="V876">
        <f>insurance9[[#This Row],[charges_class]]</f>
        <v>2</v>
      </c>
      <c r="W876">
        <f>VLOOKUP(insurance9[[#This Row],[region]],Table2[],2,0)</f>
        <v>2</v>
      </c>
      <c r="X876">
        <f>IF(insurance9[[#This Row],[sex]]="female",0,1)</f>
        <v>1</v>
      </c>
      <c r="Y876">
        <f>insurance9[[#This Row],[bmi]]</f>
        <v>21.85</v>
      </c>
      <c r="Z876">
        <f>insurance9[[#This Row],[children]]</f>
        <v>3</v>
      </c>
    </row>
    <row r="877" spans="1:26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 s="29">
        <v>2690.1138000000001</v>
      </c>
      <c r="H877" cm="1">
        <f t="array" ref="H877">INDEX(kelas_charges[kelas],MATCH(1,(insurance9[[#This Row],[charges]]&gt;=kelas_charges[Lower])*(insurance9[[#This Row],[charges]]&lt;kelas_charges[Upper]),0),1)</f>
        <v>1</v>
      </c>
      <c r="I877" t="str" cm="1">
        <f t="array" ref="I877">INDEX(kelas_charges[desc],MATCH(1,(insurance9[[#This Row],[charges]]&gt;=kelas_charges[Lower])*(insurance9[[#This Row],[charges]]&lt;kelas_charges[Upper]),0),1)</f>
        <v>1121 s.d 6817</v>
      </c>
      <c r="J877">
        <f>IF(insurance9[[#This Row],[charges]]&gt;16700,1,0)</f>
        <v>0</v>
      </c>
      <c r="K877" s="138">
        <f>insurance9[[#This Row],[charges]]</f>
        <v>2690.1138000000001</v>
      </c>
      <c r="L877">
        <f>insurance9[[#This Row],[age]]</f>
        <v>23</v>
      </c>
      <c r="M877">
        <f>IF(insurance9[[#This Row],[smoker]]="yes",1,0)</f>
        <v>0</v>
      </c>
      <c r="N877" t="str">
        <f>IF(insurance9[[#This Row],[smoker]]="yes","Perokok","Non Perokok")</f>
        <v>Non Perokok</v>
      </c>
      <c r="O877" s="138">
        <f>insurance9[[#This Row],[charges]]</f>
        <v>2690.1138000000001</v>
      </c>
      <c r="P877" s="138" t="str" cm="1">
        <f t="array" ref="P877">INDEX(bmi[bmi name],MATCH(1,(insurance9[[#This Row],[bmi]]&lt;bmi[bmi atas])*(insurance9[[#This Row],[bmi]]&gt;=bmi[bmi bawah]),0),0)</f>
        <v>Obesitas I</v>
      </c>
      <c r="Q877" s="138">
        <f>insurance9[[#This Row],[cha]]</f>
        <v>2690.1138000000001</v>
      </c>
      <c r="R877" s="138" t="str">
        <f>insurance9[[#This Row],[smo]]</f>
        <v>Non Perokok</v>
      </c>
      <c r="S877" s="149">
        <f>insurance9[[#This Row],[bmi]]</f>
        <v>28.12</v>
      </c>
      <c r="T877" s="149">
        <f>insurance9[[#This Row],[age]]</f>
        <v>23</v>
      </c>
      <c r="U877" s="149">
        <f>insurance9[[#This Row],[bmi2]]</f>
        <v>28.12</v>
      </c>
      <c r="V877">
        <f>insurance9[[#This Row],[charges_class]]</f>
        <v>1</v>
      </c>
      <c r="W877">
        <f>VLOOKUP(insurance9[[#This Row],[region]],Table2[],2,0)</f>
        <v>1</v>
      </c>
      <c r="X877">
        <f>IF(insurance9[[#This Row],[sex]]="female",0,1)</f>
        <v>0</v>
      </c>
      <c r="Y877">
        <f>insurance9[[#This Row],[bmi]]</f>
        <v>28.12</v>
      </c>
      <c r="Z877">
        <f>insurance9[[#This Row],[children]]</f>
        <v>0</v>
      </c>
    </row>
    <row r="878" spans="1:26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 s="29">
        <v>26140.3603</v>
      </c>
      <c r="H878" cm="1">
        <f t="array" ref="H878">INDEX(kelas_charges[kelas],MATCH(1,(insurance9[[#This Row],[charges]]&gt;=kelas_charges[Lower])*(insurance9[[#This Row],[charges]]&lt;kelas_charges[Upper]),0),1)</f>
        <v>5</v>
      </c>
      <c r="I878" t="str" cm="1">
        <f t="array" ref="I878">INDEX(kelas_charges[desc],MATCH(1,(insurance9[[#This Row],[charges]]&gt;=kelas_charges[Lower])*(insurance9[[#This Row],[charges]]&lt;kelas_charges[Upper]),0),1)</f>
        <v>23903 s.d 29598</v>
      </c>
      <c r="J878">
        <f>IF(insurance9[[#This Row],[charges]]&gt;16700,1,0)</f>
        <v>1</v>
      </c>
      <c r="K878" s="138">
        <f>insurance9[[#This Row],[charges]]</f>
        <v>26140.3603</v>
      </c>
      <c r="L878">
        <f>insurance9[[#This Row],[age]]</f>
        <v>49</v>
      </c>
      <c r="M878">
        <f>IF(insurance9[[#This Row],[smoker]]="yes",1,0)</f>
        <v>0</v>
      </c>
      <c r="N878" t="str">
        <f>IF(insurance9[[#This Row],[smoker]]="yes","Perokok","Non Perokok")</f>
        <v>Non Perokok</v>
      </c>
      <c r="O878" s="138">
        <f>insurance9[[#This Row],[charges]]</f>
        <v>26140.3603</v>
      </c>
      <c r="P878" s="138" t="str" cm="1">
        <f t="array" ref="P878">INDEX(bmi[bmi name],MATCH(1,(insurance9[[#This Row],[bmi]]&lt;bmi[bmi atas])*(insurance9[[#This Row],[bmi]]&gt;=bmi[bmi bawah]),0),0)</f>
        <v>Obesitas I</v>
      </c>
      <c r="Q878" s="138">
        <f>insurance9[[#This Row],[cha]]</f>
        <v>26140.3603</v>
      </c>
      <c r="R878" s="138" t="str">
        <f>insurance9[[#This Row],[smo]]</f>
        <v>Non Perokok</v>
      </c>
      <c r="S878" s="149">
        <f>insurance9[[#This Row],[bmi]]</f>
        <v>27.1</v>
      </c>
      <c r="T878" s="149">
        <f>insurance9[[#This Row],[age]]</f>
        <v>49</v>
      </c>
      <c r="U878" s="149">
        <f>insurance9[[#This Row],[bmi2]]</f>
        <v>27.1</v>
      </c>
      <c r="V878">
        <f>insurance9[[#This Row],[charges_class]]</f>
        <v>5</v>
      </c>
      <c r="W878">
        <f>VLOOKUP(insurance9[[#This Row],[region]],Table2[],2,0)</f>
        <v>3</v>
      </c>
      <c r="X878">
        <f>IF(insurance9[[#This Row],[sex]]="female",0,1)</f>
        <v>0</v>
      </c>
      <c r="Y878">
        <f>insurance9[[#This Row],[bmi]]</f>
        <v>27.1</v>
      </c>
      <c r="Z878">
        <f>insurance9[[#This Row],[children]]</f>
        <v>1</v>
      </c>
    </row>
    <row r="879" spans="1:26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 s="29">
        <v>6653.7885999999999</v>
      </c>
      <c r="H879" cm="1">
        <f t="array" ref="H879">INDEX(kelas_charges[kelas],MATCH(1,(insurance9[[#This Row],[charges]]&gt;=kelas_charges[Lower])*(insurance9[[#This Row],[charges]]&lt;kelas_charges[Upper]),0),1)</f>
        <v>1</v>
      </c>
      <c r="I879" t="str" cm="1">
        <f t="array" ref="I879">INDEX(kelas_charges[desc],MATCH(1,(insurance9[[#This Row],[charges]]&gt;=kelas_charges[Lower])*(insurance9[[#This Row],[charges]]&lt;kelas_charges[Upper]),0),1)</f>
        <v>1121 s.d 6817</v>
      </c>
      <c r="J879">
        <f>IF(insurance9[[#This Row],[charges]]&gt;16700,1,0)</f>
        <v>0</v>
      </c>
      <c r="K879" s="138">
        <f>insurance9[[#This Row],[charges]]</f>
        <v>6653.7885999999999</v>
      </c>
      <c r="L879">
        <f>insurance9[[#This Row],[age]]</f>
        <v>33</v>
      </c>
      <c r="M879">
        <f>IF(insurance9[[#This Row],[smoker]]="yes",1,0)</f>
        <v>0</v>
      </c>
      <c r="N879" t="str">
        <f>IF(insurance9[[#This Row],[smoker]]="yes","Perokok","Non Perokok")</f>
        <v>Non Perokok</v>
      </c>
      <c r="O879" s="138">
        <f>insurance9[[#This Row],[charges]]</f>
        <v>6653.7885999999999</v>
      </c>
      <c r="P879" s="138" t="str" cm="1">
        <f t="array" ref="P879">INDEX(bmi[bmi name],MATCH(1,(insurance9[[#This Row],[bmi]]&lt;bmi[bmi atas])*(insurance9[[#This Row],[bmi]]&gt;=bmi[bmi bawah]),0),0)</f>
        <v>Obesitas II</v>
      </c>
      <c r="Q879" s="138">
        <f>insurance9[[#This Row],[cha]]</f>
        <v>6653.7885999999999</v>
      </c>
      <c r="R879" s="138" t="str">
        <f>insurance9[[#This Row],[smo]]</f>
        <v>Non Perokok</v>
      </c>
      <c r="S879" s="149">
        <f>insurance9[[#This Row],[bmi]]</f>
        <v>33.44</v>
      </c>
      <c r="T879" s="149">
        <f>insurance9[[#This Row],[age]]</f>
        <v>33</v>
      </c>
      <c r="U879" s="149">
        <f>insurance9[[#This Row],[bmi2]]</f>
        <v>33.44</v>
      </c>
      <c r="V879">
        <f>insurance9[[#This Row],[charges_class]]</f>
        <v>1</v>
      </c>
      <c r="W879">
        <f>VLOOKUP(insurance9[[#This Row],[region]],Table2[],2,0)</f>
        <v>4</v>
      </c>
      <c r="X879">
        <f>IF(insurance9[[#This Row],[sex]]="female",0,1)</f>
        <v>1</v>
      </c>
      <c r="Y879">
        <f>insurance9[[#This Row],[bmi]]</f>
        <v>33.44</v>
      </c>
      <c r="Z879">
        <f>insurance9[[#This Row],[children]]</f>
        <v>5</v>
      </c>
    </row>
    <row r="880" spans="1:26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 s="29">
        <v>6282.2349999999997</v>
      </c>
      <c r="H880" cm="1">
        <f t="array" ref="H880">INDEX(kelas_charges[kelas],MATCH(1,(insurance9[[#This Row],[charges]]&gt;=kelas_charges[Lower])*(insurance9[[#This Row],[charges]]&lt;kelas_charges[Upper]),0),1)</f>
        <v>1</v>
      </c>
      <c r="I880" t="str" cm="1">
        <f t="array" ref="I880">INDEX(kelas_charges[desc],MATCH(1,(insurance9[[#This Row],[charges]]&gt;=kelas_charges[Lower])*(insurance9[[#This Row],[charges]]&lt;kelas_charges[Upper]),0),1)</f>
        <v>1121 s.d 6817</v>
      </c>
      <c r="J880">
        <f>IF(insurance9[[#This Row],[charges]]&gt;16700,1,0)</f>
        <v>0</v>
      </c>
      <c r="K880" s="138">
        <f>insurance9[[#This Row],[charges]]</f>
        <v>6282.2349999999997</v>
      </c>
      <c r="L880">
        <f>insurance9[[#This Row],[age]]</f>
        <v>41</v>
      </c>
      <c r="M880">
        <f>IF(insurance9[[#This Row],[smoker]]="yes",1,0)</f>
        <v>0</v>
      </c>
      <c r="N880" t="str">
        <f>IF(insurance9[[#This Row],[smoker]]="yes","Perokok","Non Perokok")</f>
        <v>Non Perokok</v>
      </c>
      <c r="O880" s="138">
        <f>insurance9[[#This Row],[charges]]</f>
        <v>6282.2349999999997</v>
      </c>
      <c r="P880" s="138" t="str" cm="1">
        <f t="array" ref="P880">INDEX(bmi[bmi name],MATCH(1,(insurance9[[#This Row],[bmi]]&lt;bmi[bmi atas])*(insurance9[[#This Row],[bmi]]&gt;=bmi[bmi bawah]),0),0)</f>
        <v>Obesitas I</v>
      </c>
      <c r="Q880" s="138">
        <f>insurance9[[#This Row],[cha]]</f>
        <v>6282.2349999999997</v>
      </c>
      <c r="R880" s="138" t="str">
        <f>insurance9[[#This Row],[smo]]</f>
        <v>Non Perokok</v>
      </c>
      <c r="S880" s="149">
        <f>insurance9[[#This Row],[bmi]]</f>
        <v>28.8</v>
      </c>
      <c r="T880" s="149">
        <f>insurance9[[#This Row],[age]]</f>
        <v>41</v>
      </c>
      <c r="U880" s="149">
        <f>insurance9[[#This Row],[bmi2]]</f>
        <v>28.8</v>
      </c>
      <c r="V880">
        <f>insurance9[[#This Row],[charges_class]]</f>
        <v>1</v>
      </c>
      <c r="W880">
        <f>VLOOKUP(insurance9[[#This Row],[region]],Table2[],2,0)</f>
        <v>3</v>
      </c>
      <c r="X880">
        <f>IF(insurance9[[#This Row],[sex]]="female",0,1)</f>
        <v>1</v>
      </c>
      <c r="Y880">
        <f>insurance9[[#This Row],[bmi]]</f>
        <v>28.8</v>
      </c>
      <c r="Z880">
        <f>insurance9[[#This Row],[children]]</f>
        <v>1</v>
      </c>
    </row>
    <row r="881" spans="1:26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 s="29">
        <v>6311.9520000000002</v>
      </c>
      <c r="H881" cm="1">
        <f t="array" ref="H881">INDEX(kelas_charges[kelas],MATCH(1,(insurance9[[#This Row],[charges]]&gt;=kelas_charges[Lower])*(insurance9[[#This Row],[charges]]&lt;kelas_charges[Upper]),0),1)</f>
        <v>1</v>
      </c>
      <c r="I881" t="str" cm="1">
        <f t="array" ref="I881">INDEX(kelas_charges[desc],MATCH(1,(insurance9[[#This Row],[charges]]&gt;=kelas_charges[Lower])*(insurance9[[#This Row],[charges]]&lt;kelas_charges[Upper]),0),1)</f>
        <v>1121 s.d 6817</v>
      </c>
      <c r="J881">
        <f>IF(insurance9[[#This Row],[charges]]&gt;16700,1,0)</f>
        <v>0</v>
      </c>
      <c r="K881" s="138">
        <f>insurance9[[#This Row],[charges]]</f>
        <v>6311.9520000000002</v>
      </c>
      <c r="L881">
        <f>insurance9[[#This Row],[age]]</f>
        <v>37</v>
      </c>
      <c r="M881">
        <f>IF(insurance9[[#This Row],[smoker]]="yes",1,0)</f>
        <v>0</v>
      </c>
      <c r="N881" t="str">
        <f>IF(insurance9[[#This Row],[smoker]]="yes","Perokok","Non Perokok")</f>
        <v>Non Perokok</v>
      </c>
      <c r="O881" s="138">
        <f>insurance9[[#This Row],[charges]]</f>
        <v>6311.9520000000002</v>
      </c>
      <c r="P881" s="138" t="str" cm="1">
        <f t="array" ref="P881">INDEX(bmi[bmi name],MATCH(1,(insurance9[[#This Row],[bmi]]&lt;bmi[bmi atas])*(insurance9[[#This Row],[bmi]]&gt;=bmi[bmi bawah]),0),0)</f>
        <v>Obesitas I</v>
      </c>
      <c r="Q881" s="138">
        <f>insurance9[[#This Row],[cha]]</f>
        <v>6311.9520000000002</v>
      </c>
      <c r="R881" s="138" t="str">
        <f>insurance9[[#This Row],[smo]]</f>
        <v>Non Perokok</v>
      </c>
      <c r="S881" s="149">
        <f>insurance9[[#This Row],[bmi]]</f>
        <v>29.5</v>
      </c>
      <c r="T881" s="149">
        <f>insurance9[[#This Row],[age]]</f>
        <v>37</v>
      </c>
      <c r="U881" s="149">
        <f>insurance9[[#This Row],[bmi2]]</f>
        <v>29.5</v>
      </c>
      <c r="V881">
        <f>insurance9[[#This Row],[charges_class]]</f>
        <v>1</v>
      </c>
      <c r="W881">
        <f>VLOOKUP(insurance9[[#This Row],[region]],Table2[],2,0)</f>
        <v>3</v>
      </c>
      <c r="X881">
        <f>IF(insurance9[[#This Row],[sex]]="female",0,1)</f>
        <v>0</v>
      </c>
      <c r="Y881">
        <f>insurance9[[#This Row],[bmi]]</f>
        <v>29.5</v>
      </c>
      <c r="Z881">
        <f>insurance9[[#This Row],[children]]</f>
        <v>2</v>
      </c>
    </row>
    <row r="882" spans="1:26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 s="29">
        <v>3443.0639999999999</v>
      </c>
      <c r="H882" cm="1">
        <f t="array" ref="H882">INDEX(kelas_charges[kelas],MATCH(1,(insurance9[[#This Row],[charges]]&gt;=kelas_charges[Lower])*(insurance9[[#This Row],[charges]]&lt;kelas_charges[Upper]),0),1)</f>
        <v>1</v>
      </c>
      <c r="I882" t="str" cm="1">
        <f t="array" ref="I882">INDEX(kelas_charges[desc],MATCH(1,(insurance9[[#This Row],[charges]]&gt;=kelas_charges[Lower])*(insurance9[[#This Row],[charges]]&lt;kelas_charges[Upper]),0),1)</f>
        <v>1121 s.d 6817</v>
      </c>
      <c r="J882">
        <f>IF(insurance9[[#This Row],[charges]]&gt;16700,1,0)</f>
        <v>0</v>
      </c>
      <c r="K882" s="138">
        <f>insurance9[[#This Row],[charges]]</f>
        <v>3443.0639999999999</v>
      </c>
      <c r="L882">
        <f>insurance9[[#This Row],[age]]</f>
        <v>22</v>
      </c>
      <c r="M882">
        <f>IF(insurance9[[#This Row],[smoker]]="yes",1,0)</f>
        <v>0</v>
      </c>
      <c r="N882" t="str">
        <f>IF(insurance9[[#This Row],[smoker]]="yes","Perokok","Non Perokok")</f>
        <v>Non Perokok</v>
      </c>
      <c r="O882" s="138">
        <f>insurance9[[#This Row],[charges]]</f>
        <v>3443.0639999999999</v>
      </c>
      <c r="P882" s="138" t="str" cm="1">
        <f t="array" ref="P882">INDEX(bmi[bmi name],MATCH(1,(insurance9[[#This Row],[bmi]]&lt;bmi[bmi atas])*(insurance9[[#This Row],[bmi]]&gt;=bmi[bmi bawah]),0),0)</f>
        <v>Obesitas II</v>
      </c>
      <c r="Q882" s="138">
        <f>insurance9[[#This Row],[cha]]</f>
        <v>3443.0639999999999</v>
      </c>
      <c r="R882" s="138" t="str">
        <f>insurance9[[#This Row],[smo]]</f>
        <v>Non Perokok</v>
      </c>
      <c r="S882" s="149">
        <f>insurance9[[#This Row],[bmi]]</f>
        <v>34.799999999999997</v>
      </c>
      <c r="T882" s="149">
        <f>insurance9[[#This Row],[age]]</f>
        <v>22</v>
      </c>
      <c r="U882" s="149">
        <f>insurance9[[#This Row],[bmi2]]</f>
        <v>34.799999999999997</v>
      </c>
      <c r="V882">
        <f>insurance9[[#This Row],[charges_class]]</f>
        <v>1</v>
      </c>
      <c r="W882">
        <f>VLOOKUP(insurance9[[#This Row],[region]],Table2[],2,0)</f>
        <v>3</v>
      </c>
      <c r="X882">
        <f>IF(insurance9[[#This Row],[sex]]="female",0,1)</f>
        <v>1</v>
      </c>
      <c r="Y882">
        <f>insurance9[[#This Row],[bmi]]</f>
        <v>34.799999999999997</v>
      </c>
      <c r="Z882">
        <f>insurance9[[#This Row],[children]]</f>
        <v>3</v>
      </c>
    </row>
    <row r="883" spans="1:26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 s="29">
        <v>2789.0574000000001</v>
      </c>
      <c r="H883" cm="1">
        <f t="array" ref="H883">INDEX(kelas_charges[kelas],MATCH(1,(insurance9[[#This Row],[charges]]&gt;=kelas_charges[Lower])*(insurance9[[#This Row],[charges]]&lt;kelas_charges[Upper]),0),1)</f>
        <v>1</v>
      </c>
      <c r="I883" t="str" cm="1">
        <f t="array" ref="I883">INDEX(kelas_charges[desc],MATCH(1,(insurance9[[#This Row],[charges]]&gt;=kelas_charges[Lower])*(insurance9[[#This Row],[charges]]&lt;kelas_charges[Upper]),0),1)</f>
        <v>1121 s.d 6817</v>
      </c>
      <c r="J883">
        <f>IF(insurance9[[#This Row],[charges]]&gt;16700,1,0)</f>
        <v>0</v>
      </c>
      <c r="K883" s="138">
        <f>insurance9[[#This Row],[charges]]</f>
        <v>2789.0574000000001</v>
      </c>
      <c r="L883">
        <f>insurance9[[#This Row],[age]]</f>
        <v>23</v>
      </c>
      <c r="M883">
        <f>IF(insurance9[[#This Row],[smoker]]="yes",1,0)</f>
        <v>0</v>
      </c>
      <c r="N883" t="str">
        <f>IF(insurance9[[#This Row],[smoker]]="yes","Perokok","Non Perokok")</f>
        <v>Non Perokok</v>
      </c>
      <c r="O883" s="138">
        <f>insurance9[[#This Row],[charges]]</f>
        <v>2789.0574000000001</v>
      </c>
      <c r="P883" s="138" t="str" cm="1">
        <f t="array" ref="P883">INDEX(bmi[bmi name],MATCH(1,(insurance9[[#This Row],[bmi]]&lt;bmi[bmi atas])*(insurance9[[#This Row],[bmi]]&gt;=bmi[bmi bawah]),0),0)</f>
        <v>Obesitas I</v>
      </c>
      <c r="Q883" s="138">
        <f>insurance9[[#This Row],[cha]]</f>
        <v>2789.0574000000001</v>
      </c>
      <c r="R883" s="138" t="str">
        <f>insurance9[[#This Row],[smo]]</f>
        <v>Non Perokok</v>
      </c>
      <c r="S883" s="149">
        <f>insurance9[[#This Row],[bmi]]</f>
        <v>27.36</v>
      </c>
      <c r="T883" s="149">
        <f>insurance9[[#This Row],[age]]</f>
        <v>23</v>
      </c>
      <c r="U883" s="149">
        <f>insurance9[[#This Row],[bmi2]]</f>
        <v>27.36</v>
      </c>
      <c r="V883">
        <f>insurance9[[#This Row],[charges_class]]</f>
        <v>1</v>
      </c>
      <c r="W883">
        <f>VLOOKUP(insurance9[[#This Row],[region]],Table2[],2,0)</f>
        <v>1</v>
      </c>
      <c r="X883">
        <f>IF(insurance9[[#This Row],[sex]]="female",0,1)</f>
        <v>1</v>
      </c>
      <c r="Y883">
        <f>insurance9[[#This Row],[bmi]]</f>
        <v>27.36</v>
      </c>
      <c r="Z883">
        <f>insurance9[[#This Row],[children]]</f>
        <v>1</v>
      </c>
    </row>
    <row r="884" spans="1:26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 s="29">
        <v>2585.8506499999999</v>
      </c>
      <c r="H884" cm="1">
        <f t="array" ref="H884">INDEX(kelas_charges[kelas],MATCH(1,(insurance9[[#This Row],[charges]]&gt;=kelas_charges[Lower])*(insurance9[[#This Row],[charges]]&lt;kelas_charges[Upper]),0),1)</f>
        <v>1</v>
      </c>
      <c r="I884" t="str" cm="1">
        <f t="array" ref="I884">INDEX(kelas_charges[desc],MATCH(1,(insurance9[[#This Row],[charges]]&gt;=kelas_charges[Lower])*(insurance9[[#This Row],[charges]]&lt;kelas_charges[Upper]),0),1)</f>
        <v>1121 s.d 6817</v>
      </c>
      <c r="J884">
        <f>IF(insurance9[[#This Row],[charges]]&gt;16700,1,0)</f>
        <v>0</v>
      </c>
      <c r="K884" s="138">
        <f>insurance9[[#This Row],[charges]]</f>
        <v>2585.8506499999999</v>
      </c>
      <c r="L884">
        <f>insurance9[[#This Row],[age]]</f>
        <v>21</v>
      </c>
      <c r="M884">
        <f>IF(insurance9[[#This Row],[smoker]]="yes",1,0)</f>
        <v>0</v>
      </c>
      <c r="N884" t="str">
        <f>IF(insurance9[[#This Row],[smoker]]="yes","Perokok","Non Perokok")</f>
        <v>Non Perokok</v>
      </c>
      <c r="O884" s="138">
        <f>insurance9[[#This Row],[charges]]</f>
        <v>2585.8506499999999</v>
      </c>
      <c r="P884" s="138" t="str" cm="1">
        <f t="array" ref="P884">INDEX(bmi[bmi name],MATCH(1,(insurance9[[#This Row],[bmi]]&lt;bmi[bmi atas])*(insurance9[[#This Row],[bmi]]&gt;=bmi[bmi bawah]),0),0)</f>
        <v>Normal</v>
      </c>
      <c r="Q884" s="138">
        <f>insurance9[[#This Row],[cha]]</f>
        <v>2585.8506499999999</v>
      </c>
      <c r="R884" s="138" t="str">
        <f>insurance9[[#This Row],[smo]]</f>
        <v>Non Perokok</v>
      </c>
      <c r="S884" s="149">
        <f>insurance9[[#This Row],[bmi]]</f>
        <v>22.135000000000002</v>
      </c>
      <c r="T884" s="149">
        <f>insurance9[[#This Row],[age]]</f>
        <v>21</v>
      </c>
      <c r="U884" s="149">
        <f>insurance9[[#This Row],[bmi2]]</f>
        <v>22.135000000000002</v>
      </c>
      <c r="V884">
        <f>insurance9[[#This Row],[charges_class]]</f>
        <v>1</v>
      </c>
      <c r="W884">
        <f>VLOOKUP(insurance9[[#This Row],[region]],Table2[],2,0)</f>
        <v>2</v>
      </c>
      <c r="X884">
        <f>IF(insurance9[[#This Row],[sex]]="female",0,1)</f>
        <v>0</v>
      </c>
      <c r="Y884">
        <f>insurance9[[#This Row],[bmi]]</f>
        <v>22.135000000000002</v>
      </c>
      <c r="Z884">
        <f>insurance9[[#This Row],[children]]</f>
        <v>0</v>
      </c>
    </row>
    <row r="885" spans="1:26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 s="29">
        <v>46255.112500000003</v>
      </c>
      <c r="H885" cm="1">
        <f t="array" ref="H885">INDEX(kelas_charges[kelas],MATCH(1,(insurance9[[#This Row],[charges]]&gt;=kelas_charges[Lower])*(insurance9[[#This Row],[charges]]&lt;kelas_charges[Upper]),0),1)</f>
        <v>8</v>
      </c>
      <c r="I885" t="str" cm="1">
        <f t="array" ref="I885">INDEX(kelas_charges[desc],MATCH(1,(insurance9[[#This Row],[charges]]&gt;=kelas_charges[Lower])*(insurance9[[#This Row],[charges]]&lt;kelas_charges[Upper]),0),1)</f>
        <v>40989 s.d 46684</v>
      </c>
      <c r="J885">
        <f>IF(insurance9[[#This Row],[charges]]&gt;16700,1,0)</f>
        <v>1</v>
      </c>
      <c r="K885" s="138">
        <f>insurance9[[#This Row],[charges]]</f>
        <v>46255.112500000003</v>
      </c>
      <c r="L885">
        <f>insurance9[[#This Row],[age]]</f>
        <v>51</v>
      </c>
      <c r="M885">
        <f>IF(insurance9[[#This Row],[smoker]]="yes",1,0)</f>
        <v>1</v>
      </c>
      <c r="N885" t="str">
        <f>IF(insurance9[[#This Row],[smoker]]="yes","Perokok","Non Perokok")</f>
        <v>Perokok</v>
      </c>
      <c r="O885" s="138">
        <f>insurance9[[#This Row],[charges]]</f>
        <v>46255.112500000003</v>
      </c>
      <c r="P885" s="138" t="str" cm="1">
        <f t="array" ref="P885">INDEX(bmi[bmi name],MATCH(1,(insurance9[[#This Row],[bmi]]&lt;bmi[bmi atas])*(insurance9[[#This Row],[bmi]]&gt;=bmi[bmi bawah]),0),0)</f>
        <v>Obesitas II</v>
      </c>
      <c r="Q885" s="138">
        <f>insurance9[[#This Row],[cha]]</f>
        <v>46255.112500000003</v>
      </c>
      <c r="R885" s="138" t="str">
        <f>insurance9[[#This Row],[smo]]</f>
        <v>Perokok</v>
      </c>
      <c r="S885" s="149">
        <f>insurance9[[#This Row],[bmi]]</f>
        <v>37.049999999999997</v>
      </c>
      <c r="T885" s="149">
        <f>insurance9[[#This Row],[age]]</f>
        <v>51</v>
      </c>
      <c r="U885" s="149">
        <f>insurance9[[#This Row],[bmi2]]</f>
        <v>37.049999999999997</v>
      </c>
      <c r="V885">
        <f>insurance9[[#This Row],[charges_class]]</f>
        <v>8</v>
      </c>
      <c r="W885">
        <f>VLOOKUP(insurance9[[#This Row],[region]],Table2[],2,0)</f>
        <v>2</v>
      </c>
      <c r="X885">
        <f>IF(insurance9[[#This Row],[sex]]="female",0,1)</f>
        <v>0</v>
      </c>
      <c r="Y885">
        <f>insurance9[[#This Row],[bmi]]</f>
        <v>37.049999999999997</v>
      </c>
      <c r="Z885">
        <f>insurance9[[#This Row],[children]]</f>
        <v>3</v>
      </c>
    </row>
    <row r="886" spans="1:26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 s="29">
        <v>4877.9810500000003</v>
      </c>
      <c r="H886" cm="1">
        <f t="array" ref="H886">INDEX(kelas_charges[kelas],MATCH(1,(insurance9[[#This Row],[charges]]&gt;=kelas_charges[Lower])*(insurance9[[#This Row],[charges]]&lt;kelas_charges[Upper]),0),1)</f>
        <v>1</v>
      </c>
      <c r="I886" t="str" cm="1">
        <f t="array" ref="I886">INDEX(kelas_charges[desc],MATCH(1,(insurance9[[#This Row],[charges]]&gt;=kelas_charges[Lower])*(insurance9[[#This Row],[charges]]&lt;kelas_charges[Upper]),0),1)</f>
        <v>1121 s.d 6817</v>
      </c>
      <c r="J886">
        <f>IF(insurance9[[#This Row],[charges]]&gt;16700,1,0)</f>
        <v>0</v>
      </c>
      <c r="K886" s="138">
        <f>insurance9[[#This Row],[charges]]</f>
        <v>4877.9810500000003</v>
      </c>
      <c r="L886">
        <f>insurance9[[#This Row],[age]]</f>
        <v>25</v>
      </c>
      <c r="M886">
        <f>IF(insurance9[[#This Row],[smoker]]="yes",1,0)</f>
        <v>0</v>
      </c>
      <c r="N886" t="str">
        <f>IF(insurance9[[#This Row],[smoker]]="yes","Perokok","Non Perokok")</f>
        <v>Non Perokok</v>
      </c>
      <c r="O886" s="138">
        <f>insurance9[[#This Row],[charges]]</f>
        <v>4877.9810500000003</v>
      </c>
      <c r="P886" s="138" t="str" cm="1">
        <f t="array" ref="P886">INDEX(bmi[bmi name],MATCH(1,(insurance9[[#This Row],[bmi]]&lt;bmi[bmi atas])*(insurance9[[#This Row],[bmi]]&gt;=bmi[bmi bawah]),0),0)</f>
        <v>Obesitas I</v>
      </c>
      <c r="Q886" s="138">
        <f>insurance9[[#This Row],[cha]]</f>
        <v>4877.9810500000003</v>
      </c>
      <c r="R886" s="138" t="str">
        <f>insurance9[[#This Row],[smo]]</f>
        <v>Non Perokok</v>
      </c>
      <c r="S886" s="149">
        <f>insurance9[[#This Row],[bmi]]</f>
        <v>26.695</v>
      </c>
      <c r="T886" s="149">
        <f>insurance9[[#This Row],[age]]</f>
        <v>25</v>
      </c>
      <c r="U886" s="149">
        <f>insurance9[[#This Row],[bmi2]]</f>
        <v>26.695</v>
      </c>
      <c r="V886">
        <f>insurance9[[#This Row],[charges_class]]</f>
        <v>1</v>
      </c>
      <c r="W886">
        <f>VLOOKUP(insurance9[[#This Row],[region]],Table2[],2,0)</f>
        <v>1</v>
      </c>
      <c r="X886">
        <f>IF(insurance9[[#This Row],[sex]]="female",0,1)</f>
        <v>1</v>
      </c>
      <c r="Y886">
        <f>insurance9[[#This Row],[bmi]]</f>
        <v>26.695</v>
      </c>
      <c r="Z886">
        <f>insurance9[[#This Row],[children]]</f>
        <v>4</v>
      </c>
    </row>
    <row r="887" spans="1:26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 s="29">
        <v>19719.6947</v>
      </c>
      <c r="H887" cm="1">
        <f t="array" ref="H887">INDEX(kelas_charges[kelas],MATCH(1,(insurance9[[#This Row],[charges]]&gt;=kelas_charges[Lower])*(insurance9[[#This Row],[charges]]&lt;kelas_charges[Upper]),0),1)</f>
        <v>4</v>
      </c>
      <c r="I887" t="str" cm="1">
        <f t="array" ref="I887">INDEX(kelas_charges[desc],MATCH(1,(insurance9[[#This Row],[charges]]&gt;=kelas_charges[Lower])*(insurance9[[#This Row],[charges]]&lt;kelas_charges[Upper]),0),1)</f>
        <v>18207 s.d 23903</v>
      </c>
      <c r="J887">
        <f>IF(insurance9[[#This Row],[charges]]&gt;16700,1,0)</f>
        <v>1</v>
      </c>
      <c r="K887" s="138">
        <f>insurance9[[#This Row],[charges]]</f>
        <v>19719.6947</v>
      </c>
      <c r="L887">
        <f>insurance9[[#This Row],[age]]</f>
        <v>32</v>
      </c>
      <c r="M887">
        <f>IF(insurance9[[#This Row],[smoker]]="yes",1,0)</f>
        <v>1</v>
      </c>
      <c r="N887" t="str">
        <f>IF(insurance9[[#This Row],[smoker]]="yes","Perokok","Non Perokok")</f>
        <v>Perokok</v>
      </c>
      <c r="O887" s="138">
        <f>insurance9[[#This Row],[charges]]</f>
        <v>19719.6947</v>
      </c>
      <c r="P887" s="138" t="str" cm="1">
        <f t="array" ref="P887">INDEX(bmi[bmi name],MATCH(1,(insurance9[[#This Row],[bmi]]&lt;bmi[bmi atas])*(insurance9[[#This Row],[bmi]]&gt;=bmi[bmi bawah]),0),0)</f>
        <v>Obesitas I</v>
      </c>
      <c r="Q887" s="138">
        <f>insurance9[[#This Row],[cha]]</f>
        <v>19719.6947</v>
      </c>
      <c r="R887" s="138" t="str">
        <f>insurance9[[#This Row],[smo]]</f>
        <v>Perokok</v>
      </c>
      <c r="S887" s="149">
        <f>insurance9[[#This Row],[bmi]]</f>
        <v>28.93</v>
      </c>
      <c r="T887" s="149">
        <f>insurance9[[#This Row],[age]]</f>
        <v>32</v>
      </c>
      <c r="U887" s="149">
        <f>insurance9[[#This Row],[bmi2]]</f>
        <v>28.93</v>
      </c>
      <c r="V887">
        <f>insurance9[[#This Row],[charges_class]]</f>
        <v>4</v>
      </c>
      <c r="W887">
        <f>VLOOKUP(insurance9[[#This Row],[region]],Table2[],2,0)</f>
        <v>4</v>
      </c>
      <c r="X887">
        <f>IF(insurance9[[#This Row],[sex]]="female",0,1)</f>
        <v>1</v>
      </c>
      <c r="Y887">
        <f>insurance9[[#This Row],[bmi]]</f>
        <v>28.93</v>
      </c>
      <c r="Z887">
        <f>insurance9[[#This Row],[children]]</f>
        <v>1</v>
      </c>
    </row>
    <row r="888" spans="1:26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 s="29">
        <v>27218.437249999999</v>
      </c>
      <c r="H888" cm="1">
        <f t="array" ref="H888">INDEX(kelas_charges[kelas],MATCH(1,(insurance9[[#This Row],[charges]]&gt;=kelas_charges[Lower])*(insurance9[[#This Row],[charges]]&lt;kelas_charges[Upper]),0),1)</f>
        <v>5</v>
      </c>
      <c r="I888" t="str" cm="1">
        <f t="array" ref="I888">INDEX(kelas_charges[desc],MATCH(1,(insurance9[[#This Row],[charges]]&gt;=kelas_charges[Lower])*(insurance9[[#This Row],[charges]]&lt;kelas_charges[Upper]),0),1)</f>
        <v>23903 s.d 29598</v>
      </c>
      <c r="J888">
        <f>IF(insurance9[[#This Row],[charges]]&gt;16700,1,0)</f>
        <v>1</v>
      </c>
      <c r="K888" s="138">
        <f>insurance9[[#This Row],[charges]]</f>
        <v>27218.437249999999</v>
      </c>
      <c r="L888">
        <f>insurance9[[#This Row],[age]]</f>
        <v>57</v>
      </c>
      <c r="M888">
        <f>IF(insurance9[[#This Row],[smoker]]="yes",1,0)</f>
        <v>1</v>
      </c>
      <c r="N888" t="str">
        <f>IF(insurance9[[#This Row],[smoker]]="yes","Perokok","Non Perokok")</f>
        <v>Perokok</v>
      </c>
      <c r="O888" s="138">
        <f>insurance9[[#This Row],[charges]]</f>
        <v>27218.437249999999</v>
      </c>
      <c r="P888" s="138" t="str" cm="1">
        <f t="array" ref="P888">INDEX(bmi[bmi name],MATCH(1,(insurance9[[#This Row],[bmi]]&lt;bmi[bmi atas])*(insurance9[[#This Row],[bmi]]&gt;=bmi[bmi bawah]),0),0)</f>
        <v>Obesitas I</v>
      </c>
      <c r="Q888" s="138">
        <f>insurance9[[#This Row],[cha]]</f>
        <v>27218.437249999999</v>
      </c>
      <c r="R888" s="138" t="str">
        <f>insurance9[[#This Row],[smo]]</f>
        <v>Perokok</v>
      </c>
      <c r="S888" s="149">
        <f>insurance9[[#This Row],[bmi]]</f>
        <v>28.975000000000001</v>
      </c>
      <c r="T888" s="149">
        <f>insurance9[[#This Row],[age]]</f>
        <v>57</v>
      </c>
      <c r="U888" s="149">
        <f>insurance9[[#This Row],[bmi2]]</f>
        <v>28.975000000000001</v>
      </c>
      <c r="V888">
        <f>insurance9[[#This Row],[charges_class]]</f>
        <v>5</v>
      </c>
      <c r="W888">
        <f>VLOOKUP(insurance9[[#This Row],[region]],Table2[],2,0)</f>
        <v>2</v>
      </c>
      <c r="X888">
        <f>IF(insurance9[[#This Row],[sex]]="female",0,1)</f>
        <v>1</v>
      </c>
      <c r="Y888">
        <f>insurance9[[#This Row],[bmi]]</f>
        <v>28.975000000000001</v>
      </c>
      <c r="Z888">
        <f>insurance9[[#This Row],[children]]</f>
        <v>0</v>
      </c>
    </row>
    <row r="889" spans="1:26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 s="29">
        <v>5272.1758</v>
      </c>
      <c r="H889" cm="1">
        <f t="array" ref="H889">INDEX(kelas_charges[kelas],MATCH(1,(insurance9[[#This Row],[charges]]&gt;=kelas_charges[Lower])*(insurance9[[#This Row],[charges]]&lt;kelas_charges[Upper]),0),1)</f>
        <v>1</v>
      </c>
      <c r="I889" t="str" cm="1">
        <f t="array" ref="I889">INDEX(kelas_charges[desc],MATCH(1,(insurance9[[#This Row],[charges]]&gt;=kelas_charges[Lower])*(insurance9[[#This Row],[charges]]&lt;kelas_charges[Upper]),0),1)</f>
        <v>1121 s.d 6817</v>
      </c>
      <c r="J889">
        <f>IF(insurance9[[#This Row],[charges]]&gt;16700,1,0)</f>
        <v>0</v>
      </c>
      <c r="K889" s="138">
        <f>insurance9[[#This Row],[charges]]</f>
        <v>5272.1758</v>
      </c>
      <c r="L889">
        <f>insurance9[[#This Row],[age]]</f>
        <v>36</v>
      </c>
      <c r="M889">
        <f>IF(insurance9[[#This Row],[smoker]]="yes",1,0)</f>
        <v>0</v>
      </c>
      <c r="N889" t="str">
        <f>IF(insurance9[[#This Row],[smoker]]="yes","Perokok","Non Perokok")</f>
        <v>Non Perokok</v>
      </c>
      <c r="O889" s="138">
        <f>insurance9[[#This Row],[charges]]</f>
        <v>5272.1758</v>
      </c>
      <c r="P889" s="138" t="str" cm="1">
        <f t="array" ref="P889">INDEX(bmi[bmi name],MATCH(1,(insurance9[[#This Row],[bmi]]&lt;bmi[bmi atas])*(insurance9[[#This Row],[bmi]]&gt;=bmi[bmi bawah]),0),0)</f>
        <v>Obesitas II</v>
      </c>
      <c r="Q889" s="138">
        <f>insurance9[[#This Row],[cha]]</f>
        <v>5272.1758</v>
      </c>
      <c r="R889" s="138" t="str">
        <f>insurance9[[#This Row],[smo]]</f>
        <v>Non Perokok</v>
      </c>
      <c r="S889" s="149">
        <f>insurance9[[#This Row],[bmi]]</f>
        <v>30.02</v>
      </c>
      <c r="T889" s="149">
        <f>insurance9[[#This Row],[age]]</f>
        <v>36</v>
      </c>
      <c r="U889" s="149">
        <f>insurance9[[#This Row],[bmi2]]</f>
        <v>30.02</v>
      </c>
      <c r="V889">
        <f>insurance9[[#This Row],[charges_class]]</f>
        <v>1</v>
      </c>
      <c r="W889">
        <f>VLOOKUP(insurance9[[#This Row],[region]],Table2[],2,0)</f>
        <v>1</v>
      </c>
      <c r="X889">
        <f>IF(insurance9[[#This Row],[sex]]="female",0,1)</f>
        <v>0</v>
      </c>
      <c r="Y889">
        <f>insurance9[[#This Row],[bmi]]</f>
        <v>30.02</v>
      </c>
      <c r="Z889">
        <f>insurance9[[#This Row],[children]]</f>
        <v>0</v>
      </c>
    </row>
    <row r="890" spans="1:26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 s="29">
        <v>1682.597</v>
      </c>
      <c r="H890" cm="1">
        <f t="array" ref="H890">INDEX(kelas_charges[kelas],MATCH(1,(insurance9[[#This Row],[charges]]&gt;=kelas_charges[Lower])*(insurance9[[#This Row],[charges]]&lt;kelas_charges[Upper]),0),1)</f>
        <v>1</v>
      </c>
      <c r="I890" t="str" cm="1">
        <f t="array" ref="I890">INDEX(kelas_charges[desc],MATCH(1,(insurance9[[#This Row],[charges]]&gt;=kelas_charges[Lower])*(insurance9[[#This Row],[charges]]&lt;kelas_charges[Upper]),0),1)</f>
        <v>1121 s.d 6817</v>
      </c>
      <c r="J890">
        <f>IF(insurance9[[#This Row],[charges]]&gt;16700,1,0)</f>
        <v>0</v>
      </c>
      <c r="K890" s="138">
        <f>insurance9[[#This Row],[charges]]</f>
        <v>1682.597</v>
      </c>
      <c r="L890">
        <f>insurance9[[#This Row],[age]]</f>
        <v>22</v>
      </c>
      <c r="M890">
        <f>IF(insurance9[[#This Row],[smoker]]="yes",1,0)</f>
        <v>0</v>
      </c>
      <c r="N890" t="str">
        <f>IF(insurance9[[#This Row],[smoker]]="yes","Perokok","Non Perokok")</f>
        <v>Non Perokok</v>
      </c>
      <c r="O890" s="138">
        <f>insurance9[[#This Row],[charges]]</f>
        <v>1682.597</v>
      </c>
      <c r="P890" s="138" t="str" cm="1">
        <f t="array" ref="P890">INDEX(bmi[bmi name],MATCH(1,(insurance9[[#This Row],[bmi]]&lt;bmi[bmi atas])*(insurance9[[#This Row],[bmi]]&gt;=bmi[bmi bawah]),0),0)</f>
        <v>Obesitas II</v>
      </c>
      <c r="Q890" s="138">
        <f>insurance9[[#This Row],[cha]]</f>
        <v>1682.597</v>
      </c>
      <c r="R890" s="138" t="str">
        <f>insurance9[[#This Row],[smo]]</f>
        <v>Non Perokok</v>
      </c>
      <c r="S890" s="149">
        <f>insurance9[[#This Row],[bmi]]</f>
        <v>39.5</v>
      </c>
      <c r="T890" s="149">
        <f>insurance9[[#This Row],[age]]</f>
        <v>22</v>
      </c>
      <c r="U890" s="149">
        <f>insurance9[[#This Row],[bmi2]]</f>
        <v>39.5</v>
      </c>
      <c r="V890">
        <f>insurance9[[#This Row],[charges_class]]</f>
        <v>1</v>
      </c>
      <c r="W890">
        <f>VLOOKUP(insurance9[[#This Row],[region]],Table2[],2,0)</f>
        <v>3</v>
      </c>
      <c r="X890">
        <f>IF(insurance9[[#This Row],[sex]]="female",0,1)</f>
        <v>1</v>
      </c>
      <c r="Y890">
        <f>insurance9[[#This Row],[bmi]]</f>
        <v>39.5</v>
      </c>
      <c r="Z890">
        <f>insurance9[[#This Row],[children]]</f>
        <v>0</v>
      </c>
    </row>
    <row r="891" spans="1:26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 s="29">
        <v>11945.1327</v>
      </c>
      <c r="H891" cm="1">
        <f t="array" ref="H891">INDEX(kelas_charges[kelas],MATCH(1,(insurance9[[#This Row],[charges]]&gt;=kelas_charges[Lower])*(insurance9[[#This Row],[charges]]&lt;kelas_charges[Upper]),0),1)</f>
        <v>2</v>
      </c>
      <c r="I891" t="str" cm="1">
        <f t="array" ref="I891">INDEX(kelas_charges[desc],MATCH(1,(insurance9[[#This Row],[charges]]&gt;=kelas_charges[Lower])*(insurance9[[#This Row],[charges]]&lt;kelas_charges[Upper]),0),1)</f>
        <v>6817 s.d 12512</v>
      </c>
      <c r="J891">
        <f>IF(insurance9[[#This Row],[charges]]&gt;16700,1,0)</f>
        <v>0</v>
      </c>
      <c r="K891" s="138">
        <f>insurance9[[#This Row],[charges]]</f>
        <v>11945.1327</v>
      </c>
      <c r="L891">
        <f>insurance9[[#This Row],[age]]</f>
        <v>57</v>
      </c>
      <c r="M891">
        <f>IF(insurance9[[#This Row],[smoker]]="yes",1,0)</f>
        <v>0</v>
      </c>
      <c r="N891" t="str">
        <f>IF(insurance9[[#This Row],[smoker]]="yes","Perokok","Non Perokok")</f>
        <v>Non Perokok</v>
      </c>
      <c r="O891" s="138">
        <f>insurance9[[#This Row],[charges]]</f>
        <v>11945.1327</v>
      </c>
      <c r="P891" s="138" t="str" cm="1">
        <f t="array" ref="P891">INDEX(bmi[bmi name],MATCH(1,(insurance9[[#This Row],[bmi]]&lt;bmi[bmi atas])*(insurance9[[#This Row],[bmi]]&gt;=bmi[bmi bawah]),0),0)</f>
        <v>Obesitas II</v>
      </c>
      <c r="Q891" s="138">
        <f>insurance9[[#This Row],[cha]]</f>
        <v>11945.1327</v>
      </c>
      <c r="R891" s="138" t="str">
        <f>insurance9[[#This Row],[smo]]</f>
        <v>Non Perokok</v>
      </c>
      <c r="S891" s="149">
        <f>insurance9[[#This Row],[bmi]]</f>
        <v>33.630000000000003</v>
      </c>
      <c r="T891" s="149">
        <f>insurance9[[#This Row],[age]]</f>
        <v>57</v>
      </c>
      <c r="U891" s="149">
        <f>insurance9[[#This Row],[bmi2]]</f>
        <v>33.630000000000003</v>
      </c>
      <c r="V891">
        <f>insurance9[[#This Row],[charges_class]]</f>
        <v>2</v>
      </c>
      <c r="W891">
        <f>VLOOKUP(insurance9[[#This Row],[region]],Table2[],2,0)</f>
        <v>1</v>
      </c>
      <c r="X891">
        <f>IF(insurance9[[#This Row],[sex]]="female",0,1)</f>
        <v>1</v>
      </c>
      <c r="Y891">
        <f>insurance9[[#This Row],[bmi]]</f>
        <v>33.630000000000003</v>
      </c>
      <c r="Z891">
        <f>insurance9[[#This Row],[children]]</f>
        <v>1</v>
      </c>
    </row>
    <row r="892" spans="1:26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 s="29">
        <v>29330.98315</v>
      </c>
      <c r="H892" cm="1">
        <f t="array" ref="H892">INDEX(kelas_charges[kelas],MATCH(1,(insurance9[[#This Row],[charges]]&gt;=kelas_charges[Lower])*(insurance9[[#This Row],[charges]]&lt;kelas_charges[Upper]),0),1)</f>
        <v>5</v>
      </c>
      <c r="I892" t="str" cm="1">
        <f t="array" ref="I892">INDEX(kelas_charges[desc],MATCH(1,(insurance9[[#This Row],[charges]]&gt;=kelas_charges[Lower])*(insurance9[[#This Row],[charges]]&lt;kelas_charges[Upper]),0),1)</f>
        <v>23903 s.d 29598</v>
      </c>
      <c r="J892">
        <f>IF(insurance9[[#This Row],[charges]]&gt;16700,1,0)</f>
        <v>1</v>
      </c>
      <c r="K892" s="138">
        <f>insurance9[[#This Row],[charges]]</f>
        <v>29330.98315</v>
      </c>
      <c r="L892">
        <f>insurance9[[#This Row],[age]]</f>
        <v>64</v>
      </c>
      <c r="M892">
        <f>IF(insurance9[[#This Row],[smoker]]="yes",1,0)</f>
        <v>1</v>
      </c>
      <c r="N892" t="str">
        <f>IF(insurance9[[#This Row],[smoker]]="yes","Perokok","Non Perokok")</f>
        <v>Perokok</v>
      </c>
      <c r="O892" s="138">
        <f>insurance9[[#This Row],[charges]]</f>
        <v>29330.98315</v>
      </c>
      <c r="P892" s="138" t="str" cm="1">
        <f t="array" ref="P892">INDEX(bmi[bmi name],MATCH(1,(insurance9[[#This Row],[bmi]]&lt;bmi[bmi atas])*(insurance9[[#This Row],[bmi]]&gt;=bmi[bmi bawah]),0),0)</f>
        <v>Obesitas I</v>
      </c>
      <c r="Q892" s="138">
        <f>insurance9[[#This Row],[cha]]</f>
        <v>29330.98315</v>
      </c>
      <c r="R892" s="138" t="str">
        <f>insurance9[[#This Row],[smo]]</f>
        <v>Perokok</v>
      </c>
      <c r="S892" s="149">
        <f>insurance9[[#This Row],[bmi]]</f>
        <v>26.885000000000002</v>
      </c>
      <c r="T892" s="149">
        <f>insurance9[[#This Row],[age]]</f>
        <v>64</v>
      </c>
      <c r="U892" s="149">
        <f>insurance9[[#This Row],[bmi2]]</f>
        <v>26.885000000000002</v>
      </c>
      <c r="V892">
        <f>insurance9[[#This Row],[charges_class]]</f>
        <v>5</v>
      </c>
      <c r="W892">
        <f>VLOOKUP(insurance9[[#This Row],[region]],Table2[],2,0)</f>
        <v>1</v>
      </c>
      <c r="X892">
        <f>IF(insurance9[[#This Row],[sex]]="female",0,1)</f>
        <v>0</v>
      </c>
      <c r="Y892">
        <f>insurance9[[#This Row],[bmi]]</f>
        <v>26.885000000000002</v>
      </c>
      <c r="Z892">
        <f>insurance9[[#This Row],[children]]</f>
        <v>0</v>
      </c>
    </row>
    <row r="893" spans="1:26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 s="29">
        <v>7243.8136000000004</v>
      </c>
      <c r="H893" cm="1">
        <f t="array" ref="H893">INDEX(kelas_charges[kelas],MATCH(1,(insurance9[[#This Row],[charges]]&gt;=kelas_charges[Lower])*(insurance9[[#This Row],[charges]]&lt;kelas_charges[Upper]),0),1)</f>
        <v>2</v>
      </c>
      <c r="I893" t="str" cm="1">
        <f t="array" ref="I893">INDEX(kelas_charges[desc],MATCH(1,(insurance9[[#This Row],[charges]]&gt;=kelas_charges[Lower])*(insurance9[[#This Row],[charges]]&lt;kelas_charges[Upper]),0),1)</f>
        <v>6817 s.d 12512</v>
      </c>
      <c r="J893">
        <f>IF(insurance9[[#This Row],[charges]]&gt;16700,1,0)</f>
        <v>0</v>
      </c>
      <c r="K893" s="138">
        <f>insurance9[[#This Row],[charges]]</f>
        <v>7243.8136000000004</v>
      </c>
      <c r="L893">
        <f>insurance9[[#This Row],[age]]</f>
        <v>36</v>
      </c>
      <c r="M893">
        <f>IF(insurance9[[#This Row],[smoker]]="yes",1,0)</f>
        <v>0</v>
      </c>
      <c r="N893" t="str">
        <f>IF(insurance9[[#This Row],[smoker]]="yes","Perokok","Non Perokok")</f>
        <v>Non Perokok</v>
      </c>
      <c r="O893" s="138">
        <f>insurance9[[#This Row],[charges]]</f>
        <v>7243.8136000000004</v>
      </c>
      <c r="P893" s="138" t="str" cm="1">
        <f t="array" ref="P893">INDEX(bmi[bmi name],MATCH(1,(insurance9[[#This Row],[bmi]]&lt;bmi[bmi atas])*(insurance9[[#This Row],[bmi]]&gt;=bmi[bmi bawah]),0),0)</f>
        <v>Obesitas I</v>
      </c>
      <c r="Q893" s="138">
        <f>insurance9[[#This Row],[cha]]</f>
        <v>7243.8136000000004</v>
      </c>
      <c r="R893" s="138" t="str">
        <f>insurance9[[#This Row],[smo]]</f>
        <v>Non Perokok</v>
      </c>
      <c r="S893" s="149">
        <f>insurance9[[#This Row],[bmi]]</f>
        <v>29.04</v>
      </c>
      <c r="T893" s="149">
        <f>insurance9[[#This Row],[age]]</f>
        <v>36</v>
      </c>
      <c r="U893" s="149">
        <f>insurance9[[#This Row],[bmi2]]</f>
        <v>29.04</v>
      </c>
      <c r="V893">
        <f>insurance9[[#This Row],[charges_class]]</f>
        <v>2</v>
      </c>
      <c r="W893">
        <f>VLOOKUP(insurance9[[#This Row],[region]],Table2[],2,0)</f>
        <v>4</v>
      </c>
      <c r="X893">
        <f>IF(insurance9[[#This Row],[sex]]="female",0,1)</f>
        <v>0</v>
      </c>
      <c r="Y893">
        <f>insurance9[[#This Row],[bmi]]</f>
        <v>29.04</v>
      </c>
      <c r="Z893">
        <f>insurance9[[#This Row],[children]]</f>
        <v>4</v>
      </c>
    </row>
    <row r="894" spans="1:26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 s="29">
        <v>10422.916649999999</v>
      </c>
      <c r="H894" cm="1">
        <f t="array" ref="H894">INDEX(kelas_charges[kelas],MATCH(1,(insurance9[[#This Row],[charges]]&gt;=kelas_charges[Lower])*(insurance9[[#This Row],[charges]]&lt;kelas_charges[Upper]),0),1)</f>
        <v>2</v>
      </c>
      <c r="I894" t="str" cm="1">
        <f t="array" ref="I894">INDEX(kelas_charges[desc],MATCH(1,(insurance9[[#This Row],[charges]]&gt;=kelas_charges[Lower])*(insurance9[[#This Row],[charges]]&lt;kelas_charges[Upper]),0),1)</f>
        <v>6817 s.d 12512</v>
      </c>
      <c r="J894">
        <f>IF(insurance9[[#This Row],[charges]]&gt;16700,1,0)</f>
        <v>0</v>
      </c>
      <c r="K894" s="138">
        <f>insurance9[[#This Row],[charges]]</f>
        <v>10422.916649999999</v>
      </c>
      <c r="L894">
        <f>insurance9[[#This Row],[age]]</f>
        <v>54</v>
      </c>
      <c r="M894">
        <f>IF(insurance9[[#This Row],[smoker]]="yes",1,0)</f>
        <v>0</v>
      </c>
      <c r="N894" t="str">
        <f>IF(insurance9[[#This Row],[smoker]]="yes","Perokok","Non Perokok")</f>
        <v>Non Perokok</v>
      </c>
      <c r="O894" s="138">
        <f>insurance9[[#This Row],[charges]]</f>
        <v>10422.916649999999</v>
      </c>
      <c r="P894" s="138" t="str" cm="1">
        <f t="array" ref="P894">INDEX(bmi[bmi name],MATCH(1,(insurance9[[#This Row],[bmi]]&lt;bmi[bmi atas])*(insurance9[[#This Row],[bmi]]&gt;=bmi[bmi bawah]),0),0)</f>
        <v>Overweight</v>
      </c>
      <c r="Q894" s="138">
        <f>insurance9[[#This Row],[cha]]</f>
        <v>10422.916649999999</v>
      </c>
      <c r="R894" s="138" t="str">
        <f>insurance9[[#This Row],[smo]]</f>
        <v>Non Perokok</v>
      </c>
      <c r="S894" s="149">
        <f>insurance9[[#This Row],[bmi]]</f>
        <v>24.035</v>
      </c>
      <c r="T894" s="149">
        <f>insurance9[[#This Row],[age]]</f>
        <v>54</v>
      </c>
      <c r="U894" s="149">
        <f>insurance9[[#This Row],[bmi2]]</f>
        <v>24.035</v>
      </c>
      <c r="V894">
        <f>insurance9[[#This Row],[charges_class]]</f>
        <v>2</v>
      </c>
      <c r="W894">
        <f>VLOOKUP(insurance9[[#This Row],[region]],Table2[],2,0)</f>
        <v>2</v>
      </c>
      <c r="X894">
        <f>IF(insurance9[[#This Row],[sex]]="female",0,1)</f>
        <v>1</v>
      </c>
      <c r="Y894">
        <f>insurance9[[#This Row],[bmi]]</f>
        <v>24.035</v>
      </c>
      <c r="Z894">
        <f>insurance9[[#This Row],[children]]</f>
        <v>0</v>
      </c>
    </row>
    <row r="895" spans="1:26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 s="29">
        <v>44202.653599999998</v>
      </c>
      <c r="H895" cm="1">
        <f t="array" ref="H895">INDEX(kelas_charges[kelas],MATCH(1,(insurance9[[#This Row],[charges]]&gt;=kelas_charges[Lower])*(insurance9[[#This Row],[charges]]&lt;kelas_charges[Upper]),0),1)</f>
        <v>8</v>
      </c>
      <c r="I895" t="str" cm="1">
        <f t="array" ref="I895">INDEX(kelas_charges[desc],MATCH(1,(insurance9[[#This Row],[charges]]&gt;=kelas_charges[Lower])*(insurance9[[#This Row],[charges]]&lt;kelas_charges[Upper]),0),1)</f>
        <v>40989 s.d 46684</v>
      </c>
      <c r="J895">
        <f>IF(insurance9[[#This Row],[charges]]&gt;16700,1,0)</f>
        <v>1</v>
      </c>
      <c r="K895" s="138">
        <f>insurance9[[#This Row],[charges]]</f>
        <v>44202.653599999998</v>
      </c>
      <c r="L895">
        <f>insurance9[[#This Row],[age]]</f>
        <v>47</v>
      </c>
      <c r="M895">
        <f>IF(insurance9[[#This Row],[smoker]]="yes",1,0)</f>
        <v>1</v>
      </c>
      <c r="N895" t="str">
        <f>IF(insurance9[[#This Row],[smoker]]="yes","Perokok","Non Perokok")</f>
        <v>Perokok</v>
      </c>
      <c r="O895" s="138">
        <f>insurance9[[#This Row],[charges]]</f>
        <v>44202.653599999998</v>
      </c>
      <c r="P895" s="138" t="str" cm="1">
        <f t="array" ref="P895">INDEX(bmi[bmi name],MATCH(1,(insurance9[[#This Row],[bmi]]&lt;bmi[bmi atas])*(insurance9[[#This Row],[bmi]]&gt;=bmi[bmi bawah]),0),0)</f>
        <v>Obesitas II</v>
      </c>
      <c r="Q895" s="138">
        <f>insurance9[[#This Row],[cha]]</f>
        <v>44202.653599999998</v>
      </c>
      <c r="R895" s="138" t="str">
        <f>insurance9[[#This Row],[smo]]</f>
        <v>Perokok</v>
      </c>
      <c r="S895" s="149">
        <f>insurance9[[#This Row],[bmi]]</f>
        <v>38.94</v>
      </c>
      <c r="T895" s="149">
        <f>insurance9[[#This Row],[age]]</f>
        <v>47</v>
      </c>
      <c r="U895" s="149">
        <f>insurance9[[#This Row],[bmi2]]</f>
        <v>38.94</v>
      </c>
      <c r="V895">
        <f>insurance9[[#This Row],[charges_class]]</f>
        <v>8</v>
      </c>
      <c r="W895">
        <f>VLOOKUP(insurance9[[#This Row],[region]],Table2[],2,0)</f>
        <v>4</v>
      </c>
      <c r="X895">
        <f>IF(insurance9[[#This Row],[sex]]="female",0,1)</f>
        <v>1</v>
      </c>
      <c r="Y895">
        <f>insurance9[[#This Row],[bmi]]</f>
        <v>38.94</v>
      </c>
      <c r="Z895">
        <f>insurance9[[#This Row],[children]]</f>
        <v>2</v>
      </c>
    </row>
    <row r="896" spans="1:26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 s="29">
        <v>13555.0049</v>
      </c>
      <c r="H896" cm="1">
        <f t="array" ref="H896">INDEX(kelas_charges[kelas],MATCH(1,(insurance9[[#This Row],[charges]]&gt;=kelas_charges[Lower])*(insurance9[[#This Row],[charges]]&lt;kelas_charges[Upper]),0),1)</f>
        <v>3</v>
      </c>
      <c r="I896" t="str" cm="1">
        <f t="array" ref="I896">INDEX(kelas_charges[desc],MATCH(1,(insurance9[[#This Row],[charges]]&gt;=kelas_charges[Lower])*(insurance9[[#This Row],[charges]]&lt;kelas_charges[Upper]),0),1)</f>
        <v>12512 s.d 18207</v>
      </c>
      <c r="J896">
        <f>IF(insurance9[[#This Row],[charges]]&gt;16700,1,0)</f>
        <v>0</v>
      </c>
      <c r="K896" s="138">
        <f>insurance9[[#This Row],[charges]]</f>
        <v>13555.0049</v>
      </c>
      <c r="L896">
        <f>insurance9[[#This Row],[age]]</f>
        <v>62</v>
      </c>
      <c r="M896">
        <f>IF(insurance9[[#This Row],[smoker]]="yes",1,0)</f>
        <v>0</v>
      </c>
      <c r="N896" t="str">
        <f>IF(insurance9[[#This Row],[smoker]]="yes","Perokok","Non Perokok")</f>
        <v>Non Perokok</v>
      </c>
      <c r="O896" s="138">
        <f>insurance9[[#This Row],[charges]]</f>
        <v>13555.0049</v>
      </c>
      <c r="P896" s="138" t="str" cm="1">
        <f t="array" ref="P896">INDEX(bmi[bmi name],MATCH(1,(insurance9[[#This Row],[bmi]]&lt;bmi[bmi atas])*(insurance9[[#This Row],[bmi]]&gt;=bmi[bmi bawah]),0),0)</f>
        <v>Obesitas II</v>
      </c>
      <c r="Q896" s="138">
        <f>insurance9[[#This Row],[cha]]</f>
        <v>13555.0049</v>
      </c>
      <c r="R896" s="138" t="str">
        <f>insurance9[[#This Row],[smo]]</f>
        <v>Non Perokok</v>
      </c>
      <c r="S896" s="149">
        <f>insurance9[[#This Row],[bmi]]</f>
        <v>32.11</v>
      </c>
      <c r="T896" s="149">
        <f>insurance9[[#This Row],[age]]</f>
        <v>62</v>
      </c>
      <c r="U896" s="149">
        <f>insurance9[[#This Row],[bmi2]]</f>
        <v>32.11</v>
      </c>
      <c r="V896">
        <f>insurance9[[#This Row],[charges_class]]</f>
        <v>3</v>
      </c>
      <c r="W896">
        <f>VLOOKUP(insurance9[[#This Row],[region]],Table2[],2,0)</f>
        <v>2</v>
      </c>
      <c r="X896">
        <f>IF(insurance9[[#This Row],[sex]]="female",0,1)</f>
        <v>1</v>
      </c>
      <c r="Y896">
        <f>insurance9[[#This Row],[bmi]]</f>
        <v>32.11</v>
      </c>
      <c r="Z896">
        <f>insurance9[[#This Row],[children]]</f>
        <v>0</v>
      </c>
    </row>
    <row r="897" spans="1:26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 s="29">
        <v>13063.883</v>
      </c>
      <c r="H897" cm="1">
        <f t="array" ref="H897">INDEX(kelas_charges[kelas],MATCH(1,(insurance9[[#This Row],[charges]]&gt;=kelas_charges[Lower])*(insurance9[[#This Row],[charges]]&lt;kelas_charges[Upper]),0),1)</f>
        <v>3</v>
      </c>
      <c r="I897" t="str" cm="1">
        <f t="array" ref="I897">INDEX(kelas_charges[desc],MATCH(1,(insurance9[[#This Row],[charges]]&gt;=kelas_charges[Lower])*(insurance9[[#This Row],[charges]]&lt;kelas_charges[Upper]),0),1)</f>
        <v>12512 s.d 18207</v>
      </c>
      <c r="J897">
        <f>IF(insurance9[[#This Row],[charges]]&gt;16700,1,0)</f>
        <v>0</v>
      </c>
      <c r="K897" s="138">
        <f>insurance9[[#This Row],[charges]]</f>
        <v>13063.883</v>
      </c>
      <c r="L897">
        <f>insurance9[[#This Row],[age]]</f>
        <v>61</v>
      </c>
      <c r="M897">
        <f>IF(insurance9[[#This Row],[smoker]]="yes",1,0)</f>
        <v>0</v>
      </c>
      <c r="N897" t="str">
        <f>IF(insurance9[[#This Row],[smoker]]="yes","Perokok","Non Perokok")</f>
        <v>Non Perokok</v>
      </c>
      <c r="O897" s="138">
        <f>insurance9[[#This Row],[charges]]</f>
        <v>13063.883</v>
      </c>
      <c r="P897" s="138" t="str" cm="1">
        <f t="array" ref="P897">INDEX(bmi[bmi name],MATCH(1,(insurance9[[#This Row],[bmi]]&lt;bmi[bmi atas])*(insurance9[[#This Row],[bmi]]&gt;=bmi[bmi bawah]),0),0)</f>
        <v>Obesitas II</v>
      </c>
      <c r="Q897" s="138">
        <f>insurance9[[#This Row],[cha]]</f>
        <v>13063.883</v>
      </c>
      <c r="R897" s="138" t="str">
        <f>insurance9[[#This Row],[smo]]</f>
        <v>Non Perokok</v>
      </c>
      <c r="S897" s="149">
        <f>insurance9[[#This Row],[bmi]]</f>
        <v>44</v>
      </c>
      <c r="T897" s="149">
        <f>insurance9[[#This Row],[age]]</f>
        <v>61</v>
      </c>
      <c r="U897" s="149">
        <f>insurance9[[#This Row],[bmi2]]</f>
        <v>44</v>
      </c>
      <c r="V897">
        <f>insurance9[[#This Row],[charges_class]]</f>
        <v>3</v>
      </c>
      <c r="W897">
        <f>VLOOKUP(insurance9[[#This Row],[region]],Table2[],2,0)</f>
        <v>3</v>
      </c>
      <c r="X897">
        <f>IF(insurance9[[#This Row],[sex]]="female",0,1)</f>
        <v>0</v>
      </c>
      <c r="Y897">
        <f>insurance9[[#This Row],[bmi]]</f>
        <v>44</v>
      </c>
      <c r="Z897">
        <f>insurance9[[#This Row],[children]]</f>
        <v>0</v>
      </c>
    </row>
    <row r="898" spans="1:26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 s="29">
        <v>19798.054550000001</v>
      </c>
      <c r="H898" cm="1">
        <f t="array" ref="H898">INDEX(kelas_charges[kelas],MATCH(1,(insurance9[[#This Row],[charges]]&gt;=kelas_charges[Lower])*(insurance9[[#This Row],[charges]]&lt;kelas_charges[Upper]),0),1)</f>
        <v>4</v>
      </c>
      <c r="I898" t="str" cm="1">
        <f t="array" ref="I898">INDEX(kelas_charges[desc],MATCH(1,(insurance9[[#This Row],[charges]]&gt;=kelas_charges[Lower])*(insurance9[[#This Row],[charges]]&lt;kelas_charges[Upper]),0),1)</f>
        <v>18207 s.d 23903</v>
      </c>
      <c r="J898">
        <f>IF(insurance9[[#This Row],[charges]]&gt;16700,1,0)</f>
        <v>1</v>
      </c>
      <c r="K898" s="138">
        <f>insurance9[[#This Row],[charges]]</f>
        <v>19798.054550000001</v>
      </c>
      <c r="L898">
        <f>insurance9[[#This Row],[age]]</f>
        <v>43</v>
      </c>
      <c r="M898">
        <f>IF(insurance9[[#This Row],[smoker]]="yes",1,0)</f>
        <v>1</v>
      </c>
      <c r="N898" t="str">
        <f>IF(insurance9[[#This Row],[smoker]]="yes","Perokok","Non Perokok")</f>
        <v>Perokok</v>
      </c>
      <c r="O898" s="138">
        <f>insurance9[[#This Row],[charges]]</f>
        <v>19798.054550000001</v>
      </c>
      <c r="P898" s="138" t="str" cm="1">
        <f t="array" ref="P898">INDEX(bmi[bmi name],MATCH(1,(insurance9[[#This Row],[bmi]]&lt;bmi[bmi atas])*(insurance9[[#This Row],[bmi]]&gt;=bmi[bmi bawah]),0),0)</f>
        <v>Normal</v>
      </c>
      <c r="Q898" s="138">
        <f>insurance9[[#This Row],[cha]]</f>
        <v>19798.054550000001</v>
      </c>
      <c r="R898" s="138" t="str">
        <f>insurance9[[#This Row],[smo]]</f>
        <v>Perokok</v>
      </c>
      <c r="S898" s="149">
        <f>insurance9[[#This Row],[bmi]]</f>
        <v>20.045000000000002</v>
      </c>
      <c r="T898" s="149">
        <f>insurance9[[#This Row],[age]]</f>
        <v>43</v>
      </c>
      <c r="U898" s="149">
        <f>insurance9[[#This Row],[bmi2]]</f>
        <v>20.045000000000002</v>
      </c>
      <c r="V898">
        <f>insurance9[[#This Row],[charges_class]]</f>
        <v>4</v>
      </c>
      <c r="W898">
        <f>VLOOKUP(insurance9[[#This Row],[region]],Table2[],2,0)</f>
        <v>2</v>
      </c>
      <c r="X898">
        <f>IF(insurance9[[#This Row],[sex]]="female",0,1)</f>
        <v>0</v>
      </c>
      <c r="Y898">
        <f>insurance9[[#This Row],[bmi]]</f>
        <v>20.045000000000002</v>
      </c>
      <c r="Z898">
        <f>insurance9[[#This Row],[children]]</f>
        <v>2</v>
      </c>
    </row>
    <row r="899" spans="1:26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 s="29">
        <v>2221.5644499999999</v>
      </c>
      <c r="H899" cm="1">
        <f t="array" ref="H899">INDEX(kelas_charges[kelas],MATCH(1,(insurance9[[#This Row],[charges]]&gt;=kelas_charges[Lower])*(insurance9[[#This Row],[charges]]&lt;kelas_charges[Upper]),0),1)</f>
        <v>1</v>
      </c>
      <c r="I899" t="str" cm="1">
        <f t="array" ref="I899">INDEX(kelas_charges[desc],MATCH(1,(insurance9[[#This Row],[charges]]&gt;=kelas_charges[Lower])*(insurance9[[#This Row],[charges]]&lt;kelas_charges[Upper]),0),1)</f>
        <v>1121 s.d 6817</v>
      </c>
      <c r="J899">
        <f>IF(insurance9[[#This Row],[charges]]&gt;16700,1,0)</f>
        <v>0</v>
      </c>
      <c r="K899" s="138">
        <f>insurance9[[#This Row],[charges]]</f>
        <v>2221.5644499999999</v>
      </c>
      <c r="L899">
        <f>insurance9[[#This Row],[age]]</f>
        <v>19</v>
      </c>
      <c r="M899">
        <f>IF(insurance9[[#This Row],[smoker]]="yes",1,0)</f>
        <v>0</v>
      </c>
      <c r="N899" t="str">
        <f>IF(insurance9[[#This Row],[smoker]]="yes","Perokok","Non Perokok")</f>
        <v>Non Perokok</v>
      </c>
      <c r="O899" s="138">
        <f>insurance9[[#This Row],[charges]]</f>
        <v>2221.5644499999999</v>
      </c>
      <c r="P899" s="138" t="str" cm="1">
        <f t="array" ref="P899">INDEX(bmi[bmi name],MATCH(1,(insurance9[[#This Row],[bmi]]&lt;bmi[bmi atas])*(insurance9[[#This Row],[bmi]]&gt;=bmi[bmi bawah]),0),0)</f>
        <v>Obesitas I</v>
      </c>
      <c r="Q899" s="138">
        <f>insurance9[[#This Row],[cha]]</f>
        <v>2221.5644499999999</v>
      </c>
      <c r="R899" s="138" t="str">
        <f>insurance9[[#This Row],[smo]]</f>
        <v>Non Perokok</v>
      </c>
      <c r="S899" s="149">
        <f>insurance9[[#This Row],[bmi]]</f>
        <v>25.555</v>
      </c>
      <c r="T899" s="149">
        <f>insurance9[[#This Row],[age]]</f>
        <v>19</v>
      </c>
      <c r="U899" s="149">
        <f>insurance9[[#This Row],[bmi2]]</f>
        <v>25.555</v>
      </c>
      <c r="V899">
        <f>insurance9[[#This Row],[charges_class]]</f>
        <v>1</v>
      </c>
      <c r="W899">
        <f>VLOOKUP(insurance9[[#This Row],[region]],Table2[],2,0)</f>
        <v>1</v>
      </c>
      <c r="X899">
        <f>IF(insurance9[[#This Row],[sex]]="female",0,1)</f>
        <v>1</v>
      </c>
      <c r="Y899">
        <f>insurance9[[#This Row],[bmi]]</f>
        <v>25.555</v>
      </c>
      <c r="Z899">
        <f>insurance9[[#This Row],[children]]</f>
        <v>1</v>
      </c>
    </row>
    <row r="900" spans="1:26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 s="29">
        <v>1634.5734</v>
      </c>
      <c r="H900" cm="1">
        <f t="array" ref="H900">INDEX(kelas_charges[kelas],MATCH(1,(insurance9[[#This Row],[charges]]&gt;=kelas_charges[Lower])*(insurance9[[#This Row],[charges]]&lt;kelas_charges[Upper]),0),1)</f>
        <v>1</v>
      </c>
      <c r="I900" t="str" cm="1">
        <f t="array" ref="I900">INDEX(kelas_charges[desc],MATCH(1,(insurance9[[#This Row],[charges]]&gt;=kelas_charges[Lower])*(insurance9[[#This Row],[charges]]&lt;kelas_charges[Upper]),0),1)</f>
        <v>1121 s.d 6817</v>
      </c>
      <c r="J900">
        <f>IF(insurance9[[#This Row],[charges]]&gt;16700,1,0)</f>
        <v>0</v>
      </c>
      <c r="K900" s="138">
        <f>insurance9[[#This Row],[charges]]</f>
        <v>1634.5734</v>
      </c>
      <c r="L900">
        <f>insurance9[[#This Row],[age]]</f>
        <v>18</v>
      </c>
      <c r="M900">
        <f>IF(insurance9[[#This Row],[smoker]]="yes",1,0)</f>
        <v>0</v>
      </c>
      <c r="N900" t="str">
        <f>IF(insurance9[[#This Row],[smoker]]="yes","Perokok","Non Perokok")</f>
        <v>Non Perokok</v>
      </c>
      <c r="O900" s="138">
        <f>insurance9[[#This Row],[charges]]</f>
        <v>1634.5734</v>
      </c>
      <c r="P900" s="138" t="str" cm="1">
        <f t="array" ref="P900">INDEX(bmi[bmi name],MATCH(1,(insurance9[[#This Row],[bmi]]&lt;bmi[bmi atas])*(insurance9[[#This Row],[bmi]]&gt;=bmi[bmi bawah]),0),0)</f>
        <v>Obesitas II</v>
      </c>
      <c r="Q900" s="138">
        <f>insurance9[[#This Row],[cha]]</f>
        <v>1634.5734</v>
      </c>
      <c r="R900" s="138" t="str">
        <f>insurance9[[#This Row],[smo]]</f>
        <v>Non Perokok</v>
      </c>
      <c r="S900" s="149">
        <f>insurance9[[#This Row],[bmi]]</f>
        <v>40.26</v>
      </c>
      <c r="T900" s="149">
        <f>insurance9[[#This Row],[age]]</f>
        <v>18</v>
      </c>
      <c r="U900" s="149">
        <f>insurance9[[#This Row],[bmi2]]</f>
        <v>40.26</v>
      </c>
      <c r="V900">
        <f>insurance9[[#This Row],[charges_class]]</f>
        <v>1</v>
      </c>
      <c r="W900">
        <f>VLOOKUP(insurance9[[#This Row],[region]],Table2[],2,0)</f>
        <v>4</v>
      </c>
      <c r="X900">
        <f>IF(insurance9[[#This Row],[sex]]="female",0,1)</f>
        <v>0</v>
      </c>
      <c r="Y900">
        <f>insurance9[[#This Row],[bmi]]</f>
        <v>40.26</v>
      </c>
      <c r="Z900">
        <f>insurance9[[#This Row],[children]]</f>
        <v>0</v>
      </c>
    </row>
    <row r="901" spans="1:26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 s="29">
        <v>2117.3388500000001</v>
      </c>
      <c r="H901" cm="1">
        <f t="array" ref="H901">INDEX(kelas_charges[kelas],MATCH(1,(insurance9[[#This Row],[charges]]&gt;=kelas_charges[Lower])*(insurance9[[#This Row],[charges]]&lt;kelas_charges[Upper]),0),1)</f>
        <v>1</v>
      </c>
      <c r="I901" t="str" cm="1">
        <f t="array" ref="I901">INDEX(kelas_charges[desc],MATCH(1,(insurance9[[#This Row],[charges]]&gt;=kelas_charges[Lower])*(insurance9[[#This Row],[charges]]&lt;kelas_charges[Upper]),0),1)</f>
        <v>1121 s.d 6817</v>
      </c>
      <c r="J901">
        <f>IF(insurance9[[#This Row],[charges]]&gt;16700,1,0)</f>
        <v>0</v>
      </c>
      <c r="K901" s="138">
        <f>insurance9[[#This Row],[charges]]</f>
        <v>2117.3388500000001</v>
      </c>
      <c r="L901">
        <f>insurance9[[#This Row],[age]]</f>
        <v>19</v>
      </c>
      <c r="M901">
        <f>IF(insurance9[[#This Row],[smoker]]="yes",1,0)</f>
        <v>0</v>
      </c>
      <c r="N901" t="str">
        <f>IF(insurance9[[#This Row],[smoker]]="yes","Perokok","Non Perokok")</f>
        <v>Non Perokok</v>
      </c>
      <c r="O901" s="138">
        <f>insurance9[[#This Row],[charges]]</f>
        <v>2117.3388500000001</v>
      </c>
      <c r="P901" s="138" t="str" cm="1">
        <f t="array" ref="P901">INDEX(bmi[bmi name],MATCH(1,(insurance9[[#This Row],[bmi]]&lt;bmi[bmi atas])*(insurance9[[#This Row],[bmi]]&gt;=bmi[bmi bawah]),0),0)</f>
        <v>Normal</v>
      </c>
      <c r="Q901" s="138">
        <f>insurance9[[#This Row],[cha]]</f>
        <v>2117.3388500000001</v>
      </c>
      <c r="R901" s="138" t="str">
        <f>insurance9[[#This Row],[smo]]</f>
        <v>Non Perokok</v>
      </c>
      <c r="S901" s="149">
        <f>insurance9[[#This Row],[bmi]]</f>
        <v>22.515000000000001</v>
      </c>
      <c r="T901" s="149">
        <f>insurance9[[#This Row],[age]]</f>
        <v>19</v>
      </c>
      <c r="U901" s="149">
        <f>insurance9[[#This Row],[bmi2]]</f>
        <v>22.515000000000001</v>
      </c>
      <c r="V901">
        <f>insurance9[[#This Row],[charges_class]]</f>
        <v>1</v>
      </c>
      <c r="W901">
        <f>VLOOKUP(insurance9[[#This Row],[region]],Table2[],2,0)</f>
        <v>1</v>
      </c>
      <c r="X901">
        <f>IF(insurance9[[#This Row],[sex]]="female",0,1)</f>
        <v>0</v>
      </c>
      <c r="Y901">
        <f>insurance9[[#This Row],[bmi]]</f>
        <v>22.515000000000001</v>
      </c>
      <c r="Z901">
        <f>insurance9[[#This Row],[children]]</f>
        <v>0</v>
      </c>
    </row>
    <row r="902" spans="1:26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 s="29">
        <v>8688.8588500000005</v>
      </c>
      <c r="H902" cm="1">
        <f t="array" ref="H902">INDEX(kelas_charges[kelas],MATCH(1,(insurance9[[#This Row],[charges]]&gt;=kelas_charges[Lower])*(insurance9[[#This Row],[charges]]&lt;kelas_charges[Upper]),0),1)</f>
        <v>2</v>
      </c>
      <c r="I902" t="str" cm="1">
        <f t="array" ref="I902">INDEX(kelas_charges[desc],MATCH(1,(insurance9[[#This Row],[charges]]&gt;=kelas_charges[Lower])*(insurance9[[#This Row],[charges]]&lt;kelas_charges[Upper]),0),1)</f>
        <v>6817 s.d 12512</v>
      </c>
      <c r="J902">
        <f>IF(insurance9[[#This Row],[charges]]&gt;16700,1,0)</f>
        <v>0</v>
      </c>
      <c r="K902" s="138">
        <f>insurance9[[#This Row],[charges]]</f>
        <v>8688.8588500000005</v>
      </c>
      <c r="L902">
        <f>insurance9[[#This Row],[age]]</f>
        <v>49</v>
      </c>
      <c r="M902">
        <f>IF(insurance9[[#This Row],[smoker]]="yes",1,0)</f>
        <v>0</v>
      </c>
      <c r="N902" t="str">
        <f>IF(insurance9[[#This Row],[smoker]]="yes","Perokok","Non Perokok")</f>
        <v>Non Perokok</v>
      </c>
      <c r="O902" s="138">
        <f>insurance9[[#This Row],[charges]]</f>
        <v>8688.8588500000005</v>
      </c>
      <c r="P902" s="138" t="str" cm="1">
        <f t="array" ref="P902">INDEX(bmi[bmi name],MATCH(1,(insurance9[[#This Row],[bmi]]&lt;bmi[bmi atas])*(insurance9[[#This Row],[bmi]]&gt;=bmi[bmi bawah]),0),0)</f>
        <v>Normal</v>
      </c>
      <c r="Q902" s="138">
        <f>insurance9[[#This Row],[cha]]</f>
        <v>8688.8588500000005</v>
      </c>
      <c r="R902" s="138" t="str">
        <f>insurance9[[#This Row],[smo]]</f>
        <v>Non Perokok</v>
      </c>
      <c r="S902" s="149">
        <f>insurance9[[#This Row],[bmi]]</f>
        <v>22.515000000000001</v>
      </c>
      <c r="T902" s="149">
        <f>insurance9[[#This Row],[age]]</f>
        <v>49</v>
      </c>
      <c r="U902" s="149">
        <f>insurance9[[#This Row],[bmi2]]</f>
        <v>22.515000000000001</v>
      </c>
      <c r="V902">
        <f>insurance9[[#This Row],[charges_class]]</f>
        <v>2</v>
      </c>
      <c r="W902">
        <f>VLOOKUP(insurance9[[#This Row],[region]],Table2[],2,0)</f>
        <v>2</v>
      </c>
      <c r="X902">
        <f>IF(insurance9[[#This Row],[sex]]="female",0,1)</f>
        <v>1</v>
      </c>
      <c r="Y902">
        <f>insurance9[[#This Row],[bmi]]</f>
        <v>22.515000000000001</v>
      </c>
      <c r="Z902">
        <f>insurance9[[#This Row],[children]]</f>
        <v>0</v>
      </c>
    </row>
    <row r="903" spans="1:26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 s="29">
        <v>48673.558799999999</v>
      </c>
      <c r="H903" cm="1">
        <f t="array" ref="H903">INDEX(kelas_charges[kelas],MATCH(1,(insurance9[[#This Row],[charges]]&gt;=kelas_charges[Lower])*(insurance9[[#This Row],[charges]]&lt;kelas_charges[Upper]),0),1)</f>
        <v>9</v>
      </c>
      <c r="I903" t="str" cm="1">
        <f t="array" ref="I903">INDEX(kelas_charges[desc],MATCH(1,(insurance9[[#This Row],[charges]]&gt;=kelas_charges[Lower])*(insurance9[[#This Row],[charges]]&lt;kelas_charges[Upper]),0),1)</f>
        <v>46684 s.d 52379</v>
      </c>
      <c r="J903">
        <f>IF(insurance9[[#This Row],[charges]]&gt;16700,1,0)</f>
        <v>1</v>
      </c>
      <c r="K903" s="138">
        <f>insurance9[[#This Row],[charges]]</f>
        <v>48673.558799999999</v>
      </c>
      <c r="L903">
        <f>insurance9[[#This Row],[age]]</f>
        <v>60</v>
      </c>
      <c r="M903">
        <f>IF(insurance9[[#This Row],[smoker]]="yes",1,0)</f>
        <v>1</v>
      </c>
      <c r="N903" t="str">
        <f>IF(insurance9[[#This Row],[smoker]]="yes","Perokok","Non Perokok")</f>
        <v>Perokok</v>
      </c>
      <c r="O903" s="138">
        <f>insurance9[[#This Row],[charges]]</f>
        <v>48673.558799999999</v>
      </c>
      <c r="P903" s="138" t="str" cm="1">
        <f t="array" ref="P903">INDEX(bmi[bmi name],MATCH(1,(insurance9[[#This Row],[bmi]]&lt;bmi[bmi atas])*(insurance9[[#This Row],[bmi]]&gt;=bmi[bmi bawah]),0),0)</f>
        <v>Obesitas II</v>
      </c>
      <c r="Q903" s="138">
        <f>insurance9[[#This Row],[cha]]</f>
        <v>48673.558799999999</v>
      </c>
      <c r="R903" s="138" t="str">
        <f>insurance9[[#This Row],[smo]]</f>
        <v>Perokok</v>
      </c>
      <c r="S903" s="149">
        <f>insurance9[[#This Row],[bmi]]</f>
        <v>40.92</v>
      </c>
      <c r="T903" s="149">
        <f>insurance9[[#This Row],[age]]</f>
        <v>60</v>
      </c>
      <c r="U903" s="149">
        <f>insurance9[[#This Row],[bmi2]]</f>
        <v>40.92</v>
      </c>
      <c r="V903">
        <f>insurance9[[#This Row],[charges_class]]</f>
        <v>9</v>
      </c>
      <c r="W903">
        <f>VLOOKUP(insurance9[[#This Row],[region]],Table2[],2,0)</f>
        <v>4</v>
      </c>
      <c r="X903">
        <f>IF(insurance9[[#This Row],[sex]]="female",0,1)</f>
        <v>1</v>
      </c>
      <c r="Y903">
        <f>insurance9[[#This Row],[bmi]]</f>
        <v>40.92</v>
      </c>
      <c r="Z903">
        <f>insurance9[[#This Row],[children]]</f>
        <v>0</v>
      </c>
    </row>
    <row r="904" spans="1:26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 s="29">
        <v>4661.2863500000003</v>
      </c>
      <c r="H904" cm="1">
        <f t="array" ref="H904">INDEX(kelas_charges[kelas],MATCH(1,(insurance9[[#This Row],[charges]]&gt;=kelas_charges[Lower])*(insurance9[[#This Row],[charges]]&lt;kelas_charges[Upper]),0),1)</f>
        <v>1</v>
      </c>
      <c r="I904" t="str" cm="1">
        <f t="array" ref="I904">INDEX(kelas_charges[desc],MATCH(1,(insurance9[[#This Row],[charges]]&gt;=kelas_charges[Lower])*(insurance9[[#This Row],[charges]]&lt;kelas_charges[Upper]),0),1)</f>
        <v>1121 s.d 6817</v>
      </c>
      <c r="J904">
        <f>IF(insurance9[[#This Row],[charges]]&gt;16700,1,0)</f>
        <v>0</v>
      </c>
      <c r="K904" s="138">
        <f>insurance9[[#This Row],[charges]]</f>
        <v>4661.2863500000003</v>
      </c>
      <c r="L904">
        <f>insurance9[[#This Row],[age]]</f>
        <v>26</v>
      </c>
      <c r="M904">
        <f>IF(insurance9[[#This Row],[smoker]]="yes",1,0)</f>
        <v>0</v>
      </c>
      <c r="N904" t="str">
        <f>IF(insurance9[[#This Row],[smoker]]="yes","Perokok","Non Perokok")</f>
        <v>Non Perokok</v>
      </c>
      <c r="O904" s="138">
        <f>insurance9[[#This Row],[charges]]</f>
        <v>4661.2863500000003</v>
      </c>
      <c r="P904" s="138" t="str" cm="1">
        <f t="array" ref="P904">INDEX(bmi[bmi name],MATCH(1,(insurance9[[#This Row],[bmi]]&lt;bmi[bmi atas])*(insurance9[[#This Row],[bmi]]&gt;=bmi[bmi bawah]),0),0)</f>
        <v>Obesitas I</v>
      </c>
      <c r="Q904" s="138">
        <f>insurance9[[#This Row],[cha]]</f>
        <v>4661.2863500000003</v>
      </c>
      <c r="R904" s="138" t="str">
        <f>insurance9[[#This Row],[smo]]</f>
        <v>Non Perokok</v>
      </c>
      <c r="S904" s="149">
        <f>insurance9[[#This Row],[bmi]]</f>
        <v>27.265000000000001</v>
      </c>
      <c r="T904" s="149">
        <f>insurance9[[#This Row],[age]]</f>
        <v>26</v>
      </c>
      <c r="U904" s="149">
        <f>insurance9[[#This Row],[bmi2]]</f>
        <v>27.265000000000001</v>
      </c>
      <c r="V904">
        <f>insurance9[[#This Row],[charges_class]]</f>
        <v>1</v>
      </c>
      <c r="W904">
        <f>VLOOKUP(insurance9[[#This Row],[region]],Table2[],2,0)</f>
        <v>2</v>
      </c>
      <c r="X904">
        <f>IF(insurance9[[#This Row],[sex]]="female",0,1)</f>
        <v>1</v>
      </c>
      <c r="Y904">
        <f>insurance9[[#This Row],[bmi]]</f>
        <v>27.265000000000001</v>
      </c>
      <c r="Z904">
        <f>insurance9[[#This Row],[children]]</f>
        <v>3</v>
      </c>
    </row>
    <row r="905" spans="1:26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 s="29">
        <v>8125.7844999999998</v>
      </c>
      <c r="H905" cm="1">
        <f t="array" ref="H905">INDEX(kelas_charges[kelas],MATCH(1,(insurance9[[#This Row],[charges]]&gt;=kelas_charges[Lower])*(insurance9[[#This Row],[charges]]&lt;kelas_charges[Upper]),0),1)</f>
        <v>2</v>
      </c>
      <c r="I905" t="str" cm="1">
        <f t="array" ref="I905">INDEX(kelas_charges[desc],MATCH(1,(insurance9[[#This Row],[charges]]&gt;=kelas_charges[Lower])*(insurance9[[#This Row],[charges]]&lt;kelas_charges[Upper]),0),1)</f>
        <v>6817 s.d 12512</v>
      </c>
      <c r="J905">
        <f>IF(insurance9[[#This Row],[charges]]&gt;16700,1,0)</f>
        <v>0</v>
      </c>
      <c r="K905" s="138">
        <f>insurance9[[#This Row],[charges]]</f>
        <v>8125.7844999999998</v>
      </c>
      <c r="L905">
        <f>insurance9[[#This Row],[age]]</f>
        <v>49</v>
      </c>
      <c r="M905">
        <f>IF(insurance9[[#This Row],[smoker]]="yes",1,0)</f>
        <v>0</v>
      </c>
      <c r="N905" t="str">
        <f>IF(insurance9[[#This Row],[smoker]]="yes","Perokok","Non Perokok")</f>
        <v>Non Perokok</v>
      </c>
      <c r="O905" s="138">
        <f>insurance9[[#This Row],[charges]]</f>
        <v>8125.7844999999998</v>
      </c>
      <c r="P905" s="138" t="str" cm="1">
        <f t="array" ref="P905">INDEX(bmi[bmi name],MATCH(1,(insurance9[[#This Row],[bmi]]&lt;bmi[bmi atas])*(insurance9[[#This Row],[bmi]]&gt;=bmi[bmi bawah]),0),0)</f>
        <v>Obesitas II</v>
      </c>
      <c r="Q905" s="138">
        <f>insurance9[[#This Row],[cha]]</f>
        <v>8125.7844999999998</v>
      </c>
      <c r="R905" s="138" t="str">
        <f>insurance9[[#This Row],[smo]]</f>
        <v>Non Perokok</v>
      </c>
      <c r="S905" s="149">
        <f>insurance9[[#This Row],[bmi]]</f>
        <v>36.85</v>
      </c>
      <c r="T905" s="149">
        <f>insurance9[[#This Row],[age]]</f>
        <v>49</v>
      </c>
      <c r="U905" s="149">
        <f>insurance9[[#This Row],[bmi2]]</f>
        <v>36.85</v>
      </c>
      <c r="V905">
        <f>insurance9[[#This Row],[charges_class]]</f>
        <v>2</v>
      </c>
      <c r="W905">
        <f>VLOOKUP(insurance9[[#This Row],[region]],Table2[],2,0)</f>
        <v>4</v>
      </c>
      <c r="X905">
        <f>IF(insurance9[[#This Row],[sex]]="female",0,1)</f>
        <v>1</v>
      </c>
      <c r="Y905">
        <f>insurance9[[#This Row],[bmi]]</f>
        <v>36.85</v>
      </c>
      <c r="Z905">
        <f>insurance9[[#This Row],[children]]</f>
        <v>0</v>
      </c>
    </row>
    <row r="906" spans="1:26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 s="29">
        <v>12644.589</v>
      </c>
      <c r="H906" cm="1">
        <f t="array" ref="H906">INDEX(kelas_charges[kelas],MATCH(1,(insurance9[[#This Row],[charges]]&gt;=kelas_charges[Lower])*(insurance9[[#This Row],[charges]]&lt;kelas_charges[Upper]),0),1)</f>
        <v>3</v>
      </c>
      <c r="I906" t="str" cm="1">
        <f t="array" ref="I906">INDEX(kelas_charges[desc],MATCH(1,(insurance9[[#This Row],[charges]]&gt;=kelas_charges[Lower])*(insurance9[[#This Row],[charges]]&lt;kelas_charges[Upper]),0),1)</f>
        <v>12512 s.d 18207</v>
      </c>
      <c r="J906">
        <f>IF(insurance9[[#This Row],[charges]]&gt;16700,1,0)</f>
        <v>0</v>
      </c>
      <c r="K906" s="138">
        <f>insurance9[[#This Row],[charges]]</f>
        <v>12644.589</v>
      </c>
      <c r="L906">
        <f>insurance9[[#This Row],[age]]</f>
        <v>60</v>
      </c>
      <c r="M906">
        <f>IF(insurance9[[#This Row],[smoker]]="yes",1,0)</f>
        <v>0</v>
      </c>
      <c r="N906" t="str">
        <f>IF(insurance9[[#This Row],[smoker]]="yes","Perokok","Non Perokok")</f>
        <v>Non Perokok</v>
      </c>
      <c r="O906" s="138">
        <f>insurance9[[#This Row],[charges]]</f>
        <v>12644.589</v>
      </c>
      <c r="P906" s="138" t="str" cm="1">
        <f t="array" ref="P906">INDEX(bmi[bmi name],MATCH(1,(insurance9[[#This Row],[bmi]]&lt;bmi[bmi atas])*(insurance9[[#This Row],[bmi]]&gt;=bmi[bmi bawah]),0),0)</f>
        <v>Obesitas II</v>
      </c>
      <c r="Q906" s="138">
        <f>insurance9[[#This Row],[cha]]</f>
        <v>12644.589</v>
      </c>
      <c r="R906" s="138" t="str">
        <f>insurance9[[#This Row],[smo]]</f>
        <v>Non Perokok</v>
      </c>
      <c r="S906" s="149">
        <f>insurance9[[#This Row],[bmi]]</f>
        <v>35.1</v>
      </c>
      <c r="T906" s="149">
        <f>insurance9[[#This Row],[age]]</f>
        <v>60</v>
      </c>
      <c r="U906" s="149">
        <f>insurance9[[#This Row],[bmi2]]</f>
        <v>35.1</v>
      </c>
      <c r="V906">
        <f>insurance9[[#This Row],[charges_class]]</f>
        <v>3</v>
      </c>
      <c r="W906">
        <f>VLOOKUP(insurance9[[#This Row],[region]],Table2[],2,0)</f>
        <v>3</v>
      </c>
      <c r="X906">
        <f>IF(insurance9[[#This Row],[sex]]="female",0,1)</f>
        <v>0</v>
      </c>
      <c r="Y906">
        <f>insurance9[[#This Row],[bmi]]</f>
        <v>35.1</v>
      </c>
      <c r="Z906">
        <f>insurance9[[#This Row],[children]]</f>
        <v>0</v>
      </c>
    </row>
    <row r="907" spans="1:26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 s="29">
        <v>4564.1914500000003</v>
      </c>
      <c r="H907" cm="1">
        <f t="array" ref="H907">INDEX(kelas_charges[kelas],MATCH(1,(insurance9[[#This Row],[charges]]&gt;=kelas_charges[Lower])*(insurance9[[#This Row],[charges]]&lt;kelas_charges[Upper]),0),1)</f>
        <v>1</v>
      </c>
      <c r="I907" t="str" cm="1">
        <f t="array" ref="I907">INDEX(kelas_charges[desc],MATCH(1,(insurance9[[#This Row],[charges]]&gt;=kelas_charges[Lower])*(insurance9[[#This Row],[charges]]&lt;kelas_charges[Upper]),0),1)</f>
        <v>1121 s.d 6817</v>
      </c>
      <c r="J907">
        <f>IF(insurance9[[#This Row],[charges]]&gt;16700,1,0)</f>
        <v>0</v>
      </c>
      <c r="K907" s="138">
        <f>insurance9[[#This Row],[charges]]</f>
        <v>4564.1914500000003</v>
      </c>
      <c r="L907">
        <f>insurance9[[#This Row],[age]]</f>
        <v>26</v>
      </c>
      <c r="M907">
        <f>IF(insurance9[[#This Row],[smoker]]="yes",1,0)</f>
        <v>0</v>
      </c>
      <c r="N907" t="str">
        <f>IF(insurance9[[#This Row],[smoker]]="yes","Perokok","Non Perokok")</f>
        <v>Non Perokok</v>
      </c>
      <c r="O907" s="138">
        <f>insurance9[[#This Row],[charges]]</f>
        <v>4564.1914500000003</v>
      </c>
      <c r="P907" s="138" t="str" cm="1">
        <f t="array" ref="P907">INDEX(bmi[bmi name],MATCH(1,(insurance9[[#This Row],[bmi]]&lt;bmi[bmi atas])*(insurance9[[#This Row],[bmi]]&gt;=bmi[bmi bawah]),0),0)</f>
        <v>Obesitas I</v>
      </c>
      <c r="Q907" s="138">
        <f>insurance9[[#This Row],[cha]]</f>
        <v>4564.1914500000003</v>
      </c>
      <c r="R907" s="138" t="str">
        <f>insurance9[[#This Row],[smo]]</f>
        <v>Non Perokok</v>
      </c>
      <c r="S907" s="149">
        <f>insurance9[[#This Row],[bmi]]</f>
        <v>29.355</v>
      </c>
      <c r="T907" s="149">
        <f>insurance9[[#This Row],[age]]</f>
        <v>26</v>
      </c>
      <c r="U907" s="149">
        <f>insurance9[[#This Row],[bmi2]]</f>
        <v>29.355</v>
      </c>
      <c r="V907">
        <f>insurance9[[#This Row],[charges_class]]</f>
        <v>1</v>
      </c>
      <c r="W907">
        <f>VLOOKUP(insurance9[[#This Row],[region]],Table2[],2,0)</f>
        <v>2</v>
      </c>
      <c r="X907">
        <f>IF(insurance9[[#This Row],[sex]]="female",0,1)</f>
        <v>0</v>
      </c>
      <c r="Y907">
        <f>insurance9[[#This Row],[bmi]]</f>
        <v>29.355</v>
      </c>
      <c r="Z907">
        <f>insurance9[[#This Row],[children]]</f>
        <v>2</v>
      </c>
    </row>
    <row r="908" spans="1:26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 s="29">
        <v>4846.9201499999999</v>
      </c>
      <c r="H908" cm="1">
        <f t="array" ref="H908">INDEX(kelas_charges[kelas],MATCH(1,(insurance9[[#This Row],[charges]]&gt;=kelas_charges[Lower])*(insurance9[[#This Row],[charges]]&lt;kelas_charges[Upper]),0),1)</f>
        <v>1</v>
      </c>
      <c r="I908" t="str" cm="1">
        <f t="array" ref="I908">INDEX(kelas_charges[desc],MATCH(1,(insurance9[[#This Row],[charges]]&gt;=kelas_charges[Lower])*(insurance9[[#This Row],[charges]]&lt;kelas_charges[Upper]),0),1)</f>
        <v>1121 s.d 6817</v>
      </c>
      <c r="J908">
        <f>IF(insurance9[[#This Row],[charges]]&gt;16700,1,0)</f>
        <v>0</v>
      </c>
      <c r="K908" s="138">
        <f>insurance9[[#This Row],[charges]]</f>
        <v>4846.9201499999999</v>
      </c>
      <c r="L908">
        <f>insurance9[[#This Row],[age]]</f>
        <v>27</v>
      </c>
      <c r="M908">
        <f>IF(insurance9[[#This Row],[smoker]]="yes",1,0)</f>
        <v>0</v>
      </c>
      <c r="N908" t="str">
        <f>IF(insurance9[[#This Row],[smoker]]="yes","Perokok","Non Perokok")</f>
        <v>Non Perokok</v>
      </c>
      <c r="O908" s="138">
        <f>insurance9[[#This Row],[charges]]</f>
        <v>4846.9201499999999</v>
      </c>
      <c r="P908" s="138" t="str" cm="1">
        <f t="array" ref="P908">INDEX(bmi[bmi name],MATCH(1,(insurance9[[#This Row],[bmi]]&lt;bmi[bmi atas])*(insurance9[[#This Row],[bmi]]&gt;=bmi[bmi bawah]),0),0)</f>
        <v>Obesitas II</v>
      </c>
      <c r="Q908" s="138">
        <f>insurance9[[#This Row],[cha]]</f>
        <v>4846.9201499999999</v>
      </c>
      <c r="R908" s="138" t="str">
        <f>insurance9[[#This Row],[smo]]</f>
        <v>Non Perokok</v>
      </c>
      <c r="S908" s="149">
        <f>insurance9[[#This Row],[bmi]]</f>
        <v>32.585000000000001</v>
      </c>
      <c r="T908" s="149">
        <f>insurance9[[#This Row],[age]]</f>
        <v>27</v>
      </c>
      <c r="U908" s="149">
        <f>insurance9[[#This Row],[bmi2]]</f>
        <v>32.585000000000001</v>
      </c>
      <c r="V908">
        <f>insurance9[[#This Row],[charges_class]]</f>
        <v>1</v>
      </c>
      <c r="W908">
        <f>VLOOKUP(insurance9[[#This Row],[region]],Table2[],2,0)</f>
        <v>2</v>
      </c>
      <c r="X908">
        <f>IF(insurance9[[#This Row],[sex]]="female",0,1)</f>
        <v>1</v>
      </c>
      <c r="Y908">
        <f>insurance9[[#This Row],[bmi]]</f>
        <v>32.585000000000001</v>
      </c>
      <c r="Z908">
        <f>insurance9[[#This Row],[children]]</f>
        <v>3</v>
      </c>
    </row>
    <row r="909" spans="1:26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 s="29">
        <v>7633.7205999999996</v>
      </c>
      <c r="H909" cm="1">
        <f t="array" ref="H909">INDEX(kelas_charges[kelas],MATCH(1,(insurance9[[#This Row],[charges]]&gt;=kelas_charges[Lower])*(insurance9[[#This Row],[charges]]&lt;kelas_charges[Upper]),0),1)</f>
        <v>2</v>
      </c>
      <c r="I909" t="str" cm="1">
        <f t="array" ref="I909">INDEX(kelas_charges[desc],MATCH(1,(insurance9[[#This Row],[charges]]&gt;=kelas_charges[Lower])*(insurance9[[#This Row],[charges]]&lt;kelas_charges[Upper]),0),1)</f>
        <v>6817 s.d 12512</v>
      </c>
      <c r="J909">
        <f>IF(insurance9[[#This Row],[charges]]&gt;16700,1,0)</f>
        <v>0</v>
      </c>
      <c r="K909" s="138">
        <f>insurance9[[#This Row],[charges]]</f>
        <v>7633.7205999999996</v>
      </c>
      <c r="L909">
        <f>insurance9[[#This Row],[age]]</f>
        <v>44</v>
      </c>
      <c r="M909">
        <f>IF(insurance9[[#This Row],[smoker]]="yes",1,0)</f>
        <v>0</v>
      </c>
      <c r="N909" t="str">
        <f>IF(insurance9[[#This Row],[smoker]]="yes","Perokok","Non Perokok")</f>
        <v>Non Perokok</v>
      </c>
      <c r="O909" s="138">
        <f>insurance9[[#This Row],[charges]]</f>
        <v>7633.7205999999996</v>
      </c>
      <c r="P909" s="138" t="str" cm="1">
        <f t="array" ref="P909">INDEX(bmi[bmi name],MATCH(1,(insurance9[[#This Row],[bmi]]&lt;bmi[bmi atas])*(insurance9[[#This Row],[bmi]]&gt;=bmi[bmi bawah]),0),0)</f>
        <v>Obesitas II</v>
      </c>
      <c r="Q909" s="138">
        <f>insurance9[[#This Row],[cha]]</f>
        <v>7633.7205999999996</v>
      </c>
      <c r="R909" s="138" t="str">
        <f>insurance9[[#This Row],[smo]]</f>
        <v>Non Perokok</v>
      </c>
      <c r="S909" s="149">
        <f>insurance9[[#This Row],[bmi]]</f>
        <v>32.340000000000003</v>
      </c>
      <c r="T909" s="149">
        <f>insurance9[[#This Row],[age]]</f>
        <v>44</v>
      </c>
      <c r="U909" s="149">
        <f>insurance9[[#This Row],[bmi2]]</f>
        <v>32.340000000000003</v>
      </c>
      <c r="V909">
        <f>insurance9[[#This Row],[charges_class]]</f>
        <v>2</v>
      </c>
      <c r="W909">
        <f>VLOOKUP(insurance9[[#This Row],[region]],Table2[],2,0)</f>
        <v>4</v>
      </c>
      <c r="X909">
        <f>IF(insurance9[[#This Row],[sex]]="female",0,1)</f>
        <v>0</v>
      </c>
      <c r="Y909">
        <f>insurance9[[#This Row],[bmi]]</f>
        <v>32.340000000000003</v>
      </c>
      <c r="Z909">
        <f>insurance9[[#This Row],[children]]</f>
        <v>1</v>
      </c>
    </row>
    <row r="910" spans="1:26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 s="29">
        <v>15170.069</v>
      </c>
      <c r="H910" cm="1">
        <f t="array" ref="H910">INDEX(kelas_charges[kelas],MATCH(1,(insurance9[[#This Row],[charges]]&gt;=kelas_charges[Lower])*(insurance9[[#This Row],[charges]]&lt;kelas_charges[Upper]),0),1)</f>
        <v>3</v>
      </c>
      <c r="I910" t="str" cm="1">
        <f t="array" ref="I910">INDEX(kelas_charges[desc],MATCH(1,(insurance9[[#This Row],[charges]]&gt;=kelas_charges[Lower])*(insurance9[[#This Row],[charges]]&lt;kelas_charges[Upper]),0),1)</f>
        <v>12512 s.d 18207</v>
      </c>
      <c r="J910">
        <f>IF(insurance9[[#This Row],[charges]]&gt;16700,1,0)</f>
        <v>0</v>
      </c>
      <c r="K910" s="138">
        <f>insurance9[[#This Row],[charges]]</f>
        <v>15170.069</v>
      </c>
      <c r="L910">
        <f>insurance9[[#This Row],[age]]</f>
        <v>63</v>
      </c>
      <c r="M910">
        <f>IF(insurance9[[#This Row],[smoker]]="yes",1,0)</f>
        <v>0</v>
      </c>
      <c r="N910" t="str">
        <f>IF(insurance9[[#This Row],[smoker]]="yes","Perokok","Non Perokok")</f>
        <v>Non Perokok</v>
      </c>
      <c r="O910" s="138">
        <f>insurance9[[#This Row],[charges]]</f>
        <v>15170.069</v>
      </c>
      <c r="P910" s="138" t="str" cm="1">
        <f t="array" ref="P910">INDEX(bmi[bmi name],MATCH(1,(insurance9[[#This Row],[bmi]]&lt;bmi[bmi atas])*(insurance9[[#This Row],[bmi]]&gt;=bmi[bmi bawah]),0),0)</f>
        <v>Obesitas II</v>
      </c>
      <c r="Q910" s="138">
        <f>insurance9[[#This Row],[cha]]</f>
        <v>15170.069</v>
      </c>
      <c r="R910" s="138" t="str">
        <f>insurance9[[#This Row],[smo]]</f>
        <v>Non Perokok</v>
      </c>
      <c r="S910" s="149">
        <f>insurance9[[#This Row],[bmi]]</f>
        <v>39.799999999999997</v>
      </c>
      <c r="T910" s="149">
        <f>insurance9[[#This Row],[age]]</f>
        <v>63</v>
      </c>
      <c r="U910" s="149">
        <f>insurance9[[#This Row],[bmi2]]</f>
        <v>39.799999999999997</v>
      </c>
      <c r="V910">
        <f>insurance9[[#This Row],[charges_class]]</f>
        <v>3</v>
      </c>
      <c r="W910">
        <f>VLOOKUP(insurance9[[#This Row],[region]],Table2[],2,0)</f>
        <v>3</v>
      </c>
      <c r="X910">
        <f>IF(insurance9[[#This Row],[sex]]="female",0,1)</f>
        <v>1</v>
      </c>
      <c r="Y910">
        <f>insurance9[[#This Row],[bmi]]</f>
        <v>39.799999999999997</v>
      </c>
      <c r="Z910">
        <f>insurance9[[#This Row],[children]]</f>
        <v>3</v>
      </c>
    </row>
    <row r="911" spans="1:26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 s="29">
        <v>17496.306</v>
      </c>
      <c r="H911" cm="1">
        <f t="array" ref="H911">INDEX(kelas_charges[kelas],MATCH(1,(insurance9[[#This Row],[charges]]&gt;=kelas_charges[Lower])*(insurance9[[#This Row],[charges]]&lt;kelas_charges[Upper]),0),1)</f>
        <v>3</v>
      </c>
      <c r="I911" t="str" cm="1">
        <f t="array" ref="I911">INDEX(kelas_charges[desc],MATCH(1,(insurance9[[#This Row],[charges]]&gt;=kelas_charges[Lower])*(insurance9[[#This Row],[charges]]&lt;kelas_charges[Upper]),0),1)</f>
        <v>12512 s.d 18207</v>
      </c>
      <c r="J911">
        <f>IF(insurance9[[#This Row],[charges]]&gt;16700,1,0)</f>
        <v>1</v>
      </c>
      <c r="K911" s="138">
        <f>insurance9[[#This Row],[charges]]</f>
        <v>17496.306</v>
      </c>
      <c r="L911">
        <f>insurance9[[#This Row],[age]]</f>
        <v>32</v>
      </c>
      <c r="M911">
        <f>IF(insurance9[[#This Row],[smoker]]="yes",1,0)</f>
        <v>1</v>
      </c>
      <c r="N911" t="str">
        <f>IF(insurance9[[#This Row],[smoker]]="yes","Perokok","Non Perokok")</f>
        <v>Perokok</v>
      </c>
      <c r="O911" s="138">
        <f>insurance9[[#This Row],[charges]]</f>
        <v>17496.306</v>
      </c>
      <c r="P911" s="138" t="str" cm="1">
        <f t="array" ref="P911">INDEX(bmi[bmi name],MATCH(1,(insurance9[[#This Row],[bmi]]&lt;bmi[bmi atas])*(insurance9[[#This Row],[bmi]]&gt;=bmi[bmi bawah]),0),0)</f>
        <v>Overweight</v>
      </c>
      <c r="Q911" s="138">
        <f>insurance9[[#This Row],[cha]]</f>
        <v>17496.306</v>
      </c>
      <c r="R911" s="138" t="str">
        <f>insurance9[[#This Row],[smo]]</f>
        <v>Perokok</v>
      </c>
      <c r="S911" s="149">
        <f>insurance9[[#This Row],[bmi]]</f>
        <v>24.6</v>
      </c>
      <c r="T911" s="149">
        <f>insurance9[[#This Row],[age]]</f>
        <v>32</v>
      </c>
      <c r="U911" s="149">
        <f>insurance9[[#This Row],[bmi2]]</f>
        <v>24.6</v>
      </c>
      <c r="V911">
        <f>insurance9[[#This Row],[charges_class]]</f>
        <v>3</v>
      </c>
      <c r="W911">
        <f>VLOOKUP(insurance9[[#This Row],[region]],Table2[],2,0)</f>
        <v>3</v>
      </c>
      <c r="X911">
        <f>IF(insurance9[[#This Row],[sex]]="female",0,1)</f>
        <v>0</v>
      </c>
      <c r="Y911">
        <f>insurance9[[#This Row],[bmi]]</f>
        <v>24.6</v>
      </c>
      <c r="Z911">
        <f>insurance9[[#This Row],[children]]</f>
        <v>0</v>
      </c>
    </row>
    <row r="912" spans="1:26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 s="29">
        <v>2639.0428999999999</v>
      </c>
      <c r="H912" cm="1">
        <f t="array" ref="H912">INDEX(kelas_charges[kelas],MATCH(1,(insurance9[[#This Row],[charges]]&gt;=kelas_charges[Lower])*(insurance9[[#This Row],[charges]]&lt;kelas_charges[Upper]),0),1)</f>
        <v>1</v>
      </c>
      <c r="I912" t="str" cm="1">
        <f t="array" ref="I912">INDEX(kelas_charges[desc],MATCH(1,(insurance9[[#This Row],[charges]]&gt;=kelas_charges[Lower])*(insurance9[[#This Row],[charges]]&lt;kelas_charges[Upper]),0),1)</f>
        <v>1121 s.d 6817</v>
      </c>
      <c r="J912">
        <f>IF(insurance9[[#This Row],[charges]]&gt;16700,1,0)</f>
        <v>0</v>
      </c>
      <c r="K912" s="138">
        <f>insurance9[[#This Row],[charges]]</f>
        <v>2639.0428999999999</v>
      </c>
      <c r="L912">
        <f>insurance9[[#This Row],[age]]</f>
        <v>22</v>
      </c>
      <c r="M912">
        <f>IF(insurance9[[#This Row],[smoker]]="yes",1,0)</f>
        <v>0</v>
      </c>
      <c r="N912" t="str">
        <f>IF(insurance9[[#This Row],[smoker]]="yes","Perokok","Non Perokok")</f>
        <v>Non Perokok</v>
      </c>
      <c r="O912" s="138">
        <f>insurance9[[#This Row],[charges]]</f>
        <v>2639.0428999999999</v>
      </c>
      <c r="P912" s="138" t="str" cm="1">
        <f t="array" ref="P912">INDEX(bmi[bmi name],MATCH(1,(insurance9[[#This Row],[bmi]]&lt;bmi[bmi atas])*(insurance9[[#This Row],[bmi]]&gt;=bmi[bmi bawah]),0),0)</f>
        <v>Obesitas I</v>
      </c>
      <c r="Q912" s="138">
        <f>insurance9[[#This Row],[cha]]</f>
        <v>2639.0428999999999</v>
      </c>
      <c r="R912" s="138" t="str">
        <f>insurance9[[#This Row],[smo]]</f>
        <v>Non Perokok</v>
      </c>
      <c r="S912" s="149">
        <f>insurance9[[#This Row],[bmi]]</f>
        <v>28.31</v>
      </c>
      <c r="T912" s="149">
        <f>insurance9[[#This Row],[age]]</f>
        <v>22</v>
      </c>
      <c r="U912" s="149">
        <f>insurance9[[#This Row],[bmi2]]</f>
        <v>28.31</v>
      </c>
      <c r="V912">
        <f>insurance9[[#This Row],[charges_class]]</f>
        <v>1</v>
      </c>
      <c r="W912">
        <f>VLOOKUP(insurance9[[#This Row],[region]],Table2[],2,0)</f>
        <v>1</v>
      </c>
      <c r="X912">
        <f>IF(insurance9[[#This Row],[sex]]="female",0,1)</f>
        <v>1</v>
      </c>
      <c r="Y912">
        <f>insurance9[[#This Row],[bmi]]</f>
        <v>28.31</v>
      </c>
      <c r="Z912">
        <f>insurance9[[#This Row],[children]]</f>
        <v>1</v>
      </c>
    </row>
    <row r="913" spans="1:26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 s="29">
        <v>33732.686699999998</v>
      </c>
      <c r="H913" cm="1">
        <f t="array" ref="H913">INDEX(kelas_charges[kelas],MATCH(1,(insurance9[[#This Row],[charges]]&gt;=kelas_charges[Lower])*(insurance9[[#This Row],[charges]]&lt;kelas_charges[Upper]),0),1)</f>
        <v>6</v>
      </c>
      <c r="I913" t="str" cm="1">
        <f t="array" ref="I913">INDEX(kelas_charges[desc],MATCH(1,(insurance9[[#This Row],[charges]]&gt;=kelas_charges[Lower])*(insurance9[[#This Row],[charges]]&lt;kelas_charges[Upper]),0),1)</f>
        <v>29598 s.d 35293</v>
      </c>
      <c r="J913">
        <f>IF(insurance9[[#This Row],[charges]]&gt;16700,1,0)</f>
        <v>1</v>
      </c>
      <c r="K913" s="138">
        <f>insurance9[[#This Row],[charges]]</f>
        <v>33732.686699999998</v>
      </c>
      <c r="L913">
        <f>insurance9[[#This Row],[age]]</f>
        <v>18</v>
      </c>
      <c r="M913">
        <f>IF(insurance9[[#This Row],[smoker]]="yes",1,0)</f>
        <v>1</v>
      </c>
      <c r="N913" t="str">
        <f>IF(insurance9[[#This Row],[smoker]]="yes","Perokok","Non Perokok")</f>
        <v>Perokok</v>
      </c>
      <c r="O913" s="138">
        <f>insurance9[[#This Row],[charges]]</f>
        <v>33732.686699999998</v>
      </c>
      <c r="P913" s="138" t="str" cm="1">
        <f t="array" ref="P913">INDEX(bmi[bmi name],MATCH(1,(insurance9[[#This Row],[bmi]]&lt;bmi[bmi atas])*(insurance9[[#This Row],[bmi]]&gt;=bmi[bmi bawah]),0),0)</f>
        <v>Obesitas II</v>
      </c>
      <c r="Q913" s="138">
        <f>insurance9[[#This Row],[cha]]</f>
        <v>33732.686699999998</v>
      </c>
      <c r="R913" s="138" t="str">
        <f>insurance9[[#This Row],[smo]]</f>
        <v>Perokok</v>
      </c>
      <c r="S913" s="149">
        <f>insurance9[[#This Row],[bmi]]</f>
        <v>31.73</v>
      </c>
      <c r="T913" s="149">
        <f>insurance9[[#This Row],[age]]</f>
        <v>18</v>
      </c>
      <c r="U913" s="149">
        <f>insurance9[[#This Row],[bmi2]]</f>
        <v>31.73</v>
      </c>
      <c r="V913">
        <f>insurance9[[#This Row],[charges_class]]</f>
        <v>6</v>
      </c>
      <c r="W913">
        <f>VLOOKUP(insurance9[[#This Row],[region]],Table2[],2,0)</f>
        <v>2</v>
      </c>
      <c r="X913">
        <f>IF(insurance9[[#This Row],[sex]]="female",0,1)</f>
        <v>1</v>
      </c>
      <c r="Y913">
        <f>insurance9[[#This Row],[bmi]]</f>
        <v>31.73</v>
      </c>
      <c r="Z913">
        <f>insurance9[[#This Row],[children]]</f>
        <v>0</v>
      </c>
    </row>
    <row r="914" spans="1:26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 s="29">
        <v>14382.709049999999</v>
      </c>
      <c r="H914" cm="1">
        <f t="array" ref="H914">INDEX(kelas_charges[kelas],MATCH(1,(insurance9[[#This Row],[charges]]&gt;=kelas_charges[Lower])*(insurance9[[#This Row],[charges]]&lt;kelas_charges[Upper]),0),1)</f>
        <v>3</v>
      </c>
      <c r="I914" t="str" cm="1">
        <f t="array" ref="I914">INDEX(kelas_charges[desc],MATCH(1,(insurance9[[#This Row],[charges]]&gt;=kelas_charges[Lower])*(insurance9[[#This Row],[charges]]&lt;kelas_charges[Upper]),0),1)</f>
        <v>12512 s.d 18207</v>
      </c>
      <c r="J914">
        <f>IF(insurance9[[#This Row],[charges]]&gt;16700,1,0)</f>
        <v>0</v>
      </c>
      <c r="K914" s="138">
        <f>insurance9[[#This Row],[charges]]</f>
        <v>14382.709049999999</v>
      </c>
      <c r="L914">
        <f>insurance9[[#This Row],[age]]</f>
        <v>59</v>
      </c>
      <c r="M914">
        <f>IF(insurance9[[#This Row],[smoker]]="yes",1,0)</f>
        <v>0</v>
      </c>
      <c r="N914" t="str">
        <f>IF(insurance9[[#This Row],[smoker]]="yes","Perokok","Non Perokok")</f>
        <v>Non Perokok</v>
      </c>
      <c r="O914" s="138">
        <f>insurance9[[#This Row],[charges]]</f>
        <v>14382.709049999999</v>
      </c>
      <c r="P914" s="138" t="str" cm="1">
        <f t="array" ref="P914">INDEX(bmi[bmi name],MATCH(1,(insurance9[[#This Row],[bmi]]&lt;bmi[bmi atas])*(insurance9[[#This Row],[bmi]]&gt;=bmi[bmi bawah]),0),0)</f>
        <v>Obesitas I</v>
      </c>
      <c r="Q914" s="138">
        <f>insurance9[[#This Row],[cha]]</f>
        <v>14382.709049999999</v>
      </c>
      <c r="R914" s="138" t="str">
        <f>insurance9[[#This Row],[smo]]</f>
        <v>Non Perokok</v>
      </c>
      <c r="S914" s="149">
        <f>insurance9[[#This Row],[bmi]]</f>
        <v>26.695</v>
      </c>
      <c r="T914" s="149">
        <f>insurance9[[#This Row],[age]]</f>
        <v>59</v>
      </c>
      <c r="U914" s="149">
        <f>insurance9[[#This Row],[bmi2]]</f>
        <v>26.695</v>
      </c>
      <c r="V914">
        <f>insurance9[[#This Row],[charges_class]]</f>
        <v>3</v>
      </c>
      <c r="W914">
        <f>VLOOKUP(insurance9[[#This Row],[region]],Table2[],2,0)</f>
        <v>1</v>
      </c>
      <c r="X914">
        <f>IF(insurance9[[#This Row],[sex]]="female",0,1)</f>
        <v>0</v>
      </c>
      <c r="Y914">
        <f>insurance9[[#This Row],[bmi]]</f>
        <v>26.695</v>
      </c>
      <c r="Z914">
        <f>insurance9[[#This Row],[children]]</f>
        <v>3</v>
      </c>
    </row>
    <row r="915" spans="1:26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 s="29">
        <v>7626.9930000000004</v>
      </c>
      <c r="H915" cm="1">
        <f t="array" ref="H915">INDEX(kelas_charges[kelas],MATCH(1,(insurance9[[#This Row],[charges]]&gt;=kelas_charges[Lower])*(insurance9[[#This Row],[charges]]&lt;kelas_charges[Upper]),0),1)</f>
        <v>2</v>
      </c>
      <c r="I915" t="str" cm="1">
        <f t="array" ref="I915">INDEX(kelas_charges[desc],MATCH(1,(insurance9[[#This Row],[charges]]&gt;=kelas_charges[Lower])*(insurance9[[#This Row],[charges]]&lt;kelas_charges[Upper]),0),1)</f>
        <v>6817 s.d 12512</v>
      </c>
      <c r="J915">
        <f>IF(insurance9[[#This Row],[charges]]&gt;16700,1,0)</f>
        <v>0</v>
      </c>
      <c r="K915" s="138">
        <f>insurance9[[#This Row],[charges]]</f>
        <v>7626.9930000000004</v>
      </c>
      <c r="L915">
        <f>insurance9[[#This Row],[age]]</f>
        <v>44</v>
      </c>
      <c r="M915">
        <f>IF(insurance9[[#This Row],[smoker]]="yes",1,0)</f>
        <v>0</v>
      </c>
      <c r="N915" t="str">
        <f>IF(insurance9[[#This Row],[smoker]]="yes","Perokok","Non Perokok")</f>
        <v>Non Perokok</v>
      </c>
      <c r="O915" s="138">
        <f>insurance9[[#This Row],[charges]]</f>
        <v>7626.9930000000004</v>
      </c>
      <c r="P915" s="138" t="str" cm="1">
        <f t="array" ref="P915">INDEX(bmi[bmi name],MATCH(1,(insurance9[[#This Row],[bmi]]&lt;bmi[bmi atas])*(insurance9[[#This Row],[bmi]]&gt;=bmi[bmi bawah]),0),0)</f>
        <v>Obesitas I</v>
      </c>
      <c r="Q915" s="138">
        <f>insurance9[[#This Row],[cha]]</f>
        <v>7626.9930000000004</v>
      </c>
      <c r="R915" s="138" t="str">
        <f>insurance9[[#This Row],[smo]]</f>
        <v>Non Perokok</v>
      </c>
      <c r="S915" s="149">
        <f>insurance9[[#This Row],[bmi]]</f>
        <v>27.5</v>
      </c>
      <c r="T915" s="149">
        <f>insurance9[[#This Row],[age]]</f>
        <v>44</v>
      </c>
      <c r="U915" s="149">
        <f>insurance9[[#This Row],[bmi2]]</f>
        <v>27.5</v>
      </c>
      <c r="V915">
        <f>insurance9[[#This Row],[charges_class]]</f>
        <v>2</v>
      </c>
      <c r="W915">
        <f>VLOOKUP(insurance9[[#This Row],[region]],Table2[],2,0)</f>
        <v>3</v>
      </c>
      <c r="X915">
        <f>IF(insurance9[[#This Row],[sex]]="female",0,1)</f>
        <v>0</v>
      </c>
      <c r="Y915">
        <f>insurance9[[#This Row],[bmi]]</f>
        <v>27.5</v>
      </c>
      <c r="Z915">
        <f>insurance9[[#This Row],[children]]</f>
        <v>1</v>
      </c>
    </row>
    <row r="916" spans="1:26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 s="29">
        <v>5257.5079500000002</v>
      </c>
      <c r="H916" cm="1">
        <f t="array" ref="H916">INDEX(kelas_charges[kelas],MATCH(1,(insurance9[[#This Row],[charges]]&gt;=kelas_charges[Lower])*(insurance9[[#This Row],[charges]]&lt;kelas_charges[Upper]),0),1)</f>
        <v>1</v>
      </c>
      <c r="I916" t="str" cm="1">
        <f t="array" ref="I916">INDEX(kelas_charges[desc],MATCH(1,(insurance9[[#This Row],[charges]]&gt;=kelas_charges[Lower])*(insurance9[[#This Row],[charges]]&lt;kelas_charges[Upper]),0),1)</f>
        <v>1121 s.d 6817</v>
      </c>
      <c r="J916">
        <f>IF(insurance9[[#This Row],[charges]]&gt;16700,1,0)</f>
        <v>0</v>
      </c>
      <c r="K916" s="138">
        <f>insurance9[[#This Row],[charges]]</f>
        <v>5257.5079500000002</v>
      </c>
      <c r="L916">
        <f>insurance9[[#This Row],[age]]</f>
        <v>33</v>
      </c>
      <c r="M916">
        <f>IF(insurance9[[#This Row],[smoker]]="yes",1,0)</f>
        <v>0</v>
      </c>
      <c r="N916" t="str">
        <f>IF(insurance9[[#This Row],[smoker]]="yes","Perokok","Non Perokok")</f>
        <v>Non Perokok</v>
      </c>
      <c r="O916" s="138">
        <f>insurance9[[#This Row],[charges]]</f>
        <v>5257.5079500000002</v>
      </c>
      <c r="P916" s="138" t="str" cm="1">
        <f t="array" ref="P916">INDEX(bmi[bmi name],MATCH(1,(insurance9[[#This Row],[bmi]]&lt;bmi[bmi atas])*(insurance9[[#This Row],[bmi]]&gt;=bmi[bmi bawah]),0),0)</f>
        <v>Overweight</v>
      </c>
      <c r="Q916" s="138">
        <f>insurance9[[#This Row],[cha]]</f>
        <v>5257.5079500000002</v>
      </c>
      <c r="R916" s="138" t="str">
        <f>insurance9[[#This Row],[smo]]</f>
        <v>Non Perokok</v>
      </c>
      <c r="S916" s="149">
        <f>insurance9[[#This Row],[bmi]]</f>
        <v>24.605</v>
      </c>
      <c r="T916" s="149">
        <f>insurance9[[#This Row],[age]]</f>
        <v>33</v>
      </c>
      <c r="U916" s="149">
        <f>insurance9[[#This Row],[bmi2]]</f>
        <v>24.605</v>
      </c>
      <c r="V916">
        <f>insurance9[[#This Row],[charges_class]]</f>
        <v>1</v>
      </c>
      <c r="W916">
        <f>VLOOKUP(insurance9[[#This Row],[region]],Table2[],2,0)</f>
        <v>1</v>
      </c>
      <c r="X916">
        <f>IF(insurance9[[#This Row],[sex]]="female",0,1)</f>
        <v>1</v>
      </c>
      <c r="Y916">
        <f>insurance9[[#This Row],[bmi]]</f>
        <v>24.605</v>
      </c>
      <c r="Z916">
        <f>insurance9[[#This Row],[children]]</f>
        <v>2</v>
      </c>
    </row>
    <row r="917" spans="1:26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 s="29">
        <v>2473.3341</v>
      </c>
      <c r="H917" cm="1">
        <f t="array" ref="H917">INDEX(kelas_charges[kelas],MATCH(1,(insurance9[[#This Row],[charges]]&gt;=kelas_charges[Lower])*(insurance9[[#This Row],[charges]]&lt;kelas_charges[Upper]),0),1)</f>
        <v>1</v>
      </c>
      <c r="I917" t="str" cm="1">
        <f t="array" ref="I917">INDEX(kelas_charges[desc],MATCH(1,(insurance9[[#This Row],[charges]]&gt;=kelas_charges[Lower])*(insurance9[[#This Row],[charges]]&lt;kelas_charges[Upper]),0),1)</f>
        <v>1121 s.d 6817</v>
      </c>
      <c r="J917">
        <f>IF(insurance9[[#This Row],[charges]]&gt;16700,1,0)</f>
        <v>0</v>
      </c>
      <c r="K917" s="138">
        <f>insurance9[[#This Row],[charges]]</f>
        <v>2473.3341</v>
      </c>
      <c r="L917">
        <f>insurance9[[#This Row],[age]]</f>
        <v>24</v>
      </c>
      <c r="M917">
        <f>IF(insurance9[[#This Row],[smoker]]="yes",1,0)</f>
        <v>0</v>
      </c>
      <c r="N917" t="str">
        <f>IF(insurance9[[#This Row],[smoker]]="yes","Perokok","Non Perokok")</f>
        <v>Non Perokok</v>
      </c>
      <c r="O917" s="138">
        <f>insurance9[[#This Row],[charges]]</f>
        <v>2473.3341</v>
      </c>
      <c r="P917" s="138" t="str" cm="1">
        <f t="array" ref="P917">INDEX(bmi[bmi name],MATCH(1,(insurance9[[#This Row],[bmi]]&lt;bmi[bmi atas])*(insurance9[[#This Row],[bmi]]&gt;=bmi[bmi bawah]),0),0)</f>
        <v>Obesitas II</v>
      </c>
      <c r="Q917" s="138">
        <f>insurance9[[#This Row],[cha]]</f>
        <v>2473.3341</v>
      </c>
      <c r="R917" s="138" t="str">
        <f>insurance9[[#This Row],[smo]]</f>
        <v>Non Perokok</v>
      </c>
      <c r="S917" s="149">
        <f>insurance9[[#This Row],[bmi]]</f>
        <v>33.99</v>
      </c>
      <c r="T917" s="149">
        <f>insurance9[[#This Row],[age]]</f>
        <v>24</v>
      </c>
      <c r="U917" s="149">
        <f>insurance9[[#This Row],[bmi2]]</f>
        <v>33.99</v>
      </c>
      <c r="V917">
        <f>insurance9[[#This Row],[charges_class]]</f>
        <v>1</v>
      </c>
      <c r="W917">
        <f>VLOOKUP(insurance9[[#This Row],[region]],Table2[],2,0)</f>
        <v>4</v>
      </c>
      <c r="X917">
        <f>IF(insurance9[[#This Row],[sex]]="female",0,1)</f>
        <v>0</v>
      </c>
      <c r="Y917">
        <f>insurance9[[#This Row],[bmi]]</f>
        <v>33.99</v>
      </c>
      <c r="Z917">
        <f>insurance9[[#This Row],[children]]</f>
        <v>0</v>
      </c>
    </row>
    <row r="918" spans="1:26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 s="29">
        <v>21774.32215</v>
      </c>
      <c r="H918" cm="1">
        <f t="array" ref="H918">INDEX(kelas_charges[kelas],MATCH(1,(insurance9[[#This Row],[charges]]&gt;=kelas_charges[Lower])*(insurance9[[#This Row],[charges]]&lt;kelas_charges[Upper]),0),1)</f>
        <v>4</v>
      </c>
      <c r="I918" t="str" cm="1">
        <f t="array" ref="I918">INDEX(kelas_charges[desc],MATCH(1,(insurance9[[#This Row],[charges]]&gt;=kelas_charges[Lower])*(insurance9[[#This Row],[charges]]&lt;kelas_charges[Upper]),0),1)</f>
        <v>18207 s.d 23903</v>
      </c>
      <c r="J918">
        <f>IF(insurance9[[#This Row],[charges]]&gt;16700,1,0)</f>
        <v>1</v>
      </c>
      <c r="K918" s="138">
        <f>insurance9[[#This Row],[charges]]</f>
        <v>21774.32215</v>
      </c>
      <c r="L918">
        <f>insurance9[[#This Row],[age]]</f>
        <v>43</v>
      </c>
      <c r="M918">
        <f>IF(insurance9[[#This Row],[smoker]]="yes",1,0)</f>
        <v>1</v>
      </c>
      <c r="N918" t="str">
        <f>IF(insurance9[[#This Row],[smoker]]="yes","Perokok","Non Perokok")</f>
        <v>Perokok</v>
      </c>
      <c r="O918" s="138">
        <f>insurance9[[#This Row],[charges]]</f>
        <v>21774.32215</v>
      </c>
      <c r="P918" s="138" t="str" cm="1">
        <f t="array" ref="P918">INDEX(bmi[bmi name],MATCH(1,(insurance9[[#This Row],[bmi]]&lt;bmi[bmi atas])*(insurance9[[#This Row],[bmi]]&gt;=bmi[bmi bawah]),0),0)</f>
        <v>Obesitas I</v>
      </c>
      <c r="Q918" s="138">
        <f>insurance9[[#This Row],[cha]]</f>
        <v>21774.32215</v>
      </c>
      <c r="R918" s="138" t="str">
        <f>insurance9[[#This Row],[smo]]</f>
        <v>Perokok</v>
      </c>
      <c r="S918" s="149">
        <f>insurance9[[#This Row],[bmi]]</f>
        <v>26.885000000000002</v>
      </c>
      <c r="T918" s="149">
        <f>insurance9[[#This Row],[age]]</f>
        <v>43</v>
      </c>
      <c r="U918" s="149">
        <f>insurance9[[#This Row],[bmi2]]</f>
        <v>26.885000000000002</v>
      </c>
      <c r="V918">
        <f>insurance9[[#This Row],[charges_class]]</f>
        <v>4</v>
      </c>
      <c r="W918">
        <f>VLOOKUP(insurance9[[#This Row],[region]],Table2[],2,0)</f>
        <v>1</v>
      </c>
      <c r="X918">
        <f>IF(insurance9[[#This Row],[sex]]="female",0,1)</f>
        <v>0</v>
      </c>
      <c r="Y918">
        <f>insurance9[[#This Row],[bmi]]</f>
        <v>26.885000000000002</v>
      </c>
      <c r="Z918">
        <f>insurance9[[#This Row],[children]]</f>
        <v>0</v>
      </c>
    </row>
    <row r="919" spans="1:26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 s="29">
        <v>35069.374519999998</v>
      </c>
      <c r="H919" cm="1">
        <f t="array" ref="H919">INDEX(kelas_charges[kelas],MATCH(1,(insurance9[[#This Row],[charges]]&gt;=kelas_charges[Lower])*(insurance9[[#This Row],[charges]]&lt;kelas_charges[Upper]),0),1)</f>
        <v>6</v>
      </c>
      <c r="I919" t="str" cm="1">
        <f t="array" ref="I919">INDEX(kelas_charges[desc],MATCH(1,(insurance9[[#This Row],[charges]]&gt;=kelas_charges[Lower])*(insurance9[[#This Row],[charges]]&lt;kelas_charges[Upper]),0),1)</f>
        <v>29598 s.d 35293</v>
      </c>
      <c r="J919">
        <f>IF(insurance9[[#This Row],[charges]]&gt;16700,1,0)</f>
        <v>1</v>
      </c>
      <c r="K919" s="138">
        <f>insurance9[[#This Row],[charges]]</f>
        <v>35069.374519999998</v>
      </c>
      <c r="L919">
        <f>insurance9[[#This Row],[age]]</f>
        <v>45</v>
      </c>
      <c r="M919">
        <f>IF(insurance9[[#This Row],[smoker]]="yes",1,0)</f>
        <v>1</v>
      </c>
      <c r="N919" t="str">
        <f>IF(insurance9[[#This Row],[smoker]]="yes","Perokok","Non Perokok")</f>
        <v>Perokok</v>
      </c>
      <c r="O919" s="138">
        <f>insurance9[[#This Row],[charges]]</f>
        <v>35069.374519999998</v>
      </c>
      <c r="P919" s="138" t="str" cm="1">
        <f t="array" ref="P919">INDEX(bmi[bmi name],MATCH(1,(insurance9[[#This Row],[bmi]]&lt;bmi[bmi atas])*(insurance9[[#This Row],[bmi]]&gt;=bmi[bmi bawah]),0),0)</f>
        <v>Normal</v>
      </c>
      <c r="Q919" s="138">
        <f>insurance9[[#This Row],[cha]]</f>
        <v>35069.374519999998</v>
      </c>
      <c r="R919" s="138" t="str">
        <f>insurance9[[#This Row],[smo]]</f>
        <v>Perokok</v>
      </c>
      <c r="S919" s="149">
        <f>insurance9[[#This Row],[bmi]]</f>
        <v>22.895</v>
      </c>
      <c r="T919" s="149">
        <f>insurance9[[#This Row],[age]]</f>
        <v>45</v>
      </c>
      <c r="U919" s="149">
        <f>insurance9[[#This Row],[bmi2]]</f>
        <v>22.895</v>
      </c>
      <c r="V919">
        <f>insurance9[[#This Row],[charges_class]]</f>
        <v>6</v>
      </c>
      <c r="W919">
        <f>VLOOKUP(insurance9[[#This Row],[region]],Table2[],2,0)</f>
        <v>2</v>
      </c>
      <c r="X919">
        <f>IF(insurance9[[#This Row],[sex]]="female",0,1)</f>
        <v>1</v>
      </c>
      <c r="Y919">
        <f>insurance9[[#This Row],[bmi]]</f>
        <v>22.895</v>
      </c>
      <c r="Z919">
        <f>insurance9[[#This Row],[children]]</f>
        <v>0</v>
      </c>
    </row>
    <row r="920" spans="1:26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 s="29">
        <v>13041.921</v>
      </c>
      <c r="H920" cm="1">
        <f t="array" ref="H920">INDEX(kelas_charges[kelas],MATCH(1,(insurance9[[#This Row],[charges]]&gt;=kelas_charges[Lower])*(insurance9[[#This Row],[charges]]&lt;kelas_charges[Upper]),0),1)</f>
        <v>3</v>
      </c>
      <c r="I920" t="str" cm="1">
        <f t="array" ref="I920">INDEX(kelas_charges[desc],MATCH(1,(insurance9[[#This Row],[charges]]&gt;=kelas_charges[Lower])*(insurance9[[#This Row],[charges]]&lt;kelas_charges[Upper]),0),1)</f>
        <v>12512 s.d 18207</v>
      </c>
      <c r="J920">
        <f>IF(insurance9[[#This Row],[charges]]&gt;16700,1,0)</f>
        <v>0</v>
      </c>
      <c r="K920" s="138">
        <f>insurance9[[#This Row],[charges]]</f>
        <v>13041.921</v>
      </c>
      <c r="L920">
        <f>insurance9[[#This Row],[age]]</f>
        <v>61</v>
      </c>
      <c r="M920">
        <f>IF(insurance9[[#This Row],[smoker]]="yes",1,0)</f>
        <v>0</v>
      </c>
      <c r="N920" t="str">
        <f>IF(insurance9[[#This Row],[smoker]]="yes","Perokok","Non Perokok")</f>
        <v>Non Perokok</v>
      </c>
      <c r="O920" s="138">
        <f>insurance9[[#This Row],[charges]]</f>
        <v>13041.921</v>
      </c>
      <c r="P920" s="138" t="str" cm="1">
        <f t="array" ref="P920">INDEX(bmi[bmi name],MATCH(1,(insurance9[[#This Row],[bmi]]&lt;bmi[bmi atas])*(insurance9[[#This Row],[bmi]]&gt;=bmi[bmi bawah]),0),0)</f>
        <v>Obesitas I</v>
      </c>
      <c r="Q920" s="138">
        <f>insurance9[[#This Row],[cha]]</f>
        <v>13041.921</v>
      </c>
      <c r="R920" s="138" t="str">
        <f>insurance9[[#This Row],[smo]]</f>
        <v>Non Perokok</v>
      </c>
      <c r="S920" s="149">
        <f>insurance9[[#This Row],[bmi]]</f>
        <v>28.2</v>
      </c>
      <c r="T920" s="149">
        <f>insurance9[[#This Row],[age]]</f>
        <v>61</v>
      </c>
      <c r="U920" s="149">
        <f>insurance9[[#This Row],[bmi2]]</f>
        <v>28.2</v>
      </c>
      <c r="V920">
        <f>insurance9[[#This Row],[charges_class]]</f>
        <v>3</v>
      </c>
      <c r="W920">
        <f>VLOOKUP(insurance9[[#This Row],[region]],Table2[],2,0)</f>
        <v>3</v>
      </c>
      <c r="X920">
        <f>IF(insurance9[[#This Row],[sex]]="female",0,1)</f>
        <v>0</v>
      </c>
      <c r="Y920">
        <f>insurance9[[#This Row],[bmi]]</f>
        <v>28.2</v>
      </c>
      <c r="Z920">
        <f>insurance9[[#This Row],[children]]</f>
        <v>0</v>
      </c>
    </row>
    <row r="921" spans="1:26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 s="29">
        <v>5245.2268999999997</v>
      </c>
      <c r="H921" cm="1">
        <f t="array" ref="H921">INDEX(kelas_charges[kelas],MATCH(1,(insurance9[[#This Row],[charges]]&gt;=kelas_charges[Lower])*(insurance9[[#This Row],[charges]]&lt;kelas_charges[Upper]),0),1)</f>
        <v>1</v>
      </c>
      <c r="I921" t="str" cm="1">
        <f t="array" ref="I921">INDEX(kelas_charges[desc],MATCH(1,(insurance9[[#This Row],[charges]]&gt;=kelas_charges[Lower])*(insurance9[[#This Row],[charges]]&lt;kelas_charges[Upper]),0),1)</f>
        <v>1121 s.d 6817</v>
      </c>
      <c r="J921">
        <f>IF(insurance9[[#This Row],[charges]]&gt;16700,1,0)</f>
        <v>0</v>
      </c>
      <c r="K921" s="138">
        <f>insurance9[[#This Row],[charges]]</f>
        <v>5245.2268999999997</v>
      </c>
      <c r="L921">
        <f>insurance9[[#This Row],[age]]</f>
        <v>35</v>
      </c>
      <c r="M921">
        <f>IF(insurance9[[#This Row],[smoker]]="yes",1,0)</f>
        <v>0</v>
      </c>
      <c r="N921" t="str">
        <f>IF(insurance9[[#This Row],[smoker]]="yes","Perokok","Non Perokok")</f>
        <v>Non Perokok</v>
      </c>
      <c r="O921" s="138">
        <f>insurance9[[#This Row],[charges]]</f>
        <v>5245.2268999999997</v>
      </c>
      <c r="P921" s="138" t="str" cm="1">
        <f t="array" ref="P921">INDEX(bmi[bmi name],MATCH(1,(insurance9[[#This Row],[bmi]]&lt;bmi[bmi atas])*(insurance9[[#This Row],[bmi]]&gt;=bmi[bmi bawah]),0),0)</f>
        <v>Obesitas II</v>
      </c>
      <c r="Q921" s="138">
        <f>insurance9[[#This Row],[cha]]</f>
        <v>5245.2268999999997</v>
      </c>
      <c r="R921" s="138" t="str">
        <f>insurance9[[#This Row],[smo]]</f>
        <v>Non Perokok</v>
      </c>
      <c r="S921" s="149">
        <f>insurance9[[#This Row],[bmi]]</f>
        <v>34.21</v>
      </c>
      <c r="T921" s="149">
        <f>insurance9[[#This Row],[age]]</f>
        <v>35</v>
      </c>
      <c r="U921" s="149">
        <f>insurance9[[#This Row],[bmi2]]</f>
        <v>34.21</v>
      </c>
      <c r="V921">
        <f>insurance9[[#This Row],[charges_class]]</f>
        <v>1</v>
      </c>
      <c r="W921">
        <f>VLOOKUP(insurance9[[#This Row],[region]],Table2[],2,0)</f>
        <v>4</v>
      </c>
      <c r="X921">
        <f>IF(insurance9[[#This Row],[sex]]="female",0,1)</f>
        <v>0</v>
      </c>
      <c r="Y921">
        <f>insurance9[[#This Row],[bmi]]</f>
        <v>34.21</v>
      </c>
      <c r="Z921">
        <f>insurance9[[#This Row],[children]]</f>
        <v>1</v>
      </c>
    </row>
    <row r="922" spans="1:26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 s="29">
        <v>13451.121999999999</v>
      </c>
      <c r="H922" cm="1">
        <f t="array" ref="H922">INDEX(kelas_charges[kelas],MATCH(1,(insurance9[[#This Row],[charges]]&gt;=kelas_charges[Lower])*(insurance9[[#This Row],[charges]]&lt;kelas_charges[Upper]),0),1)</f>
        <v>3</v>
      </c>
      <c r="I922" t="str" cm="1">
        <f t="array" ref="I922">INDEX(kelas_charges[desc],MATCH(1,(insurance9[[#This Row],[charges]]&gt;=kelas_charges[Lower])*(insurance9[[#This Row],[charges]]&lt;kelas_charges[Upper]),0),1)</f>
        <v>12512 s.d 18207</v>
      </c>
      <c r="J922">
        <f>IF(insurance9[[#This Row],[charges]]&gt;16700,1,0)</f>
        <v>0</v>
      </c>
      <c r="K922" s="138">
        <f>insurance9[[#This Row],[charges]]</f>
        <v>13451.121999999999</v>
      </c>
      <c r="L922">
        <f>insurance9[[#This Row],[age]]</f>
        <v>62</v>
      </c>
      <c r="M922">
        <f>IF(insurance9[[#This Row],[smoker]]="yes",1,0)</f>
        <v>0</v>
      </c>
      <c r="N922" t="str">
        <f>IF(insurance9[[#This Row],[smoker]]="yes","Perokok","Non Perokok")</f>
        <v>Non Perokok</v>
      </c>
      <c r="O922" s="138">
        <f>insurance9[[#This Row],[charges]]</f>
        <v>13451.121999999999</v>
      </c>
      <c r="P922" s="138" t="str" cm="1">
        <f t="array" ref="P922">INDEX(bmi[bmi name],MATCH(1,(insurance9[[#This Row],[bmi]]&lt;bmi[bmi atas])*(insurance9[[#This Row],[bmi]]&gt;=bmi[bmi bawah]),0),0)</f>
        <v>Obesitas I</v>
      </c>
      <c r="Q922" s="138">
        <f>insurance9[[#This Row],[cha]]</f>
        <v>13451.121999999999</v>
      </c>
      <c r="R922" s="138" t="str">
        <f>insurance9[[#This Row],[smo]]</f>
        <v>Non Perokok</v>
      </c>
      <c r="S922" s="149">
        <f>insurance9[[#This Row],[bmi]]</f>
        <v>25</v>
      </c>
      <c r="T922" s="149">
        <f>insurance9[[#This Row],[age]]</f>
        <v>62</v>
      </c>
      <c r="U922" s="149">
        <f>insurance9[[#This Row],[bmi2]]</f>
        <v>25</v>
      </c>
      <c r="V922">
        <f>insurance9[[#This Row],[charges_class]]</f>
        <v>3</v>
      </c>
      <c r="W922">
        <f>VLOOKUP(insurance9[[#This Row],[region]],Table2[],2,0)</f>
        <v>3</v>
      </c>
      <c r="X922">
        <f>IF(insurance9[[#This Row],[sex]]="female",0,1)</f>
        <v>0</v>
      </c>
      <c r="Y922">
        <f>insurance9[[#This Row],[bmi]]</f>
        <v>25</v>
      </c>
      <c r="Z922">
        <f>insurance9[[#This Row],[children]]</f>
        <v>0</v>
      </c>
    </row>
    <row r="923" spans="1:26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 s="29">
        <v>13462.52</v>
      </c>
      <c r="H923" cm="1">
        <f t="array" ref="H923">INDEX(kelas_charges[kelas],MATCH(1,(insurance9[[#This Row],[charges]]&gt;=kelas_charges[Lower])*(insurance9[[#This Row],[charges]]&lt;kelas_charges[Upper]),0),1)</f>
        <v>3</v>
      </c>
      <c r="I923" t="str" cm="1">
        <f t="array" ref="I923">INDEX(kelas_charges[desc],MATCH(1,(insurance9[[#This Row],[charges]]&gt;=kelas_charges[Lower])*(insurance9[[#This Row],[charges]]&lt;kelas_charges[Upper]),0),1)</f>
        <v>12512 s.d 18207</v>
      </c>
      <c r="J923">
        <f>IF(insurance9[[#This Row],[charges]]&gt;16700,1,0)</f>
        <v>0</v>
      </c>
      <c r="K923" s="138">
        <f>insurance9[[#This Row],[charges]]</f>
        <v>13462.52</v>
      </c>
      <c r="L923">
        <f>insurance9[[#This Row],[age]]</f>
        <v>62</v>
      </c>
      <c r="M923">
        <f>IF(insurance9[[#This Row],[smoker]]="yes",1,0)</f>
        <v>0</v>
      </c>
      <c r="N923" t="str">
        <f>IF(insurance9[[#This Row],[smoker]]="yes","Perokok","Non Perokok")</f>
        <v>Non Perokok</v>
      </c>
      <c r="O923" s="138">
        <f>insurance9[[#This Row],[charges]]</f>
        <v>13462.52</v>
      </c>
      <c r="P923" s="138" t="str" cm="1">
        <f t="array" ref="P923">INDEX(bmi[bmi name],MATCH(1,(insurance9[[#This Row],[bmi]]&lt;bmi[bmi atas])*(insurance9[[#This Row],[bmi]]&gt;=bmi[bmi bawah]),0),0)</f>
        <v>Obesitas II</v>
      </c>
      <c r="Q923" s="138">
        <f>insurance9[[#This Row],[cha]]</f>
        <v>13462.52</v>
      </c>
      <c r="R923" s="138" t="str">
        <f>insurance9[[#This Row],[smo]]</f>
        <v>Non Perokok</v>
      </c>
      <c r="S923" s="149">
        <f>insurance9[[#This Row],[bmi]]</f>
        <v>33.200000000000003</v>
      </c>
      <c r="T923" s="149">
        <f>insurance9[[#This Row],[age]]</f>
        <v>62</v>
      </c>
      <c r="U923" s="149">
        <f>insurance9[[#This Row],[bmi2]]</f>
        <v>33.200000000000003</v>
      </c>
      <c r="V923">
        <f>insurance9[[#This Row],[charges_class]]</f>
        <v>3</v>
      </c>
      <c r="W923">
        <f>VLOOKUP(insurance9[[#This Row],[region]],Table2[],2,0)</f>
        <v>3</v>
      </c>
      <c r="X923">
        <f>IF(insurance9[[#This Row],[sex]]="female",0,1)</f>
        <v>0</v>
      </c>
      <c r="Y923">
        <f>insurance9[[#This Row],[bmi]]</f>
        <v>33.200000000000003</v>
      </c>
      <c r="Z923">
        <f>insurance9[[#This Row],[children]]</f>
        <v>0</v>
      </c>
    </row>
    <row r="924" spans="1:26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 s="29">
        <v>5488.2619999999997</v>
      </c>
      <c r="H924" cm="1">
        <f t="array" ref="H924">INDEX(kelas_charges[kelas],MATCH(1,(insurance9[[#This Row],[charges]]&gt;=kelas_charges[Lower])*(insurance9[[#This Row],[charges]]&lt;kelas_charges[Upper]),0),1)</f>
        <v>1</v>
      </c>
      <c r="I924" t="str" cm="1">
        <f t="array" ref="I924">INDEX(kelas_charges[desc],MATCH(1,(insurance9[[#This Row],[charges]]&gt;=kelas_charges[Lower])*(insurance9[[#This Row],[charges]]&lt;kelas_charges[Upper]),0),1)</f>
        <v>1121 s.d 6817</v>
      </c>
      <c r="J924">
        <f>IF(insurance9[[#This Row],[charges]]&gt;16700,1,0)</f>
        <v>0</v>
      </c>
      <c r="K924" s="138">
        <f>insurance9[[#This Row],[charges]]</f>
        <v>5488.2619999999997</v>
      </c>
      <c r="L924">
        <f>insurance9[[#This Row],[age]]</f>
        <v>38</v>
      </c>
      <c r="M924">
        <f>IF(insurance9[[#This Row],[smoker]]="yes",1,0)</f>
        <v>0</v>
      </c>
      <c r="N924" t="str">
        <f>IF(insurance9[[#This Row],[smoker]]="yes","Perokok","Non Perokok")</f>
        <v>Non Perokok</v>
      </c>
      <c r="O924" s="138">
        <f>insurance9[[#This Row],[charges]]</f>
        <v>5488.2619999999997</v>
      </c>
      <c r="P924" s="138" t="str" cm="1">
        <f t="array" ref="P924">INDEX(bmi[bmi name],MATCH(1,(insurance9[[#This Row],[bmi]]&lt;bmi[bmi atas])*(insurance9[[#This Row],[bmi]]&gt;=bmi[bmi bawah]),0),0)</f>
        <v>Obesitas II</v>
      </c>
      <c r="Q924" s="138">
        <f>insurance9[[#This Row],[cha]]</f>
        <v>5488.2619999999997</v>
      </c>
      <c r="R924" s="138" t="str">
        <f>insurance9[[#This Row],[smo]]</f>
        <v>Non Perokok</v>
      </c>
      <c r="S924" s="149">
        <f>insurance9[[#This Row],[bmi]]</f>
        <v>31</v>
      </c>
      <c r="T924" s="149">
        <f>insurance9[[#This Row],[age]]</f>
        <v>38</v>
      </c>
      <c r="U924" s="149">
        <f>insurance9[[#This Row],[bmi2]]</f>
        <v>31</v>
      </c>
      <c r="V924">
        <f>insurance9[[#This Row],[charges_class]]</f>
        <v>1</v>
      </c>
      <c r="W924">
        <f>VLOOKUP(insurance9[[#This Row],[region]],Table2[],2,0)</f>
        <v>3</v>
      </c>
      <c r="X924">
        <f>IF(insurance9[[#This Row],[sex]]="female",0,1)</f>
        <v>1</v>
      </c>
      <c r="Y924">
        <f>insurance9[[#This Row],[bmi]]</f>
        <v>31</v>
      </c>
      <c r="Z924">
        <f>insurance9[[#This Row],[children]]</f>
        <v>1</v>
      </c>
    </row>
    <row r="925" spans="1:26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 s="29">
        <v>4320.4108500000002</v>
      </c>
      <c r="H925" cm="1">
        <f t="array" ref="H925">INDEX(kelas_charges[kelas],MATCH(1,(insurance9[[#This Row],[charges]]&gt;=kelas_charges[Lower])*(insurance9[[#This Row],[charges]]&lt;kelas_charges[Upper]),0),1)</f>
        <v>1</v>
      </c>
      <c r="I925" t="str" cm="1">
        <f t="array" ref="I925">INDEX(kelas_charges[desc],MATCH(1,(insurance9[[#This Row],[charges]]&gt;=kelas_charges[Lower])*(insurance9[[#This Row],[charges]]&lt;kelas_charges[Upper]),0),1)</f>
        <v>1121 s.d 6817</v>
      </c>
      <c r="J925">
        <f>IF(insurance9[[#This Row],[charges]]&gt;16700,1,0)</f>
        <v>0</v>
      </c>
      <c r="K925" s="138">
        <f>insurance9[[#This Row],[charges]]</f>
        <v>4320.4108500000002</v>
      </c>
      <c r="L925">
        <f>insurance9[[#This Row],[age]]</f>
        <v>34</v>
      </c>
      <c r="M925">
        <f>IF(insurance9[[#This Row],[smoker]]="yes",1,0)</f>
        <v>0</v>
      </c>
      <c r="N925" t="str">
        <f>IF(insurance9[[#This Row],[smoker]]="yes","Perokok","Non Perokok")</f>
        <v>Non Perokok</v>
      </c>
      <c r="O925" s="138">
        <f>insurance9[[#This Row],[charges]]</f>
        <v>4320.4108500000002</v>
      </c>
      <c r="P925" s="138" t="str" cm="1">
        <f t="array" ref="P925">INDEX(bmi[bmi name],MATCH(1,(insurance9[[#This Row],[bmi]]&lt;bmi[bmi atas])*(insurance9[[#This Row],[bmi]]&gt;=bmi[bmi bawah]),0),0)</f>
        <v>Obesitas II</v>
      </c>
      <c r="Q925" s="138">
        <f>insurance9[[#This Row],[cha]]</f>
        <v>4320.4108500000002</v>
      </c>
      <c r="R925" s="138" t="str">
        <f>insurance9[[#This Row],[smo]]</f>
        <v>Non Perokok</v>
      </c>
      <c r="S925" s="149">
        <f>insurance9[[#This Row],[bmi]]</f>
        <v>35.814999999999998</v>
      </c>
      <c r="T925" s="149">
        <f>insurance9[[#This Row],[age]]</f>
        <v>34</v>
      </c>
      <c r="U925" s="149">
        <f>insurance9[[#This Row],[bmi2]]</f>
        <v>35.814999999999998</v>
      </c>
      <c r="V925">
        <f>insurance9[[#This Row],[charges_class]]</f>
        <v>1</v>
      </c>
      <c r="W925">
        <f>VLOOKUP(insurance9[[#This Row],[region]],Table2[],2,0)</f>
        <v>1</v>
      </c>
      <c r="X925">
        <f>IF(insurance9[[#This Row],[sex]]="female",0,1)</f>
        <v>1</v>
      </c>
      <c r="Y925">
        <f>insurance9[[#This Row],[bmi]]</f>
        <v>35.814999999999998</v>
      </c>
      <c r="Z925">
        <f>insurance9[[#This Row],[children]]</f>
        <v>0</v>
      </c>
    </row>
    <row r="926" spans="1:26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 s="29">
        <v>6250.4350000000004</v>
      </c>
      <c r="H926" cm="1">
        <f t="array" ref="H926">INDEX(kelas_charges[kelas],MATCH(1,(insurance9[[#This Row],[charges]]&gt;=kelas_charges[Lower])*(insurance9[[#This Row],[charges]]&lt;kelas_charges[Upper]),0),1)</f>
        <v>1</v>
      </c>
      <c r="I926" t="str" cm="1">
        <f t="array" ref="I926">INDEX(kelas_charges[desc],MATCH(1,(insurance9[[#This Row],[charges]]&gt;=kelas_charges[Lower])*(insurance9[[#This Row],[charges]]&lt;kelas_charges[Upper]),0),1)</f>
        <v>1121 s.d 6817</v>
      </c>
      <c r="J926">
        <f>IF(insurance9[[#This Row],[charges]]&gt;16700,1,0)</f>
        <v>0</v>
      </c>
      <c r="K926" s="138">
        <f>insurance9[[#This Row],[charges]]</f>
        <v>6250.4350000000004</v>
      </c>
      <c r="L926">
        <f>insurance9[[#This Row],[age]]</f>
        <v>43</v>
      </c>
      <c r="M926">
        <f>IF(insurance9[[#This Row],[smoker]]="yes",1,0)</f>
        <v>0</v>
      </c>
      <c r="N926" t="str">
        <f>IF(insurance9[[#This Row],[smoker]]="yes","Perokok","Non Perokok")</f>
        <v>Non Perokok</v>
      </c>
      <c r="O926" s="138">
        <f>insurance9[[#This Row],[charges]]</f>
        <v>6250.4350000000004</v>
      </c>
      <c r="P926" s="138" t="str" cm="1">
        <f t="array" ref="P926">INDEX(bmi[bmi name],MATCH(1,(insurance9[[#This Row],[bmi]]&lt;bmi[bmi atas])*(insurance9[[#This Row],[bmi]]&gt;=bmi[bmi bawah]),0),0)</f>
        <v>Overweight</v>
      </c>
      <c r="Q926" s="138">
        <f>insurance9[[#This Row],[cha]]</f>
        <v>6250.4350000000004</v>
      </c>
      <c r="R926" s="138" t="str">
        <f>insurance9[[#This Row],[smo]]</f>
        <v>Non Perokok</v>
      </c>
      <c r="S926" s="149">
        <f>insurance9[[#This Row],[bmi]]</f>
        <v>23.2</v>
      </c>
      <c r="T926" s="149">
        <f>insurance9[[#This Row],[age]]</f>
        <v>43</v>
      </c>
      <c r="U926" s="149">
        <f>insurance9[[#This Row],[bmi2]]</f>
        <v>23.2</v>
      </c>
      <c r="V926">
        <f>insurance9[[#This Row],[charges_class]]</f>
        <v>1</v>
      </c>
      <c r="W926">
        <f>VLOOKUP(insurance9[[#This Row],[region]],Table2[],2,0)</f>
        <v>3</v>
      </c>
      <c r="X926">
        <f>IF(insurance9[[#This Row],[sex]]="female",0,1)</f>
        <v>1</v>
      </c>
      <c r="Y926">
        <f>insurance9[[#This Row],[bmi]]</f>
        <v>23.2</v>
      </c>
      <c r="Z926">
        <f>insurance9[[#This Row],[children]]</f>
        <v>0</v>
      </c>
    </row>
    <row r="927" spans="1:26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 s="29">
        <v>25333.332839999999</v>
      </c>
      <c r="H927" cm="1">
        <f t="array" ref="H927">INDEX(kelas_charges[kelas],MATCH(1,(insurance9[[#This Row],[charges]]&gt;=kelas_charges[Lower])*(insurance9[[#This Row],[charges]]&lt;kelas_charges[Upper]),0),1)</f>
        <v>5</v>
      </c>
      <c r="I927" t="str" cm="1">
        <f t="array" ref="I927">INDEX(kelas_charges[desc],MATCH(1,(insurance9[[#This Row],[charges]]&gt;=kelas_charges[Lower])*(insurance9[[#This Row],[charges]]&lt;kelas_charges[Upper]),0),1)</f>
        <v>23903 s.d 29598</v>
      </c>
      <c r="J927">
        <f>IF(insurance9[[#This Row],[charges]]&gt;16700,1,0)</f>
        <v>1</v>
      </c>
      <c r="K927" s="138">
        <f>insurance9[[#This Row],[charges]]</f>
        <v>25333.332839999999</v>
      </c>
      <c r="L927">
        <f>insurance9[[#This Row],[age]]</f>
        <v>50</v>
      </c>
      <c r="M927">
        <f>IF(insurance9[[#This Row],[smoker]]="yes",1,0)</f>
        <v>0</v>
      </c>
      <c r="N927" t="str">
        <f>IF(insurance9[[#This Row],[smoker]]="yes","Perokok","Non Perokok")</f>
        <v>Non Perokok</v>
      </c>
      <c r="O927" s="138">
        <f>insurance9[[#This Row],[charges]]</f>
        <v>25333.332839999999</v>
      </c>
      <c r="P927" s="138" t="str" cm="1">
        <f t="array" ref="P927">INDEX(bmi[bmi name],MATCH(1,(insurance9[[#This Row],[bmi]]&lt;bmi[bmi atas])*(insurance9[[#This Row],[bmi]]&gt;=bmi[bmi bawah]),0),0)</f>
        <v>Obesitas II</v>
      </c>
      <c r="Q927" s="138">
        <f>insurance9[[#This Row],[cha]]</f>
        <v>25333.332839999999</v>
      </c>
      <c r="R927" s="138" t="str">
        <f>insurance9[[#This Row],[smo]]</f>
        <v>Non Perokok</v>
      </c>
      <c r="S927" s="149">
        <f>insurance9[[#This Row],[bmi]]</f>
        <v>32.11</v>
      </c>
      <c r="T927" s="149">
        <f>insurance9[[#This Row],[age]]</f>
        <v>50</v>
      </c>
      <c r="U927" s="149">
        <f>insurance9[[#This Row],[bmi2]]</f>
        <v>32.11</v>
      </c>
      <c r="V927">
        <f>insurance9[[#This Row],[charges_class]]</f>
        <v>5</v>
      </c>
      <c r="W927">
        <f>VLOOKUP(insurance9[[#This Row],[region]],Table2[],2,0)</f>
        <v>2</v>
      </c>
      <c r="X927">
        <f>IF(insurance9[[#This Row],[sex]]="female",0,1)</f>
        <v>1</v>
      </c>
      <c r="Y927">
        <f>insurance9[[#This Row],[bmi]]</f>
        <v>32.11</v>
      </c>
      <c r="Z927">
        <f>insurance9[[#This Row],[children]]</f>
        <v>2</v>
      </c>
    </row>
    <row r="928" spans="1:26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 s="29">
        <v>2913.569</v>
      </c>
      <c r="H928" cm="1">
        <f t="array" ref="H928">INDEX(kelas_charges[kelas],MATCH(1,(insurance9[[#This Row],[charges]]&gt;=kelas_charges[Lower])*(insurance9[[#This Row],[charges]]&lt;kelas_charges[Upper]),0),1)</f>
        <v>1</v>
      </c>
      <c r="I928" t="str" cm="1">
        <f t="array" ref="I928">INDEX(kelas_charges[desc],MATCH(1,(insurance9[[#This Row],[charges]]&gt;=kelas_charges[Lower])*(insurance9[[#This Row],[charges]]&lt;kelas_charges[Upper]),0),1)</f>
        <v>1121 s.d 6817</v>
      </c>
      <c r="J928">
        <f>IF(insurance9[[#This Row],[charges]]&gt;16700,1,0)</f>
        <v>0</v>
      </c>
      <c r="K928" s="138">
        <f>insurance9[[#This Row],[charges]]</f>
        <v>2913.569</v>
      </c>
      <c r="L928">
        <f>insurance9[[#This Row],[age]]</f>
        <v>19</v>
      </c>
      <c r="M928">
        <f>IF(insurance9[[#This Row],[smoker]]="yes",1,0)</f>
        <v>0</v>
      </c>
      <c r="N928" t="str">
        <f>IF(insurance9[[#This Row],[smoker]]="yes","Perokok","Non Perokok")</f>
        <v>Non Perokok</v>
      </c>
      <c r="O928" s="138">
        <f>insurance9[[#This Row],[charges]]</f>
        <v>2913.569</v>
      </c>
      <c r="P928" s="138" t="str" cm="1">
        <f t="array" ref="P928">INDEX(bmi[bmi name],MATCH(1,(insurance9[[#This Row],[bmi]]&lt;bmi[bmi atas])*(insurance9[[#This Row],[bmi]]&gt;=bmi[bmi bawah]),0),0)</f>
        <v>Overweight</v>
      </c>
      <c r="Q928" s="138">
        <f>insurance9[[#This Row],[cha]]</f>
        <v>2913.569</v>
      </c>
      <c r="R928" s="138" t="str">
        <f>insurance9[[#This Row],[smo]]</f>
        <v>Non Perokok</v>
      </c>
      <c r="S928" s="149">
        <f>insurance9[[#This Row],[bmi]]</f>
        <v>23.4</v>
      </c>
      <c r="T928" s="149">
        <f>insurance9[[#This Row],[age]]</f>
        <v>19</v>
      </c>
      <c r="U928" s="149">
        <f>insurance9[[#This Row],[bmi2]]</f>
        <v>23.4</v>
      </c>
      <c r="V928">
        <f>insurance9[[#This Row],[charges_class]]</f>
        <v>1</v>
      </c>
      <c r="W928">
        <f>VLOOKUP(insurance9[[#This Row],[region]],Table2[],2,0)</f>
        <v>3</v>
      </c>
      <c r="X928">
        <f>IF(insurance9[[#This Row],[sex]]="female",0,1)</f>
        <v>0</v>
      </c>
      <c r="Y928">
        <f>insurance9[[#This Row],[bmi]]</f>
        <v>23.4</v>
      </c>
      <c r="Z928">
        <f>insurance9[[#This Row],[children]]</f>
        <v>2</v>
      </c>
    </row>
    <row r="929" spans="1:26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 s="29">
        <v>12032.325999999999</v>
      </c>
      <c r="H929" cm="1">
        <f t="array" ref="H929">INDEX(kelas_charges[kelas],MATCH(1,(insurance9[[#This Row],[charges]]&gt;=kelas_charges[Lower])*(insurance9[[#This Row],[charges]]&lt;kelas_charges[Upper]),0),1)</f>
        <v>2</v>
      </c>
      <c r="I929" t="str" cm="1">
        <f t="array" ref="I929">INDEX(kelas_charges[desc],MATCH(1,(insurance9[[#This Row],[charges]]&gt;=kelas_charges[Lower])*(insurance9[[#This Row],[charges]]&lt;kelas_charges[Upper]),0),1)</f>
        <v>6817 s.d 12512</v>
      </c>
      <c r="J929">
        <f>IF(insurance9[[#This Row],[charges]]&gt;16700,1,0)</f>
        <v>0</v>
      </c>
      <c r="K929" s="138">
        <f>insurance9[[#This Row],[charges]]</f>
        <v>12032.325999999999</v>
      </c>
      <c r="L929">
        <f>insurance9[[#This Row],[age]]</f>
        <v>57</v>
      </c>
      <c r="M929">
        <f>IF(insurance9[[#This Row],[smoker]]="yes",1,0)</f>
        <v>0</v>
      </c>
      <c r="N929" t="str">
        <f>IF(insurance9[[#This Row],[smoker]]="yes","Perokok","Non Perokok")</f>
        <v>Non Perokok</v>
      </c>
      <c r="O929" s="138">
        <f>insurance9[[#This Row],[charges]]</f>
        <v>12032.325999999999</v>
      </c>
      <c r="P929" s="138" t="str" cm="1">
        <f t="array" ref="P929">INDEX(bmi[bmi name],MATCH(1,(insurance9[[#This Row],[bmi]]&lt;bmi[bmi atas])*(insurance9[[#This Row],[bmi]]&gt;=bmi[bmi bawah]),0),0)</f>
        <v>Normal</v>
      </c>
      <c r="Q929" s="138">
        <f>insurance9[[#This Row],[cha]]</f>
        <v>12032.325999999999</v>
      </c>
      <c r="R929" s="138" t="str">
        <f>insurance9[[#This Row],[smo]]</f>
        <v>Non Perokok</v>
      </c>
      <c r="S929" s="149">
        <f>insurance9[[#This Row],[bmi]]</f>
        <v>20.100000000000001</v>
      </c>
      <c r="T929" s="149">
        <f>insurance9[[#This Row],[age]]</f>
        <v>57</v>
      </c>
      <c r="U929" s="149">
        <f>insurance9[[#This Row],[bmi2]]</f>
        <v>20.100000000000001</v>
      </c>
      <c r="V929">
        <f>insurance9[[#This Row],[charges_class]]</f>
        <v>2</v>
      </c>
      <c r="W929">
        <f>VLOOKUP(insurance9[[#This Row],[region]],Table2[],2,0)</f>
        <v>3</v>
      </c>
      <c r="X929">
        <f>IF(insurance9[[#This Row],[sex]]="female",0,1)</f>
        <v>0</v>
      </c>
      <c r="Y929">
        <f>insurance9[[#This Row],[bmi]]</f>
        <v>20.100000000000001</v>
      </c>
      <c r="Z929">
        <f>insurance9[[#This Row],[children]]</f>
        <v>1</v>
      </c>
    </row>
    <row r="930" spans="1:26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 s="29">
        <v>13470.804400000001</v>
      </c>
      <c r="H930" cm="1">
        <f t="array" ref="H930">INDEX(kelas_charges[kelas],MATCH(1,(insurance9[[#This Row],[charges]]&gt;=kelas_charges[Lower])*(insurance9[[#This Row],[charges]]&lt;kelas_charges[Upper]),0),1)</f>
        <v>3</v>
      </c>
      <c r="I930" t="str" cm="1">
        <f t="array" ref="I930">INDEX(kelas_charges[desc],MATCH(1,(insurance9[[#This Row],[charges]]&gt;=kelas_charges[Lower])*(insurance9[[#This Row],[charges]]&lt;kelas_charges[Upper]),0),1)</f>
        <v>12512 s.d 18207</v>
      </c>
      <c r="J930">
        <f>IF(insurance9[[#This Row],[charges]]&gt;16700,1,0)</f>
        <v>0</v>
      </c>
      <c r="K930" s="138">
        <f>insurance9[[#This Row],[charges]]</f>
        <v>13470.804400000001</v>
      </c>
      <c r="L930">
        <f>insurance9[[#This Row],[age]]</f>
        <v>62</v>
      </c>
      <c r="M930">
        <f>IF(insurance9[[#This Row],[smoker]]="yes",1,0)</f>
        <v>0</v>
      </c>
      <c r="N930" t="str">
        <f>IF(insurance9[[#This Row],[smoker]]="yes","Perokok","Non Perokok")</f>
        <v>Non Perokok</v>
      </c>
      <c r="O930" s="138">
        <f>insurance9[[#This Row],[charges]]</f>
        <v>13470.804400000001</v>
      </c>
      <c r="P930" s="138" t="str" cm="1">
        <f t="array" ref="P930">INDEX(bmi[bmi name],MATCH(1,(insurance9[[#This Row],[bmi]]&lt;bmi[bmi atas])*(insurance9[[#This Row],[bmi]]&gt;=bmi[bmi bawah]),0),0)</f>
        <v>Obesitas II</v>
      </c>
      <c r="Q930" s="138">
        <f>insurance9[[#This Row],[cha]]</f>
        <v>13470.804400000001</v>
      </c>
      <c r="R930" s="138" t="str">
        <f>insurance9[[#This Row],[smo]]</f>
        <v>Non Perokok</v>
      </c>
      <c r="S930" s="149">
        <f>insurance9[[#This Row],[bmi]]</f>
        <v>39.159999999999997</v>
      </c>
      <c r="T930" s="149">
        <f>insurance9[[#This Row],[age]]</f>
        <v>62</v>
      </c>
      <c r="U930" s="149">
        <f>insurance9[[#This Row],[bmi2]]</f>
        <v>39.159999999999997</v>
      </c>
      <c r="V930">
        <f>insurance9[[#This Row],[charges_class]]</f>
        <v>3</v>
      </c>
      <c r="W930">
        <f>VLOOKUP(insurance9[[#This Row],[region]],Table2[],2,0)</f>
        <v>4</v>
      </c>
      <c r="X930">
        <f>IF(insurance9[[#This Row],[sex]]="female",0,1)</f>
        <v>0</v>
      </c>
      <c r="Y930">
        <f>insurance9[[#This Row],[bmi]]</f>
        <v>39.159999999999997</v>
      </c>
      <c r="Z930">
        <f>insurance9[[#This Row],[children]]</f>
        <v>0</v>
      </c>
    </row>
    <row r="931" spans="1:26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 s="29">
        <v>6289.7548999999999</v>
      </c>
      <c r="H931" cm="1">
        <f t="array" ref="H931">INDEX(kelas_charges[kelas],MATCH(1,(insurance9[[#This Row],[charges]]&gt;=kelas_charges[Lower])*(insurance9[[#This Row],[charges]]&lt;kelas_charges[Upper]),0),1)</f>
        <v>1</v>
      </c>
      <c r="I931" t="str" cm="1">
        <f t="array" ref="I931">INDEX(kelas_charges[desc],MATCH(1,(insurance9[[#This Row],[charges]]&gt;=kelas_charges[Lower])*(insurance9[[#This Row],[charges]]&lt;kelas_charges[Upper]),0),1)</f>
        <v>1121 s.d 6817</v>
      </c>
      <c r="J931">
        <f>IF(insurance9[[#This Row],[charges]]&gt;16700,1,0)</f>
        <v>0</v>
      </c>
      <c r="K931" s="138">
        <f>insurance9[[#This Row],[charges]]</f>
        <v>6289.7548999999999</v>
      </c>
      <c r="L931">
        <f>insurance9[[#This Row],[age]]</f>
        <v>41</v>
      </c>
      <c r="M931">
        <f>IF(insurance9[[#This Row],[smoker]]="yes",1,0)</f>
        <v>0</v>
      </c>
      <c r="N931" t="str">
        <f>IF(insurance9[[#This Row],[smoker]]="yes","Perokok","Non Perokok")</f>
        <v>Non Perokok</v>
      </c>
      <c r="O931" s="138">
        <f>insurance9[[#This Row],[charges]]</f>
        <v>6289.7548999999999</v>
      </c>
      <c r="P931" s="138" t="str" cm="1">
        <f t="array" ref="P931">INDEX(bmi[bmi name],MATCH(1,(insurance9[[#This Row],[bmi]]&lt;bmi[bmi atas])*(insurance9[[#This Row],[bmi]]&gt;=bmi[bmi bawah]),0),0)</f>
        <v>Obesitas II</v>
      </c>
      <c r="Q931" s="138">
        <f>insurance9[[#This Row],[cha]]</f>
        <v>6289.7548999999999</v>
      </c>
      <c r="R931" s="138" t="str">
        <f>insurance9[[#This Row],[smo]]</f>
        <v>Non Perokok</v>
      </c>
      <c r="S931" s="149">
        <f>insurance9[[#This Row],[bmi]]</f>
        <v>34.21</v>
      </c>
      <c r="T931" s="149">
        <f>insurance9[[#This Row],[age]]</f>
        <v>41</v>
      </c>
      <c r="U931" s="149">
        <f>insurance9[[#This Row],[bmi2]]</f>
        <v>34.21</v>
      </c>
      <c r="V931">
        <f>insurance9[[#This Row],[charges_class]]</f>
        <v>1</v>
      </c>
      <c r="W931">
        <f>VLOOKUP(insurance9[[#This Row],[region]],Table2[],2,0)</f>
        <v>4</v>
      </c>
      <c r="X931">
        <f>IF(insurance9[[#This Row],[sex]]="female",0,1)</f>
        <v>1</v>
      </c>
      <c r="Y931">
        <f>insurance9[[#This Row],[bmi]]</f>
        <v>34.21</v>
      </c>
      <c r="Z931">
        <f>insurance9[[#This Row],[children]]</f>
        <v>1</v>
      </c>
    </row>
    <row r="932" spans="1:26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 s="29">
        <v>2927.0646999999999</v>
      </c>
      <c r="H932" cm="1">
        <f t="array" ref="H932">INDEX(kelas_charges[kelas],MATCH(1,(insurance9[[#This Row],[charges]]&gt;=kelas_charges[Lower])*(insurance9[[#This Row],[charges]]&lt;kelas_charges[Upper]),0),1)</f>
        <v>1</v>
      </c>
      <c r="I932" t="str" cm="1">
        <f t="array" ref="I932">INDEX(kelas_charges[desc],MATCH(1,(insurance9[[#This Row],[charges]]&gt;=kelas_charges[Lower])*(insurance9[[#This Row],[charges]]&lt;kelas_charges[Upper]),0),1)</f>
        <v>1121 s.d 6817</v>
      </c>
      <c r="J932">
        <f>IF(insurance9[[#This Row],[charges]]&gt;16700,1,0)</f>
        <v>0</v>
      </c>
      <c r="K932" s="138">
        <f>insurance9[[#This Row],[charges]]</f>
        <v>2927.0646999999999</v>
      </c>
      <c r="L932">
        <f>insurance9[[#This Row],[age]]</f>
        <v>26</v>
      </c>
      <c r="M932">
        <f>IF(insurance9[[#This Row],[smoker]]="yes",1,0)</f>
        <v>0</v>
      </c>
      <c r="N932" t="str">
        <f>IF(insurance9[[#This Row],[smoker]]="yes","Perokok","Non Perokok")</f>
        <v>Non Perokok</v>
      </c>
      <c r="O932" s="138">
        <f>insurance9[[#This Row],[charges]]</f>
        <v>2927.0646999999999</v>
      </c>
      <c r="P932" s="138" t="str" cm="1">
        <f t="array" ref="P932">INDEX(bmi[bmi name],MATCH(1,(insurance9[[#This Row],[bmi]]&lt;bmi[bmi atas])*(insurance9[[#This Row],[bmi]]&gt;=bmi[bmi bawah]),0),0)</f>
        <v>Obesitas II</v>
      </c>
      <c r="Q932" s="138">
        <f>insurance9[[#This Row],[cha]]</f>
        <v>2927.0646999999999</v>
      </c>
      <c r="R932" s="138" t="str">
        <f>insurance9[[#This Row],[smo]]</f>
        <v>Non Perokok</v>
      </c>
      <c r="S932" s="149">
        <f>insurance9[[#This Row],[bmi]]</f>
        <v>46.53</v>
      </c>
      <c r="T932" s="149">
        <f>insurance9[[#This Row],[age]]</f>
        <v>26</v>
      </c>
      <c r="U932" s="149">
        <f>insurance9[[#This Row],[bmi2]]</f>
        <v>46.53</v>
      </c>
      <c r="V932">
        <f>insurance9[[#This Row],[charges_class]]</f>
        <v>1</v>
      </c>
      <c r="W932">
        <f>VLOOKUP(insurance9[[#This Row],[region]],Table2[],2,0)</f>
        <v>4</v>
      </c>
      <c r="X932">
        <f>IF(insurance9[[#This Row],[sex]]="female",0,1)</f>
        <v>1</v>
      </c>
      <c r="Y932">
        <f>insurance9[[#This Row],[bmi]]</f>
        <v>46.53</v>
      </c>
      <c r="Z932">
        <f>insurance9[[#This Row],[children]]</f>
        <v>1</v>
      </c>
    </row>
    <row r="933" spans="1:26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 s="29">
        <v>6238.2979999999998</v>
      </c>
      <c r="H933" cm="1">
        <f t="array" ref="H933">INDEX(kelas_charges[kelas],MATCH(1,(insurance9[[#This Row],[charges]]&gt;=kelas_charges[Lower])*(insurance9[[#This Row],[charges]]&lt;kelas_charges[Upper]),0),1)</f>
        <v>1</v>
      </c>
      <c r="I933" t="str" cm="1">
        <f t="array" ref="I933">INDEX(kelas_charges[desc],MATCH(1,(insurance9[[#This Row],[charges]]&gt;=kelas_charges[Lower])*(insurance9[[#This Row],[charges]]&lt;kelas_charges[Upper]),0),1)</f>
        <v>1121 s.d 6817</v>
      </c>
      <c r="J933">
        <f>IF(insurance9[[#This Row],[charges]]&gt;16700,1,0)</f>
        <v>0</v>
      </c>
      <c r="K933" s="138">
        <f>insurance9[[#This Row],[charges]]</f>
        <v>6238.2979999999998</v>
      </c>
      <c r="L933">
        <f>insurance9[[#This Row],[age]]</f>
        <v>39</v>
      </c>
      <c r="M933">
        <f>IF(insurance9[[#This Row],[smoker]]="yes",1,0)</f>
        <v>0</v>
      </c>
      <c r="N933" t="str">
        <f>IF(insurance9[[#This Row],[smoker]]="yes","Perokok","Non Perokok")</f>
        <v>Non Perokok</v>
      </c>
      <c r="O933" s="138">
        <f>insurance9[[#This Row],[charges]]</f>
        <v>6238.2979999999998</v>
      </c>
      <c r="P933" s="138" t="str" cm="1">
        <f t="array" ref="P933">INDEX(bmi[bmi name],MATCH(1,(insurance9[[#This Row],[bmi]]&lt;bmi[bmi atas])*(insurance9[[#This Row],[bmi]]&gt;=bmi[bmi bawah]),0),0)</f>
        <v>Obesitas II</v>
      </c>
      <c r="Q933" s="138">
        <f>insurance9[[#This Row],[cha]]</f>
        <v>6238.2979999999998</v>
      </c>
      <c r="R933" s="138" t="str">
        <f>insurance9[[#This Row],[smo]]</f>
        <v>Non Perokok</v>
      </c>
      <c r="S933" s="149">
        <f>insurance9[[#This Row],[bmi]]</f>
        <v>32.5</v>
      </c>
      <c r="T933" s="149">
        <f>insurance9[[#This Row],[age]]</f>
        <v>39</v>
      </c>
      <c r="U933" s="149">
        <f>insurance9[[#This Row],[bmi2]]</f>
        <v>32.5</v>
      </c>
      <c r="V933">
        <f>insurance9[[#This Row],[charges_class]]</f>
        <v>1</v>
      </c>
      <c r="W933">
        <f>VLOOKUP(insurance9[[#This Row],[region]],Table2[],2,0)</f>
        <v>3</v>
      </c>
      <c r="X933">
        <f>IF(insurance9[[#This Row],[sex]]="female",0,1)</f>
        <v>0</v>
      </c>
      <c r="Y933">
        <f>insurance9[[#This Row],[bmi]]</f>
        <v>32.5</v>
      </c>
      <c r="Z933">
        <f>insurance9[[#This Row],[children]]</f>
        <v>1</v>
      </c>
    </row>
    <row r="934" spans="1:26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 s="29">
        <v>10096.969999999999</v>
      </c>
      <c r="H934" cm="1">
        <f t="array" ref="H934">INDEX(kelas_charges[kelas],MATCH(1,(insurance9[[#This Row],[charges]]&gt;=kelas_charges[Lower])*(insurance9[[#This Row],[charges]]&lt;kelas_charges[Upper]),0),1)</f>
        <v>2</v>
      </c>
      <c r="I934" t="str" cm="1">
        <f t="array" ref="I934">INDEX(kelas_charges[desc],MATCH(1,(insurance9[[#This Row],[charges]]&gt;=kelas_charges[Lower])*(insurance9[[#This Row],[charges]]&lt;kelas_charges[Upper]),0),1)</f>
        <v>6817 s.d 12512</v>
      </c>
      <c r="J934">
        <f>IF(insurance9[[#This Row],[charges]]&gt;16700,1,0)</f>
        <v>0</v>
      </c>
      <c r="K934" s="138">
        <f>insurance9[[#This Row],[charges]]</f>
        <v>10096.969999999999</v>
      </c>
      <c r="L934">
        <f>insurance9[[#This Row],[age]]</f>
        <v>46</v>
      </c>
      <c r="M934">
        <f>IF(insurance9[[#This Row],[smoker]]="yes",1,0)</f>
        <v>0</v>
      </c>
      <c r="N934" t="str">
        <f>IF(insurance9[[#This Row],[smoker]]="yes","Perokok","Non Perokok")</f>
        <v>Non Perokok</v>
      </c>
      <c r="O934" s="138">
        <f>insurance9[[#This Row],[charges]]</f>
        <v>10096.969999999999</v>
      </c>
      <c r="P934" s="138" t="str" cm="1">
        <f t="array" ref="P934">INDEX(bmi[bmi name],MATCH(1,(insurance9[[#This Row],[bmi]]&lt;bmi[bmi atas])*(insurance9[[#This Row],[bmi]]&gt;=bmi[bmi bawah]),0),0)</f>
        <v>Obesitas I</v>
      </c>
      <c r="Q934" s="138">
        <f>insurance9[[#This Row],[cha]]</f>
        <v>10096.969999999999</v>
      </c>
      <c r="R934" s="138" t="str">
        <f>insurance9[[#This Row],[smo]]</f>
        <v>Non Perokok</v>
      </c>
      <c r="S934" s="149">
        <f>insurance9[[#This Row],[bmi]]</f>
        <v>25.8</v>
      </c>
      <c r="T934" s="149">
        <f>insurance9[[#This Row],[age]]</f>
        <v>46</v>
      </c>
      <c r="U934" s="149">
        <f>insurance9[[#This Row],[bmi2]]</f>
        <v>25.8</v>
      </c>
      <c r="V934">
        <f>insurance9[[#This Row],[charges_class]]</f>
        <v>2</v>
      </c>
      <c r="W934">
        <f>VLOOKUP(insurance9[[#This Row],[region]],Table2[],2,0)</f>
        <v>3</v>
      </c>
      <c r="X934">
        <f>IF(insurance9[[#This Row],[sex]]="female",0,1)</f>
        <v>1</v>
      </c>
      <c r="Y934">
        <f>insurance9[[#This Row],[bmi]]</f>
        <v>25.8</v>
      </c>
      <c r="Z934">
        <f>insurance9[[#This Row],[children]]</f>
        <v>5</v>
      </c>
    </row>
    <row r="935" spans="1:26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 s="29">
        <v>7348.1419999999998</v>
      </c>
      <c r="H935" cm="1">
        <f t="array" ref="H935">INDEX(kelas_charges[kelas],MATCH(1,(insurance9[[#This Row],[charges]]&gt;=kelas_charges[Lower])*(insurance9[[#This Row],[charges]]&lt;kelas_charges[Upper]),0),1)</f>
        <v>2</v>
      </c>
      <c r="I935" t="str" cm="1">
        <f t="array" ref="I935">INDEX(kelas_charges[desc],MATCH(1,(insurance9[[#This Row],[charges]]&gt;=kelas_charges[Lower])*(insurance9[[#This Row],[charges]]&lt;kelas_charges[Upper]),0),1)</f>
        <v>6817 s.d 12512</v>
      </c>
      <c r="J935">
        <f>IF(insurance9[[#This Row],[charges]]&gt;16700,1,0)</f>
        <v>0</v>
      </c>
      <c r="K935" s="138">
        <f>insurance9[[#This Row],[charges]]</f>
        <v>7348.1419999999998</v>
      </c>
      <c r="L935">
        <f>insurance9[[#This Row],[age]]</f>
        <v>45</v>
      </c>
      <c r="M935">
        <f>IF(insurance9[[#This Row],[smoker]]="yes",1,0)</f>
        <v>0</v>
      </c>
      <c r="N935" t="str">
        <f>IF(insurance9[[#This Row],[smoker]]="yes","Perokok","Non Perokok")</f>
        <v>Non Perokok</v>
      </c>
      <c r="O935" s="138">
        <f>insurance9[[#This Row],[charges]]</f>
        <v>7348.1419999999998</v>
      </c>
      <c r="P935" s="138" t="str" cm="1">
        <f t="array" ref="P935">INDEX(bmi[bmi name],MATCH(1,(insurance9[[#This Row],[bmi]]&lt;bmi[bmi atas])*(insurance9[[#This Row],[bmi]]&gt;=bmi[bmi bawah]),0),0)</f>
        <v>Obesitas II</v>
      </c>
      <c r="Q935" s="138">
        <f>insurance9[[#This Row],[cha]]</f>
        <v>7348.1419999999998</v>
      </c>
      <c r="R935" s="138" t="str">
        <f>insurance9[[#This Row],[smo]]</f>
        <v>Non Perokok</v>
      </c>
      <c r="S935" s="149">
        <f>insurance9[[#This Row],[bmi]]</f>
        <v>35.299999999999997</v>
      </c>
      <c r="T935" s="149">
        <f>insurance9[[#This Row],[age]]</f>
        <v>45</v>
      </c>
      <c r="U935" s="149">
        <f>insurance9[[#This Row],[bmi2]]</f>
        <v>35.299999999999997</v>
      </c>
      <c r="V935">
        <f>insurance9[[#This Row],[charges_class]]</f>
        <v>2</v>
      </c>
      <c r="W935">
        <f>VLOOKUP(insurance9[[#This Row],[region]],Table2[],2,0)</f>
        <v>3</v>
      </c>
      <c r="X935">
        <f>IF(insurance9[[#This Row],[sex]]="female",0,1)</f>
        <v>0</v>
      </c>
      <c r="Y935">
        <f>insurance9[[#This Row],[bmi]]</f>
        <v>35.299999999999997</v>
      </c>
      <c r="Z935">
        <f>insurance9[[#This Row],[children]]</f>
        <v>0</v>
      </c>
    </row>
    <row r="936" spans="1:26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 s="29">
        <v>4673.3922000000002</v>
      </c>
      <c r="H936" cm="1">
        <f t="array" ref="H936">INDEX(kelas_charges[kelas],MATCH(1,(insurance9[[#This Row],[charges]]&gt;=kelas_charges[Lower])*(insurance9[[#This Row],[charges]]&lt;kelas_charges[Upper]),0),1)</f>
        <v>1</v>
      </c>
      <c r="I936" t="str" cm="1">
        <f t="array" ref="I936">INDEX(kelas_charges[desc],MATCH(1,(insurance9[[#This Row],[charges]]&gt;=kelas_charges[Lower])*(insurance9[[#This Row],[charges]]&lt;kelas_charges[Upper]),0),1)</f>
        <v>1121 s.d 6817</v>
      </c>
      <c r="J936">
        <f>IF(insurance9[[#This Row],[charges]]&gt;16700,1,0)</f>
        <v>0</v>
      </c>
      <c r="K936" s="138">
        <f>insurance9[[#This Row],[charges]]</f>
        <v>4673.3922000000002</v>
      </c>
      <c r="L936">
        <f>insurance9[[#This Row],[age]]</f>
        <v>32</v>
      </c>
      <c r="M936">
        <f>IF(insurance9[[#This Row],[smoker]]="yes",1,0)</f>
        <v>0</v>
      </c>
      <c r="N936" t="str">
        <f>IF(insurance9[[#This Row],[smoker]]="yes","Perokok","Non Perokok")</f>
        <v>Non Perokok</v>
      </c>
      <c r="O936" s="138">
        <f>insurance9[[#This Row],[charges]]</f>
        <v>4673.3922000000002</v>
      </c>
      <c r="P936" s="138" t="str" cm="1">
        <f t="array" ref="P936">INDEX(bmi[bmi name],MATCH(1,(insurance9[[#This Row],[bmi]]&lt;bmi[bmi atas])*(insurance9[[#This Row],[bmi]]&gt;=bmi[bmi bawah]),0),0)</f>
        <v>Obesitas II</v>
      </c>
      <c r="Q936" s="138">
        <f>insurance9[[#This Row],[cha]]</f>
        <v>4673.3922000000002</v>
      </c>
      <c r="R936" s="138" t="str">
        <f>insurance9[[#This Row],[smo]]</f>
        <v>Non Perokok</v>
      </c>
      <c r="S936" s="149">
        <f>insurance9[[#This Row],[bmi]]</f>
        <v>37.18</v>
      </c>
      <c r="T936" s="149">
        <f>insurance9[[#This Row],[age]]</f>
        <v>32</v>
      </c>
      <c r="U936" s="149">
        <f>insurance9[[#This Row],[bmi2]]</f>
        <v>37.18</v>
      </c>
      <c r="V936">
        <f>insurance9[[#This Row],[charges_class]]</f>
        <v>1</v>
      </c>
      <c r="W936">
        <f>VLOOKUP(insurance9[[#This Row],[region]],Table2[],2,0)</f>
        <v>4</v>
      </c>
      <c r="X936">
        <f>IF(insurance9[[#This Row],[sex]]="female",0,1)</f>
        <v>1</v>
      </c>
      <c r="Y936">
        <f>insurance9[[#This Row],[bmi]]</f>
        <v>37.18</v>
      </c>
      <c r="Z936">
        <f>insurance9[[#This Row],[children]]</f>
        <v>2</v>
      </c>
    </row>
    <row r="937" spans="1:26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 s="29">
        <v>12233.828</v>
      </c>
      <c r="H937" cm="1">
        <f t="array" ref="H937">INDEX(kelas_charges[kelas],MATCH(1,(insurance9[[#This Row],[charges]]&gt;=kelas_charges[Lower])*(insurance9[[#This Row],[charges]]&lt;kelas_charges[Upper]),0),1)</f>
        <v>2</v>
      </c>
      <c r="I937" t="str" cm="1">
        <f t="array" ref="I937">INDEX(kelas_charges[desc],MATCH(1,(insurance9[[#This Row],[charges]]&gt;=kelas_charges[Lower])*(insurance9[[#This Row],[charges]]&lt;kelas_charges[Upper]),0),1)</f>
        <v>6817 s.d 12512</v>
      </c>
      <c r="J937">
        <f>IF(insurance9[[#This Row],[charges]]&gt;16700,1,0)</f>
        <v>0</v>
      </c>
      <c r="K937" s="138">
        <f>insurance9[[#This Row],[charges]]</f>
        <v>12233.828</v>
      </c>
      <c r="L937">
        <f>insurance9[[#This Row],[age]]</f>
        <v>59</v>
      </c>
      <c r="M937">
        <f>IF(insurance9[[#This Row],[smoker]]="yes",1,0)</f>
        <v>0</v>
      </c>
      <c r="N937" t="str">
        <f>IF(insurance9[[#This Row],[smoker]]="yes","Perokok","Non Perokok")</f>
        <v>Non Perokok</v>
      </c>
      <c r="O937" s="138">
        <f>insurance9[[#This Row],[charges]]</f>
        <v>12233.828</v>
      </c>
      <c r="P937" s="138" t="str" cm="1">
        <f t="array" ref="P937">INDEX(bmi[bmi name],MATCH(1,(insurance9[[#This Row],[bmi]]&lt;bmi[bmi atas])*(insurance9[[#This Row],[bmi]]&gt;=bmi[bmi bawah]),0),0)</f>
        <v>Obesitas I</v>
      </c>
      <c r="Q937" s="138">
        <f>insurance9[[#This Row],[cha]]</f>
        <v>12233.828</v>
      </c>
      <c r="R937" s="138" t="str">
        <f>insurance9[[#This Row],[smo]]</f>
        <v>Non Perokok</v>
      </c>
      <c r="S937" s="149">
        <f>insurance9[[#This Row],[bmi]]</f>
        <v>27.5</v>
      </c>
      <c r="T937" s="149">
        <f>insurance9[[#This Row],[age]]</f>
        <v>59</v>
      </c>
      <c r="U937" s="149">
        <f>insurance9[[#This Row],[bmi2]]</f>
        <v>27.5</v>
      </c>
      <c r="V937">
        <f>insurance9[[#This Row],[charges_class]]</f>
        <v>2</v>
      </c>
      <c r="W937">
        <f>VLOOKUP(insurance9[[#This Row],[region]],Table2[],2,0)</f>
        <v>3</v>
      </c>
      <c r="X937">
        <f>IF(insurance9[[#This Row],[sex]]="female",0,1)</f>
        <v>0</v>
      </c>
      <c r="Y937">
        <f>insurance9[[#This Row],[bmi]]</f>
        <v>27.5</v>
      </c>
      <c r="Z937">
        <f>insurance9[[#This Row],[children]]</f>
        <v>0</v>
      </c>
    </row>
    <row r="938" spans="1:26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 s="29">
        <v>32108.662820000001</v>
      </c>
      <c r="H938" cm="1">
        <f t="array" ref="H938">INDEX(kelas_charges[kelas],MATCH(1,(insurance9[[#This Row],[charges]]&gt;=kelas_charges[Lower])*(insurance9[[#This Row],[charges]]&lt;kelas_charges[Upper]),0),1)</f>
        <v>6</v>
      </c>
      <c r="I938" t="str" cm="1">
        <f t="array" ref="I938">INDEX(kelas_charges[desc],MATCH(1,(insurance9[[#This Row],[charges]]&gt;=kelas_charges[Lower])*(insurance9[[#This Row],[charges]]&lt;kelas_charges[Upper]),0),1)</f>
        <v>29598 s.d 35293</v>
      </c>
      <c r="J938">
        <f>IF(insurance9[[#This Row],[charges]]&gt;16700,1,0)</f>
        <v>1</v>
      </c>
      <c r="K938" s="138">
        <f>insurance9[[#This Row],[charges]]</f>
        <v>32108.662820000001</v>
      </c>
      <c r="L938">
        <f>insurance9[[#This Row],[age]]</f>
        <v>44</v>
      </c>
      <c r="M938">
        <f>IF(insurance9[[#This Row],[smoker]]="yes",1,0)</f>
        <v>0</v>
      </c>
      <c r="N938" t="str">
        <f>IF(insurance9[[#This Row],[smoker]]="yes","Perokok","Non Perokok")</f>
        <v>Non Perokok</v>
      </c>
      <c r="O938" s="138">
        <f>insurance9[[#This Row],[charges]]</f>
        <v>32108.662820000001</v>
      </c>
      <c r="P938" s="138" t="str" cm="1">
        <f t="array" ref="P938">INDEX(bmi[bmi name],MATCH(1,(insurance9[[#This Row],[bmi]]&lt;bmi[bmi atas])*(insurance9[[#This Row],[bmi]]&gt;=bmi[bmi bawah]),0),0)</f>
        <v>Obesitas I</v>
      </c>
      <c r="Q938" s="138">
        <f>insurance9[[#This Row],[cha]]</f>
        <v>32108.662820000001</v>
      </c>
      <c r="R938" s="138" t="str">
        <f>insurance9[[#This Row],[smo]]</f>
        <v>Non Perokok</v>
      </c>
      <c r="S938" s="149">
        <f>insurance9[[#This Row],[bmi]]</f>
        <v>29.734999999999999</v>
      </c>
      <c r="T938" s="149">
        <f>insurance9[[#This Row],[age]]</f>
        <v>44</v>
      </c>
      <c r="U938" s="149">
        <f>insurance9[[#This Row],[bmi2]]</f>
        <v>29.734999999999999</v>
      </c>
      <c r="V938">
        <f>insurance9[[#This Row],[charges_class]]</f>
        <v>6</v>
      </c>
      <c r="W938">
        <f>VLOOKUP(insurance9[[#This Row],[region]],Table2[],2,0)</f>
        <v>2</v>
      </c>
      <c r="X938">
        <f>IF(insurance9[[#This Row],[sex]]="female",0,1)</f>
        <v>1</v>
      </c>
      <c r="Y938">
        <f>insurance9[[#This Row],[bmi]]</f>
        <v>29.734999999999999</v>
      </c>
      <c r="Z938">
        <f>insurance9[[#This Row],[children]]</f>
        <v>2</v>
      </c>
    </row>
    <row r="939" spans="1:26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 s="29">
        <v>8965.7957499999993</v>
      </c>
      <c r="H939" cm="1">
        <f t="array" ref="H939">INDEX(kelas_charges[kelas],MATCH(1,(insurance9[[#This Row],[charges]]&gt;=kelas_charges[Lower])*(insurance9[[#This Row],[charges]]&lt;kelas_charges[Upper]),0),1)</f>
        <v>2</v>
      </c>
      <c r="I939" t="str" cm="1">
        <f t="array" ref="I939">INDEX(kelas_charges[desc],MATCH(1,(insurance9[[#This Row],[charges]]&gt;=kelas_charges[Lower])*(insurance9[[#This Row],[charges]]&lt;kelas_charges[Upper]),0),1)</f>
        <v>6817 s.d 12512</v>
      </c>
      <c r="J939">
        <f>IF(insurance9[[#This Row],[charges]]&gt;16700,1,0)</f>
        <v>0</v>
      </c>
      <c r="K939" s="138">
        <f>insurance9[[#This Row],[charges]]</f>
        <v>8965.7957499999993</v>
      </c>
      <c r="L939">
        <f>insurance9[[#This Row],[age]]</f>
        <v>39</v>
      </c>
      <c r="M939">
        <f>IF(insurance9[[#This Row],[smoker]]="yes",1,0)</f>
        <v>0</v>
      </c>
      <c r="N939" t="str">
        <f>IF(insurance9[[#This Row],[smoker]]="yes","Perokok","Non Perokok")</f>
        <v>Non Perokok</v>
      </c>
      <c r="O939" s="138">
        <f>insurance9[[#This Row],[charges]]</f>
        <v>8965.7957499999993</v>
      </c>
      <c r="P939" s="138" t="str" cm="1">
        <f t="array" ref="P939">INDEX(bmi[bmi name],MATCH(1,(insurance9[[#This Row],[bmi]]&lt;bmi[bmi atas])*(insurance9[[#This Row],[bmi]]&gt;=bmi[bmi bawah]),0),0)</f>
        <v>Overweight</v>
      </c>
      <c r="Q939" s="138">
        <f>insurance9[[#This Row],[cha]]</f>
        <v>8965.7957499999993</v>
      </c>
      <c r="R939" s="138" t="str">
        <f>insurance9[[#This Row],[smo]]</f>
        <v>Non Perokok</v>
      </c>
      <c r="S939" s="149">
        <f>insurance9[[#This Row],[bmi]]</f>
        <v>24.225000000000001</v>
      </c>
      <c r="T939" s="149">
        <f>insurance9[[#This Row],[age]]</f>
        <v>39</v>
      </c>
      <c r="U939" s="149">
        <f>insurance9[[#This Row],[bmi2]]</f>
        <v>24.225000000000001</v>
      </c>
      <c r="V939">
        <f>insurance9[[#This Row],[charges_class]]</f>
        <v>2</v>
      </c>
      <c r="W939">
        <f>VLOOKUP(insurance9[[#This Row],[region]],Table2[],2,0)</f>
        <v>1</v>
      </c>
      <c r="X939">
        <f>IF(insurance9[[#This Row],[sex]]="female",0,1)</f>
        <v>0</v>
      </c>
      <c r="Y939">
        <f>insurance9[[#This Row],[bmi]]</f>
        <v>24.225000000000001</v>
      </c>
      <c r="Z939">
        <f>insurance9[[#This Row],[children]]</f>
        <v>5</v>
      </c>
    </row>
    <row r="940" spans="1:26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 s="29">
        <v>2304.0021999999999</v>
      </c>
      <c r="H940" cm="1">
        <f t="array" ref="H940">INDEX(kelas_charges[kelas],MATCH(1,(insurance9[[#This Row],[charges]]&gt;=kelas_charges[Lower])*(insurance9[[#This Row],[charges]]&lt;kelas_charges[Upper]),0),1)</f>
        <v>1</v>
      </c>
      <c r="I940" t="str" cm="1">
        <f t="array" ref="I940">INDEX(kelas_charges[desc],MATCH(1,(insurance9[[#This Row],[charges]]&gt;=kelas_charges[Lower])*(insurance9[[#This Row],[charges]]&lt;kelas_charges[Upper]),0),1)</f>
        <v>1121 s.d 6817</v>
      </c>
      <c r="J940">
        <f>IF(insurance9[[#This Row],[charges]]&gt;16700,1,0)</f>
        <v>0</v>
      </c>
      <c r="K940" s="138">
        <f>insurance9[[#This Row],[charges]]</f>
        <v>2304.0021999999999</v>
      </c>
      <c r="L940">
        <f>insurance9[[#This Row],[age]]</f>
        <v>18</v>
      </c>
      <c r="M940">
        <f>IF(insurance9[[#This Row],[smoker]]="yes",1,0)</f>
        <v>0</v>
      </c>
      <c r="N940" t="str">
        <f>IF(insurance9[[#This Row],[smoker]]="yes","Perokok","Non Perokok")</f>
        <v>Non Perokok</v>
      </c>
      <c r="O940" s="138">
        <f>insurance9[[#This Row],[charges]]</f>
        <v>2304.0021999999999</v>
      </c>
      <c r="P940" s="138" t="str" cm="1">
        <f t="array" ref="P940">INDEX(bmi[bmi name],MATCH(1,(insurance9[[#This Row],[bmi]]&lt;bmi[bmi atas])*(insurance9[[#This Row],[bmi]]&gt;=bmi[bmi bawah]),0),0)</f>
        <v>Obesitas I</v>
      </c>
      <c r="Q940" s="138">
        <f>insurance9[[#This Row],[cha]]</f>
        <v>2304.0021999999999</v>
      </c>
      <c r="R940" s="138" t="str">
        <f>insurance9[[#This Row],[smo]]</f>
        <v>Non Perokok</v>
      </c>
      <c r="S940" s="149">
        <f>insurance9[[#This Row],[bmi]]</f>
        <v>26.18</v>
      </c>
      <c r="T940" s="149">
        <f>insurance9[[#This Row],[age]]</f>
        <v>18</v>
      </c>
      <c r="U940" s="149">
        <f>insurance9[[#This Row],[bmi2]]</f>
        <v>26.18</v>
      </c>
      <c r="V940">
        <f>insurance9[[#This Row],[charges_class]]</f>
        <v>1</v>
      </c>
      <c r="W940">
        <f>VLOOKUP(insurance9[[#This Row],[region]],Table2[],2,0)</f>
        <v>4</v>
      </c>
      <c r="X940">
        <f>IF(insurance9[[#This Row],[sex]]="female",0,1)</f>
        <v>1</v>
      </c>
      <c r="Y940">
        <f>insurance9[[#This Row],[bmi]]</f>
        <v>26.18</v>
      </c>
      <c r="Z940">
        <f>insurance9[[#This Row],[children]]</f>
        <v>2</v>
      </c>
    </row>
    <row r="941" spans="1:26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 s="29">
        <v>9487.6442000000006</v>
      </c>
      <c r="H941" cm="1">
        <f t="array" ref="H941">INDEX(kelas_charges[kelas],MATCH(1,(insurance9[[#This Row],[charges]]&gt;=kelas_charges[Lower])*(insurance9[[#This Row],[charges]]&lt;kelas_charges[Upper]),0),1)</f>
        <v>2</v>
      </c>
      <c r="I941" t="str" cm="1">
        <f t="array" ref="I941">INDEX(kelas_charges[desc],MATCH(1,(insurance9[[#This Row],[charges]]&gt;=kelas_charges[Lower])*(insurance9[[#This Row],[charges]]&lt;kelas_charges[Upper]),0),1)</f>
        <v>6817 s.d 12512</v>
      </c>
      <c r="J941">
        <f>IF(insurance9[[#This Row],[charges]]&gt;16700,1,0)</f>
        <v>0</v>
      </c>
      <c r="K941" s="138">
        <f>insurance9[[#This Row],[charges]]</f>
        <v>9487.6442000000006</v>
      </c>
      <c r="L941">
        <f>insurance9[[#This Row],[age]]</f>
        <v>53</v>
      </c>
      <c r="M941">
        <f>IF(insurance9[[#This Row],[smoker]]="yes",1,0)</f>
        <v>0</v>
      </c>
      <c r="N941" t="str">
        <f>IF(insurance9[[#This Row],[smoker]]="yes","Perokok","Non Perokok")</f>
        <v>Non Perokok</v>
      </c>
      <c r="O941" s="138">
        <f>insurance9[[#This Row],[charges]]</f>
        <v>9487.6442000000006</v>
      </c>
      <c r="P941" s="138" t="str" cm="1">
        <f t="array" ref="P941">INDEX(bmi[bmi name],MATCH(1,(insurance9[[#This Row],[bmi]]&lt;bmi[bmi atas])*(insurance9[[#This Row],[bmi]]&gt;=bmi[bmi bawah]),0),0)</f>
        <v>Obesitas I</v>
      </c>
      <c r="Q941" s="138">
        <f>insurance9[[#This Row],[cha]]</f>
        <v>9487.6442000000006</v>
      </c>
      <c r="R941" s="138" t="str">
        <f>insurance9[[#This Row],[smo]]</f>
        <v>Non Perokok</v>
      </c>
      <c r="S941" s="149">
        <f>insurance9[[#This Row],[bmi]]</f>
        <v>29.48</v>
      </c>
      <c r="T941" s="149">
        <f>insurance9[[#This Row],[age]]</f>
        <v>53</v>
      </c>
      <c r="U941" s="149">
        <f>insurance9[[#This Row],[bmi2]]</f>
        <v>29.48</v>
      </c>
      <c r="V941">
        <f>insurance9[[#This Row],[charges_class]]</f>
        <v>2</v>
      </c>
      <c r="W941">
        <f>VLOOKUP(insurance9[[#This Row],[region]],Table2[],2,0)</f>
        <v>4</v>
      </c>
      <c r="X941">
        <f>IF(insurance9[[#This Row],[sex]]="female",0,1)</f>
        <v>1</v>
      </c>
      <c r="Y941">
        <f>insurance9[[#This Row],[bmi]]</f>
        <v>29.48</v>
      </c>
      <c r="Z941">
        <f>insurance9[[#This Row],[children]]</f>
        <v>0</v>
      </c>
    </row>
    <row r="942" spans="1:26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 s="29">
        <v>1121.8739</v>
      </c>
      <c r="H942" cm="1">
        <f t="array" ref="H942">INDEX(kelas_charges[kelas],MATCH(1,(insurance9[[#This Row],[charges]]&gt;=kelas_charges[Lower])*(insurance9[[#This Row],[charges]]&lt;kelas_charges[Upper]),0),1)</f>
        <v>1</v>
      </c>
      <c r="I942" t="str" cm="1">
        <f t="array" ref="I942">INDEX(kelas_charges[desc],MATCH(1,(insurance9[[#This Row],[charges]]&gt;=kelas_charges[Lower])*(insurance9[[#This Row],[charges]]&lt;kelas_charges[Upper]),0),1)</f>
        <v>1121 s.d 6817</v>
      </c>
      <c r="J942">
        <f>IF(insurance9[[#This Row],[charges]]&gt;16700,1,0)</f>
        <v>0</v>
      </c>
      <c r="K942" s="138">
        <f>insurance9[[#This Row],[charges]]</f>
        <v>1121.8739</v>
      </c>
      <c r="L942">
        <f>insurance9[[#This Row],[age]]</f>
        <v>18</v>
      </c>
      <c r="M942">
        <f>IF(insurance9[[#This Row],[smoker]]="yes",1,0)</f>
        <v>0</v>
      </c>
      <c r="N942" t="str">
        <f>IF(insurance9[[#This Row],[smoker]]="yes","Perokok","Non Perokok")</f>
        <v>Non Perokok</v>
      </c>
      <c r="O942" s="138">
        <f>insurance9[[#This Row],[charges]]</f>
        <v>1121.8739</v>
      </c>
      <c r="P942" s="138" t="str" cm="1">
        <f t="array" ref="P942">INDEX(bmi[bmi name],MATCH(1,(insurance9[[#This Row],[bmi]]&lt;bmi[bmi atas])*(insurance9[[#This Row],[bmi]]&gt;=bmi[bmi bawah]),0),0)</f>
        <v>Overweight</v>
      </c>
      <c r="Q942" s="138">
        <f>insurance9[[#This Row],[cha]]</f>
        <v>1121.8739</v>
      </c>
      <c r="R942" s="138" t="str">
        <f>insurance9[[#This Row],[smo]]</f>
        <v>Non Perokok</v>
      </c>
      <c r="S942" s="149">
        <f>insurance9[[#This Row],[bmi]]</f>
        <v>23.21</v>
      </c>
      <c r="T942" s="149">
        <f>insurance9[[#This Row],[age]]</f>
        <v>18</v>
      </c>
      <c r="U942" s="149">
        <f>insurance9[[#This Row],[bmi2]]</f>
        <v>23.21</v>
      </c>
      <c r="V942">
        <f>insurance9[[#This Row],[charges_class]]</f>
        <v>1</v>
      </c>
      <c r="W942">
        <f>VLOOKUP(insurance9[[#This Row],[region]],Table2[],2,0)</f>
        <v>4</v>
      </c>
      <c r="X942">
        <f>IF(insurance9[[#This Row],[sex]]="female",0,1)</f>
        <v>1</v>
      </c>
      <c r="Y942">
        <f>insurance9[[#This Row],[bmi]]</f>
        <v>23.21</v>
      </c>
      <c r="Z942">
        <f>insurance9[[#This Row],[children]]</f>
        <v>0</v>
      </c>
    </row>
    <row r="943" spans="1:26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 s="29">
        <v>9549.5650999999998</v>
      </c>
      <c r="H943" cm="1">
        <f t="array" ref="H943">INDEX(kelas_charges[kelas],MATCH(1,(insurance9[[#This Row],[charges]]&gt;=kelas_charges[Lower])*(insurance9[[#This Row],[charges]]&lt;kelas_charges[Upper]),0),1)</f>
        <v>2</v>
      </c>
      <c r="I943" t="str" cm="1">
        <f t="array" ref="I943">INDEX(kelas_charges[desc],MATCH(1,(insurance9[[#This Row],[charges]]&gt;=kelas_charges[Lower])*(insurance9[[#This Row],[charges]]&lt;kelas_charges[Upper]),0),1)</f>
        <v>6817 s.d 12512</v>
      </c>
      <c r="J943">
        <f>IF(insurance9[[#This Row],[charges]]&gt;16700,1,0)</f>
        <v>0</v>
      </c>
      <c r="K943" s="138">
        <f>insurance9[[#This Row],[charges]]</f>
        <v>9549.5650999999998</v>
      </c>
      <c r="L943">
        <f>insurance9[[#This Row],[age]]</f>
        <v>50</v>
      </c>
      <c r="M943">
        <f>IF(insurance9[[#This Row],[smoker]]="yes",1,0)</f>
        <v>0</v>
      </c>
      <c r="N943" t="str">
        <f>IF(insurance9[[#This Row],[smoker]]="yes","Perokok","Non Perokok")</f>
        <v>Non Perokok</v>
      </c>
      <c r="O943" s="138">
        <f>insurance9[[#This Row],[charges]]</f>
        <v>9549.5650999999998</v>
      </c>
      <c r="P943" s="138" t="str" cm="1">
        <f t="array" ref="P943">INDEX(bmi[bmi name],MATCH(1,(insurance9[[#This Row],[bmi]]&lt;bmi[bmi atas])*(insurance9[[#This Row],[bmi]]&gt;=bmi[bmi bawah]),0),0)</f>
        <v>Obesitas II</v>
      </c>
      <c r="Q943" s="138">
        <f>insurance9[[#This Row],[cha]]</f>
        <v>9549.5650999999998</v>
      </c>
      <c r="R943" s="138" t="str">
        <f>insurance9[[#This Row],[smo]]</f>
        <v>Non Perokok</v>
      </c>
      <c r="S943" s="149">
        <f>insurance9[[#This Row],[bmi]]</f>
        <v>46.09</v>
      </c>
      <c r="T943" s="149">
        <f>insurance9[[#This Row],[age]]</f>
        <v>50</v>
      </c>
      <c r="U943" s="149">
        <f>insurance9[[#This Row],[bmi2]]</f>
        <v>46.09</v>
      </c>
      <c r="V943">
        <f>insurance9[[#This Row],[charges_class]]</f>
        <v>2</v>
      </c>
      <c r="W943">
        <f>VLOOKUP(insurance9[[#This Row],[region]],Table2[],2,0)</f>
        <v>4</v>
      </c>
      <c r="X943">
        <f>IF(insurance9[[#This Row],[sex]]="female",0,1)</f>
        <v>0</v>
      </c>
      <c r="Y943">
        <f>insurance9[[#This Row],[bmi]]</f>
        <v>46.09</v>
      </c>
      <c r="Z943">
        <f>insurance9[[#This Row],[children]]</f>
        <v>1</v>
      </c>
    </row>
    <row r="944" spans="1:26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 s="29">
        <v>2217.4691499999999</v>
      </c>
      <c r="H944" cm="1">
        <f t="array" ref="H944">INDEX(kelas_charges[kelas],MATCH(1,(insurance9[[#This Row],[charges]]&gt;=kelas_charges[Lower])*(insurance9[[#This Row],[charges]]&lt;kelas_charges[Upper]),0),1)</f>
        <v>1</v>
      </c>
      <c r="I944" t="str" cm="1">
        <f t="array" ref="I944">INDEX(kelas_charges[desc],MATCH(1,(insurance9[[#This Row],[charges]]&gt;=kelas_charges[Lower])*(insurance9[[#This Row],[charges]]&lt;kelas_charges[Upper]),0),1)</f>
        <v>1121 s.d 6817</v>
      </c>
      <c r="J944">
        <f>IF(insurance9[[#This Row],[charges]]&gt;16700,1,0)</f>
        <v>0</v>
      </c>
      <c r="K944" s="138">
        <f>insurance9[[#This Row],[charges]]</f>
        <v>2217.4691499999999</v>
      </c>
      <c r="L944">
        <f>insurance9[[#This Row],[age]]</f>
        <v>18</v>
      </c>
      <c r="M944">
        <f>IF(insurance9[[#This Row],[smoker]]="yes",1,0)</f>
        <v>0</v>
      </c>
      <c r="N944" t="str">
        <f>IF(insurance9[[#This Row],[smoker]]="yes","Perokok","Non Perokok")</f>
        <v>Non Perokok</v>
      </c>
      <c r="O944" s="138">
        <f>insurance9[[#This Row],[charges]]</f>
        <v>2217.4691499999999</v>
      </c>
      <c r="P944" s="138" t="str" cm="1">
        <f t="array" ref="P944">INDEX(bmi[bmi name],MATCH(1,(insurance9[[#This Row],[bmi]]&lt;bmi[bmi atas])*(insurance9[[#This Row],[bmi]]&gt;=bmi[bmi bawah]),0),0)</f>
        <v>Obesitas II</v>
      </c>
      <c r="Q944" s="138">
        <f>insurance9[[#This Row],[cha]]</f>
        <v>2217.4691499999999</v>
      </c>
      <c r="R944" s="138" t="str">
        <f>insurance9[[#This Row],[smo]]</f>
        <v>Non Perokok</v>
      </c>
      <c r="S944" s="149">
        <f>insurance9[[#This Row],[bmi]]</f>
        <v>40.185000000000002</v>
      </c>
      <c r="T944" s="149">
        <f>insurance9[[#This Row],[age]]</f>
        <v>18</v>
      </c>
      <c r="U944" s="149">
        <f>insurance9[[#This Row],[bmi2]]</f>
        <v>40.185000000000002</v>
      </c>
      <c r="V944">
        <f>insurance9[[#This Row],[charges_class]]</f>
        <v>1</v>
      </c>
      <c r="W944">
        <f>VLOOKUP(insurance9[[#This Row],[region]],Table2[],2,0)</f>
        <v>2</v>
      </c>
      <c r="X944">
        <f>IF(insurance9[[#This Row],[sex]]="female",0,1)</f>
        <v>0</v>
      </c>
      <c r="Y944">
        <f>insurance9[[#This Row],[bmi]]</f>
        <v>40.185000000000002</v>
      </c>
      <c r="Z944">
        <f>insurance9[[#This Row],[children]]</f>
        <v>0</v>
      </c>
    </row>
    <row r="945" spans="1:26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 s="29">
        <v>1628.4709</v>
      </c>
      <c r="H945" cm="1">
        <f t="array" ref="H945">INDEX(kelas_charges[kelas],MATCH(1,(insurance9[[#This Row],[charges]]&gt;=kelas_charges[Lower])*(insurance9[[#This Row],[charges]]&lt;kelas_charges[Upper]),0),1)</f>
        <v>1</v>
      </c>
      <c r="I945" t="str" cm="1">
        <f t="array" ref="I945">INDEX(kelas_charges[desc],MATCH(1,(insurance9[[#This Row],[charges]]&gt;=kelas_charges[Lower])*(insurance9[[#This Row],[charges]]&lt;kelas_charges[Upper]),0),1)</f>
        <v>1121 s.d 6817</v>
      </c>
      <c r="J945">
        <f>IF(insurance9[[#This Row],[charges]]&gt;16700,1,0)</f>
        <v>0</v>
      </c>
      <c r="K945" s="138">
        <f>insurance9[[#This Row],[charges]]</f>
        <v>1628.4709</v>
      </c>
      <c r="L945">
        <f>insurance9[[#This Row],[age]]</f>
        <v>19</v>
      </c>
      <c r="M945">
        <f>IF(insurance9[[#This Row],[smoker]]="yes",1,0)</f>
        <v>0</v>
      </c>
      <c r="N945" t="str">
        <f>IF(insurance9[[#This Row],[smoker]]="yes","Perokok","Non Perokok")</f>
        <v>Non Perokok</v>
      </c>
      <c r="O945" s="138">
        <f>insurance9[[#This Row],[charges]]</f>
        <v>1628.4709</v>
      </c>
      <c r="P945" s="138" t="str" cm="1">
        <f t="array" ref="P945">INDEX(bmi[bmi name],MATCH(1,(insurance9[[#This Row],[bmi]]&lt;bmi[bmi atas])*(insurance9[[#This Row],[bmi]]&gt;=bmi[bmi bawah]),0),0)</f>
        <v>Normal</v>
      </c>
      <c r="Q945" s="138">
        <f>insurance9[[#This Row],[cha]]</f>
        <v>1628.4709</v>
      </c>
      <c r="R945" s="138" t="str">
        <f>insurance9[[#This Row],[smo]]</f>
        <v>Non Perokok</v>
      </c>
      <c r="S945" s="149">
        <f>insurance9[[#This Row],[bmi]]</f>
        <v>22.61</v>
      </c>
      <c r="T945" s="149">
        <f>insurance9[[#This Row],[age]]</f>
        <v>19</v>
      </c>
      <c r="U945" s="149">
        <f>insurance9[[#This Row],[bmi2]]</f>
        <v>22.61</v>
      </c>
      <c r="V945">
        <f>insurance9[[#This Row],[charges_class]]</f>
        <v>1</v>
      </c>
      <c r="W945">
        <f>VLOOKUP(insurance9[[#This Row],[region]],Table2[],2,0)</f>
        <v>1</v>
      </c>
      <c r="X945">
        <f>IF(insurance9[[#This Row],[sex]]="female",0,1)</f>
        <v>1</v>
      </c>
      <c r="Y945">
        <f>insurance9[[#This Row],[bmi]]</f>
        <v>22.61</v>
      </c>
      <c r="Z945">
        <f>insurance9[[#This Row],[children]]</f>
        <v>0</v>
      </c>
    </row>
    <row r="946" spans="1:26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 s="29">
        <v>12982.8747</v>
      </c>
      <c r="H946" cm="1">
        <f t="array" ref="H946">INDEX(kelas_charges[kelas],MATCH(1,(insurance9[[#This Row],[charges]]&gt;=kelas_charges[Lower])*(insurance9[[#This Row],[charges]]&lt;kelas_charges[Upper]),0),1)</f>
        <v>3</v>
      </c>
      <c r="I946" t="str" cm="1">
        <f t="array" ref="I946">INDEX(kelas_charges[desc],MATCH(1,(insurance9[[#This Row],[charges]]&gt;=kelas_charges[Lower])*(insurance9[[#This Row],[charges]]&lt;kelas_charges[Upper]),0),1)</f>
        <v>12512 s.d 18207</v>
      </c>
      <c r="J946">
        <f>IF(insurance9[[#This Row],[charges]]&gt;16700,1,0)</f>
        <v>0</v>
      </c>
      <c r="K946" s="138">
        <f>insurance9[[#This Row],[charges]]</f>
        <v>12982.8747</v>
      </c>
      <c r="L946">
        <f>insurance9[[#This Row],[age]]</f>
        <v>62</v>
      </c>
      <c r="M946">
        <f>IF(insurance9[[#This Row],[smoker]]="yes",1,0)</f>
        <v>0</v>
      </c>
      <c r="N946" t="str">
        <f>IF(insurance9[[#This Row],[smoker]]="yes","Perokok","Non Perokok")</f>
        <v>Non Perokok</v>
      </c>
      <c r="O946" s="138">
        <f>insurance9[[#This Row],[charges]]</f>
        <v>12982.8747</v>
      </c>
      <c r="P946" s="138" t="str" cm="1">
        <f t="array" ref="P946">INDEX(bmi[bmi name],MATCH(1,(insurance9[[#This Row],[bmi]]&lt;bmi[bmi atas])*(insurance9[[#This Row],[bmi]]&gt;=bmi[bmi bawah]),0),0)</f>
        <v>Obesitas II</v>
      </c>
      <c r="Q946" s="138">
        <f>insurance9[[#This Row],[cha]]</f>
        <v>12982.8747</v>
      </c>
      <c r="R946" s="138" t="str">
        <f>insurance9[[#This Row],[smo]]</f>
        <v>Non Perokok</v>
      </c>
      <c r="S946" s="149">
        <f>insurance9[[#This Row],[bmi]]</f>
        <v>39.93</v>
      </c>
      <c r="T946" s="149">
        <f>insurance9[[#This Row],[age]]</f>
        <v>62</v>
      </c>
      <c r="U946" s="149">
        <f>insurance9[[#This Row],[bmi2]]</f>
        <v>39.93</v>
      </c>
      <c r="V946">
        <f>insurance9[[#This Row],[charges_class]]</f>
        <v>3</v>
      </c>
      <c r="W946">
        <f>VLOOKUP(insurance9[[#This Row],[region]],Table2[],2,0)</f>
        <v>4</v>
      </c>
      <c r="X946">
        <f>IF(insurance9[[#This Row],[sex]]="female",0,1)</f>
        <v>1</v>
      </c>
      <c r="Y946">
        <f>insurance9[[#This Row],[bmi]]</f>
        <v>39.93</v>
      </c>
      <c r="Z946">
        <f>insurance9[[#This Row],[children]]</f>
        <v>0</v>
      </c>
    </row>
    <row r="947" spans="1:26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 s="29">
        <v>11674.13</v>
      </c>
      <c r="H947" cm="1">
        <f t="array" ref="H947">INDEX(kelas_charges[kelas],MATCH(1,(insurance9[[#This Row],[charges]]&gt;=kelas_charges[Lower])*(insurance9[[#This Row],[charges]]&lt;kelas_charges[Upper]),0),1)</f>
        <v>2</v>
      </c>
      <c r="I947" t="str" cm="1">
        <f t="array" ref="I947">INDEX(kelas_charges[desc],MATCH(1,(insurance9[[#This Row],[charges]]&gt;=kelas_charges[Lower])*(insurance9[[#This Row],[charges]]&lt;kelas_charges[Upper]),0),1)</f>
        <v>6817 s.d 12512</v>
      </c>
      <c r="J947">
        <f>IF(insurance9[[#This Row],[charges]]&gt;16700,1,0)</f>
        <v>0</v>
      </c>
      <c r="K947" s="138">
        <f>insurance9[[#This Row],[charges]]</f>
        <v>11674.13</v>
      </c>
      <c r="L947">
        <f>insurance9[[#This Row],[age]]</f>
        <v>56</v>
      </c>
      <c r="M947">
        <f>IF(insurance9[[#This Row],[smoker]]="yes",1,0)</f>
        <v>0</v>
      </c>
      <c r="N947" t="str">
        <f>IF(insurance9[[#This Row],[smoker]]="yes","Perokok","Non Perokok")</f>
        <v>Non Perokok</v>
      </c>
      <c r="O947" s="138">
        <f>insurance9[[#This Row],[charges]]</f>
        <v>11674.13</v>
      </c>
      <c r="P947" s="138" t="str" cm="1">
        <f t="array" ref="P947">INDEX(bmi[bmi name],MATCH(1,(insurance9[[#This Row],[bmi]]&lt;bmi[bmi atas])*(insurance9[[#This Row],[bmi]]&gt;=bmi[bmi bawah]),0),0)</f>
        <v>Obesitas II</v>
      </c>
      <c r="Q947" s="138">
        <f>insurance9[[#This Row],[cha]]</f>
        <v>11674.13</v>
      </c>
      <c r="R947" s="138" t="str">
        <f>insurance9[[#This Row],[smo]]</f>
        <v>Non Perokok</v>
      </c>
      <c r="S947" s="149">
        <f>insurance9[[#This Row],[bmi]]</f>
        <v>35.799999999999997</v>
      </c>
      <c r="T947" s="149">
        <f>insurance9[[#This Row],[age]]</f>
        <v>56</v>
      </c>
      <c r="U947" s="149">
        <f>insurance9[[#This Row],[bmi2]]</f>
        <v>35.799999999999997</v>
      </c>
      <c r="V947">
        <f>insurance9[[#This Row],[charges_class]]</f>
        <v>2</v>
      </c>
      <c r="W947">
        <f>VLOOKUP(insurance9[[#This Row],[region]],Table2[],2,0)</f>
        <v>3</v>
      </c>
      <c r="X947">
        <f>IF(insurance9[[#This Row],[sex]]="female",0,1)</f>
        <v>0</v>
      </c>
      <c r="Y947">
        <f>insurance9[[#This Row],[bmi]]</f>
        <v>35.799999999999997</v>
      </c>
      <c r="Z947">
        <f>insurance9[[#This Row],[children]]</f>
        <v>1</v>
      </c>
    </row>
    <row r="948" spans="1:26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 s="29">
        <v>7160.0940000000001</v>
      </c>
      <c r="H948" cm="1">
        <f t="array" ref="H948">INDEX(kelas_charges[kelas],MATCH(1,(insurance9[[#This Row],[charges]]&gt;=kelas_charges[Lower])*(insurance9[[#This Row],[charges]]&lt;kelas_charges[Upper]),0),1)</f>
        <v>2</v>
      </c>
      <c r="I948" t="str" cm="1">
        <f t="array" ref="I948">INDEX(kelas_charges[desc],MATCH(1,(insurance9[[#This Row],[charges]]&gt;=kelas_charges[Lower])*(insurance9[[#This Row],[charges]]&lt;kelas_charges[Upper]),0),1)</f>
        <v>6817 s.d 12512</v>
      </c>
      <c r="J948">
        <f>IF(insurance9[[#This Row],[charges]]&gt;16700,1,0)</f>
        <v>0</v>
      </c>
      <c r="K948" s="138">
        <f>insurance9[[#This Row],[charges]]</f>
        <v>7160.0940000000001</v>
      </c>
      <c r="L948">
        <f>insurance9[[#This Row],[age]]</f>
        <v>42</v>
      </c>
      <c r="M948">
        <f>IF(insurance9[[#This Row],[smoker]]="yes",1,0)</f>
        <v>0</v>
      </c>
      <c r="N948" t="str">
        <f>IF(insurance9[[#This Row],[smoker]]="yes","Perokok","Non Perokok")</f>
        <v>Non Perokok</v>
      </c>
      <c r="O948" s="138">
        <f>insurance9[[#This Row],[charges]]</f>
        <v>7160.0940000000001</v>
      </c>
      <c r="P948" s="138" t="str" cm="1">
        <f t="array" ref="P948">INDEX(bmi[bmi name],MATCH(1,(insurance9[[#This Row],[bmi]]&lt;bmi[bmi atas])*(insurance9[[#This Row],[bmi]]&gt;=bmi[bmi bawah]),0),0)</f>
        <v>Obesitas II</v>
      </c>
      <c r="Q948" s="138">
        <f>insurance9[[#This Row],[cha]]</f>
        <v>7160.0940000000001</v>
      </c>
      <c r="R948" s="138" t="str">
        <f>insurance9[[#This Row],[smo]]</f>
        <v>Non Perokok</v>
      </c>
      <c r="S948" s="149">
        <f>insurance9[[#This Row],[bmi]]</f>
        <v>35.799999999999997</v>
      </c>
      <c r="T948" s="149">
        <f>insurance9[[#This Row],[age]]</f>
        <v>42</v>
      </c>
      <c r="U948" s="149">
        <f>insurance9[[#This Row],[bmi2]]</f>
        <v>35.799999999999997</v>
      </c>
      <c r="V948">
        <f>insurance9[[#This Row],[charges_class]]</f>
        <v>2</v>
      </c>
      <c r="W948">
        <f>VLOOKUP(insurance9[[#This Row],[region]],Table2[],2,0)</f>
        <v>3</v>
      </c>
      <c r="X948">
        <f>IF(insurance9[[#This Row],[sex]]="female",0,1)</f>
        <v>1</v>
      </c>
      <c r="Y948">
        <f>insurance9[[#This Row],[bmi]]</f>
        <v>35.799999999999997</v>
      </c>
      <c r="Z948">
        <f>insurance9[[#This Row],[children]]</f>
        <v>2</v>
      </c>
    </row>
    <row r="949" spans="1:26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 s="29">
        <v>39047.285000000003</v>
      </c>
      <c r="H949" cm="1">
        <f t="array" ref="H949">INDEX(kelas_charges[kelas],MATCH(1,(insurance9[[#This Row],[charges]]&gt;=kelas_charges[Lower])*(insurance9[[#This Row],[charges]]&lt;kelas_charges[Upper]),0),1)</f>
        <v>7</v>
      </c>
      <c r="I949" t="str" cm="1">
        <f t="array" ref="I949">INDEX(kelas_charges[desc],MATCH(1,(insurance9[[#This Row],[charges]]&gt;=kelas_charges[Lower])*(insurance9[[#This Row],[charges]]&lt;kelas_charges[Upper]),0),1)</f>
        <v>35293 s.d 40989</v>
      </c>
      <c r="J949">
        <f>IF(insurance9[[#This Row],[charges]]&gt;16700,1,0)</f>
        <v>1</v>
      </c>
      <c r="K949" s="138">
        <f>insurance9[[#This Row],[charges]]</f>
        <v>39047.285000000003</v>
      </c>
      <c r="L949">
        <f>insurance9[[#This Row],[age]]</f>
        <v>37</v>
      </c>
      <c r="M949">
        <f>IF(insurance9[[#This Row],[smoker]]="yes",1,0)</f>
        <v>1</v>
      </c>
      <c r="N949" t="str">
        <f>IF(insurance9[[#This Row],[smoker]]="yes","Perokok","Non Perokok")</f>
        <v>Perokok</v>
      </c>
      <c r="O949" s="138">
        <f>insurance9[[#This Row],[charges]]</f>
        <v>39047.285000000003</v>
      </c>
      <c r="P949" s="138" t="str" cm="1">
        <f t="array" ref="P949">INDEX(bmi[bmi name],MATCH(1,(insurance9[[#This Row],[bmi]]&lt;bmi[bmi atas])*(insurance9[[#This Row],[bmi]]&gt;=bmi[bmi bawah]),0),0)</f>
        <v>Obesitas II</v>
      </c>
      <c r="Q949" s="138">
        <f>insurance9[[#This Row],[cha]]</f>
        <v>39047.285000000003</v>
      </c>
      <c r="R949" s="138" t="str">
        <f>insurance9[[#This Row],[smo]]</f>
        <v>Perokok</v>
      </c>
      <c r="S949" s="149">
        <f>insurance9[[#This Row],[bmi]]</f>
        <v>34.200000000000003</v>
      </c>
      <c r="T949" s="149">
        <f>insurance9[[#This Row],[age]]</f>
        <v>37</v>
      </c>
      <c r="U949" s="149">
        <f>insurance9[[#This Row],[bmi2]]</f>
        <v>34.200000000000003</v>
      </c>
      <c r="V949">
        <f>insurance9[[#This Row],[charges_class]]</f>
        <v>7</v>
      </c>
      <c r="W949">
        <f>VLOOKUP(insurance9[[#This Row],[region]],Table2[],2,0)</f>
        <v>2</v>
      </c>
      <c r="X949">
        <f>IF(insurance9[[#This Row],[sex]]="female",0,1)</f>
        <v>1</v>
      </c>
      <c r="Y949">
        <f>insurance9[[#This Row],[bmi]]</f>
        <v>34.200000000000003</v>
      </c>
      <c r="Z949">
        <f>insurance9[[#This Row],[children]]</f>
        <v>1</v>
      </c>
    </row>
    <row r="950" spans="1:26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 s="29">
        <v>6358.7764500000003</v>
      </c>
      <c r="H950" cm="1">
        <f t="array" ref="H950">INDEX(kelas_charges[kelas],MATCH(1,(insurance9[[#This Row],[charges]]&gt;=kelas_charges[Lower])*(insurance9[[#This Row],[charges]]&lt;kelas_charges[Upper]),0),1)</f>
        <v>1</v>
      </c>
      <c r="I950" t="str" cm="1">
        <f t="array" ref="I950">INDEX(kelas_charges[desc],MATCH(1,(insurance9[[#This Row],[charges]]&gt;=kelas_charges[Lower])*(insurance9[[#This Row],[charges]]&lt;kelas_charges[Upper]),0),1)</f>
        <v>1121 s.d 6817</v>
      </c>
      <c r="J950">
        <f>IF(insurance9[[#This Row],[charges]]&gt;16700,1,0)</f>
        <v>0</v>
      </c>
      <c r="K950" s="138">
        <f>insurance9[[#This Row],[charges]]</f>
        <v>6358.7764500000003</v>
      </c>
      <c r="L950">
        <f>insurance9[[#This Row],[age]]</f>
        <v>42</v>
      </c>
      <c r="M950">
        <f>IF(insurance9[[#This Row],[smoker]]="yes",1,0)</f>
        <v>0</v>
      </c>
      <c r="N950" t="str">
        <f>IF(insurance9[[#This Row],[smoker]]="yes","Perokok","Non Perokok")</f>
        <v>Non Perokok</v>
      </c>
      <c r="O950" s="138">
        <f>insurance9[[#This Row],[charges]]</f>
        <v>6358.7764500000003</v>
      </c>
      <c r="P950" s="138" t="str" cm="1">
        <f t="array" ref="P950">INDEX(bmi[bmi name],MATCH(1,(insurance9[[#This Row],[bmi]]&lt;bmi[bmi atas])*(insurance9[[#This Row],[bmi]]&gt;=bmi[bmi bawah]),0),0)</f>
        <v>Obesitas II</v>
      </c>
      <c r="Q950" s="138">
        <f>insurance9[[#This Row],[cha]]</f>
        <v>6358.7764500000003</v>
      </c>
      <c r="R950" s="138" t="str">
        <f>insurance9[[#This Row],[smo]]</f>
        <v>Non Perokok</v>
      </c>
      <c r="S950" s="149">
        <f>insurance9[[#This Row],[bmi]]</f>
        <v>31.254999999999999</v>
      </c>
      <c r="T950" s="149">
        <f>insurance9[[#This Row],[age]]</f>
        <v>42</v>
      </c>
      <c r="U950" s="149">
        <f>insurance9[[#This Row],[bmi2]]</f>
        <v>31.254999999999999</v>
      </c>
      <c r="V950">
        <f>insurance9[[#This Row],[charges_class]]</f>
        <v>1</v>
      </c>
      <c r="W950">
        <f>VLOOKUP(insurance9[[#This Row],[region]],Table2[],2,0)</f>
        <v>1</v>
      </c>
      <c r="X950">
        <f>IF(insurance9[[#This Row],[sex]]="female",0,1)</f>
        <v>1</v>
      </c>
      <c r="Y950">
        <f>insurance9[[#This Row],[bmi]]</f>
        <v>31.254999999999999</v>
      </c>
      <c r="Z950">
        <f>insurance9[[#This Row],[children]]</f>
        <v>0</v>
      </c>
    </row>
    <row r="951" spans="1:26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 s="29">
        <v>19933.457999999999</v>
      </c>
      <c r="H951" cm="1">
        <f t="array" ref="H951">INDEX(kelas_charges[kelas],MATCH(1,(insurance9[[#This Row],[charges]]&gt;=kelas_charges[Lower])*(insurance9[[#This Row],[charges]]&lt;kelas_charges[Upper]),0),1)</f>
        <v>4</v>
      </c>
      <c r="I951" t="str" cm="1">
        <f t="array" ref="I951">INDEX(kelas_charges[desc],MATCH(1,(insurance9[[#This Row],[charges]]&gt;=kelas_charges[Lower])*(insurance9[[#This Row],[charges]]&lt;kelas_charges[Upper]),0),1)</f>
        <v>18207 s.d 23903</v>
      </c>
      <c r="J951">
        <f>IF(insurance9[[#This Row],[charges]]&gt;16700,1,0)</f>
        <v>1</v>
      </c>
      <c r="K951" s="138">
        <f>insurance9[[#This Row],[charges]]</f>
        <v>19933.457999999999</v>
      </c>
      <c r="L951">
        <f>insurance9[[#This Row],[age]]</f>
        <v>25</v>
      </c>
      <c r="M951">
        <f>IF(insurance9[[#This Row],[smoker]]="yes",1,0)</f>
        <v>1</v>
      </c>
      <c r="N951" t="str">
        <f>IF(insurance9[[#This Row],[smoker]]="yes","Perokok","Non Perokok")</f>
        <v>Perokok</v>
      </c>
      <c r="O951" s="138">
        <f>insurance9[[#This Row],[charges]]</f>
        <v>19933.457999999999</v>
      </c>
      <c r="P951" s="138" t="str" cm="1">
        <f t="array" ref="P951">INDEX(bmi[bmi name],MATCH(1,(insurance9[[#This Row],[bmi]]&lt;bmi[bmi atas])*(insurance9[[#This Row],[bmi]]&gt;=bmi[bmi bawah]),0),0)</f>
        <v>Obesitas I</v>
      </c>
      <c r="Q951" s="138">
        <f>insurance9[[#This Row],[cha]]</f>
        <v>19933.457999999999</v>
      </c>
      <c r="R951" s="138" t="str">
        <f>insurance9[[#This Row],[smo]]</f>
        <v>Perokok</v>
      </c>
      <c r="S951" s="149">
        <f>insurance9[[#This Row],[bmi]]</f>
        <v>29.7</v>
      </c>
      <c r="T951" s="149">
        <f>insurance9[[#This Row],[age]]</f>
        <v>25</v>
      </c>
      <c r="U951" s="149">
        <f>insurance9[[#This Row],[bmi2]]</f>
        <v>29.7</v>
      </c>
      <c r="V951">
        <f>insurance9[[#This Row],[charges_class]]</f>
        <v>4</v>
      </c>
      <c r="W951">
        <f>VLOOKUP(insurance9[[#This Row],[region]],Table2[],2,0)</f>
        <v>3</v>
      </c>
      <c r="X951">
        <f>IF(insurance9[[#This Row],[sex]]="female",0,1)</f>
        <v>1</v>
      </c>
      <c r="Y951">
        <f>insurance9[[#This Row],[bmi]]</f>
        <v>29.7</v>
      </c>
      <c r="Z951">
        <f>insurance9[[#This Row],[children]]</f>
        <v>3</v>
      </c>
    </row>
    <row r="952" spans="1:26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 s="29">
        <v>11534.872649999999</v>
      </c>
      <c r="H952" cm="1">
        <f t="array" ref="H952">INDEX(kelas_charges[kelas],MATCH(1,(insurance9[[#This Row],[charges]]&gt;=kelas_charges[Lower])*(insurance9[[#This Row],[charges]]&lt;kelas_charges[Upper]),0),1)</f>
        <v>2</v>
      </c>
      <c r="I952" t="str" cm="1">
        <f t="array" ref="I952">INDEX(kelas_charges[desc],MATCH(1,(insurance9[[#This Row],[charges]]&gt;=kelas_charges[Lower])*(insurance9[[#This Row],[charges]]&lt;kelas_charges[Upper]),0),1)</f>
        <v>6817 s.d 12512</v>
      </c>
      <c r="J952">
        <f>IF(insurance9[[#This Row],[charges]]&gt;16700,1,0)</f>
        <v>0</v>
      </c>
      <c r="K952" s="138">
        <f>insurance9[[#This Row],[charges]]</f>
        <v>11534.872649999999</v>
      </c>
      <c r="L952">
        <f>insurance9[[#This Row],[age]]</f>
        <v>57</v>
      </c>
      <c r="M952">
        <f>IF(insurance9[[#This Row],[smoker]]="yes",1,0)</f>
        <v>0</v>
      </c>
      <c r="N952" t="str">
        <f>IF(insurance9[[#This Row],[smoker]]="yes","Perokok","Non Perokok")</f>
        <v>Non Perokok</v>
      </c>
      <c r="O952" s="138">
        <f>insurance9[[#This Row],[charges]]</f>
        <v>11534.872649999999</v>
      </c>
      <c r="P952" s="138" t="str" cm="1">
        <f t="array" ref="P952">INDEX(bmi[bmi name],MATCH(1,(insurance9[[#This Row],[bmi]]&lt;bmi[bmi atas])*(insurance9[[#This Row],[bmi]]&gt;=bmi[bmi bawah]),0),0)</f>
        <v>Underweight</v>
      </c>
      <c r="Q952" s="138">
        <f>insurance9[[#This Row],[cha]]</f>
        <v>11534.872649999999</v>
      </c>
      <c r="R952" s="138" t="str">
        <f>insurance9[[#This Row],[smo]]</f>
        <v>Non Perokok</v>
      </c>
      <c r="S952" s="149">
        <f>insurance9[[#This Row],[bmi]]</f>
        <v>18.335000000000001</v>
      </c>
      <c r="T952" s="149">
        <f>insurance9[[#This Row],[age]]</f>
        <v>57</v>
      </c>
      <c r="U952" s="149">
        <f>insurance9[[#This Row],[bmi2]]</f>
        <v>18.335000000000001</v>
      </c>
      <c r="V952">
        <f>insurance9[[#This Row],[charges_class]]</f>
        <v>2</v>
      </c>
      <c r="W952">
        <f>VLOOKUP(insurance9[[#This Row],[region]],Table2[],2,0)</f>
        <v>2</v>
      </c>
      <c r="X952">
        <f>IF(insurance9[[#This Row],[sex]]="female",0,1)</f>
        <v>1</v>
      </c>
      <c r="Y952">
        <f>insurance9[[#This Row],[bmi]]</f>
        <v>18.335000000000001</v>
      </c>
      <c r="Z952">
        <f>insurance9[[#This Row],[children]]</f>
        <v>0</v>
      </c>
    </row>
    <row r="953" spans="1:26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 s="29">
        <v>47462.894</v>
      </c>
      <c r="H953" cm="1">
        <f t="array" ref="H953">INDEX(kelas_charges[kelas],MATCH(1,(insurance9[[#This Row],[charges]]&gt;=kelas_charges[Lower])*(insurance9[[#This Row],[charges]]&lt;kelas_charges[Upper]),0),1)</f>
        <v>9</v>
      </c>
      <c r="I953" t="str" cm="1">
        <f t="array" ref="I953">INDEX(kelas_charges[desc],MATCH(1,(insurance9[[#This Row],[charges]]&gt;=kelas_charges[Lower])*(insurance9[[#This Row],[charges]]&lt;kelas_charges[Upper]),0),1)</f>
        <v>46684 s.d 52379</v>
      </c>
      <c r="J953">
        <f>IF(insurance9[[#This Row],[charges]]&gt;16700,1,0)</f>
        <v>1</v>
      </c>
      <c r="K953" s="138">
        <f>insurance9[[#This Row],[charges]]</f>
        <v>47462.894</v>
      </c>
      <c r="L953">
        <f>insurance9[[#This Row],[age]]</f>
        <v>51</v>
      </c>
      <c r="M953">
        <f>IF(insurance9[[#This Row],[smoker]]="yes",1,0)</f>
        <v>1</v>
      </c>
      <c r="N953" t="str">
        <f>IF(insurance9[[#This Row],[smoker]]="yes","Perokok","Non Perokok")</f>
        <v>Perokok</v>
      </c>
      <c r="O953" s="138">
        <f>insurance9[[#This Row],[charges]]</f>
        <v>47462.894</v>
      </c>
      <c r="P953" s="138" t="str" cm="1">
        <f t="array" ref="P953">INDEX(bmi[bmi name],MATCH(1,(insurance9[[#This Row],[bmi]]&lt;bmi[bmi atas])*(insurance9[[#This Row],[bmi]]&gt;=bmi[bmi bawah]),0),0)</f>
        <v>Obesitas II</v>
      </c>
      <c r="Q953" s="138">
        <f>insurance9[[#This Row],[cha]]</f>
        <v>47462.894</v>
      </c>
      <c r="R953" s="138" t="str">
        <f>insurance9[[#This Row],[smo]]</f>
        <v>Perokok</v>
      </c>
      <c r="S953" s="149">
        <f>insurance9[[#This Row],[bmi]]</f>
        <v>42.9</v>
      </c>
      <c r="T953" s="149">
        <f>insurance9[[#This Row],[age]]</f>
        <v>51</v>
      </c>
      <c r="U953" s="149">
        <f>insurance9[[#This Row],[bmi2]]</f>
        <v>42.9</v>
      </c>
      <c r="V953">
        <f>insurance9[[#This Row],[charges_class]]</f>
        <v>9</v>
      </c>
      <c r="W953">
        <f>VLOOKUP(insurance9[[#This Row],[region]],Table2[],2,0)</f>
        <v>4</v>
      </c>
      <c r="X953">
        <f>IF(insurance9[[#This Row],[sex]]="female",0,1)</f>
        <v>1</v>
      </c>
      <c r="Y953">
        <f>insurance9[[#This Row],[bmi]]</f>
        <v>42.9</v>
      </c>
      <c r="Z953">
        <f>insurance9[[#This Row],[children]]</f>
        <v>2</v>
      </c>
    </row>
    <row r="954" spans="1:26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 s="29">
        <v>4527.1829500000003</v>
      </c>
      <c r="H954" cm="1">
        <f t="array" ref="H954">INDEX(kelas_charges[kelas],MATCH(1,(insurance9[[#This Row],[charges]]&gt;=kelas_charges[Lower])*(insurance9[[#This Row],[charges]]&lt;kelas_charges[Upper]),0),1)</f>
        <v>1</v>
      </c>
      <c r="I954" t="str" cm="1">
        <f t="array" ref="I954">INDEX(kelas_charges[desc],MATCH(1,(insurance9[[#This Row],[charges]]&gt;=kelas_charges[Lower])*(insurance9[[#This Row],[charges]]&lt;kelas_charges[Upper]),0),1)</f>
        <v>1121 s.d 6817</v>
      </c>
      <c r="J954">
        <f>IF(insurance9[[#This Row],[charges]]&gt;16700,1,0)</f>
        <v>0</v>
      </c>
      <c r="K954" s="138">
        <f>insurance9[[#This Row],[charges]]</f>
        <v>4527.1829500000003</v>
      </c>
      <c r="L954">
        <f>insurance9[[#This Row],[age]]</f>
        <v>30</v>
      </c>
      <c r="M954">
        <f>IF(insurance9[[#This Row],[smoker]]="yes",1,0)</f>
        <v>0</v>
      </c>
      <c r="N954" t="str">
        <f>IF(insurance9[[#This Row],[smoker]]="yes","Perokok","Non Perokok")</f>
        <v>Non Perokok</v>
      </c>
      <c r="O954" s="138">
        <f>insurance9[[#This Row],[charges]]</f>
        <v>4527.1829500000003</v>
      </c>
      <c r="P954" s="138" t="str" cm="1">
        <f t="array" ref="P954">INDEX(bmi[bmi name],MATCH(1,(insurance9[[#This Row],[bmi]]&lt;bmi[bmi atas])*(insurance9[[#This Row],[bmi]]&gt;=bmi[bmi bawah]),0),0)</f>
        <v>Obesitas I</v>
      </c>
      <c r="Q954" s="138">
        <f>insurance9[[#This Row],[cha]]</f>
        <v>4527.1829500000003</v>
      </c>
      <c r="R954" s="138" t="str">
        <f>insurance9[[#This Row],[smo]]</f>
        <v>Non Perokok</v>
      </c>
      <c r="S954" s="149">
        <f>insurance9[[#This Row],[bmi]]</f>
        <v>28.405000000000001</v>
      </c>
      <c r="T954" s="149">
        <f>insurance9[[#This Row],[age]]</f>
        <v>30</v>
      </c>
      <c r="U954" s="149">
        <f>insurance9[[#This Row],[bmi2]]</f>
        <v>28.405000000000001</v>
      </c>
      <c r="V954">
        <f>insurance9[[#This Row],[charges_class]]</f>
        <v>1</v>
      </c>
      <c r="W954">
        <f>VLOOKUP(insurance9[[#This Row],[region]],Table2[],2,0)</f>
        <v>1</v>
      </c>
      <c r="X954">
        <f>IF(insurance9[[#This Row],[sex]]="female",0,1)</f>
        <v>0</v>
      </c>
      <c r="Y954">
        <f>insurance9[[#This Row],[bmi]]</f>
        <v>28.405000000000001</v>
      </c>
      <c r="Z954">
        <f>insurance9[[#This Row],[children]]</f>
        <v>1</v>
      </c>
    </row>
    <row r="955" spans="1:26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 s="29">
        <v>38998.546000000002</v>
      </c>
      <c r="H955" cm="1">
        <f t="array" ref="H955">INDEX(kelas_charges[kelas],MATCH(1,(insurance9[[#This Row],[charges]]&gt;=kelas_charges[Lower])*(insurance9[[#This Row],[charges]]&lt;kelas_charges[Upper]),0),1)</f>
        <v>7</v>
      </c>
      <c r="I955" t="str" cm="1">
        <f t="array" ref="I955">INDEX(kelas_charges[desc],MATCH(1,(insurance9[[#This Row],[charges]]&gt;=kelas_charges[Lower])*(insurance9[[#This Row],[charges]]&lt;kelas_charges[Upper]),0),1)</f>
        <v>35293 s.d 40989</v>
      </c>
      <c r="J955">
        <f>IF(insurance9[[#This Row],[charges]]&gt;16700,1,0)</f>
        <v>1</v>
      </c>
      <c r="K955" s="138">
        <f>insurance9[[#This Row],[charges]]</f>
        <v>38998.546000000002</v>
      </c>
      <c r="L955">
        <f>insurance9[[#This Row],[age]]</f>
        <v>44</v>
      </c>
      <c r="M955">
        <f>IF(insurance9[[#This Row],[smoker]]="yes",1,0)</f>
        <v>1</v>
      </c>
      <c r="N955" t="str">
        <f>IF(insurance9[[#This Row],[smoker]]="yes","Perokok","Non Perokok")</f>
        <v>Perokok</v>
      </c>
      <c r="O955" s="138">
        <f>insurance9[[#This Row],[charges]]</f>
        <v>38998.546000000002</v>
      </c>
      <c r="P955" s="138" t="str" cm="1">
        <f t="array" ref="P955">INDEX(bmi[bmi name],MATCH(1,(insurance9[[#This Row],[bmi]]&lt;bmi[bmi atas])*(insurance9[[#This Row],[bmi]]&gt;=bmi[bmi bawah]),0),0)</f>
        <v>Obesitas II</v>
      </c>
      <c r="Q955" s="138">
        <f>insurance9[[#This Row],[cha]]</f>
        <v>38998.546000000002</v>
      </c>
      <c r="R955" s="138" t="str">
        <f>insurance9[[#This Row],[smo]]</f>
        <v>Perokok</v>
      </c>
      <c r="S955" s="149">
        <f>insurance9[[#This Row],[bmi]]</f>
        <v>30.2</v>
      </c>
      <c r="T955" s="149">
        <f>insurance9[[#This Row],[age]]</f>
        <v>44</v>
      </c>
      <c r="U955" s="149">
        <f>insurance9[[#This Row],[bmi2]]</f>
        <v>30.2</v>
      </c>
      <c r="V955">
        <f>insurance9[[#This Row],[charges_class]]</f>
        <v>7</v>
      </c>
      <c r="W955">
        <f>VLOOKUP(insurance9[[#This Row],[region]],Table2[],2,0)</f>
        <v>3</v>
      </c>
      <c r="X955">
        <f>IF(insurance9[[#This Row],[sex]]="female",0,1)</f>
        <v>1</v>
      </c>
      <c r="Y955">
        <f>insurance9[[#This Row],[bmi]]</f>
        <v>30.2</v>
      </c>
      <c r="Z955">
        <f>insurance9[[#This Row],[children]]</f>
        <v>2</v>
      </c>
    </row>
    <row r="956" spans="1:26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 s="29">
        <v>20009.63365</v>
      </c>
      <c r="H956" cm="1">
        <f t="array" ref="H956">INDEX(kelas_charges[kelas],MATCH(1,(insurance9[[#This Row],[charges]]&gt;=kelas_charges[Lower])*(insurance9[[#This Row],[charges]]&lt;kelas_charges[Upper]),0),1)</f>
        <v>4</v>
      </c>
      <c r="I956" t="str" cm="1">
        <f t="array" ref="I956">INDEX(kelas_charges[desc],MATCH(1,(insurance9[[#This Row],[charges]]&gt;=kelas_charges[Lower])*(insurance9[[#This Row],[charges]]&lt;kelas_charges[Upper]),0),1)</f>
        <v>18207 s.d 23903</v>
      </c>
      <c r="J956">
        <f>IF(insurance9[[#This Row],[charges]]&gt;16700,1,0)</f>
        <v>1</v>
      </c>
      <c r="K956" s="138">
        <f>insurance9[[#This Row],[charges]]</f>
        <v>20009.63365</v>
      </c>
      <c r="L956">
        <f>insurance9[[#This Row],[age]]</f>
        <v>34</v>
      </c>
      <c r="M956">
        <f>IF(insurance9[[#This Row],[smoker]]="yes",1,0)</f>
        <v>1</v>
      </c>
      <c r="N956" t="str">
        <f>IF(insurance9[[#This Row],[smoker]]="yes","Perokok","Non Perokok")</f>
        <v>Perokok</v>
      </c>
      <c r="O956" s="138">
        <f>insurance9[[#This Row],[charges]]</f>
        <v>20009.63365</v>
      </c>
      <c r="P956" s="138" t="str" cm="1">
        <f t="array" ref="P956">INDEX(bmi[bmi name],MATCH(1,(insurance9[[#This Row],[bmi]]&lt;bmi[bmi atas])*(insurance9[[#This Row],[bmi]]&gt;=bmi[bmi bawah]),0),0)</f>
        <v>Obesitas I</v>
      </c>
      <c r="Q956" s="138">
        <f>insurance9[[#This Row],[cha]]</f>
        <v>20009.63365</v>
      </c>
      <c r="R956" s="138" t="str">
        <f>insurance9[[#This Row],[smo]]</f>
        <v>Perokok</v>
      </c>
      <c r="S956" s="149">
        <f>insurance9[[#This Row],[bmi]]</f>
        <v>27.835000000000001</v>
      </c>
      <c r="T956" s="149">
        <f>insurance9[[#This Row],[age]]</f>
        <v>34</v>
      </c>
      <c r="U956" s="149">
        <f>insurance9[[#This Row],[bmi2]]</f>
        <v>27.835000000000001</v>
      </c>
      <c r="V956">
        <f>insurance9[[#This Row],[charges_class]]</f>
        <v>4</v>
      </c>
      <c r="W956">
        <f>VLOOKUP(insurance9[[#This Row],[region]],Table2[],2,0)</f>
        <v>1</v>
      </c>
      <c r="X956">
        <f>IF(insurance9[[#This Row],[sex]]="female",0,1)</f>
        <v>1</v>
      </c>
      <c r="Y956">
        <f>insurance9[[#This Row],[bmi]]</f>
        <v>27.835000000000001</v>
      </c>
      <c r="Z956">
        <f>insurance9[[#This Row],[children]]</f>
        <v>1</v>
      </c>
    </row>
    <row r="957" spans="1:26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 s="29">
        <v>3875.7341000000001</v>
      </c>
      <c r="H957" cm="1">
        <f t="array" ref="H957">INDEX(kelas_charges[kelas],MATCH(1,(insurance9[[#This Row],[charges]]&gt;=kelas_charges[Lower])*(insurance9[[#This Row],[charges]]&lt;kelas_charges[Upper]),0),1)</f>
        <v>1</v>
      </c>
      <c r="I957" t="str" cm="1">
        <f t="array" ref="I957">INDEX(kelas_charges[desc],MATCH(1,(insurance9[[#This Row],[charges]]&gt;=kelas_charges[Lower])*(insurance9[[#This Row],[charges]]&lt;kelas_charges[Upper]),0),1)</f>
        <v>1121 s.d 6817</v>
      </c>
      <c r="J957">
        <f>IF(insurance9[[#This Row],[charges]]&gt;16700,1,0)</f>
        <v>0</v>
      </c>
      <c r="K957" s="138">
        <f>insurance9[[#This Row],[charges]]</f>
        <v>3875.7341000000001</v>
      </c>
      <c r="L957">
        <f>insurance9[[#This Row],[age]]</f>
        <v>31</v>
      </c>
      <c r="M957">
        <f>IF(insurance9[[#This Row],[smoker]]="yes",1,0)</f>
        <v>0</v>
      </c>
      <c r="N957" t="str">
        <f>IF(insurance9[[#This Row],[smoker]]="yes","Perokok","Non Perokok")</f>
        <v>Non Perokok</v>
      </c>
      <c r="O957" s="138">
        <f>insurance9[[#This Row],[charges]]</f>
        <v>3875.7341000000001</v>
      </c>
      <c r="P957" s="138" t="str" cm="1">
        <f t="array" ref="P957">INDEX(bmi[bmi name],MATCH(1,(insurance9[[#This Row],[bmi]]&lt;bmi[bmi atas])*(insurance9[[#This Row],[bmi]]&gt;=bmi[bmi bawah]),0),0)</f>
        <v>Obesitas II</v>
      </c>
      <c r="Q957" s="138">
        <f>insurance9[[#This Row],[cha]]</f>
        <v>3875.7341000000001</v>
      </c>
      <c r="R957" s="138" t="str">
        <f>insurance9[[#This Row],[smo]]</f>
        <v>Non Perokok</v>
      </c>
      <c r="S957" s="149">
        <f>insurance9[[#This Row],[bmi]]</f>
        <v>39.49</v>
      </c>
      <c r="T957" s="149">
        <f>insurance9[[#This Row],[age]]</f>
        <v>31</v>
      </c>
      <c r="U957" s="149">
        <f>insurance9[[#This Row],[bmi2]]</f>
        <v>39.49</v>
      </c>
      <c r="V957">
        <f>insurance9[[#This Row],[charges_class]]</f>
        <v>1</v>
      </c>
      <c r="W957">
        <f>VLOOKUP(insurance9[[#This Row],[region]],Table2[],2,0)</f>
        <v>4</v>
      </c>
      <c r="X957">
        <f>IF(insurance9[[#This Row],[sex]]="female",0,1)</f>
        <v>1</v>
      </c>
      <c r="Y957">
        <f>insurance9[[#This Row],[bmi]]</f>
        <v>39.49</v>
      </c>
      <c r="Z957">
        <f>insurance9[[#This Row],[children]]</f>
        <v>1</v>
      </c>
    </row>
    <row r="958" spans="1:26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 s="29">
        <v>41999.519999999997</v>
      </c>
      <c r="H958" cm="1">
        <f t="array" ref="H958">INDEX(kelas_charges[kelas],MATCH(1,(insurance9[[#This Row],[charges]]&gt;=kelas_charges[Lower])*(insurance9[[#This Row],[charges]]&lt;kelas_charges[Upper]),0),1)</f>
        <v>8</v>
      </c>
      <c r="I958" t="str" cm="1">
        <f t="array" ref="I958">INDEX(kelas_charges[desc],MATCH(1,(insurance9[[#This Row],[charges]]&gt;=kelas_charges[Lower])*(insurance9[[#This Row],[charges]]&lt;kelas_charges[Upper]),0),1)</f>
        <v>40989 s.d 46684</v>
      </c>
      <c r="J958">
        <f>IF(insurance9[[#This Row],[charges]]&gt;16700,1,0)</f>
        <v>1</v>
      </c>
      <c r="K958" s="138">
        <f>insurance9[[#This Row],[charges]]</f>
        <v>41999.519999999997</v>
      </c>
      <c r="L958">
        <f>insurance9[[#This Row],[age]]</f>
        <v>54</v>
      </c>
      <c r="M958">
        <f>IF(insurance9[[#This Row],[smoker]]="yes",1,0)</f>
        <v>1</v>
      </c>
      <c r="N958" t="str">
        <f>IF(insurance9[[#This Row],[smoker]]="yes","Perokok","Non Perokok")</f>
        <v>Perokok</v>
      </c>
      <c r="O958" s="138">
        <f>insurance9[[#This Row],[charges]]</f>
        <v>41999.519999999997</v>
      </c>
      <c r="P958" s="138" t="str" cm="1">
        <f t="array" ref="P958">INDEX(bmi[bmi name],MATCH(1,(insurance9[[#This Row],[bmi]]&lt;bmi[bmi atas])*(insurance9[[#This Row],[bmi]]&gt;=bmi[bmi bawah]),0),0)</f>
        <v>Obesitas II</v>
      </c>
      <c r="Q958" s="138">
        <f>insurance9[[#This Row],[cha]]</f>
        <v>41999.519999999997</v>
      </c>
      <c r="R958" s="138" t="str">
        <f>insurance9[[#This Row],[smo]]</f>
        <v>Perokok</v>
      </c>
      <c r="S958" s="149">
        <f>insurance9[[#This Row],[bmi]]</f>
        <v>30.8</v>
      </c>
      <c r="T958" s="149">
        <f>insurance9[[#This Row],[age]]</f>
        <v>54</v>
      </c>
      <c r="U958" s="149">
        <f>insurance9[[#This Row],[bmi2]]</f>
        <v>30.8</v>
      </c>
      <c r="V958">
        <f>insurance9[[#This Row],[charges_class]]</f>
        <v>8</v>
      </c>
      <c r="W958">
        <f>VLOOKUP(insurance9[[#This Row],[region]],Table2[],2,0)</f>
        <v>4</v>
      </c>
      <c r="X958">
        <f>IF(insurance9[[#This Row],[sex]]="female",0,1)</f>
        <v>1</v>
      </c>
      <c r="Y958">
        <f>insurance9[[#This Row],[bmi]]</f>
        <v>30.8</v>
      </c>
      <c r="Z958">
        <f>insurance9[[#This Row],[children]]</f>
        <v>1</v>
      </c>
    </row>
    <row r="959" spans="1:26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 s="29">
        <v>12609.88702</v>
      </c>
      <c r="H959" cm="1">
        <f t="array" ref="H959">INDEX(kelas_charges[kelas],MATCH(1,(insurance9[[#This Row],[charges]]&gt;=kelas_charges[Lower])*(insurance9[[#This Row],[charges]]&lt;kelas_charges[Upper]),0),1)</f>
        <v>3</v>
      </c>
      <c r="I959" t="str" cm="1">
        <f t="array" ref="I959">INDEX(kelas_charges[desc],MATCH(1,(insurance9[[#This Row],[charges]]&gt;=kelas_charges[Lower])*(insurance9[[#This Row],[charges]]&lt;kelas_charges[Upper]),0),1)</f>
        <v>12512 s.d 18207</v>
      </c>
      <c r="J959">
        <f>IF(insurance9[[#This Row],[charges]]&gt;16700,1,0)</f>
        <v>0</v>
      </c>
      <c r="K959" s="138">
        <f>insurance9[[#This Row],[charges]]</f>
        <v>12609.88702</v>
      </c>
      <c r="L959">
        <f>insurance9[[#This Row],[age]]</f>
        <v>24</v>
      </c>
      <c r="M959">
        <f>IF(insurance9[[#This Row],[smoker]]="yes",1,0)</f>
        <v>0</v>
      </c>
      <c r="N959" t="str">
        <f>IF(insurance9[[#This Row],[smoker]]="yes","Perokok","Non Perokok")</f>
        <v>Non Perokok</v>
      </c>
      <c r="O959" s="138">
        <f>insurance9[[#This Row],[charges]]</f>
        <v>12609.88702</v>
      </c>
      <c r="P959" s="138" t="str" cm="1">
        <f t="array" ref="P959">INDEX(bmi[bmi name],MATCH(1,(insurance9[[#This Row],[bmi]]&lt;bmi[bmi atas])*(insurance9[[#This Row],[bmi]]&gt;=bmi[bmi bawah]),0),0)</f>
        <v>Obesitas I</v>
      </c>
      <c r="Q959" s="138">
        <f>insurance9[[#This Row],[cha]]</f>
        <v>12609.88702</v>
      </c>
      <c r="R959" s="138" t="str">
        <f>insurance9[[#This Row],[smo]]</f>
        <v>Non Perokok</v>
      </c>
      <c r="S959" s="149">
        <f>insurance9[[#This Row],[bmi]]</f>
        <v>26.79</v>
      </c>
      <c r="T959" s="149">
        <f>insurance9[[#This Row],[age]]</f>
        <v>24</v>
      </c>
      <c r="U959" s="149">
        <f>insurance9[[#This Row],[bmi2]]</f>
        <v>26.79</v>
      </c>
      <c r="V959">
        <f>insurance9[[#This Row],[charges_class]]</f>
        <v>3</v>
      </c>
      <c r="W959">
        <f>VLOOKUP(insurance9[[#This Row],[region]],Table2[],2,0)</f>
        <v>1</v>
      </c>
      <c r="X959">
        <f>IF(insurance9[[#This Row],[sex]]="female",0,1)</f>
        <v>1</v>
      </c>
      <c r="Y959">
        <f>insurance9[[#This Row],[bmi]]</f>
        <v>26.79</v>
      </c>
      <c r="Z959">
        <f>insurance9[[#This Row],[children]]</f>
        <v>1</v>
      </c>
    </row>
    <row r="960" spans="1:26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 s="29">
        <v>41034.221400000002</v>
      </c>
      <c r="H960" cm="1">
        <f t="array" ref="H960">INDEX(kelas_charges[kelas],MATCH(1,(insurance9[[#This Row],[charges]]&gt;=kelas_charges[Lower])*(insurance9[[#This Row],[charges]]&lt;kelas_charges[Upper]),0),1)</f>
        <v>8</v>
      </c>
      <c r="I960" t="str" cm="1">
        <f t="array" ref="I960">INDEX(kelas_charges[desc],MATCH(1,(insurance9[[#This Row],[charges]]&gt;=kelas_charges[Lower])*(insurance9[[#This Row],[charges]]&lt;kelas_charges[Upper]),0),1)</f>
        <v>40989 s.d 46684</v>
      </c>
      <c r="J960">
        <f>IF(insurance9[[#This Row],[charges]]&gt;16700,1,0)</f>
        <v>1</v>
      </c>
      <c r="K960" s="138">
        <f>insurance9[[#This Row],[charges]]</f>
        <v>41034.221400000002</v>
      </c>
      <c r="L960">
        <f>insurance9[[#This Row],[age]]</f>
        <v>43</v>
      </c>
      <c r="M960">
        <f>IF(insurance9[[#This Row],[smoker]]="yes",1,0)</f>
        <v>1</v>
      </c>
      <c r="N960" t="str">
        <f>IF(insurance9[[#This Row],[smoker]]="yes","Perokok","Non Perokok")</f>
        <v>Perokok</v>
      </c>
      <c r="O960" s="138">
        <f>insurance9[[#This Row],[charges]]</f>
        <v>41034.221400000002</v>
      </c>
      <c r="P960" s="138" t="str" cm="1">
        <f t="array" ref="P960">INDEX(bmi[bmi name],MATCH(1,(insurance9[[#This Row],[bmi]]&lt;bmi[bmi atas])*(insurance9[[#This Row],[bmi]]&gt;=bmi[bmi bawah]),0),0)</f>
        <v>Obesitas II</v>
      </c>
      <c r="Q960" s="138">
        <f>insurance9[[#This Row],[cha]]</f>
        <v>41034.221400000002</v>
      </c>
      <c r="R960" s="138" t="str">
        <f>insurance9[[#This Row],[smo]]</f>
        <v>Perokok</v>
      </c>
      <c r="S960" s="149">
        <f>insurance9[[#This Row],[bmi]]</f>
        <v>34.96</v>
      </c>
      <c r="T960" s="149">
        <f>insurance9[[#This Row],[age]]</f>
        <v>43</v>
      </c>
      <c r="U960" s="149">
        <f>insurance9[[#This Row],[bmi2]]</f>
        <v>34.96</v>
      </c>
      <c r="V960">
        <f>insurance9[[#This Row],[charges_class]]</f>
        <v>8</v>
      </c>
      <c r="W960">
        <f>VLOOKUP(insurance9[[#This Row],[region]],Table2[],2,0)</f>
        <v>2</v>
      </c>
      <c r="X960">
        <f>IF(insurance9[[#This Row],[sex]]="female",0,1)</f>
        <v>1</v>
      </c>
      <c r="Y960">
        <f>insurance9[[#This Row],[bmi]]</f>
        <v>34.96</v>
      </c>
      <c r="Z960">
        <f>insurance9[[#This Row],[children]]</f>
        <v>1</v>
      </c>
    </row>
    <row r="961" spans="1:26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 s="29">
        <v>28468.919010000001</v>
      </c>
      <c r="H961" cm="1">
        <f t="array" ref="H961">INDEX(kelas_charges[kelas],MATCH(1,(insurance9[[#This Row],[charges]]&gt;=kelas_charges[Lower])*(insurance9[[#This Row],[charges]]&lt;kelas_charges[Upper]),0),1)</f>
        <v>5</v>
      </c>
      <c r="I961" t="str" cm="1">
        <f t="array" ref="I961">INDEX(kelas_charges[desc],MATCH(1,(insurance9[[#This Row],[charges]]&gt;=kelas_charges[Lower])*(insurance9[[#This Row],[charges]]&lt;kelas_charges[Upper]),0),1)</f>
        <v>23903 s.d 29598</v>
      </c>
      <c r="J961">
        <f>IF(insurance9[[#This Row],[charges]]&gt;16700,1,0)</f>
        <v>1</v>
      </c>
      <c r="K961" s="138">
        <f>insurance9[[#This Row],[charges]]</f>
        <v>28468.919010000001</v>
      </c>
      <c r="L961">
        <f>insurance9[[#This Row],[age]]</f>
        <v>48</v>
      </c>
      <c r="M961">
        <f>IF(insurance9[[#This Row],[smoker]]="yes",1,0)</f>
        <v>0</v>
      </c>
      <c r="N961" t="str">
        <f>IF(insurance9[[#This Row],[smoker]]="yes","Perokok","Non Perokok")</f>
        <v>Non Perokok</v>
      </c>
      <c r="O961" s="138">
        <f>insurance9[[#This Row],[charges]]</f>
        <v>28468.919010000001</v>
      </c>
      <c r="P961" s="138" t="str" cm="1">
        <f t="array" ref="P961">INDEX(bmi[bmi name],MATCH(1,(insurance9[[#This Row],[bmi]]&lt;bmi[bmi atas])*(insurance9[[#This Row],[bmi]]&gt;=bmi[bmi bawah]),0),0)</f>
        <v>Obesitas II</v>
      </c>
      <c r="Q961" s="138">
        <f>insurance9[[#This Row],[cha]]</f>
        <v>28468.919010000001</v>
      </c>
      <c r="R961" s="138" t="str">
        <f>insurance9[[#This Row],[smo]]</f>
        <v>Non Perokok</v>
      </c>
      <c r="S961" s="149">
        <f>insurance9[[#This Row],[bmi]]</f>
        <v>36.67</v>
      </c>
      <c r="T961" s="149">
        <f>insurance9[[#This Row],[age]]</f>
        <v>48</v>
      </c>
      <c r="U961" s="149">
        <f>insurance9[[#This Row],[bmi2]]</f>
        <v>36.67</v>
      </c>
      <c r="V961">
        <f>insurance9[[#This Row],[charges_class]]</f>
        <v>5</v>
      </c>
      <c r="W961">
        <f>VLOOKUP(insurance9[[#This Row],[region]],Table2[],2,0)</f>
        <v>1</v>
      </c>
      <c r="X961">
        <f>IF(insurance9[[#This Row],[sex]]="female",0,1)</f>
        <v>1</v>
      </c>
      <c r="Y961">
        <f>insurance9[[#This Row],[bmi]]</f>
        <v>36.67</v>
      </c>
      <c r="Z961">
        <f>insurance9[[#This Row],[children]]</f>
        <v>1</v>
      </c>
    </row>
    <row r="962" spans="1:26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 s="29">
        <v>2730.1078499999999</v>
      </c>
      <c r="H962" cm="1">
        <f t="array" ref="H962">INDEX(kelas_charges[kelas],MATCH(1,(insurance9[[#This Row],[charges]]&gt;=kelas_charges[Lower])*(insurance9[[#This Row],[charges]]&lt;kelas_charges[Upper]),0),1)</f>
        <v>1</v>
      </c>
      <c r="I962" t="str" cm="1">
        <f t="array" ref="I962">INDEX(kelas_charges[desc],MATCH(1,(insurance9[[#This Row],[charges]]&gt;=kelas_charges[Lower])*(insurance9[[#This Row],[charges]]&lt;kelas_charges[Upper]),0),1)</f>
        <v>1121 s.d 6817</v>
      </c>
      <c r="J962">
        <f>IF(insurance9[[#This Row],[charges]]&gt;16700,1,0)</f>
        <v>0</v>
      </c>
      <c r="K962" s="138">
        <f>insurance9[[#This Row],[charges]]</f>
        <v>2730.1078499999999</v>
      </c>
      <c r="L962">
        <f>insurance9[[#This Row],[age]]</f>
        <v>19</v>
      </c>
      <c r="M962">
        <f>IF(insurance9[[#This Row],[smoker]]="yes",1,0)</f>
        <v>0</v>
      </c>
      <c r="N962" t="str">
        <f>IF(insurance9[[#This Row],[smoker]]="yes","Perokok","Non Perokok")</f>
        <v>Non Perokok</v>
      </c>
      <c r="O962" s="138">
        <f>insurance9[[#This Row],[charges]]</f>
        <v>2730.1078499999999</v>
      </c>
      <c r="P962" s="138" t="str" cm="1">
        <f t="array" ref="P962">INDEX(bmi[bmi name],MATCH(1,(insurance9[[#This Row],[bmi]]&lt;bmi[bmi atas])*(insurance9[[#This Row],[bmi]]&gt;=bmi[bmi bawah]),0),0)</f>
        <v>Obesitas II</v>
      </c>
      <c r="Q962" s="138">
        <f>insurance9[[#This Row],[cha]]</f>
        <v>2730.1078499999999</v>
      </c>
      <c r="R962" s="138" t="str">
        <f>insurance9[[#This Row],[smo]]</f>
        <v>Non Perokok</v>
      </c>
      <c r="S962" s="149">
        <f>insurance9[[#This Row],[bmi]]</f>
        <v>39.615000000000002</v>
      </c>
      <c r="T962" s="149">
        <f>insurance9[[#This Row],[age]]</f>
        <v>19</v>
      </c>
      <c r="U962" s="149">
        <f>insurance9[[#This Row],[bmi2]]</f>
        <v>39.615000000000002</v>
      </c>
      <c r="V962">
        <f>insurance9[[#This Row],[charges_class]]</f>
        <v>1</v>
      </c>
      <c r="W962">
        <f>VLOOKUP(insurance9[[#This Row],[region]],Table2[],2,0)</f>
        <v>1</v>
      </c>
      <c r="X962">
        <f>IF(insurance9[[#This Row],[sex]]="female",0,1)</f>
        <v>0</v>
      </c>
      <c r="Y962">
        <f>insurance9[[#This Row],[bmi]]</f>
        <v>39.615000000000002</v>
      </c>
      <c r="Z962">
        <f>insurance9[[#This Row],[children]]</f>
        <v>1</v>
      </c>
    </row>
    <row r="963" spans="1:26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 s="29">
        <v>3353.2840000000001</v>
      </c>
      <c r="H963" cm="1">
        <f t="array" ref="H963">INDEX(kelas_charges[kelas],MATCH(1,(insurance9[[#This Row],[charges]]&gt;=kelas_charges[Lower])*(insurance9[[#This Row],[charges]]&lt;kelas_charges[Upper]),0),1)</f>
        <v>1</v>
      </c>
      <c r="I963" t="str" cm="1">
        <f t="array" ref="I963">INDEX(kelas_charges[desc],MATCH(1,(insurance9[[#This Row],[charges]]&gt;=kelas_charges[Lower])*(insurance9[[#This Row],[charges]]&lt;kelas_charges[Upper]),0),1)</f>
        <v>1121 s.d 6817</v>
      </c>
      <c r="J963">
        <f>IF(insurance9[[#This Row],[charges]]&gt;16700,1,0)</f>
        <v>0</v>
      </c>
      <c r="K963" s="138">
        <f>insurance9[[#This Row],[charges]]</f>
        <v>3353.2840000000001</v>
      </c>
      <c r="L963">
        <f>insurance9[[#This Row],[age]]</f>
        <v>29</v>
      </c>
      <c r="M963">
        <f>IF(insurance9[[#This Row],[smoker]]="yes",1,0)</f>
        <v>0</v>
      </c>
      <c r="N963" t="str">
        <f>IF(insurance9[[#This Row],[smoker]]="yes","Perokok","Non Perokok")</f>
        <v>Non Perokok</v>
      </c>
      <c r="O963" s="138">
        <f>insurance9[[#This Row],[charges]]</f>
        <v>3353.2840000000001</v>
      </c>
      <c r="P963" s="138" t="str" cm="1">
        <f t="array" ref="P963">INDEX(bmi[bmi name],MATCH(1,(insurance9[[#This Row],[bmi]]&lt;bmi[bmi atas])*(insurance9[[#This Row],[bmi]]&gt;=bmi[bmi bawah]),0),0)</f>
        <v>Obesitas I</v>
      </c>
      <c r="Q963" s="138">
        <f>insurance9[[#This Row],[cha]]</f>
        <v>3353.2840000000001</v>
      </c>
      <c r="R963" s="138" t="str">
        <f>insurance9[[#This Row],[smo]]</f>
        <v>Non Perokok</v>
      </c>
      <c r="S963" s="149">
        <f>insurance9[[#This Row],[bmi]]</f>
        <v>25.9</v>
      </c>
      <c r="T963" s="149">
        <f>insurance9[[#This Row],[age]]</f>
        <v>29</v>
      </c>
      <c r="U963" s="149">
        <f>insurance9[[#This Row],[bmi2]]</f>
        <v>25.9</v>
      </c>
      <c r="V963">
        <f>insurance9[[#This Row],[charges_class]]</f>
        <v>1</v>
      </c>
      <c r="W963">
        <f>VLOOKUP(insurance9[[#This Row],[region]],Table2[],2,0)</f>
        <v>3</v>
      </c>
      <c r="X963">
        <f>IF(insurance9[[#This Row],[sex]]="female",0,1)</f>
        <v>0</v>
      </c>
      <c r="Y963">
        <f>insurance9[[#This Row],[bmi]]</f>
        <v>25.9</v>
      </c>
      <c r="Z963">
        <f>insurance9[[#This Row],[children]]</f>
        <v>0</v>
      </c>
    </row>
    <row r="964" spans="1:26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 s="29">
        <v>14474.674999999999</v>
      </c>
      <c r="H964" cm="1">
        <f t="array" ref="H964">INDEX(kelas_charges[kelas],MATCH(1,(insurance9[[#This Row],[charges]]&gt;=kelas_charges[Lower])*(insurance9[[#This Row],[charges]]&lt;kelas_charges[Upper]),0),1)</f>
        <v>3</v>
      </c>
      <c r="I964" t="str" cm="1">
        <f t="array" ref="I964">INDEX(kelas_charges[desc],MATCH(1,(insurance9[[#This Row],[charges]]&gt;=kelas_charges[Lower])*(insurance9[[#This Row],[charges]]&lt;kelas_charges[Upper]),0),1)</f>
        <v>12512 s.d 18207</v>
      </c>
      <c r="J964">
        <f>IF(insurance9[[#This Row],[charges]]&gt;16700,1,0)</f>
        <v>0</v>
      </c>
      <c r="K964" s="138">
        <f>insurance9[[#This Row],[charges]]</f>
        <v>14474.674999999999</v>
      </c>
      <c r="L964">
        <f>insurance9[[#This Row],[age]]</f>
        <v>63</v>
      </c>
      <c r="M964">
        <f>IF(insurance9[[#This Row],[smoker]]="yes",1,0)</f>
        <v>0</v>
      </c>
      <c r="N964" t="str">
        <f>IF(insurance9[[#This Row],[smoker]]="yes","Perokok","Non Perokok")</f>
        <v>Non Perokok</v>
      </c>
      <c r="O964" s="138">
        <f>insurance9[[#This Row],[charges]]</f>
        <v>14474.674999999999</v>
      </c>
      <c r="P964" s="138" t="str" cm="1">
        <f t="array" ref="P964">INDEX(bmi[bmi name],MATCH(1,(insurance9[[#This Row],[bmi]]&lt;bmi[bmi atas])*(insurance9[[#This Row],[bmi]]&gt;=bmi[bmi bawah]),0),0)</f>
        <v>Obesitas II</v>
      </c>
      <c r="Q964" s="138">
        <f>insurance9[[#This Row],[cha]]</f>
        <v>14474.674999999999</v>
      </c>
      <c r="R964" s="138" t="str">
        <f>insurance9[[#This Row],[smo]]</f>
        <v>Non Perokok</v>
      </c>
      <c r="S964" s="149">
        <f>insurance9[[#This Row],[bmi]]</f>
        <v>35.200000000000003</v>
      </c>
      <c r="T964" s="149">
        <f>insurance9[[#This Row],[age]]</f>
        <v>63</v>
      </c>
      <c r="U964" s="149">
        <f>insurance9[[#This Row],[bmi2]]</f>
        <v>35.200000000000003</v>
      </c>
      <c r="V964">
        <f>insurance9[[#This Row],[charges_class]]</f>
        <v>3</v>
      </c>
      <c r="W964">
        <f>VLOOKUP(insurance9[[#This Row],[region]],Table2[],2,0)</f>
        <v>4</v>
      </c>
      <c r="X964">
        <f>IF(insurance9[[#This Row],[sex]]="female",0,1)</f>
        <v>0</v>
      </c>
      <c r="Y964">
        <f>insurance9[[#This Row],[bmi]]</f>
        <v>35.200000000000003</v>
      </c>
      <c r="Z964">
        <f>insurance9[[#This Row],[children]]</f>
        <v>1</v>
      </c>
    </row>
    <row r="965" spans="1:26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 s="29">
        <v>9500.5730500000009</v>
      </c>
      <c r="H965" cm="1">
        <f t="array" ref="H965">INDEX(kelas_charges[kelas],MATCH(1,(insurance9[[#This Row],[charges]]&gt;=kelas_charges[Lower])*(insurance9[[#This Row],[charges]]&lt;kelas_charges[Upper]),0),1)</f>
        <v>2</v>
      </c>
      <c r="I965" t="str" cm="1">
        <f t="array" ref="I965">INDEX(kelas_charges[desc],MATCH(1,(insurance9[[#This Row],[charges]]&gt;=kelas_charges[Lower])*(insurance9[[#This Row],[charges]]&lt;kelas_charges[Upper]),0),1)</f>
        <v>6817 s.d 12512</v>
      </c>
      <c r="J965">
        <f>IF(insurance9[[#This Row],[charges]]&gt;16700,1,0)</f>
        <v>0</v>
      </c>
      <c r="K965" s="138">
        <f>insurance9[[#This Row],[charges]]</f>
        <v>9500.5730500000009</v>
      </c>
      <c r="L965">
        <f>insurance9[[#This Row],[age]]</f>
        <v>46</v>
      </c>
      <c r="M965">
        <f>IF(insurance9[[#This Row],[smoker]]="yes",1,0)</f>
        <v>0</v>
      </c>
      <c r="N965" t="str">
        <f>IF(insurance9[[#This Row],[smoker]]="yes","Perokok","Non Perokok")</f>
        <v>Non Perokok</v>
      </c>
      <c r="O965" s="138">
        <f>insurance9[[#This Row],[charges]]</f>
        <v>9500.5730500000009</v>
      </c>
      <c r="P965" s="138" t="str" cm="1">
        <f t="array" ref="P965">INDEX(bmi[bmi name],MATCH(1,(insurance9[[#This Row],[bmi]]&lt;bmi[bmi atas])*(insurance9[[#This Row],[bmi]]&gt;=bmi[bmi bawah]),0),0)</f>
        <v>Overweight</v>
      </c>
      <c r="Q965" s="138">
        <f>insurance9[[#This Row],[cha]]</f>
        <v>9500.5730500000009</v>
      </c>
      <c r="R965" s="138" t="str">
        <f>insurance9[[#This Row],[smo]]</f>
        <v>Non Perokok</v>
      </c>
      <c r="S965" s="149">
        <f>insurance9[[#This Row],[bmi]]</f>
        <v>24.795000000000002</v>
      </c>
      <c r="T965" s="149">
        <f>insurance9[[#This Row],[age]]</f>
        <v>46</v>
      </c>
      <c r="U965" s="149">
        <f>insurance9[[#This Row],[bmi2]]</f>
        <v>24.795000000000002</v>
      </c>
      <c r="V965">
        <f>insurance9[[#This Row],[charges_class]]</f>
        <v>2</v>
      </c>
      <c r="W965">
        <f>VLOOKUP(insurance9[[#This Row],[region]],Table2[],2,0)</f>
        <v>2</v>
      </c>
      <c r="X965">
        <f>IF(insurance9[[#This Row],[sex]]="female",0,1)</f>
        <v>1</v>
      </c>
      <c r="Y965">
        <f>insurance9[[#This Row],[bmi]]</f>
        <v>24.795000000000002</v>
      </c>
      <c r="Z965">
        <f>insurance9[[#This Row],[children]]</f>
        <v>3</v>
      </c>
    </row>
    <row r="966" spans="1:26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 s="29">
        <v>26467.09737</v>
      </c>
      <c r="H966" cm="1">
        <f t="array" ref="H966">INDEX(kelas_charges[kelas],MATCH(1,(insurance9[[#This Row],[charges]]&gt;=kelas_charges[Lower])*(insurance9[[#This Row],[charges]]&lt;kelas_charges[Upper]),0),1)</f>
        <v>5</v>
      </c>
      <c r="I966" t="str" cm="1">
        <f t="array" ref="I966">INDEX(kelas_charges[desc],MATCH(1,(insurance9[[#This Row],[charges]]&gt;=kelas_charges[Lower])*(insurance9[[#This Row],[charges]]&lt;kelas_charges[Upper]),0),1)</f>
        <v>23903 s.d 29598</v>
      </c>
      <c r="J966">
        <f>IF(insurance9[[#This Row],[charges]]&gt;16700,1,0)</f>
        <v>1</v>
      </c>
      <c r="K966" s="138">
        <f>insurance9[[#This Row],[charges]]</f>
        <v>26467.09737</v>
      </c>
      <c r="L966">
        <f>insurance9[[#This Row],[age]]</f>
        <v>52</v>
      </c>
      <c r="M966">
        <f>IF(insurance9[[#This Row],[smoker]]="yes",1,0)</f>
        <v>0</v>
      </c>
      <c r="N966" t="str">
        <f>IF(insurance9[[#This Row],[smoker]]="yes","Perokok","Non Perokok")</f>
        <v>Non Perokok</v>
      </c>
      <c r="O966" s="138">
        <f>insurance9[[#This Row],[charges]]</f>
        <v>26467.09737</v>
      </c>
      <c r="P966" s="138" t="str" cm="1">
        <f t="array" ref="P966">INDEX(bmi[bmi name],MATCH(1,(insurance9[[#This Row],[bmi]]&lt;bmi[bmi atas])*(insurance9[[#This Row],[bmi]]&gt;=bmi[bmi bawah]),0),0)</f>
        <v>Obesitas II</v>
      </c>
      <c r="Q966" s="138">
        <f>insurance9[[#This Row],[cha]]</f>
        <v>26467.09737</v>
      </c>
      <c r="R966" s="138" t="str">
        <f>insurance9[[#This Row],[smo]]</f>
        <v>Non Perokok</v>
      </c>
      <c r="S966" s="149">
        <f>insurance9[[#This Row],[bmi]]</f>
        <v>36.765000000000001</v>
      </c>
      <c r="T966" s="149">
        <f>insurance9[[#This Row],[age]]</f>
        <v>52</v>
      </c>
      <c r="U966" s="149">
        <f>insurance9[[#This Row],[bmi2]]</f>
        <v>36.765000000000001</v>
      </c>
      <c r="V966">
        <f>insurance9[[#This Row],[charges_class]]</f>
        <v>5</v>
      </c>
      <c r="W966">
        <f>VLOOKUP(insurance9[[#This Row],[region]],Table2[],2,0)</f>
        <v>1</v>
      </c>
      <c r="X966">
        <f>IF(insurance9[[#This Row],[sex]]="female",0,1)</f>
        <v>1</v>
      </c>
      <c r="Y966">
        <f>insurance9[[#This Row],[bmi]]</f>
        <v>36.765000000000001</v>
      </c>
      <c r="Z966">
        <f>insurance9[[#This Row],[children]]</f>
        <v>2</v>
      </c>
    </row>
    <row r="967" spans="1:26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 s="29">
        <v>4746.3440000000001</v>
      </c>
      <c r="H967" cm="1">
        <f t="array" ref="H967">INDEX(kelas_charges[kelas],MATCH(1,(insurance9[[#This Row],[charges]]&gt;=kelas_charges[Lower])*(insurance9[[#This Row],[charges]]&lt;kelas_charges[Upper]),0),1)</f>
        <v>1</v>
      </c>
      <c r="I967" t="str" cm="1">
        <f t="array" ref="I967">INDEX(kelas_charges[desc],MATCH(1,(insurance9[[#This Row],[charges]]&gt;=kelas_charges[Lower])*(insurance9[[#This Row],[charges]]&lt;kelas_charges[Upper]),0),1)</f>
        <v>1121 s.d 6817</v>
      </c>
      <c r="J967">
        <f>IF(insurance9[[#This Row],[charges]]&gt;16700,1,0)</f>
        <v>0</v>
      </c>
      <c r="K967" s="138">
        <f>insurance9[[#This Row],[charges]]</f>
        <v>4746.3440000000001</v>
      </c>
      <c r="L967">
        <f>insurance9[[#This Row],[age]]</f>
        <v>35</v>
      </c>
      <c r="M967">
        <f>IF(insurance9[[#This Row],[smoker]]="yes",1,0)</f>
        <v>0</v>
      </c>
      <c r="N967" t="str">
        <f>IF(insurance9[[#This Row],[smoker]]="yes","Perokok","Non Perokok")</f>
        <v>Non Perokok</v>
      </c>
      <c r="O967" s="138">
        <f>insurance9[[#This Row],[charges]]</f>
        <v>4746.3440000000001</v>
      </c>
      <c r="P967" s="138" t="str" cm="1">
        <f t="array" ref="P967">INDEX(bmi[bmi name],MATCH(1,(insurance9[[#This Row],[bmi]]&lt;bmi[bmi atas])*(insurance9[[#This Row],[bmi]]&gt;=bmi[bmi bawah]),0),0)</f>
        <v>Obesitas I</v>
      </c>
      <c r="Q967" s="138">
        <f>insurance9[[#This Row],[cha]]</f>
        <v>4746.3440000000001</v>
      </c>
      <c r="R967" s="138" t="str">
        <f>insurance9[[#This Row],[smo]]</f>
        <v>Non Perokok</v>
      </c>
      <c r="S967" s="149">
        <f>insurance9[[#This Row],[bmi]]</f>
        <v>27.1</v>
      </c>
      <c r="T967" s="149">
        <f>insurance9[[#This Row],[age]]</f>
        <v>35</v>
      </c>
      <c r="U967" s="149">
        <f>insurance9[[#This Row],[bmi2]]</f>
        <v>27.1</v>
      </c>
      <c r="V967">
        <f>insurance9[[#This Row],[charges_class]]</f>
        <v>1</v>
      </c>
      <c r="W967">
        <f>VLOOKUP(insurance9[[#This Row],[region]],Table2[],2,0)</f>
        <v>3</v>
      </c>
      <c r="X967">
        <f>IF(insurance9[[#This Row],[sex]]="female",0,1)</f>
        <v>1</v>
      </c>
      <c r="Y967">
        <f>insurance9[[#This Row],[bmi]]</f>
        <v>27.1</v>
      </c>
      <c r="Z967">
        <f>insurance9[[#This Row],[children]]</f>
        <v>1</v>
      </c>
    </row>
    <row r="968" spans="1:26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 s="29">
        <v>23967.38305</v>
      </c>
      <c r="H968" cm="1">
        <f t="array" ref="H968">INDEX(kelas_charges[kelas],MATCH(1,(insurance9[[#This Row],[charges]]&gt;=kelas_charges[Lower])*(insurance9[[#This Row],[charges]]&lt;kelas_charges[Upper]),0),1)</f>
        <v>5</v>
      </c>
      <c r="I968" t="str" cm="1">
        <f t="array" ref="I968">INDEX(kelas_charges[desc],MATCH(1,(insurance9[[#This Row],[charges]]&gt;=kelas_charges[Lower])*(insurance9[[#This Row],[charges]]&lt;kelas_charges[Upper]),0),1)</f>
        <v>23903 s.d 29598</v>
      </c>
      <c r="J968">
        <f>IF(insurance9[[#This Row],[charges]]&gt;16700,1,0)</f>
        <v>1</v>
      </c>
      <c r="K968" s="138">
        <f>insurance9[[#This Row],[charges]]</f>
        <v>23967.38305</v>
      </c>
      <c r="L968">
        <f>insurance9[[#This Row],[age]]</f>
        <v>51</v>
      </c>
      <c r="M968">
        <f>IF(insurance9[[#This Row],[smoker]]="yes",1,0)</f>
        <v>1</v>
      </c>
      <c r="N968" t="str">
        <f>IF(insurance9[[#This Row],[smoker]]="yes","Perokok","Non Perokok")</f>
        <v>Perokok</v>
      </c>
      <c r="O968" s="138">
        <f>insurance9[[#This Row],[charges]]</f>
        <v>23967.38305</v>
      </c>
      <c r="P968" s="138" t="str" cm="1">
        <f t="array" ref="P968">INDEX(bmi[bmi name],MATCH(1,(insurance9[[#This Row],[bmi]]&lt;bmi[bmi atas])*(insurance9[[#This Row],[bmi]]&gt;=bmi[bmi bawah]),0),0)</f>
        <v>Overweight</v>
      </c>
      <c r="Q968" s="138">
        <f>insurance9[[#This Row],[cha]]</f>
        <v>23967.38305</v>
      </c>
      <c r="R968" s="138" t="str">
        <f>insurance9[[#This Row],[smo]]</f>
        <v>Perokok</v>
      </c>
      <c r="S968" s="149">
        <f>insurance9[[#This Row],[bmi]]</f>
        <v>24.795000000000002</v>
      </c>
      <c r="T968" s="149">
        <f>insurance9[[#This Row],[age]]</f>
        <v>51</v>
      </c>
      <c r="U968" s="149">
        <f>insurance9[[#This Row],[bmi2]]</f>
        <v>24.795000000000002</v>
      </c>
      <c r="V968">
        <f>insurance9[[#This Row],[charges_class]]</f>
        <v>5</v>
      </c>
      <c r="W968">
        <f>VLOOKUP(insurance9[[#This Row],[region]],Table2[],2,0)</f>
        <v>1</v>
      </c>
      <c r="X968">
        <f>IF(insurance9[[#This Row],[sex]]="female",0,1)</f>
        <v>1</v>
      </c>
      <c r="Y968">
        <f>insurance9[[#This Row],[bmi]]</f>
        <v>24.795000000000002</v>
      </c>
      <c r="Z968">
        <f>insurance9[[#This Row],[children]]</f>
        <v>2</v>
      </c>
    </row>
    <row r="969" spans="1:26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 s="29">
        <v>7518.0253499999999</v>
      </c>
      <c r="H969" cm="1">
        <f t="array" ref="H969">INDEX(kelas_charges[kelas],MATCH(1,(insurance9[[#This Row],[charges]]&gt;=kelas_charges[Lower])*(insurance9[[#This Row],[charges]]&lt;kelas_charges[Upper]),0),1)</f>
        <v>2</v>
      </c>
      <c r="I969" t="str" cm="1">
        <f t="array" ref="I969">INDEX(kelas_charges[desc],MATCH(1,(insurance9[[#This Row],[charges]]&gt;=kelas_charges[Lower])*(insurance9[[#This Row],[charges]]&lt;kelas_charges[Upper]),0),1)</f>
        <v>6817 s.d 12512</v>
      </c>
      <c r="J969">
        <f>IF(insurance9[[#This Row],[charges]]&gt;16700,1,0)</f>
        <v>0</v>
      </c>
      <c r="K969" s="138">
        <f>insurance9[[#This Row],[charges]]</f>
        <v>7518.0253499999999</v>
      </c>
      <c r="L969">
        <f>insurance9[[#This Row],[age]]</f>
        <v>44</v>
      </c>
      <c r="M969">
        <f>IF(insurance9[[#This Row],[smoker]]="yes",1,0)</f>
        <v>0</v>
      </c>
      <c r="N969" t="str">
        <f>IF(insurance9[[#This Row],[smoker]]="yes","Perokok","Non Perokok")</f>
        <v>Non Perokok</v>
      </c>
      <c r="O969" s="138">
        <f>insurance9[[#This Row],[charges]]</f>
        <v>7518.0253499999999</v>
      </c>
      <c r="P969" s="138" t="str" cm="1">
        <f t="array" ref="P969">INDEX(bmi[bmi name],MATCH(1,(insurance9[[#This Row],[bmi]]&lt;bmi[bmi atas])*(insurance9[[#This Row],[bmi]]&gt;=bmi[bmi bawah]),0),0)</f>
        <v>Obesitas I</v>
      </c>
      <c r="Q969" s="138">
        <f>insurance9[[#This Row],[cha]]</f>
        <v>7518.0253499999999</v>
      </c>
      <c r="R969" s="138" t="str">
        <f>insurance9[[#This Row],[smo]]</f>
        <v>Non Perokok</v>
      </c>
      <c r="S969" s="149">
        <f>insurance9[[#This Row],[bmi]]</f>
        <v>25.364999999999998</v>
      </c>
      <c r="T969" s="149">
        <f>insurance9[[#This Row],[age]]</f>
        <v>44</v>
      </c>
      <c r="U969" s="149">
        <f>insurance9[[#This Row],[bmi2]]</f>
        <v>25.364999999999998</v>
      </c>
      <c r="V969">
        <f>insurance9[[#This Row],[charges_class]]</f>
        <v>2</v>
      </c>
      <c r="W969">
        <f>VLOOKUP(insurance9[[#This Row],[region]],Table2[],2,0)</f>
        <v>1</v>
      </c>
      <c r="X969">
        <f>IF(insurance9[[#This Row],[sex]]="female",0,1)</f>
        <v>1</v>
      </c>
      <c r="Y969">
        <f>insurance9[[#This Row],[bmi]]</f>
        <v>25.364999999999998</v>
      </c>
      <c r="Z969">
        <f>insurance9[[#This Row],[children]]</f>
        <v>1</v>
      </c>
    </row>
    <row r="970" spans="1:26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 s="29">
        <v>3279.8685500000001</v>
      </c>
      <c r="H970" cm="1">
        <f t="array" ref="H970">INDEX(kelas_charges[kelas],MATCH(1,(insurance9[[#This Row],[charges]]&gt;=kelas_charges[Lower])*(insurance9[[#This Row],[charges]]&lt;kelas_charges[Upper]),0),1)</f>
        <v>1</v>
      </c>
      <c r="I970" t="str" cm="1">
        <f t="array" ref="I970">INDEX(kelas_charges[desc],MATCH(1,(insurance9[[#This Row],[charges]]&gt;=kelas_charges[Lower])*(insurance9[[#This Row],[charges]]&lt;kelas_charges[Upper]),0),1)</f>
        <v>1121 s.d 6817</v>
      </c>
      <c r="J970">
        <f>IF(insurance9[[#This Row],[charges]]&gt;16700,1,0)</f>
        <v>0</v>
      </c>
      <c r="K970" s="138">
        <f>insurance9[[#This Row],[charges]]</f>
        <v>3279.8685500000001</v>
      </c>
      <c r="L970">
        <f>insurance9[[#This Row],[age]]</f>
        <v>21</v>
      </c>
      <c r="M970">
        <f>IF(insurance9[[#This Row],[smoker]]="yes",1,0)</f>
        <v>0</v>
      </c>
      <c r="N970" t="str">
        <f>IF(insurance9[[#This Row],[smoker]]="yes","Perokok","Non Perokok")</f>
        <v>Non Perokok</v>
      </c>
      <c r="O970" s="138">
        <f>insurance9[[#This Row],[charges]]</f>
        <v>3279.8685500000001</v>
      </c>
      <c r="P970" s="138" t="str" cm="1">
        <f t="array" ref="P970">INDEX(bmi[bmi name],MATCH(1,(insurance9[[#This Row],[bmi]]&lt;bmi[bmi atas])*(insurance9[[#This Row],[bmi]]&gt;=bmi[bmi bawah]),0),0)</f>
        <v>Obesitas I</v>
      </c>
      <c r="Q970" s="138">
        <f>insurance9[[#This Row],[cha]]</f>
        <v>3279.8685500000001</v>
      </c>
      <c r="R970" s="138" t="str">
        <f>insurance9[[#This Row],[smo]]</f>
        <v>Non Perokok</v>
      </c>
      <c r="S970" s="149">
        <f>insurance9[[#This Row],[bmi]]</f>
        <v>25.745000000000001</v>
      </c>
      <c r="T970" s="149">
        <f>insurance9[[#This Row],[age]]</f>
        <v>21</v>
      </c>
      <c r="U970" s="149">
        <f>insurance9[[#This Row],[bmi2]]</f>
        <v>25.745000000000001</v>
      </c>
      <c r="V970">
        <f>insurance9[[#This Row],[charges_class]]</f>
        <v>1</v>
      </c>
      <c r="W970">
        <f>VLOOKUP(insurance9[[#This Row],[region]],Table2[],2,0)</f>
        <v>2</v>
      </c>
      <c r="X970">
        <f>IF(insurance9[[#This Row],[sex]]="female",0,1)</f>
        <v>1</v>
      </c>
      <c r="Y970">
        <f>insurance9[[#This Row],[bmi]]</f>
        <v>25.745000000000001</v>
      </c>
      <c r="Z970">
        <f>insurance9[[#This Row],[children]]</f>
        <v>2</v>
      </c>
    </row>
    <row r="971" spans="1:26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 s="29">
        <v>8596.8277999999991</v>
      </c>
      <c r="H971" cm="1">
        <f t="array" ref="H971">INDEX(kelas_charges[kelas],MATCH(1,(insurance9[[#This Row],[charges]]&gt;=kelas_charges[Lower])*(insurance9[[#This Row],[charges]]&lt;kelas_charges[Upper]),0),1)</f>
        <v>2</v>
      </c>
      <c r="I971" t="str" cm="1">
        <f t="array" ref="I971">INDEX(kelas_charges[desc],MATCH(1,(insurance9[[#This Row],[charges]]&gt;=kelas_charges[Lower])*(insurance9[[#This Row],[charges]]&lt;kelas_charges[Upper]),0),1)</f>
        <v>6817 s.d 12512</v>
      </c>
      <c r="J971">
        <f>IF(insurance9[[#This Row],[charges]]&gt;16700,1,0)</f>
        <v>0</v>
      </c>
      <c r="K971" s="138">
        <f>insurance9[[#This Row],[charges]]</f>
        <v>8596.8277999999991</v>
      </c>
      <c r="L971">
        <f>insurance9[[#This Row],[age]]</f>
        <v>39</v>
      </c>
      <c r="M971">
        <f>IF(insurance9[[#This Row],[smoker]]="yes",1,0)</f>
        <v>0</v>
      </c>
      <c r="N971" t="str">
        <f>IF(insurance9[[#This Row],[smoker]]="yes","Perokok","Non Perokok")</f>
        <v>Non Perokok</v>
      </c>
      <c r="O971" s="138">
        <f>insurance9[[#This Row],[charges]]</f>
        <v>8596.8277999999991</v>
      </c>
      <c r="P971" s="138" t="str" cm="1">
        <f t="array" ref="P971">INDEX(bmi[bmi name],MATCH(1,(insurance9[[#This Row],[bmi]]&lt;bmi[bmi atas])*(insurance9[[#This Row],[bmi]]&gt;=bmi[bmi bawah]),0),0)</f>
        <v>Obesitas II</v>
      </c>
      <c r="Q971" s="138">
        <f>insurance9[[#This Row],[cha]]</f>
        <v>8596.8277999999991</v>
      </c>
      <c r="R971" s="138" t="str">
        <f>insurance9[[#This Row],[smo]]</f>
        <v>Non Perokok</v>
      </c>
      <c r="S971" s="149">
        <f>insurance9[[#This Row],[bmi]]</f>
        <v>34.32</v>
      </c>
      <c r="T971" s="149">
        <f>insurance9[[#This Row],[age]]</f>
        <v>39</v>
      </c>
      <c r="U971" s="149">
        <f>insurance9[[#This Row],[bmi2]]</f>
        <v>34.32</v>
      </c>
      <c r="V971">
        <f>insurance9[[#This Row],[charges_class]]</f>
        <v>2</v>
      </c>
      <c r="W971">
        <f>VLOOKUP(insurance9[[#This Row],[region]],Table2[],2,0)</f>
        <v>4</v>
      </c>
      <c r="X971">
        <f>IF(insurance9[[#This Row],[sex]]="female",0,1)</f>
        <v>0</v>
      </c>
      <c r="Y971">
        <f>insurance9[[#This Row],[bmi]]</f>
        <v>34.32</v>
      </c>
      <c r="Z971">
        <f>insurance9[[#This Row],[children]]</f>
        <v>5</v>
      </c>
    </row>
    <row r="972" spans="1:26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 s="29">
        <v>10702.642400000001</v>
      </c>
      <c r="H972" cm="1">
        <f t="array" ref="H972">INDEX(kelas_charges[kelas],MATCH(1,(insurance9[[#This Row],[charges]]&gt;=kelas_charges[Lower])*(insurance9[[#This Row],[charges]]&lt;kelas_charges[Upper]),0),1)</f>
        <v>2</v>
      </c>
      <c r="I972" t="str" cm="1">
        <f t="array" ref="I972">INDEX(kelas_charges[desc],MATCH(1,(insurance9[[#This Row],[charges]]&gt;=kelas_charges[Lower])*(insurance9[[#This Row],[charges]]&lt;kelas_charges[Upper]),0),1)</f>
        <v>6817 s.d 12512</v>
      </c>
      <c r="J972">
        <f>IF(insurance9[[#This Row],[charges]]&gt;16700,1,0)</f>
        <v>0</v>
      </c>
      <c r="K972" s="138">
        <f>insurance9[[#This Row],[charges]]</f>
        <v>10702.642400000001</v>
      </c>
      <c r="L972">
        <f>insurance9[[#This Row],[age]]</f>
        <v>50</v>
      </c>
      <c r="M972">
        <f>IF(insurance9[[#This Row],[smoker]]="yes",1,0)</f>
        <v>0</v>
      </c>
      <c r="N972" t="str">
        <f>IF(insurance9[[#This Row],[smoker]]="yes","Perokok","Non Perokok")</f>
        <v>Non Perokok</v>
      </c>
      <c r="O972" s="138">
        <f>insurance9[[#This Row],[charges]]</f>
        <v>10702.642400000001</v>
      </c>
      <c r="P972" s="138" t="str" cm="1">
        <f t="array" ref="P972">INDEX(bmi[bmi name],MATCH(1,(insurance9[[#This Row],[bmi]]&lt;bmi[bmi atas])*(insurance9[[#This Row],[bmi]]&gt;=bmi[bmi bawah]),0),0)</f>
        <v>Obesitas I</v>
      </c>
      <c r="Q972" s="138">
        <f>insurance9[[#This Row],[cha]]</f>
        <v>10702.642400000001</v>
      </c>
      <c r="R972" s="138" t="str">
        <f>insurance9[[#This Row],[smo]]</f>
        <v>Non Perokok</v>
      </c>
      <c r="S972" s="149">
        <f>insurance9[[#This Row],[bmi]]</f>
        <v>28.16</v>
      </c>
      <c r="T972" s="149">
        <f>insurance9[[#This Row],[age]]</f>
        <v>50</v>
      </c>
      <c r="U972" s="149">
        <f>insurance9[[#This Row],[bmi2]]</f>
        <v>28.16</v>
      </c>
      <c r="V972">
        <f>insurance9[[#This Row],[charges_class]]</f>
        <v>2</v>
      </c>
      <c r="W972">
        <f>VLOOKUP(insurance9[[#This Row],[region]],Table2[],2,0)</f>
        <v>4</v>
      </c>
      <c r="X972">
        <f>IF(insurance9[[#This Row],[sex]]="female",0,1)</f>
        <v>0</v>
      </c>
      <c r="Y972">
        <f>insurance9[[#This Row],[bmi]]</f>
        <v>28.16</v>
      </c>
      <c r="Z972">
        <f>insurance9[[#This Row],[children]]</f>
        <v>3</v>
      </c>
    </row>
    <row r="973" spans="1:26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 s="29">
        <v>4992.3764000000001</v>
      </c>
      <c r="H973" cm="1">
        <f t="array" ref="H973">INDEX(kelas_charges[kelas],MATCH(1,(insurance9[[#This Row],[charges]]&gt;=kelas_charges[Lower])*(insurance9[[#This Row],[charges]]&lt;kelas_charges[Upper]),0),1)</f>
        <v>1</v>
      </c>
      <c r="I973" t="str" cm="1">
        <f t="array" ref="I973">INDEX(kelas_charges[desc],MATCH(1,(insurance9[[#This Row],[charges]]&gt;=kelas_charges[Lower])*(insurance9[[#This Row],[charges]]&lt;kelas_charges[Upper]),0),1)</f>
        <v>1121 s.d 6817</v>
      </c>
      <c r="J973">
        <f>IF(insurance9[[#This Row],[charges]]&gt;16700,1,0)</f>
        <v>0</v>
      </c>
      <c r="K973" s="138">
        <f>insurance9[[#This Row],[charges]]</f>
        <v>4992.3764000000001</v>
      </c>
      <c r="L973">
        <f>insurance9[[#This Row],[age]]</f>
        <v>34</v>
      </c>
      <c r="M973">
        <f>IF(insurance9[[#This Row],[smoker]]="yes",1,0)</f>
        <v>0</v>
      </c>
      <c r="N973" t="str">
        <f>IF(insurance9[[#This Row],[smoker]]="yes","Perokok","Non Perokok")</f>
        <v>Non Perokok</v>
      </c>
      <c r="O973" s="138">
        <f>insurance9[[#This Row],[charges]]</f>
        <v>4992.3764000000001</v>
      </c>
      <c r="P973" s="138" t="str" cm="1">
        <f t="array" ref="P973">INDEX(bmi[bmi name],MATCH(1,(insurance9[[#This Row],[bmi]]&lt;bmi[bmi atas])*(insurance9[[#This Row],[bmi]]&gt;=bmi[bmi bawah]),0),0)</f>
        <v>Overweight</v>
      </c>
      <c r="Q973" s="138">
        <f>insurance9[[#This Row],[cha]]</f>
        <v>4992.3764000000001</v>
      </c>
      <c r="R973" s="138" t="str">
        <f>insurance9[[#This Row],[smo]]</f>
        <v>Non Perokok</v>
      </c>
      <c r="S973" s="149">
        <f>insurance9[[#This Row],[bmi]]</f>
        <v>23.56</v>
      </c>
      <c r="T973" s="149">
        <f>insurance9[[#This Row],[age]]</f>
        <v>34</v>
      </c>
      <c r="U973" s="149">
        <f>insurance9[[#This Row],[bmi2]]</f>
        <v>23.56</v>
      </c>
      <c r="V973">
        <f>insurance9[[#This Row],[charges_class]]</f>
        <v>1</v>
      </c>
      <c r="W973">
        <f>VLOOKUP(insurance9[[#This Row],[region]],Table2[],2,0)</f>
        <v>2</v>
      </c>
      <c r="X973">
        <f>IF(insurance9[[#This Row],[sex]]="female",0,1)</f>
        <v>0</v>
      </c>
      <c r="Y973">
        <f>insurance9[[#This Row],[bmi]]</f>
        <v>23.56</v>
      </c>
      <c r="Z973">
        <f>insurance9[[#This Row],[children]]</f>
        <v>0</v>
      </c>
    </row>
    <row r="974" spans="1:26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 s="29">
        <v>2527.8186500000002</v>
      </c>
      <c r="H974" cm="1">
        <f t="array" ref="H974">INDEX(kelas_charges[kelas],MATCH(1,(insurance9[[#This Row],[charges]]&gt;=kelas_charges[Lower])*(insurance9[[#This Row],[charges]]&lt;kelas_charges[Upper]),0),1)</f>
        <v>1</v>
      </c>
      <c r="I974" t="str" cm="1">
        <f t="array" ref="I974">INDEX(kelas_charges[desc],MATCH(1,(insurance9[[#This Row],[charges]]&gt;=kelas_charges[Lower])*(insurance9[[#This Row],[charges]]&lt;kelas_charges[Upper]),0),1)</f>
        <v>1121 s.d 6817</v>
      </c>
      <c r="J974">
        <f>IF(insurance9[[#This Row],[charges]]&gt;16700,1,0)</f>
        <v>0</v>
      </c>
      <c r="K974" s="138">
        <f>insurance9[[#This Row],[charges]]</f>
        <v>2527.8186500000002</v>
      </c>
      <c r="L974">
        <f>insurance9[[#This Row],[age]]</f>
        <v>22</v>
      </c>
      <c r="M974">
        <f>IF(insurance9[[#This Row],[smoker]]="yes",1,0)</f>
        <v>0</v>
      </c>
      <c r="N974" t="str">
        <f>IF(insurance9[[#This Row],[smoker]]="yes","Perokok","Non Perokok")</f>
        <v>Non Perokok</v>
      </c>
      <c r="O974" s="138">
        <f>insurance9[[#This Row],[charges]]</f>
        <v>2527.8186500000002</v>
      </c>
      <c r="P974" s="138" t="str" cm="1">
        <f t="array" ref="P974">INDEX(bmi[bmi name],MATCH(1,(insurance9[[#This Row],[bmi]]&lt;bmi[bmi atas])*(insurance9[[#This Row],[bmi]]&gt;=bmi[bmi bawah]),0),0)</f>
        <v>Normal</v>
      </c>
      <c r="Q974" s="138">
        <f>insurance9[[#This Row],[cha]]</f>
        <v>2527.8186500000002</v>
      </c>
      <c r="R974" s="138" t="str">
        <f>insurance9[[#This Row],[smo]]</f>
        <v>Non Perokok</v>
      </c>
      <c r="S974" s="149">
        <f>insurance9[[#This Row],[bmi]]</f>
        <v>20.234999999999999</v>
      </c>
      <c r="T974" s="149">
        <f>insurance9[[#This Row],[age]]</f>
        <v>22</v>
      </c>
      <c r="U974" s="149">
        <f>insurance9[[#This Row],[bmi2]]</f>
        <v>20.234999999999999</v>
      </c>
      <c r="V974">
        <f>insurance9[[#This Row],[charges_class]]</f>
        <v>1</v>
      </c>
      <c r="W974">
        <f>VLOOKUP(insurance9[[#This Row],[region]],Table2[],2,0)</f>
        <v>1</v>
      </c>
      <c r="X974">
        <f>IF(insurance9[[#This Row],[sex]]="female",0,1)</f>
        <v>0</v>
      </c>
      <c r="Y974">
        <f>insurance9[[#This Row],[bmi]]</f>
        <v>20.234999999999999</v>
      </c>
      <c r="Z974">
        <f>insurance9[[#This Row],[children]]</f>
        <v>0</v>
      </c>
    </row>
    <row r="975" spans="1:26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 s="29">
        <v>1759.338</v>
      </c>
      <c r="H975" cm="1">
        <f t="array" ref="H975">INDEX(kelas_charges[kelas],MATCH(1,(insurance9[[#This Row],[charges]]&gt;=kelas_charges[Lower])*(insurance9[[#This Row],[charges]]&lt;kelas_charges[Upper]),0),1)</f>
        <v>1</v>
      </c>
      <c r="I975" t="str" cm="1">
        <f t="array" ref="I975">INDEX(kelas_charges[desc],MATCH(1,(insurance9[[#This Row],[charges]]&gt;=kelas_charges[Lower])*(insurance9[[#This Row],[charges]]&lt;kelas_charges[Upper]),0),1)</f>
        <v>1121 s.d 6817</v>
      </c>
      <c r="J975">
        <f>IF(insurance9[[#This Row],[charges]]&gt;16700,1,0)</f>
        <v>0</v>
      </c>
      <c r="K975" s="138">
        <f>insurance9[[#This Row],[charges]]</f>
        <v>1759.338</v>
      </c>
      <c r="L975">
        <f>insurance9[[#This Row],[age]]</f>
        <v>19</v>
      </c>
      <c r="M975">
        <f>IF(insurance9[[#This Row],[smoker]]="yes",1,0)</f>
        <v>0</v>
      </c>
      <c r="N975" t="str">
        <f>IF(insurance9[[#This Row],[smoker]]="yes","Perokok","Non Perokok")</f>
        <v>Non Perokok</v>
      </c>
      <c r="O975" s="138">
        <f>insurance9[[#This Row],[charges]]</f>
        <v>1759.338</v>
      </c>
      <c r="P975" s="138" t="str" cm="1">
        <f t="array" ref="P975">INDEX(bmi[bmi name],MATCH(1,(insurance9[[#This Row],[bmi]]&lt;bmi[bmi atas])*(insurance9[[#This Row],[bmi]]&gt;=bmi[bmi bawah]),0),0)</f>
        <v>Obesitas II</v>
      </c>
      <c r="Q975" s="138">
        <f>insurance9[[#This Row],[cha]]</f>
        <v>1759.338</v>
      </c>
      <c r="R975" s="138" t="str">
        <f>insurance9[[#This Row],[smo]]</f>
        <v>Non Perokok</v>
      </c>
      <c r="S975" s="149">
        <f>insurance9[[#This Row],[bmi]]</f>
        <v>40.5</v>
      </c>
      <c r="T975" s="149">
        <f>insurance9[[#This Row],[age]]</f>
        <v>19</v>
      </c>
      <c r="U975" s="149">
        <f>insurance9[[#This Row],[bmi2]]</f>
        <v>40.5</v>
      </c>
      <c r="V975">
        <f>insurance9[[#This Row],[charges_class]]</f>
        <v>1</v>
      </c>
      <c r="W975">
        <f>VLOOKUP(insurance9[[#This Row],[region]],Table2[],2,0)</f>
        <v>3</v>
      </c>
      <c r="X975">
        <f>IF(insurance9[[#This Row],[sex]]="female",0,1)</f>
        <v>0</v>
      </c>
      <c r="Y975">
        <f>insurance9[[#This Row],[bmi]]</f>
        <v>40.5</v>
      </c>
      <c r="Z975">
        <f>insurance9[[#This Row],[children]]</f>
        <v>0</v>
      </c>
    </row>
    <row r="976" spans="1:26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 s="29">
        <v>2322.6217999999999</v>
      </c>
      <c r="H976" cm="1">
        <f t="array" ref="H976">INDEX(kelas_charges[kelas],MATCH(1,(insurance9[[#This Row],[charges]]&gt;=kelas_charges[Lower])*(insurance9[[#This Row],[charges]]&lt;kelas_charges[Upper]),0),1)</f>
        <v>1</v>
      </c>
      <c r="I976" t="str" cm="1">
        <f t="array" ref="I976">INDEX(kelas_charges[desc],MATCH(1,(insurance9[[#This Row],[charges]]&gt;=kelas_charges[Lower])*(insurance9[[#This Row],[charges]]&lt;kelas_charges[Upper]),0),1)</f>
        <v>1121 s.d 6817</v>
      </c>
      <c r="J976">
        <f>IF(insurance9[[#This Row],[charges]]&gt;16700,1,0)</f>
        <v>0</v>
      </c>
      <c r="K976" s="138">
        <f>insurance9[[#This Row],[charges]]</f>
        <v>2322.6217999999999</v>
      </c>
      <c r="L976">
        <f>insurance9[[#This Row],[age]]</f>
        <v>26</v>
      </c>
      <c r="M976">
        <f>IF(insurance9[[#This Row],[smoker]]="yes",1,0)</f>
        <v>0</v>
      </c>
      <c r="N976" t="str">
        <f>IF(insurance9[[#This Row],[smoker]]="yes","Perokok","Non Perokok")</f>
        <v>Non Perokok</v>
      </c>
      <c r="O976" s="138">
        <f>insurance9[[#This Row],[charges]]</f>
        <v>2322.6217999999999</v>
      </c>
      <c r="P976" s="138" t="str" cm="1">
        <f t="array" ref="P976">INDEX(bmi[bmi name],MATCH(1,(insurance9[[#This Row],[bmi]]&lt;bmi[bmi atas])*(insurance9[[#This Row],[bmi]]&gt;=bmi[bmi bawah]),0),0)</f>
        <v>Obesitas II</v>
      </c>
      <c r="Q976" s="138">
        <f>insurance9[[#This Row],[cha]]</f>
        <v>2322.6217999999999</v>
      </c>
      <c r="R976" s="138" t="str">
        <f>insurance9[[#This Row],[smo]]</f>
        <v>Non Perokok</v>
      </c>
      <c r="S976" s="149">
        <f>insurance9[[#This Row],[bmi]]</f>
        <v>35.42</v>
      </c>
      <c r="T976" s="149">
        <f>insurance9[[#This Row],[age]]</f>
        <v>26</v>
      </c>
      <c r="U976" s="149">
        <f>insurance9[[#This Row],[bmi2]]</f>
        <v>35.42</v>
      </c>
      <c r="V976">
        <f>insurance9[[#This Row],[charges_class]]</f>
        <v>1</v>
      </c>
      <c r="W976">
        <f>VLOOKUP(insurance9[[#This Row],[region]],Table2[],2,0)</f>
        <v>4</v>
      </c>
      <c r="X976">
        <f>IF(insurance9[[#This Row],[sex]]="female",0,1)</f>
        <v>1</v>
      </c>
      <c r="Y976">
        <f>insurance9[[#This Row],[bmi]]</f>
        <v>35.42</v>
      </c>
      <c r="Z976">
        <f>insurance9[[#This Row],[children]]</f>
        <v>0</v>
      </c>
    </row>
    <row r="977" spans="1:26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 s="29">
        <v>16138.762049999999</v>
      </c>
      <c r="H977" cm="1">
        <f t="array" ref="H977">INDEX(kelas_charges[kelas],MATCH(1,(insurance9[[#This Row],[charges]]&gt;=kelas_charges[Lower])*(insurance9[[#This Row],[charges]]&lt;kelas_charges[Upper]),0),1)</f>
        <v>3</v>
      </c>
      <c r="I977" t="str" cm="1">
        <f t="array" ref="I977">INDEX(kelas_charges[desc],MATCH(1,(insurance9[[#This Row],[charges]]&gt;=kelas_charges[Lower])*(insurance9[[#This Row],[charges]]&lt;kelas_charges[Upper]),0),1)</f>
        <v>12512 s.d 18207</v>
      </c>
      <c r="J977">
        <f>IF(insurance9[[#This Row],[charges]]&gt;16700,1,0)</f>
        <v>0</v>
      </c>
      <c r="K977" s="138">
        <f>insurance9[[#This Row],[charges]]</f>
        <v>16138.762049999999</v>
      </c>
      <c r="L977">
        <f>insurance9[[#This Row],[age]]</f>
        <v>29</v>
      </c>
      <c r="M977">
        <f>IF(insurance9[[#This Row],[smoker]]="yes",1,0)</f>
        <v>1</v>
      </c>
      <c r="N977" t="str">
        <f>IF(insurance9[[#This Row],[smoker]]="yes","Perokok","Non Perokok")</f>
        <v>Perokok</v>
      </c>
      <c r="O977" s="138">
        <f>insurance9[[#This Row],[charges]]</f>
        <v>16138.762049999999</v>
      </c>
      <c r="P977" s="138" t="str" cm="1">
        <f t="array" ref="P977">INDEX(bmi[bmi name],MATCH(1,(insurance9[[#This Row],[bmi]]&lt;bmi[bmi atas])*(insurance9[[#This Row],[bmi]]&gt;=bmi[bmi bawah]),0),0)</f>
        <v>Normal</v>
      </c>
      <c r="Q977" s="138">
        <f>insurance9[[#This Row],[cha]]</f>
        <v>16138.762049999999</v>
      </c>
      <c r="R977" s="138" t="str">
        <f>insurance9[[#This Row],[smo]]</f>
        <v>Perokok</v>
      </c>
      <c r="S977" s="149">
        <f>insurance9[[#This Row],[bmi]]</f>
        <v>22.895</v>
      </c>
      <c r="T977" s="149">
        <f>insurance9[[#This Row],[age]]</f>
        <v>29</v>
      </c>
      <c r="U977" s="149">
        <f>insurance9[[#This Row],[bmi2]]</f>
        <v>22.895</v>
      </c>
      <c r="V977">
        <f>insurance9[[#This Row],[charges_class]]</f>
        <v>3</v>
      </c>
      <c r="W977">
        <f>VLOOKUP(insurance9[[#This Row],[region]],Table2[],2,0)</f>
        <v>2</v>
      </c>
      <c r="X977">
        <f>IF(insurance9[[#This Row],[sex]]="female",0,1)</f>
        <v>1</v>
      </c>
      <c r="Y977">
        <f>insurance9[[#This Row],[bmi]]</f>
        <v>22.895</v>
      </c>
      <c r="Z977">
        <f>insurance9[[#This Row],[children]]</f>
        <v>0</v>
      </c>
    </row>
    <row r="978" spans="1:26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 s="29">
        <v>7804.1605</v>
      </c>
      <c r="H978" cm="1">
        <f t="array" ref="H978">INDEX(kelas_charges[kelas],MATCH(1,(insurance9[[#This Row],[charges]]&gt;=kelas_charges[Lower])*(insurance9[[#This Row],[charges]]&lt;kelas_charges[Upper]),0),1)</f>
        <v>2</v>
      </c>
      <c r="I978" t="str" cm="1">
        <f t="array" ref="I978">INDEX(kelas_charges[desc],MATCH(1,(insurance9[[#This Row],[charges]]&gt;=kelas_charges[Lower])*(insurance9[[#This Row],[charges]]&lt;kelas_charges[Upper]),0),1)</f>
        <v>6817 s.d 12512</v>
      </c>
      <c r="J978">
        <f>IF(insurance9[[#This Row],[charges]]&gt;16700,1,0)</f>
        <v>0</v>
      </c>
      <c r="K978" s="138">
        <f>insurance9[[#This Row],[charges]]</f>
        <v>7804.1605</v>
      </c>
      <c r="L978">
        <f>insurance9[[#This Row],[age]]</f>
        <v>48</v>
      </c>
      <c r="M978">
        <f>IF(insurance9[[#This Row],[smoker]]="yes",1,0)</f>
        <v>0</v>
      </c>
      <c r="N978" t="str">
        <f>IF(insurance9[[#This Row],[smoker]]="yes","Perokok","Non Perokok")</f>
        <v>Non Perokok</v>
      </c>
      <c r="O978" s="138">
        <f>insurance9[[#This Row],[charges]]</f>
        <v>7804.1605</v>
      </c>
      <c r="P978" s="138" t="str" cm="1">
        <f t="array" ref="P978">INDEX(bmi[bmi name],MATCH(1,(insurance9[[#This Row],[bmi]]&lt;bmi[bmi atas])*(insurance9[[#This Row],[bmi]]&gt;=bmi[bmi bawah]),0),0)</f>
        <v>Obesitas II</v>
      </c>
      <c r="Q978" s="138">
        <f>insurance9[[#This Row],[cha]]</f>
        <v>7804.1605</v>
      </c>
      <c r="R978" s="138" t="str">
        <f>insurance9[[#This Row],[smo]]</f>
        <v>Non Perokok</v>
      </c>
      <c r="S978" s="149">
        <f>insurance9[[#This Row],[bmi]]</f>
        <v>40.15</v>
      </c>
      <c r="T978" s="149">
        <f>insurance9[[#This Row],[age]]</f>
        <v>48</v>
      </c>
      <c r="U978" s="149">
        <f>insurance9[[#This Row],[bmi2]]</f>
        <v>40.15</v>
      </c>
      <c r="V978">
        <f>insurance9[[#This Row],[charges_class]]</f>
        <v>2</v>
      </c>
      <c r="W978">
        <f>VLOOKUP(insurance9[[#This Row],[region]],Table2[],2,0)</f>
        <v>4</v>
      </c>
      <c r="X978">
        <f>IF(insurance9[[#This Row],[sex]]="female",0,1)</f>
        <v>1</v>
      </c>
      <c r="Y978">
        <f>insurance9[[#This Row],[bmi]]</f>
        <v>40.15</v>
      </c>
      <c r="Z978">
        <f>insurance9[[#This Row],[children]]</f>
        <v>0</v>
      </c>
    </row>
    <row r="979" spans="1:26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 s="29">
        <v>2902.9065000000001</v>
      </c>
      <c r="H979" cm="1">
        <f t="array" ref="H979">INDEX(kelas_charges[kelas],MATCH(1,(insurance9[[#This Row],[charges]]&gt;=kelas_charges[Lower])*(insurance9[[#This Row],[charges]]&lt;kelas_charges[Upper]),0),1)</f>
        <v>1</v>
      </c>
      <c r="I979" t="str" cm="1">
        <f t="array" ref="I979">INDEX(kelas_charges[desc],MATCH(1,(insurance9[[#This Row],[charges]]&gt;=kelas_charges[Lower])*(insurance9[[#This Row],[charges]]&lt;kelas_charges[Upper]),0),1)</f>
        <v>1121 s.d 6817</v>
      </c>
      <c r="J979">
        <f>IF(insurance9[[#This Row],[charges]]&gt;16700,1,0)</f>
        <v>0</v>
      </c>
      <c r="K979" s="138">
        <f>insurance9[[#This Row],[charges]]</f>
        <v>2902.9065000000001</v>
      </c>
      <c r="L979">
        <f>insurance9[[#This Row],[age]]</f>
        <v>26</v>
      </c>
      <c r="M979">
        <f>IF(insurance9[[#This Row],[smoker]]="yes",1,0)</f>
        <v>0</v>
      </c>
      <c r="N979" t="str">
        <f>IF(insurance9[[#This Row],[smoker]]="yes","Perokok","Non Perokok")</f>
        <v>Non Perokok</v>
      </c>
      <c r="O979" s="138">
        <f>insurance9[[#This Row],[charges]]</f>
        <v>2902.9065000000001</v>
      </c>
      <c r="P979" s="138" t="str" cm="1">
        <f t="array" ref="P979">INDEX(bmi[bmi name],MATCH(1,(insurance9[[#This Row],[bmi]]&lt;bmi[bmi atas])*(insurance9[[#This Row],[bmi]]&gt;=bmi[bmi bawah]),0),0)</f>
        <v>Obesitas I</v>
      </c>
      <c r="Q979" s="138">
        <f>insurance9[[#This Row],[cha]]</f>
        <v>2902.9065000000001</v>
      </c>
      <c r="R979" s="138" t="str">
        <f>insurance9[[#This Row],[smo]]</f>
        <v>Non Perokok</v>
      </c>
      <c r="S979" s="149">
        <f>insurance9[[#This Row],[bmi]]</f>
        <v>29.15</v>
      </c>
      <c r="T979" s="149">
        <f>insurance9[[#This Row],[age]]</f>
        <v>26</v>
      </c>
      <c r="U979" s="149">
        <f>insurance9[[#This Row],[bmi2]]</f>
        <v>29.15</v>
      </c>
      <c r="V979">
        <f>insurance9[[#This Row],[charges_class]]</f>
        <v>1</v>
      </c>
      <c r="W979">
        <f>VLOOKUP(insurance9[[#This Row],[region]],Table2[],2,0)</f>
        <v>4</v>
      </c>
      <c r="X979">
        <f>IF(insurance9[[#This Row],[sex]]="female",0,1)</f>
        <v>1</v>
      </c>
      <c r="Y979">
        <f>insurance9[[#This Row],[bmi]]</f>
        <v>29.15</v>
      </c>
      <c r="Z979">
        <f>insurance9[[#This Row],[children]]</f>
        <v>1</v>
      </c>
    </row>
    <row r="980" spans="1:26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 s="29">
        <v>9704.6680500000002</v>
      </c>
      <c r="H980" cm="1">
        <f t="array" ref="H980">INDEX(kelas_charges[kelas],MATCH(1,(insurance9[[#This Row],[charges]]&gt;=kelas_charges[Lower])*(insurance9[[#This Row],[charges]]&lt;kelas_charges[Upper]),0),1)</f>
        <v>2</v>
      </c>
      <c r="I980" t="str" cm="1">
        <f t="array" ref="I980">INDEX(kelas_charges[desc],MATCH(1,(insurance9[[#This Row],[charges]]&gt;=kelas_charges[Lower])*(insurance9[[#This Row],[charges]]&lt;kelas_charges[Upper]),0),1)</f>
        <v>6817 s.d 12512</v>
      </c>
      <c r="J980">
        <f>IF(insurance9[[#This Row],[charges]]&gt;16700,1,0)</f>
        <v>0</v>
      </c>
      <c r="K980" s="138">
        <f>insurance9[[#This Row],[charges]]</f>
        <v>9704.6680500000002</v>
      </c>
      <c r="L980">
        <f>insurance9[[#This Row],[age]]</f>
        <v>45</v>
      </c>
      <c r="M980">
        <f>IF(insurance9[[#This Row],[smoker]]="yes",1,0)</f>
        <v>0</v>
      </c>
      <c r="N980" t="str">
        <f>IF(insurance9[[#This Row],[smoker]]="yes","Perokok","Non Perokok")</f>
        <v>Non Perokok</v>
      </c>
      <c r="O980" s="138">
        <f>insurance9[[#This Row],[charges]]</f>
        <v>9704.6680500000002</v>
      </c>
      <c r="P980" s="138" t="str" cm="1">
        <f t="array" ref="P980">INDEX(bmi[bmi name],MATCH(1,(insurance9[[#This Row],[bmi]]&lt;bmi[bmi atas])*(insurance9[[#This Row],[bmi]]&gt;=bmi[bmi bawah]),0),0)</f>
        <v>Obesitas II</v>
      </c>
      <c r="Q980" s="138">
        <f>insurance9[[#This Row],[cha]]</f>
        <v>9704.6680500000002</v>
      </c>
      <c r="R980" s="138" t="str">
        <f>insurance9[[#This Row],[smo]]</f>
        <v>Non Perokok</v>
      </c>
      <c r="S980" s="149">
        <f>insurance9[[#This Row],[bmi]]</f>
        <v>39.994999999999997</v>
      </c>
      <c r="T980" s="149">
        <f>insurance9[[#This Row],[age]]</f>
        <v>45</v>
      </c>
      <c r="U980" s="149">
        <f>insurance9[[#This Row],[bmi2]]</f>
        <v>39.994999999999997</v>
      </c>
      <c r="V980">
        <f>insurance9[[#This Row],[charges_class]]</f>
        <v>2</v>
      </c>
      <c r="W980">
        <f>VLOOKUP(insurance9[[#This Row],[region]],Table2[],2,0)</f>
        <v>2</v>
      </c>
      <c r="X980">
        <f>IF(insurance9[[#This Row],[sex]]="female",0,1)</f>
        <v>0</v>
      </c>
      <c r="Y980">
        <f>insurance9[[#This Row],[bmi]]</f>
        <v>39.994999999999997</v>
      </c>
      <c r="Z980">
        <f>insurance9[[#This Row],[children]]</f>
        <v>3</v>
      </c>
    </row>
    <row r="981" spans="1:26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 s="29">
        <v>4889.0367999999999</v>
      </c>
      <c r="H981" cm="1">
        <f t="array" ref="H981">INDEX(kelas_charges[kelas],MATCH(1,(insurance9[[#This Row],[charges]]&gt;=kelas_charges[Lower])*(insurance9[[#This Row],[charges]]&lt;kelas_charges[Upper]),0),1)</f>
        <v>1</v>
      </c>
      <c r="I981" t="str" cm="1">
        <f t="array" ref="I981">INDEX(kelas_charges[desc],MATCH(1,(insurance9[[#This Row],[charges]]&gt;=kelas_charges[Lower])*(insurance9[[#This Row],[charges]]&lt;kelas_charges[Upper]),0),1)</f>
        <v>1121 s.d 6817</v>
      </c>
      <c r="J981">
        <f>IF(insurance9[[#This Row],[charges]]&gt;16700,1,0)</f>
        <v>0</v>
      </c>
      <c r="K981" s="138">
        <f>insurance9[[#This Row],[charges]]</f>
        <v>4889.0367999999999</v>
      </c>
      <c r="L981">
        <f>insurance9[[#This Row],[age]]</f>
        <v>36</v>
      </c>
      <c r="M981">
        <f>IF(insurance9[[#This Row],[smoker]]="yes",1,0)</f>
        <v>0</v>
      </c>
      <c r="N981" t="str">
        <f>IF(insurance9[[#This Row],[smoker]]="yes","Perokok","Non Perokok")</f>
        <v>Non Perokok</v>
      </c>
      <c r="O981" s="138">
        <f>insurance9[[#This Row],[charges]]</f>
        <v>4889.0367999999999</v>
      </c>
      <c r="P981" s="138" t="str" cm="1">
        <f t="array" ref="P981">INDEX(bmi[bmi name],MATCH(1,(insurance9[[#This Row],[bmi]]&lt;bmi[bmi atas])*(insurance9[[#This Row],[bmi]]&gt;=bmi[bmi bawah]),0),0)</f>
        <v>Obesitas I</v>
      </c>
      <c r="Q981" s="138">
        <f>insurance9[[#This Row],[cha]]</f>
        <v>4889.0367999999999</v>
      </c>
      <c r="R981" s="138" t="str">
        <f>insurance9[[#This Row],[smo]]</f>
        <v>Non Perokok</v>
      </c>
      <c r="S981" s="149">
        <f>insurance9[[#This Row],[bmi]]</f>
        <v>29.92</v>
      </c>
      <c r="T981" s="149">
        <f>insurance9[[#This Row],[age]]</f>
        <v>36</v>
      </c>
      <c r="U981" s="149">
        <f>insurance9[[#This Row],[bmi2]]</f>
        <v>29.92</v>
      </c>
      <c r="V981">
        <f>insurance9[[#This Row],[charges_class]]</f>
        <v>1</v>
      </c>
      <c r="W981">
        <f>VLOOKUP(insurance9[[#This Row],[region]],Table2[],2,0)</f>
        <v>4</v>
      </c>
      <c r="X981">
        <f>IF(insurance9[[#This Row],[sex]]="female",0,1)</f>
        <v>0</v>
      </c>
      <c r="Y981">
        <f>insurance9[[#This Row],[bmi]]</f>
        <v>29.92</v>
      </c>
      <c r="Z981">
        <f>insurance9[[#This Row],[children]]</f>
        <v>0</v>
      </c>
    </row>
    <row r="982" spans="1:26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 s="29">
        <v>25517.11363</v>
      </c>
      <c r="H982" cm="1">
        <f t="array" ref="H982">INDEX(kelas_charges[kelas],MATCH(1,(insurance9[[#This Row],[charges]]&gt;=kelas_charges[Lower])*(insurance9[[#This Row],[charges]]&lt;kelas_charges[Upper]),0),1)</f>
        <v>5</v>
      </c>
      <c r="I982" t="str" cm="1">
        <f t="array" ref="I982">INDEX(kelas_charges[desc],MATCH(1,(insurance9[[#This Row],[charges]]&gt;=kelas_charges[Lower])*(insurance9[[#This Row],[charges]]&lt;kelas_charges[Upper]),0),1)</f>
        <v>23903 s.d 29598</v>
      </c>
      <c r="J982">
        <f>IF(insurance9[[#This Row],[charges]]&gt;16700,1,0)</f>
        <v>1</v>
      </c>
      <c r="K982" s="138">
        <f>insurance9[[#This Row],[charges]]</f>
        <v>25517.11363</v>
      </c>
      <c r="L982">
        <f>insurance9[[#This Row],[age]]</f>
        <v>54</v>
      </c>
      <c r="M982">
        <f>IF(insurance9[[#This Row],[smoker]]="yes",1,0)</f>
        <v>0</v>
      </c>
      <c r="N982" t="str">
        <f>IF(insurance9[[#This Row],[smoker]]="yes","Perokok","Non Perokok")</f>
        <v>Non Perokok</v>
      </c>
      <c r="O982" s="138">
        <f>insurance9[[#This Row],[charges]]</f>
        <v>25517.11363</v>
      </c>
      <c r="P982" s="138" t="str" cm="1">
        <f t="array" ref="P982">INDEX(bmi[bmi name],MATCH(1,(insurance9[[#This Row],[bmi]]&lt;bmi[bmi atas])*(insurance9[[#This Row],[bmi]]&gt;=bmi[bmi bawah]),0),0)</f>
        <v>Obesitas I</v>
      </c>
      <c r="Q982" s="138">
        <f>insurance9[[#This Row],[cha]]</f>
        <v>25517.11363</v>
      </c>
      <c r="R982" s="138" t="str">
        <f>insurance9[[#This Row],[smo]]</f>
        <v>Non Perokok</v>
      </c>
      <c r="S982" s="149">
        <f>insurance9[[#This Row],[bmi]]</f>
        <v>25.46</v>
      </c>
      <c r="T982" s="149">
        <f>insurance9[[#This Row],[age]]</f>
        <v>54</v>
      </c>
      <c r="U982" s="149">
        <f>insurance9[[#This Row],[bmi2]]</f>
        <v>25.46</v>
      </c>
      <c r="V982">
        <f>insurance9[[#This Row],[charges_class]]</f>
        <v>5</v>
      </c>
      <c r="W982">
        <f>VLOOKUP(insurance9[[#This Row],[region]],Table2[],2,0)</f>
        <v>2</v>
      </c>
      <c r="X982">
        <f>IF(insurance9[[#This Row],[sex]]="female",0,1)</f>
        <v>1</v>
      </c>
      <c r="Y982">
        <f>insurance9[[#This Row],[bmi]]</f>
        <v>25.46</v>
      </c>
      <c r="Z982">
        <f>insurance9[[#This Row],[children]]</f>
        <v>1</v>
      </c>
    </row>
    <row r="983" spans="1:26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 s="29">
        <v>4500.33925</v>
      </c>
      <c r="H983" cm="1">
        <f t="array" ref="H983">INDEX(kelas_charges[kelas],MATCH(1,(insurance9[[#This Row],[charges]]&gt;=kelas_charges[Lower])*(insurance9[[#This Row],[charges]]&lt;kelas_charges[Upper]),0),1)</f>
        <v>1</v>
      </c>
      <c r="I983" t="str" cm="1">
        <f t="array" ref="I983">INDEX(kelas_charges[desc],MATCH(1,(insurance9[[#This Row],[charges]]&gt;=kelas_charges[Lower])*(insurance9[[#This Row],[charges]]&lt;kelas_charges[Upper]),0),1)</f>
        <v>1121 s.d 6817</v>
      </c>
      <c r="J983">
        <f>IF(insurance9[[#This Row],[charges]]&gt;16700,1,0)</f>
        <v>0</v>
      </c>
      <c r="K983" s="138">
        <f>insurance9[[#This Row],[charges]]</f>
        <v>4500.33925</v>
      </c>
      <c r="L983">
        <f>insurance9[[#This Row],[age]]</f>
        <v>34</v>
      </c>
      <c r="M983">
        <f>IF(insurance9[[#This Row],[smoker]]="yes",1,0)</f>
        <v>0</v>
      </c>
      <c r="N983" t="str">
        <f>IF(insurance9[[#This Row],[smoker]]="yes","Perokok","Non Perokok")</f>
        <v>Non Perokok</v>
      </c>
      <c r="O983" s="138">
        <f>insurance9[[#This Row],[charges]]</f>
        <v>4500.33925</v>
      </c>
      <c r="P983" s="138" t="str" cm="1">
        <f t="array" ref="P983">INDEX(bmi[bmi name],MATCH(1,(insurance9[[#This Row],[bmi]]&lt;bmi[bmi atas])*(insurance9[[#This Row],[bmi]]&gt;=bmi[bmi bawah]),0),0)</f>
        <v>Normal</v>
      </c>
      <c r="Q983" s="138">
        <f>insurance9[[#This Row],[cha]]</f>
        <v>4500.33925</v>
      </c>
      <c r="R983" s="138" t="str">
        <f>insurance9[[#This Row],[smo]]</f>
        <v>Non Perokok</v>
      </c>
      <c r="S983" s="149">
        <f>insurance9[[#This Row],[bmi]]</f>
        <v>21.375</v>
      </c>
      <c r="T983" s="149">
        <f>insurance9[[#This Row],[age]]</f>
        <v>34</v>
      </c>
      <c r="U983" s="149">
        <f>insurance9[[#This Row],[bmi2]]</f>
        <v>21.375</v>
      </c>
      <c r="V983">
        <f>insurance9[[#This Row],[charges_class]]</f>
        <v>1</v>
      </c>
      <c r="W983">
        <f>VLOOKUP(insurance9[[#This Row],[region]],Table2[],2,0)</f>
        <v>2</v>
      </c>
      <c r="X983">
        <f>IF(insurance9[[#This Row],[sex]]="female",0,1)</f>
        <v>1</v>
      </c>
      <c r="Y983">
        <f>insurance9[[#This Row],[bmi]]</f>
        <v>21.375</v>
      </c>
      <c r="Z983">
        <f>insurance9[[#This Row],[children]]</f>
        <v>0</v>
      </c>
    </row>
    <row r="984" spans="1:26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 s="29">
        <v>19199.944</v>
      </c>
      <c r="H984" cm="1">
        <f t="array" ref="H984">INDEX(kelas_charges[kelas],MATCH(1,(insurance9[[#This Row],[charges]]&gt;=kelas_charges[Lower])*(insurance9[[#This Row],[charges]]&lt;kelas_charges[Upper]),0),1)</f>
        <v>4</v>
      </c>
      <c r="I984" t="str" cm="1">
        <f t="array" ref="I984">INDEX(kelas_charges[desc],MATCH(1,(insurance9[[#This Row],[charges]]&gt;=kelas_charges[Lower])*(insurance9[[#This Row],[charges]]&lt;kelas_charges[Upper]),0),1)</f>
        <v>18207 s.d 23903</v>
      </c>
      <c r="J984">
        <f>IF(insurance9[[#This Row],[charges]]&gt;16700,1,0)</f>
        <v>1</v>
      </c>
      <c r="K984" s="138">
        <f>insurance9[[#This Row],[charges]]</f>
        <v>19199.944</v>
      </c>
      <c r="L984">
        <f>insurance9[[#This Row],[age]]</f>
        <v>31</v>
      </c>
      <c r="M984">
        <f>IF(insurance9[[#This Row],[smoker]]="yes",1,0)</f>
        <v>1</v>
      </c>
      <c r="N984" t="str">
        <f>IF(insurance9[[#This Row],[smoker]]="yes","Perokok","Non Perokok")</f>
        <v>Perokok</v>
      </c>
      <c r="O984" s="138">
        <f>insurance9[[#This Row],[charges]]</f>
        <v>19199.944</v>
      </c>
      <c r="P984" s="138" t="str" cm="1">
        <f t="array" ref="P984">INDEX(bmi[bmi name],MATCH(1,(insurance9[[#This Row],[bmi]]&lt;bmi[bmi atas])*(insurance9[[#This Row],[bmi]]&gt;=bmi[bmi bawah]),0),0)</f>
        <v>Obesitas I</v>
      </c>
      <c r="Q984" s="138">
        <f>insurance9[[#This Row],[cha]]</f>
        <v>19199.944</v>
      </c>
      <c r="R984" s="138" t="str">
        <f>insurance9[[#This Row],[smo]]</f>
        <v>Perokok</v>
      </c>
      <c r="S984" s="149">
        <f>insurance9[[#This Row],[bmi]]</f>
        <v>25.9</v>
      </c>
      <c r="T984" s="149">
        <f>insurance9[[#This Row],[age]]</f>
        <v>31</v>
      </c>
      <c r="U984" s="149">
        <f>insurance9[[#This Row],[bmi2]]</f>
        <v>25.9</v>
      </c>
      <c r="V984">
        <f>insurance9[[#This Row],[charges_class]]</f>
        <v>4</v>
      </c>
      <c r="W984">
        <f>VLOOKUP(insurance9[[#This Row],[region]],Table2[],2,0)</f>
        <v>3</v>
      </c>
      <c r="X984">
        <f>IF(insurance9[[#This Row],[sex]]="female",0,1)</f>
        <v>1</v>
      </c>
      <c r="Y984">
        <f>insurance9[[#This Row],[bmi]]</f>
        <v>25.9</v>
      </c>
      <c r="Z984">
        <f>insurance9[[#This Row],[children]]</f>
        <v>3</v>
      </c>
    </row>
    <row r="985" spans="1:26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 s="29">
        <v>16796.411940000002</v>
      </c>
      <c r="H985" cm="1">
        <f t="array" ref="H985">INDEX(kelas_charges[kelas],MATCH(1,(insurance9[[#This Row],[charges]]&gt;=kelas_charges[Lower])*(insurance9[[#This Row],[charges]]&lt;kelas_charges[Upper]),0),1)</f>
        <v>3</v>
      </c>
      <c r="I985" t="str" cm="1">
        <f t="array" ref="I985">INDEX(kelas_charges[desc],MATCH(1,(insurance9[[#This Row],[charges]]&gt;=kelas_charges[Lower])*(insurance9[[#This Row],[charges]]&lt;kelas_charges[Upper]),0),1)</f>
        <v>12512 s.d 18207</v>
      </c>
      <c r="J985">
        <f>IF(insurance9[[#This Row],[charges]]&gt;16700,1,0)</f>
        <v>1</v>
      </c>
      <c r="K985" s="138">
        <f>insurance9[[#This Row],[charges]]</f>
        <v>16796.411940000002</v>
      </c>
      <c r="L985">
        <f>insurance9[[#This Row],[age]]</f>
        <v>27</v>
      </c>
      <c r="M985">
        <f>IF(insurance9[[#This Row],[smoker]]="yes",1,0)</f>
        <v>0</v>
      </c>
      <c r="N985" t="str">
        <f>IF(insurance9[[#This Row],[smoker]]="yes","Perokok","Non Perokok")</f>
        <v>Non Perokok</v>
      </c>
      <c r="O985" s="138">
        <f>insurance9[[#This Row],[charges]]</f>
        <v>16796.411940000002</v>
      </c>
      <c r="P985" s="138" t="str" cm="1">
        <f t="array" ref="P985">INDEX(bmi[bmi name],MATCH(1,(insurance9[[#This Row],[bmi]]&lt;bmi[bmi atas])*(insurance9[[#This Row],[bmi]]&gt;=bmi[bmi bawah]),0),0)</f>
        <v>Obesitas II</v>
      </c>
      <c r="Q985" s="138">
        <f>insurance9[[#This Row],[cha]]</f>
        <v>16796.411940000002</v>
      </c>
      <c r="R985" s="138" t="str">
        <f>insurance9[[#This Row],[smo]]</f>
        <v>Non Perokok</v>
      </c>
      <c r="S985" s="149">
        <f>insurance9[[#This Row],[bmi]]</f>
        <v>30.59</v>
      </c>
      <c r="T985" s="149">
        <f>insurance9[[#This Row],[age]]</f>
        <v>27</v>
      </c>
      <c r="U985" s="149">
        <f>insurance9[[#This Row],[bmi2]]</f>
        <v>30.59</v>
      </c>
      <c r="V985">
        <f>insurance9[[#This Row],[charges_class]]</f>
        <v>3</v>
      </c>
      <c r="W985">
        <f>VLOOKUP(insurance9[[#This Row],[region]],Table2[],2,0)</f>
        <v>2</v>
      </c>
      <c r="X985">
        <f>IF(insurance9[[#This Row],[sex]]="female",0,1)</f>
        <v>0</v>
      </c>
      <c r="Y985">
        <f>insurance9[[#This Row],[bmi]]</f>
        <v>30.59</v>
      </c>
      <c r="Z985">
        <f>insurance9[[#This Row],[children]]</f>
        <v>1</v>
      </c>
    </row>
    <row r="986" spans="1:26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 s="29">
        <v>4915.0598499999996</v>
      </c>
      <c r="H986" cm="1">
        <f t="array" ref="H986">INDEX(kelas_charges[kelas],MATCH(1,(insurance9[[#This Row],[charges]]&gt;=kelas_charges[Lower])*(insurance9[[#This Row],[charges]]&lt;kelas_charges[Upper]),0),1)</f>
        <v>1</v>
      </c>
      <c r="I986" t="str" cm="1">
        <f t="array" ref="I986">INDEX(kelas_charges[desc],MATCH(1,(insurance9[[#This Row],[charges]]&gt;=kelas_charges[Lower])*(insurance9[[#This Row],[charges]]&lt;kelas_charges[Upper]),0),1)</f>
        <v>1121 s.d 6817</v>
      </c>
      <c r="J986">
        <f>IF(insurance9[[#This Row],[charges]]&gt;16700,1,0)</f>
        <v>0</v>
      </c>
      <c r="K986" s="138">
        <f>insurance9[[#This Row],[charges]]</f>
        <v>4915.0598499999996</v>
      </c>
      <c r="L986">
        <f>insurance9[[#This Row],[age]]</f>
        <v>20</v>
      </c>
      <c r="M986">
        <f>IF(insurance9[[#This Row],[smoker]]="yes",1,0)</f>
        <v>0</v>
      </c>
      <c r="N986" t="str">
        <f>IF(insurance9[[#This Row],[smoker]]="yes","Perokok","Non Perokok")</f>
        <v>Non Perokok</v>
      </c>
      <c r="O986" s="138">
        <f>insurance9[[#This Row],[charges]]</f>
        <v>4915.0598499999996</v>
      </c>
      <c r="P986" s="138" t="str" cm="1">
        <f t="array" ref="P986">INDEX(bmi[bmi name],MATCH(1,(insurance9[[#This Row],[bmi]]&lt;bmi[bmi atas])*(insurance9[[#This Row],[bmi]]&gt;=bmi[bmi bawah]),0),0)</f>
        <v>Obesitas II</v>
      </c>
      <c r="Q986" s="138">
        <f>insurance9[[#This Row],[cha]]</f>
        <v>4915.0598499999996</v>
      </c>
      <c r="R986" s="138" t="str">
        <f>insurance9[[#This Row],[smo]]</f>
        <v>Non Perokok</v>
      </c>
      <c r="S986" s="149">
        <f>insurance9[[#This Row],[bmi]]</f>
        <v>30.114999999999998</v>
      </c>
      <c r="T986" s="149">
        <f>insurance9[[#This Row],[age]]</f>
        <v>20</v>
      </c>
      <c r="U986" s="149">
        <f>insurance9[[#This Row],[bmi2]]</f>
        <v>30.114999999999998</v>
      </c>
      <c r="V986">
        <f>insurance9[[#This Row],[charges_class]]</f>
        <v>1</v>
      </c>
      <c r="W986">
        <f>VLOOKUP(insurance9[[#This Row],[region]],Table2[],2,0)</f>
        <v>2</v>
      </c>
      <c r="X986">
        <f>IF(insurance9[[#This Row],[sex]]="female",0,1)</f>
        <v>1</v>
      </c>
      <c r="Y986">
        <f>insurance9[[#This Row],[bmi]]</f>
        <v>30.114999999999998</v>
      </c>
      <c r="Z986">
        <f>insurance9[[#This Row],[children]]</f>
        <v>5</v>
      </c>
    </row>
    <row r="987" spans="1:26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 s="29">
        <v>7624.63</v>
      </c>
      <c r="H987" cm="1">
        <f t="array" ref="H987">INDEX(kelas_charges[kelas],MATCH(1,(insurance9[[#This Row],[charges]]&gt;=kelas_charges[Lower])*(insurance9[[#This Row],[charges]]&lt;kelas_charges[Upper]),0),1)</f>
        <v>2</v>
      </c>
      <c r="I987" t="str" cm="1">
        <f t="array" ref="I987">INDEX(kelas_charges[desc],MATCH(1,(insurance9[[#This Row],[charges]]&gt;=kelas_charges[Lower])*(insurance9[[#This Row],[charges]]&lt;kelas_charges[Upper]),0),1)</f>
        <v>6817 s.d 12512</v>
      </c>
      <c r="J987">
        <f>IF(insurance9[[#This Row],[charges]]&gt;16700,1,0)</f>
        <v>0</v>
      </c>
      <c r="K987" s="138">
        <f>insurance9[[#This Row],[charges]]</f>
        <v>7624.63</v>
      </c>
      <c r="L987">
        <f>insurance9[[#This Row],[age]]</f>
        <v>44</v>
      </c>
      <c r="M987">
        <f>IF(insurance9[[#This Row],[smoker]]="yes",1,0)</f>
        <v>0</v>
      </c>
      <c r="N987" t="str">
        <f>IF(insurance9[[#This Row],[smoker]]="yes","Perokok","Non Perokok")</f>
        <v>Non Perokok</v>
      </c>
      <c r="O987" s="138">
        <f>insurance9[[#This Row],[charges]]</f>
        <v>7624.63</v>
      </c>
      <c r="P987" s="138" t="str" cm="1">
        <f t="array" ref="P987">INDEX(bmi[bmi name],MATCH(1,(insurance9[[#This Row],[bmi]]&lt;bmi[bmi atas])*(insurance9[[#This Row],[bmi]]&gt;=bmi[bmi bawah]),0),0)</f>
        <v>Obesitas I</v>
      </c>
      <c r="Q987" s="138">
        <f>insurance9[[#This Row],[cha]]</f>
        <v>7624.63</v>
      </c>
      <c r="R987" s="138" t="str">
        <f>insurance9[[#This Row],[smo]]</f>
        <v>Non Perokok</v>
      </c>
      <c r="S987" s="149">
        <f>insurance9[[#This Row],[bmi]]</f>
        <v>25.8</v>
      </c>
      <c r="T987" s="149">
        <f>insurance9[[#This Row],[age]]</f>
        <v>44</v>
      </c>
      <c r="U987" s="149">
        <f>insurance9[[#This Row],[bmi2]]</f>
        <v>25.8</v>
      </c>
      <c r="V987">
        <f>insurance9[[#This Row],[charges_class]]</f>
        <v>2</v>
      </c>
      <c r="W987">
        <f>VLOOKUP(insurance9[[#This Row],[region]],Table2[],2,0)</f>
        <v>3</v>
      </c>
      <c r="X987">
        <f>IF(insurance9[[#This Row],[sex]]="female",0,1)</f>
        <v>0</v>
      </c>
      <c r="Y987">
        <f>insurance9[[#This Row],[bmi]]</f>
        <v>25.8</v>
      </c>
      <c r="Z987">
        <f>insurance9[[#This Row],[children]]</f>
        <v>1</v>
      </c>
    </row>
    <row r="988" spans="1:26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 s="29">
        <v>8410.0468500000006</v>
      </c>
      <c r="H988" cm="1">
        <f t="array" ref="H988">INDEX(kelas_charges[kelas],MATCH(1,(insurance9[[#This Row],[charges]]&gt;=kelas_charges[Lower])*(insurance9[[#This Row],[charges]]&lt;kelas_charges[Upper]),0),1)</f>
        <v>2</v>
      </c>
      <c r="I988" t="str" cm="1">
        <f t="array" ref="I988">INDEX(kelas_charges[desc],MATCH(1,(insurance9[[#This Row],[charges]]&gt;=kelas_charges[Lower])*(insurance9[[#This Row],[charges]]&lt;kelas_charges[Upper]),0),1)</f>
        <v>6817 s.d 12512</v>
      </c>
      <c r="J988">
        <f>IF(insurance9[[#This Row],[charges]]&gt;16700,1,0)</f>
        <v>0</v>
      </c>
      <c r="K988" s="138">
        <f>insurance9[[#This Row],[charges]]</f>
        <v>8410.0468500000006</v>
      </c>
      <c r="L988">
        <f>insurance9[[#This Row],[age]]</f>
        <v>43</v>
      </c>
      <c r="M988">
        <f>IF(insurance9[[#This Row],[smoker]]="yes",1,0)</f>
        <v>0</v>
      </c>
      <c r="N988" t="str">
        <f>IF(insurance9[[#This Row],[smoker]]="yes","Perokok","Non Perokok")</f>
        <v>Non Perokok</v>
      </c>
      <c r="O988" s="138">
        <f>insurance9[[#This Row],[charges]]</f>
        <v>8410.0468500000006</v>
      </c>
      <c r="P988" s="138" t="str" cm="1">
        <f t="array" ref="P988">INDEX(bmi[bmi name],MATCH(1,(insurance9[[#This Row],[bmi]]&lt;bmi[bmi atas])*(insurance9[[#This Row],[bmi]]&gt;=bmi[bmi bawah]),0),0)</f>
        <v>Obesitas II</v>
      </c>
      <c r="Q988" s="138">
        <f>insurance9[[#This Row],[cha]]</f>
        <v>8410.0468500000006</v>
      </c>
      <c r="R988" s="138" t="str">
        <f>insurance9[[#This Row],[smo]]</f>
        <v>Non Perokok</v>
      </c>
      <c r="S988" s="149">
        <f>insurance9[[#This Row],[bmi]]</f>
        <v>30.114999999999998</v>
      </c>
      <c r="T988" s="149">
        <f>insurance9[[#This Row],[age]]</f>
        <v>43</v>
      </c>
      <c r="U988" s="149">
        <f>insurance9[[#This Row],[bmi2]]</f>
        <v>30.114999999999998</v>
      </c>
      <c r="V988">
        <f>insurance9[[#This Row],[charges_class]]</f>
        <v>2</v>
      </c>
      <c r="W988">
        <f>VLOOKUP(insurance9[[#This Row],[region]],Table2[],2,0)</f>
        <v>1</v>
      </c>
      <c r="X988">
        <f>IF(insurance9[[#This Row],[sex]]="female",0,1)</f>
        <v>1</v>
      </c>
      <c r="Y988">
        <f>insurance9[[#This Row],[bmi]]</f>
        <v>30.114999999999998</v>
      </c>
      <c r="Z988">
        <f>insurance9[[#This Row],[children]]</f>
        <v>3</v>
      </c>
    </row>
    <row r="989" spans="1:26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 s="29">
        <v>28340.188849999999</v>
      </c>
      <c r="H989" cm="1">
        <f t="array" ref="H989">INDEX(kelas_charges[kelas],MATCH(1,(insurance9[[#This Row],[charges]]&gt;=kelas_charges[Lower])*(insurance9[[#This Row],[charges]]&lt;kelas_charges[Upper]),0),1)</f>
        <v>5</v>
      </c>
      <c r="I989" t="str" cm="1">
        <f t="array" ref="I989">INDEX(kelas_charges[desc],MATCH(1,(insurance9[[#This Row],[charges]]&gt;=kelas_charges[Lower])*(insurance9[[#This Row],[charges]]&lt;kelas_charges[Upper]),0),1)</f>
        <v>23903 s.d 29598</v>
      </c>
      <c r="J989">
        <f>IF(insurance9[[#This Row],[charges]]&gt;16700,1,0)</f>
        <v>1</v>
      </c>
      <c r="K989" s="138">
        <f>insurance9[[#This Row],[charges]]</f>
        <v>28340.188849999999</v>
      </c>
      <c r="L989">
        <f>insurance9[[#This Row],[age]]</f>
        <v>45</v>
      </c>
      <c r="M989">
        <f>IF(insurance9[[#This Row],[smoker]]="yes",1,0)</f>
        <v>0</v>
      </c>
      <c r="N989" t="str">
        <f>IF(insurance9[[#This Row],[smoker]]="yes","Perokok","Non Perokok")</f>
        <v>Non Perokok</v>
      </c>
      <c r="O989" s="138">
        <f>insurance9[[#This Row],[charges]]</f>
        <v>28340.188849999999</v>
      </c>
      <c r="P989" s="138" t="str" cm="1">
        <f t="array" ref="P989">INDEX(bmi[bmi name],MATCH(1,(insurance9[[#This Row],[bmi]]&lt;bmi[bmi atas])*(insurance9[[#This Row],[bmi]]&gt;=bmi[bmi bawah]),0),0)</f>
        <v>Obesitas I</v>
      </c>
      <c r="Q989" s="138">
        <f>insurance9[[#This Row],[cha]]</f>
        <v>28340.188849999999</v>
      </c>
      <c r="R989" s="138" t="str">
        <f>insurance9[[#This Row],[smo]]</f>
        <v>Non Perokok</v>
      </c>
      <c r="S989" s="149">
        <f>insurance9[[#This Row],[bmi]]</f>
        <v>27.645</v>
      </c>
      <c r="T989" s="149">
        <f>insurance9[[#This Row],[age]]</f>
        <v>45</v>
      </c>
      <c r="U989" s="149">
        <f>insurance9[[#This Row],[bmi2]]</f>
        <v>27.645</v>
      </c>
      <c r="V989">
        <f>insurance9[[#This Row],[charges_class]]</f>
        <v>5</v>
      </c>
      <c r="W989">
        <f>VLOOKUP(insurance9[[#This Row],[region]],Table2[],2,0)</f>
        <v>1</v>
      </c>
      <c r="X989">
        <f>IF(insurance9[[#This Row],[sex]]="female",0,1)</f>
        <v>0</v>
      </c>
      <c r="Y989">
        <f>insurance9[[#This Row],[bmi]]</f>
        <v>27.645</v>
      </c>
      <c r="Z989">
        <f>insurance9[[#This Row],[children]]</f>
        <v>1</v>
      </c>
    </row>
    <row r="990" spans="1:26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 s="29">
        <v>4518.8262500000001</v>
      </c>
      <c r="H990" cm="1">
        <f t="array" ref="H990">INDEX(kelas_charges[kelas],MATCH(1,(insurance9[[#This Row],[charges]]&gt;=kelas_charges[Lower])*(insurance9[[#This Row],[charges]]&lt;kelas_charges[Upper]),0),1)</f>
        <v>1</v>
      </c>
      <c r="I990" t="str" cm="1">
        <f t="array" ref="I990">INDEX(kelas_charges[desc],MATCH(1,(insurance9[[#This Row],[charges]]&gt;=kelas_charges[Lower])*(insurance9[[#This Row],[charges]]&lt;kelas_charges[Upper]),0),1)</f>
        <v>1121 s.d 6817</v>
      </c>
      <c r="J990">
        <f>IF(insurance9[[#This Row],[charges]]&gt;16700,1,0)</f>
        <v>0</v>
      </c>
      <c r="K990" s="138">
        <f>insurance9[[#This Row],[charges]]</f>
        <v>4518.8262500000001</v>
      </c>
      <c r="L990">
        <f>insurance9[[#This Row],[age]]</f>
        <v>34</v>
      </c>
      <c r="M990">
        <f>IF(insurance9[[#This Row],[smoker]]="yes",1,0)</f>
        <v>0</v>
      </c>
      <c r="N990" t="str">
        <f>IF(insurance9[[#This Row],[smoker]]="yes","Perokok","Non Perokok")</f>
        <v>Non Perokok</v>
      </c>
      <c r="O990" s="138">
        <f>insurance9[[#This Row],[charges]]</f>
        <v>4518.8262500000001</v>
      </c>
      <c r="P990" s="138" t="str" cm="1">
        <f t="array" ref="P990">INDEX(bmi[bmi name],MATCH(1,(insurance9[[#This Row],[bmi]]&lt;bmi[bmi atas])*(insurance9[[#This Row],[bmi]]&gt;=bmi[bmi bawah]),0),0)</f>
        <v>Obesitas II</v>
      </c>
      <c r="Q990" s="138">
        <f>insurance9[[#This Row],[cha]]</f>
        <v>4518.8262500000001</v>
      </c>
      <c r="R990" s="138" t="str">
        <f>insurance9[[#This Row],[smo]]</f>
        <v>Non Perokok</v>
      </c>
      <c r="S990" s="149">
        <f>insurance9[[#This Row],[bmi]]</f>
        <v>34.674999999999997</v>
      </c>
      <c r="T990" s="149">
        <f>insurance9[[#This Row],[age]]</f>
        <v>34</v>
      </c>
      <c r="U990" s="149">
        <f>insurance9[[#This Row],[bmi2]]</f>
        <v>34.674999999999997</v>
      </c>
      <c r="V990">
        <f>insurance9[[#This Row],[charges_class]]</f>
        <v>1</v>
      </c>
      <c r="W990">
        <f>VLOOKUP(insurance9[[#This Row],[region]],Table2[],2,0)</f>
        <v>2</v>
      </c>
      <c r="X990">
        <f>IF(insurance9[[#This Row],[sex]]="female",0,1)</f>
        <v>1</v>
      </c>
      <c r="Y990">
        <f>insurance9[[#This Row],[bmi]]</f>
        <v>34.674999999999997</v>
      </c>
      <c r="Z990">
        <f>insurance9[[#This Row],[children]]</f>
        <v>0</v>
      </c>
    </row>
    <row r="991" spans="1:26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 s="29">
        <v>14571.890799999999</v>
      </c>
      <c r="H991" cm="1">
        <f t="array" ref="H991">INDEX(kelas_charges[kelas],MATCH(1,(insurance9[[#This Row],[charges]]&gt;=kelas_charges[Lower])*(insurance9[[#This Row],[charges]]&lt;kelas_charges[Upper]),0),1)</f>
        <v>3</v>
      </c>
      <c r="I991" t="str" cm="1">
        <f t="array" ref="I991">INDEX(kelas_charges[desc],MATCH(1,(insurance9[[#This Row],[charges]]&gt;=kelas_charges[Lower])*(insurance9[[#This Row],[charges]]&lt;kelas_charges[Upper]),0),1)</f>
        <v>12512 s.d 18207</v>
      </c>
      <c r="J991">
        <f>IF(insurance9[[#This Row],[charges]]&gt;16700,1,0)</f>
        <v>0</v>
      </c>
      <c r="K991" s="138">
        <f>insurance9[[#This Row],[charges]]</f>
        <v>14571.890799999999</v>
      </c>
      <c r="L991">
        <f>insurance9[[#This Row],[age]]</f>
        <v>24</v>
      </c>
      <c r="M991">
        <f>IF(insurance9[[#This Row],[smoker]]="yes",1,0)</f>
        <v>1</v>
      </c>
      <c r="N991" t="str">
        <f>IF(insurance9[[#This Row],[smoker]]="yes","Perokok","Non Perokok")</f>
        <v>Perokok</v>
      </c>
      <c r="O991" s="138">
        <f>insurance9[[#This Row],[charges]]</f>
        <v>14571.890799999999</v>
      </c>
      <c r="P991" s="138" t="str" cm="1">
        <f t="array" ref="P991">INDEX(bmi[bmi name],MATCH(1,(insurance9[[#This Row],[bmi]]&lt;bmi[bmi atas])*(insurance9[[#This Row],[bmi]]&gt;=bmi[bmi bawah]),0),0)</f>
        <v>Normal</v>
      </c>
      <c r="Q991" s="138">
        <f>insurance9[[#This Row],[cha]]</f>
        <v>14571.890799999999</v>
      </c>
      <c r="R991" s="138" t="str">
        <f>insurance9[[#This Row],[smo]]</f>
        <v>Perokok</v>
      </c>
      <c r="S991" s="149">
        <f>insurance9[[#This Row],[bmi]]</f>
        <v>20.52</v>
      </c>
      <c r="T991" s="149">
        <f>insurance9[[#This Row],[age]]</f>
        <v>24</v>
      </c>
      <c r="U991" s="149">
        <f>insurance9[[#This Row],[bmi2]]</f>
        <v>20.52</v>
      </c>
      <c r="V991">
        <f>insurance9[[#This Row],[charges_class]]</f>
        <v>3</v>
      </c>
      <c r="W991">
        <f>VLOOKUP(insurance9[[#This Row],[region]],Table2[],2,0)</f>
        <v>2</v>
      </c>
      <c r="X991">
        <f>IF(insurance9[[#This Row],[sex]]="female",0,1)</f>
        <v>0</v>
      </c>
      <c r="Y991">
        <f>insurance9[[#This Row],[bmi]]</f>
        <v>20.52</v>
      </c>
      <c r="Z991">
        <f>insurance9[[#This Row],[children]]</f>
        <v>0</v>
      </c>
    </row>
    <row r="992" spans="1:26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 s="29">
        <v>3378.91</v>
      </c>
      <c r="H992" cm="1">
        <f t="array" ref="H992">INDEX(kelas_charges[kelas],MATCH(1,(insurance9[[#This Row],[charges]]&gt;=kelas_charges[Lower])*(insurance9[[#This Row],[charges]]&lt;kelas_charges[Upper]),0),1)</f>
        <v>1</v>
      </c>
      <c r="I992" t="str" cm="1">
        <f t="array" ref="I992">INDEX(kelas_charges[desc],MATCH(1,(insurance9[[#This Row],[charges]]&gt;=kelas_charges[Lower])*(insurance9[[#This Row],[charges]]&lt;kelas_charges[Upper]),0),1)</f>
        <v>1121 s.d 6817</v>
      </c>
      <c r="J992">
        <f>IF(insurance9[[#This Row],[charges]]&gt;16700,1,0)</f>
        <v>0</v>
      </c>
      <c r="K992" s="138">
        <f>insurance9[[#This Row],[charges]]</f>
        <v>3378.91</v>
      </c>
      <c r="L992">
        <f>insurance9[[#This Row],[age]]</f>
        <v>26</v>
      </c>
      <c r="M992">
        <f>IF(insurance9[[#This Row],[smoker]]="yes",1,0)</f>
        <v>0</v>
      </c>
      <c r="N992" t="str">
        <f>IF(insurance9[[#This Row],[smoker]]="yes","Perokok","Non Perokok")</f>
        <v>Non Perokok</v>
      </c>
      <c r="O992" s="138">
        <f>insurance9[[#This Row],[charges]]</f>
        <v>3378.91</v>
      </c>
      <c r="P992" s="138" t="str" cm="1">
        <f t="array" ref="P992">INDEX(bmi[bmi name],MATCH(1,(insurance9[[#This Row],[bmi]]&lt;bmi[bmi atas])*(insurance9[[#This Row],[bmi]]&gt;=bmi[bmi bawah]),0),0)</f>
        <v>Normal</v>
      </c>
      <c r="Q992" s="138">
        <f>insurance9[[#This Row],[cha]]</f>
        <v>3378.91</v>
      </c>
      <c r="R992" s="138" t="str">
        <f>insurance9[[#This Row],[smo]]</f>
        <v>Non Perokok</v>
      </c>
      <c r="S992" s="149">
        <f>insurance9[[#This Row],[bmi]]</f>
        <v>19.8</v>
      </c>
      <c r="T992" s="149">
        <f>insurance9[[#This Row],[age]]</f>
        <v>26</v>
      </c>
      <c r="U992" s="149">
        <f>insurance9[[#This Row],[bmi2]]</f>
        <v>19.8</v>
      </c>
      <c r="V992">
        <f>insurance9[[#This Row],[charges_class]]</f>
        <v>1</v>
      </c>
      <c r="W992">
        <f>VLOOKUP(insurance9[[#This Row],[region]],Table2[],2,0)</f>
        <v>3</v>
      </c>
      <c r="X992">
        <f>IF(insurance9[[#This Row],[sex]]="female",0,1)</f>
        <v>0</v>
      </c>
      <c r="Y992">
        <f>insurance9[[#This Row],[bmi]]</f>
        <v>19.8</v>
      </c>
      <c r="Z992">
        <f>insurance9[[#This Row],[children]]</f>
        <v>1</v>
      </c>
    </row>
    <row r="993" spans="1:26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 s="29">
        <v>7144.86265</v>
      </c>
      <c r="H993" cm="1">
        <f t="array" ref="H993">INDEX(kelas_charges[kelas],MATCH(1,(insurance9[[#This Row],[charges]]&gt;=kelas_charges[Lower])*(insurance9[[#This Row],[charges]]&lt;kelas_charges[Upper]),0),1)</f>
        <v>2</v>
      </c>
      <c r="I993" t="str" cm="1">
        <f t="array" ref="I993">INDEX(kelas_charges[desc],MATCH(1,(insurance9[[#This Row],[charges]]&gt;=kelas_charges[Lower])*(insurance9[[#This Row],[charges]]&lt;kelas_charges[Upper]),0),1)</f>
        <v>6817 s.d 12512</v>
      </c>
      <c r="J993">
        <f>IF(insurance9[[#This Row],[charges]]&gt;16700,1,0)</f>
        <v>0</v>
      </c>
      <c r="K993" s="138">
        <f>insurance9[[#This Row],[charges]]</f>
        <v>7144.86265</v>
      </c>
      <c r="L993">
        <f>insurance9[[#This Row],[age]]</f>
        <v>38</v>
      </c>
      <c r="M993">
        <f>IF(insurance9[[#This Row],[smoker]]="yes",1,0)</f>
        <v>0</v>
      </c>
      <c r="N993" t="str">
        <f>IF(insurance9[[#This Row],[smoker]]="yes","Perokok","Non Perokok")</f>
        <v>Non Perokok</v>
      </c>
      <c r="O993" s="138">
        <f>insurance9[[#This Row],[charges]]</f>
        <v>7144.86265</v>
      </c>
      <c r="P993" s="138" t="str" cm="1">
        <f t="array" ref="P993">INDEX(bmi[bmi name],MATCH(1,(insurance9[[#This Row],[bmi]]&lt;bmi[bmi atas])*(insurance9[[#This Row],[bmi]]&gt;=bmi[bmi bawah]),0),0)</f>
        <v>Obesitas I</v>
      </c>
      <c r="Q993" s="138">
        <f>insurance9[[#This Row],[cha]]</f>
        <v>7144.86265</v>
      </c>
      <c r="R993" s="138" t="str">
        <f>insurance9[[#This Row],[smo]]</f>
        <v>Non Perokok</v>
      </c>
      <c r="S993" s="149">
        <f>insurance9[[#This Row],[bmi]]</f>
        <v>27.835000000000001</v>
      </c>
      <c r="T993" s="149">
        <f>insurance9[[#This Row],[age]]</f>
        <v>38</v>
      </c>
      <c r="U993" s="149">
        <f>insurance9[[#This Row],[bmi2]]</f>
        <v>27.835000000000001</v>
      </c>
      <c r="V993">
        <f>insurance9[[#This Row],[charges_class]]</f>
        <v>2</v>
      </c>
      <c r="W993">
        <f>VLOOKUP(insurance9[[#This Row],[region]],Table2[],2,0)</f>
        <v>2</v>
      </c>
      <c r="X993">
        <f>IF(insurance9[[#This Row],[sex]]="female",0,1)</f>
        <v>0</v>
      </c>
      <c r="Y993">
        <f>insurance9[[#This Row],[bmi]]</f>
        <v>27.835000000000001</v>
      </c>
      <c r="Z993">
        <f>insurance9[[#This Row],[children]]</f>
        <v>2</v>
      </c>
    </row>
    <row r="994" spans="1:26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 s="29">
        <v>10118.424000000001</v>
      </c>
      <c r="H994" cm="1">
        <f t="array" ref="H994">INDEX(kelas_charges[kelas],MATCH(1,(insurance9[[#This Row],[charges]]&gt;=kelas_charges[Lower])*(insurance9[[#This Row],[charges]]&lt;kelas_charges[Upper]),0),1)</f>
        <v>2</v>
      </c>
      <c r="I994" t="str" cm="1">
        <f t="array" ref="I994">INDEX(kelas_charges[desc],MATCH(1,(insurance9[[#This Row],[charges]]&gt;=kelas_charges[Lower])*(insurance9[[#This Row],[charges]]&lt;kelas_charges[Upper]),0),1)</f>
        <v>6817 s.d 12512</v>
      </c>
      <c r="J994">
        <f>IF(insurance9[[#This Row],[charges]]&gt;16700,1,0)</f>
        <v>0</v>
      </c>
      <c r="K994" s="138">
        <f>insurance9[[#This Row],[charges]]</f>
        <v>10118.424000000001</v>
      </c>
      <c r="L994">
        <f>insurance9[[#This Row],[age]]</f>
        <v>50</v>
      </c>
      <c r="M994">
        <f>IF(insurance9[[#This Row],[smoker]]="yes",1,0)</f>
        <v>0</v>
      </c>
      <c r="N994" t="str">
        <f>IF(insurance9[[#This Row],[smoker]]="yes","Perokok","Non Perokok")</f>
        <v>Non Perokok</v>
      </c>
      <c r="O994" s="138">
        <f>insurance9[[#This Row],[charges]]</f>
        <v>10118.424000000001</v>
      </c>
      <c r="P994" s="138" t="str" cm="1">
        <f t="array" ref="P994">INDEX(bmi[bmi name],MATCH(1,(insurance9[[#This Row],[bmi]]&lt;bmi[bmi atas])*(insurance9[[#This Row],[bmi]]&gt;=bmi[bmi bawah]),0),0)</f>
        <v>Obesitas II</v>
      </c>
      <c r="Q994" s="138">
        <f>insurance9[[#This Row],[cha]]</f>
        <v>10118.424000000001</v>
      </c>
      <c r="R994" s="138" t="str">
        <f>insurance9[[#This Row],[smo]]</f>
        <v>Non Perokok</v>
      </c>
      <c r="S994" s="149">
        <f>insurance9[[#This Row],[bmi]]</f>
        <v>31.6</v>
      </c>
      <c r="T994" s="149">
        <f>insurance9[[#This Row],[age]]</f>
        <v>50</v>
      </c>
      <c r="U994" s="149">
        <f>insurance9[[#This Row],[bmi2]]</f>
        <v>31.6</v>
      </c>
      <c r="V994">
        <f>insurance9[[#This Row],[charges_class]]</f>
        <v>2</v>
      </c>
      <c r="W994">
        <f>VLOOKUP(insurance9[[#This Row],[region]],Table2[],2,0)</f>
        <v>3</v>
      </c>
      <c r="X994">
        <f>IF(insurance9[[#This Row],[sex]]="female",0,1)</f>
        <v>0</v>
      </c>
      <c r="Y994">
        <f>insurance9[[#This Row],[bmi]]</f>
        <v>31.6</v>
      </c>
      <c r="Z994">
        <f>insurance9[[#This Row],[children]]</f>
        <v>2</v>
      </c>
    </row>
    <row r="995" spans="1:26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 s="29">
        <v>5484.4673000000003</v>
      </c>
      <c r="H995" cm="1">
        <f t="array" ref="H995">INDEX(kelas_charges[kelas],MATCH(1,(insurance9[[#This Row],[charges]]&gt;=kelas_charges[Lower])*(insurance9[[#This Row],[charges]]&lt;kelas_charges[Upper]),0),1)</f>
        <v>1</v>
      </c>
      <c r="I995" t="str" cm="1">
        <f t="array" ref="I995">INDEX(kelas_charges[desc],MATCH(1,(insurance9[[#This Row],[charges]]&gt;=kelas_charges[Lower])*(insurance9[[#This Row],[charges]]&lt;kelas_charges[Upper]),0),1)</f>
        <v>1121 s.d 6817</v>
      </c>
      <c r="J995">
        <f>IF(insurance9[[#This Row],[charges]]&gt;16700,1,0)</f>
        <v>0</v>
      </c>
      <c r="K995" s="138">
        <f>insurance9[[#This Row],[charges]]</f>
        <v>5484.4673000000003</v>
      </c>
      <c r="L995">
        <f>insurance9[[#This Row],[age]]</f>
        <v>38</v>
      </c>
      <c r="M995">
        <f>IF(insurance9[[#This Row],[smoker]]="yes",1,0)</f>
        <v>0</v>
      </c>
      <c r="N995" t="str">
        <f>IF(insurance9[[#This Row],[smoker]]="yes","Perokok","Non Perokok")</f>
        <v>Non Perokok</v>
      </c>
      <c r="O995" s="138">
        <f>insurance9[[#This Row],[charges]]</f>
        <v>5484.4673000000003</v>
      </c>
      <c r="P995" s="138" t="str" cm="1">
        <f t="array" ref="P995">INDEX(bmi[bmi name],MATCH(1,(insurance9[[#This Row],[bmi]]&lt;bmi[bmi atas])*(insurance9[[#This Row],[bmi]]&gt;=bmi[bmi bawah]),0),0)</f>
        <v>Obesitas I</v>
      </c>
      <c r="Q995" s="138">
        <f>insurance9[[#This Row],[cha]]</f>
        <v>5484.4673000000003</v>
      </c>
      <c r="R995" s="138" t="str">
        <f>insurance9[[#This Row],[smo]]</f>
        <v>Non Perokok</v>
      </c>
      <c r="S995" s="149">
        <f>insurance9[[#This Row],[bmi]]</f>
        <v>28.27</v>
      </c>
      <c r="T995" s="149">
        <f>insurance9[[#This Row],[age]]</f>
        <v>38</v>
      </c>
      <c r="U995" s="149">
        <f>insurance9[[#This Row],[bmi2]]</f>
        <v>28.27</v>
      </c>
      <c r="V995">
        <f>insurance9[[#This Row],[charges_class]]</f>
        <v>1</v>
      </c>
      <c r="W995">
        <f>VLOOKUP(insurance9[[#This Row],[region]],Table2[],2,0)</f>
        <v>4</v>
      </c>
      <c r="X995">
        <f>IF(insurance9[[#This Row],[sex]]="female",0,1)</f>
        <v>1</v>
      </c>
      <c r="Y995">
        <f>insurance9[[#This Row],[bmi]]</f>
        <v>28.27</v>
      </c>
      <c r="Z995">
        <f>insurance9[[#This Row],[children]]</f>
        <v>1</v>
      </c>
    </row>
    <row r="996" spans="1:26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 s="29">
        <v>16420.494549999999</v>
      </c>
      <c r="H996" cm="1">
        <f t="array" ref="H996">INDEX(kelas_charges[kelas],MATCH(1,(insurance9[[#This Row],[charges]]&gt;=kelas_charges[Lower])*(insurance9[[#This Row],[charges]]&lt;kelas_charges[Upper]),0),1)</f>
        <v>3</v>
      </c>
      <c r="I996" t="str" cm="1">
        <f t="array" ref="I996">INDEX(kelas_charges[desc],MATCH(1,(insurance9[[#This Row],[charges]]&gt;=kelas_charges[Lower])*(insurance9[[#This Row],[charges]]&lt;kelas_charges[Upper]),0),1)</f>
        <v>12512 s.d 18207</v>
      </c>
      <c r="J996">
        <f>IF(insurance9[[#This Row],[charges]]&gt;16700,1,0)</f>
        <v>0</v>
      </c>
      <c r="K996" s="138">
        <f>insurance9[[#This Row],[charges]]</f>
        <v>16420.494549999999</v>
      </c>
      <c r="L996">
        <f>insurance9[[#This Row],[age]]</f>
        <v>27</v>
      </c>
      <c r="M996">
        <f>IF(insurance9[[#This Row],[smoker]]="yes",1,0)</f>
        <v>1</v>
      </c>
      <c r="N996" t="str">
        <f>IF(insurance9[[#This Row],[smoker]]="yes","Perokok","Non Perokok")</f>
        <v>Perokok</v>
      </c>
      <c r="O996" s="138">
        <f>insurance9[[#This Row],[charges]]</f>
        <v>16420.494549999999</v>
      </c>
      <c r="P996" s="138" t="str" cm="1">
        <f t="array" ref="P996">INDEX(bmi[bmi name],MATCH(1,(insurance9[[#This Row],[bmi]]&lt;bmi[bmi atas])*(insurance9[[#This Row],[bmi]]&gt;=bmi[bmi bawah]),0),0)</f>
        <v>Normal</v>
      </c>
      <c r="Q996" s="138">
        <f>insurance9[[#This Row],[cha]]</f>
        <v>16420.494549999999</v>
      </c>
      <c r="R996" s="138" t="str">
        <f>insurance9[[#This Row],[smo]]</f>
        <v>Perokok</v>
      </c>
      <c r="S996" s="149">
        <f>insurance9[[#This Row],[bmi]]</f>
        <v>20.045000000000002</v>
      </c>
      <c r="T996" s="149">
        <f>insurance9[[#This Row],[age]]</f>
        <v>27</v>
      </c>
      <c r="U996" s="149">
        <f>insurance9[[#This Row],[bmi2]]</f>
        <v>20.045000000000002</v>
      </c>
      <c r="V996">
        <f>insurance9[[#This Row],[charges_class]]</f>
        <v>3</v>
      </c>
      <c r="W996">
        <f>VLOOKUP(insurance9[[#This Row],[region]],Table2[],2,0)</f>
        <v>1</v>
      </c>
      <c r="X996">
        <f>IF(insurance9[[#This Row],[sex]]="female",0,1)</f>
        <v>0</v>
      </c>
      <c r="Y996">
        <f>insurance9[[#This Row],[bmi]]</f>
        <v>20.045000000000002</v>
      </c>
      <c r="Z996">
        <f>insurance9[[#This Row],[children]]</f>
        <v>3</v>
      </c>
    </row>
    <row r="997" spans="1:26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 s="29">
        <v>7986.4752500000004</v>
      </c>
      <c r="H997" cm="1">
        <f t="array" ref="H997">INDEX(kelas_charges[kelas],MATCH(1,(insurance9[[#This Row],[charges]]&gt;=kelas_charges[Lower])*(insurance9[[#This Row],[charges]]&lt;kelas_charges[Upper]),0),1)</f>
        <v>2</v>
      </c>
      <c r="I997" t="str" cm="1">
        <f t="array" ref="I997">INDEX(kelas_charges[desc],MATCH(1,(insurance9[[#This Row],[charges]]&gt;=kelas_charges[Lower])*(insurance9[[#This Row],[charges]]&lt;kelas_charges[Upper]),0),1)</f>
        <v>6817 s.d 12512</v>
      </c>
      <c r="J997">
        <f>IF(insurance9[[#This Row],[charges]]&gt;16700,1,0)</f>
        <v>0</v>
      </c>
      <c r="K997" s="138">
        <f>insurance9[[#This Row],[charges]]</f>
        <v>7986.4752500000004</v>
      </c>
      <c r="L997">
        <f>insurance9[[#This Row],[age]]</f>
        <v>39</v>
      </c>
      <c r="M997">
        <f>IF(insurance9[[#This Row],[smoker]]="yes",1,0)</f>
        <v>0</v>
      </c>
      <c r="N997" t="str">
        <f>IF(insurance9[[#This Row],[smoker]]="yes","Perokok","Non Perokok")</f>
        <v>Non Perokok</v>
      </c>
      <c r="O997" s="138">
        <f>insurance9[[#This Row],[charges]]</f>
        <v>7986.4752500000004</v>
      </c>
      <c r="P997" s="138" t="str" cm="1">
        <f t="array" ref="P997">INDEX(bmi[bmi name],MATCH(1,(insurance9[[#This Row],[bmi]]&lt;bmi[bmi atas])*(insurance9[[#This Row],[bmi]]&gt;=bmi[bmi bawah]),0),0)</f>
        <v>Overweight</v>
      </c>
      <c r="Q997" s="138">
        <f>insurance9[[#This Row],[cha]]</f>
        <v>7986.4752500000004</v>
      </c>
      <c r="R997" s="138" t="str">
        <f>insurance9[[#This Row],[smo]]</f>
        <v>Non Perokok</v>
      </c>
      <c r="S997" s="149">
        <f>insurance9[[#This Row],[bmi]]</f>
        <v>23.274999999999999</v>
      </c>
      <c r="T997" s="149">
        <f>insurance9[[#This Row],[age]]</f>
        <v>39</v>
      </c>
      <c r="U997" s="149">
        <f>insurance9[[#This Row],[bmi2]]</f>
        <v>23.274999999999999</v>
      </c>
      <c r="V997">
        <f>insurance9[[#This Row],[charges_class]]</f>
        <v>2</v>
      </c>
      <c r="W997">
        <f>VLOOKUP(insurance9[[#This Row],[region]],Table2[],2,0)</f>
        <v>2</v>
      </c>
      <c r="X997">
        <f>IF(insurance9[[#This Row],[sex]]="female",0,1)</f>
        <v>0</v>
      </c>
      <c r="Y997">
        <f>insurance9[[#This Row],[bmi]]</f>
        <v>23.274999999999999</v>
      </c>
      <c r="Z997">
        <f>insurance9[[#This Row],[children]]</f>
        <v>3</v>
      </c>
    </row>
    <row r="998" spans="1:26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 s="29">
        <v>7418.5219999999999</v>
      </c>
      <c r="H998" cm="1">
        <f t="array" ref="H998">INDEX(kelas_charges[kelas],MATCH(1,(insurance9[[#This Row],[charges]]&gt;=kelas_charges[Lower])*(insurance9[[#This Row],[charges]]&lt;kelas_charges[Upper]),0),1)</f>
        <v>2</v>
      </c>
      <c r="I998" t="str" cm="1">
        <f t="array" ref="I998">INDEX(kelas_charges[desc],MATCH(1,(insurance9[[#This Row],[charges]]&gt;=kelas_charges[Lower])*(insurance9[[#This Row],[charges]]&lt;kelas_charges[Upper]),0),1)</f>
        <v>6817 s.d 12512</v>
      </c>
      <c r="J998">
        <f>IF(insurance9[[#This Row],[charges]]&gt;16700,1,0)</f>
        <v>0</v>
      </c>
      <c r="K998" s="138">
        <f>insurance9[[#This Row],[charges]]</f>
        <v>7418.5219999999999</v>
      </c>
      <c r="L998">
        <f>insurance9[[#This Row],[age]]</f>
        <v>39</v>
      </c>
      <c r="M998">
        <f>IF(insurance9[[#This Row],[smoker]]="yes",1,0)</f>
        <v>0</v>
      </c>
      <c r="N998" t="str">
        <f>IF(insurance9[[#This Row],[smoker]]="yes","Perokok","Non Perokok")</f>
        <v>Non Perokok</v>
      </c>
      <c r="O998" s="138">
        <f>insurance9[[#This Row],[charges]]</f>
        <v>7418.5219999999999</v>
      </c>
      <c r="P998" s="138" t="str" cm="1">
        <f t="array" ref="P998">INDEX(bmi[bmi name],MATCH(1,(insurance9[[#This Row],[bmi]]&lt;bmi[bmi atas])*(insurance9[[#This Row],[bmi]]&gt;=bmi[bmi bawah]),0),0)</f>
        <v>Obesitas II</v>
      </c>
      <c r="Q998" s="138">
        <f>insurance9[[#This Row],[cha]]</f>
        <v>7418.5219999999999</v>
      </c>
      <c r="R998" s="138" t="str">
        <f>insurance9[[#This Row],[smo]]</f>
        <v>Non Perokok</v>
      </c>
      <c r="S998" s="149">
        <f>insurance9[[#This Row],[bmi]]</f>
        <v>34.1</v>
      </c>
      <c r="T998" s="149">
        <f>insurance9[[#This Row],[age]]</f>
        <v>39</v>
      </c>
      <c r="U998" s="149">
        <f>insurance9[[#This Row],[bmi2]]</f>
        <v>34.1</v>
      </c>
      <c r="V998">
        <f>insurance9[[#This Row],[charges_class]]</f>
        <v>2</v>
      </c>
      <c r="W998">
        <f>VLOOKUP(insurance9[[#This Row],[region]],Table2[],2,0)</f>
        <v>3</v>
      </c>
      <c r="X998">
        <f>IF(insurance9[[#This Row],[sex]]="female",0,1)</f>
        <v>0</v>
      </c>
      <c r="Y998">
        <f>insurance9[[#This Row],[bmi]]</f>
        <v>34.1</v>
      </c>
      <c r="Z998">
        <f>insurance9[[#This Row],[children]]</f>
        <v>3</v>
      </c>
    </row>
    <row r="999" spans="1:26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 s="29">
        <v>13887.968500000001</v>
      </c>
      <c r="H999" cm="1">
        <f t="array" ref="H999">INDEX(kelas_charges[kelas],MATCH(1,(insurance9[[#This Row],[charges]]&gt;=kelas_charges[Lower])*(insurance9[[#This Row],[charges]]&lt;kelas_charges[Upper]),0),1)</f>
        <v>3</v>
      </c>
      <c r="I999" t="str" cm="1">
        <f t="array" ref="I999">INDEX(kelas_charges[desc],MATCH(1,(insurance9[[#This Row],[charges]]&gt;=kelas_charges[Lower])*(insurance9[[#This Row],[charges]]&lt;kelas_charges[Upper]),0),1)</f>
        <v>12512 s.d 18207</v>
      </c>
      <c r="J999">
        <f>IF(insurance9[[#This Row],[charges]]&gt;16700,1,0)</f>
        <v>0</v>
      </c>
      <c r="K999" s="138">
        <f>insurance9[[#This Row],[charges]]</f>
        <v>13887.968500000001</v>
      </c>
      <c r="L999">
        <f>insurance9[[#This Row],[age]]</f>
        <v>63</v>
      </c>
      <c r="M999">
        <f>IF(insurance9[[#This Row],[smoker]]="yes",1,0)</f>
        <v>0</v>
      </c>
      <c r="N999" t="str">
        <f>IF(insurance9[[#This Row],[smoker]]="yes","Perokok","Non Perokok")</f>
        <v>Non Perokok</v>
      </c>
      <c r="O999" s="138">
        <f>insurance9[[#This Row],[charges]]</f>
        <v>13887.968500000001</v>
      </c>
      <c r="P999" s="138" t="str" cm="1">
        <f t="array" ref="P999">INDEX(bmi[bmi name],MATCH(1,(insurance9[[#This Row],[bmi]]&lt;bmi[bmi atas])*(insurance9[[#This Row],[bmi]]&gt;=bmi[bmi bawah]),0),0)</f>
        <v>Obesitas II</v>
      </c>
      <c r="Q999" s="138">
        <f>insurance9[[#This Row],[cha]]</f>
        <v>13887.968500000001</v>
      </c>
      <c r="R999" s="138" t="str">
        <f>insurance9[[#This Row],[smo]]</f>
        <v>Non Perokok</v>
      </c>
      <c r="S999" s="149">
        <f>insurance9[[#This Row],[bmi]]</f>
        <v>36.85</v>
      </c>
      <c r="T999" s="149">
        <f>insurance9[[#This Row],[age]]</f>
        <v>63</v>
      </c>
      <c r="U999" s="149">
        <f>insurance9[[#This Row],[bmi2]]</f>
        <v>36.85</v>
      </c>
      <c r="V999">
        <f>insurance9[[#This Row],[charges_class]]</f>
        <v>3</v>
      </c>
      <c r="W999">
        <f>VLOOKUP(insurance9[[#This Row],[region]],Table2[],2,0)</f>
        <v>4</v>
      </c>
      <c r="X999">
        <f>IF(insurance9[[#This Row],[sex]]="female",0,1)</f>
        <v>0</v>
      </c>
      <c r="Y999">
        <f>insurance9[[#This Row],[bmi]]</f>
        <v>36.85</v>
      </c>
      <c r="Z999">
        <f>insurance9[[#This Row],[children]]</f>
        <v>0</v>
      </c>
    </row>
    <row r="1000" spans="1:26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 s="29">
        <v>6551.7501000000002</v>
      </c>
      <c r="H1000" cm="1">
        <f t="array" ref="H1000">INDEX(kelas_charges[kelas],MATCH(1,(insurance9[[#This Row],[charges]]&gt;=kelas_charges[Lower])*(insurance9[[#This Row],[charges]]&lt;kelas_charges[Upper]),0),1)</f>
        <v>1</v>
      </c>
      <c r="I1000" t="str" cm="1">
        <f t="array" ref="I1000">INDEX(kelas_charges[desc],MATCH(1,(insurance9[[#This Row],[charges]]&gt;=kelas_charges[Lower])*(insurance9[[#This Row],[charges]]&lt;kelas_charges[Upper]),0),1)</f>
        <v>1121 s.d 6817</v>
      </c>
      <c r="J1000">
        <f>IF(insurance9[[#This Row],[charges]]&gt;16700,1,0)</f>
        <v>0</v>
      </c>
      <c r="K1000" s="138">
        <f>insurance9[[#This Row],[charges]]</f>
        <v>6551.7501000000002</v>
      </c>
      <c r="L1000">
        <f>insurance9[[#This Row],[age]]</f>
        <v>33</v>
      </c>
      <c r="M1000">
        <f>IF(insurance9[[#This Row],[smoker]]="yes",1,0)</f>
        <v>0</v>
      </c>
      <c r="N1000" t="str">
        <f>IF(insurance9[[#This Row],[smoker]]="yes","Perokok","Non Perokok")</f>
        <v>Non Perokok</v>
      </c>
      <c r="O1000" s="138">
        <f>insurance9[[#This Row],[charges]]</f>
        <v>6551.7501000000002</v>
      </c>
      <c r="P1000" s="138" t="str" cm="1">
        <f t="array" ref="P1000">INDEX(bmi[bmi name],MATCH(1,(insurance9[[#This Row],[bmi]]&lt;bmi[bmi atas])*(insurance9[[#This Row],[bmi]]&gt;=bmi[bmi bawah]),0),0)</f>
        <v>Obesitas II</v>
      </c>
      <c r="Q1000" s="138">
        <f>insurance9[[#This Row],[cha]]</f>
        <v>6551.7501000000002</v>
      </c>
      <c r="R1000" s="138" t="str">
        <f>insurance9[[#This Row],[smo]]</f>
        <v>Non Perokok</v>
      </c>
      <c r="S1000" s="149">
        <f>insurance9[[#This Row],[bmi]]</f>
        <v>36.29</v>
      </c>
      <c r="T1000" s="149">
        <f>insurance9[[#This Row],[age]]</f>
        <v>33</v>
      </c>
      <c r="U1000" s="149">
        <f>insurance9[[#This Row],[bmi2]]</f>
        <v>36.29</v>
      </c>
      <c r="V1000">
        <f>insurance9[[#This Row],[charges_class]]</f>
        <v>1</v>
      </c>
      <c r="W1000">
        <f>VLOOKUP(insurance9[[#This Row],[region]],Table2[],2,0)</f>
        <v>2</v>
      </c>
      <c r="X1000">
        <f>IF(insurance9[[#This Row],[sex]]="female",0,1)</f>
        <v>0</v>
      </c>
      <c r="Y1000">
        <f>insurance9[[#This Row],[bmi]]</f>
        <v>36.29</v>
      </c>
      <c r="Z1000">
        <f>insurance9[[#This Row],[children]]</f>
        <v>3</v>
      </c>
    </row>
    <row r="1001" spans="1:26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 s="29">
        <v>5267.8181500000001</v>
      </c>
      <c r="H1001" cm="1">
        <f t="array" ref="H1001">INDEX(kelas_charges[kelas],MATCH(1,(insurance9[[#This Row],[charges]]&gt;=kelas_charges[Lower])*(insurance9[[#This Row],[charges]]&lt;kelas_charges[Upper]),0),1)</f>
        <v>1</v>
      </c>
      <c r="I1001" t="str" cm="1">
        <f t="array" ref="I1001">INDEX(kelas_charges[desc],MATCH(1,(insurance9[[#This Row],[charges]]&gt;=kelas_charges[Lower])*(insurance9[[#This Row],[charges]]&lt;kelas_charges[Upper]),0),1)</f>
        <v>1121 s.d 6817</v>
      </c>
      <c r="J1001">
        <f>IF(insurance9[[#This Row],[charges]]&gt;16700,1,0)</f>
        <v>0</v>
      </c>
      <c r="K1001" s="138">
        <f>insurance9[[#This Row],[charges]]</f>
        <v>5267.8181500000001</v>
      </c>
      <c r="L1001">
        <f>insurance9[[#This Row],[age]]</f>
        <v>36</v>
      </c>
      <c r="M1001">
        <f>IF(insurance9[[#This Row],[smoker]]="yes",1,0)</f>
        <v>0</v>
      </c>
      <c r="N1001" t="str">
        <f>IF(insurance9[[#This Row],[smoker]]="yes","Perokok","Non Perokok")</f>
        <v>Non Perokok</v>
      </c>
      <c r="O1001" s="138">
        <f>insurance9[[#This Row],[charges]]</f>
        <v>5267.8181500000001</v>
      </c>
      <c r="P1001" s="138" t="str" cm="1">
        <f t="array" ref="P1001">INDEX(bmi[bmi name],MATCH(1,(insurance9[[#This Row],[bmi]]&lt;bmi[bmi atas])*(insurance9[[#This Row],[bmi]]&gt;=bmi[bmi bawah]),0),0)</f>
        <v>Obesitas I</v>
      </c>
      <c r="Q1001" s="138">
        <f>insurance9[[#This Row],[cha]]</f>
        <v>5267.8181500000001</v>
      </c>
      <c r="R1001" s="138" t="str">
        <f>insurance9[[#This Row],[smo]]</f>
        <v>Non Perokok</v>
      </c>
      <c r="S1001" s="149">
        <f>insurance9[[#This Row],[bmi]]</f>
        <v>26.885000000000002</v>
      </c>
      <c r="T1001" s="149">
        <f>insurance9[[#This Row],[age]]</f>
        <v>36</v>
      </c>
      <c r="U1001" s="149">
        <f>insurance9[[#This Row],[bmi2]]</f>
        <v>26.885000000000002</v>
      </c>
      <c r="V1001">
        <f>insurance9[[#This Row],[charges_class]]</f>
        <v>1</v>
      </c>
      <c r="W1001">
        <f>VLOOKUP(insurance9[[#This Row],[region]],Table2[],2,0)</f>
        <v>1</v>
      </c>
      <c r="X1001">
        <f>IF(insurance9[[#This Row],[sex]]="female",0,1)</f>
        <v>0</v>
      </c>
      <c r="Y1001">
        <f>insurance9[[#This Row],[bmi]]</f>
        <v>26.885000000000002</v>
      </c>
      <c r="Z1001">
        <f>insurance9[[#This Row],[children]]</f>
        <v>0</v>
      </c>
    </row>
    <row r="1002" spans="1:26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 s="29">
        <v>17361.766100000001</v>
      </c>
      <c r="H1002" cm="1">
        <f t="array" ref="H1002">INDEX(kelas_charges[kelas],MATCH(1,(insurance9[[#This Row],[charges]]&gt;=kelas_charges[Lower])*(insurance9[[#This Row],[charges]]&lt;kelas_charges[Upper]),0),1)</f>
        <v>3</v>
      </c>
      <c r="I1002" t="str" cm="1">
        <f t="array" ref="I1002">INDEX(kelas_charges[desc],MATCH(1,(insurance9[[#This Row],[charges]]&gt;=kelas_charges[Lower])*(insurance9[[#This Row],[charges]]&lt;kelas_charges[Upper]),0),1)</f>
        <v>12512 s.d 18207</v>
      </c>
      <c r="J1002">
        <f>IF(insurance9[[#This Row],[charges]]&gt;16700,1,0)</f>
        <v>1</v>
      </c>
      <c r="K1002" s="138">
        <f>insurance9[[#This Row],[charges]]</f>
        <v>17361.766100000001</v>
      </c>
      <c r="L1002">
        <f>insurance9[[#This Row],[age]]</f>
        <v>30</v>
      </c>
      <c r="M1002">
        <f>IF(insurance9[[#This Row],[smoker]]="yes",1,0)</f>
        <v>1</v>
      </c>
      <c r="N1002" t="str">
        <f>IF(insurance9[[#This Row],[smoker]]="yes","Perokok","Non Perokok")</f>
        <v>Perokok</v>
      </c>
      <c r="O1002" s="138">
        <f>insurance9[[#This Row],[charges]]</f>
        <v>17361.766100000001</v>
      </c>
      <c r="P1002" s="138" t="str" cm="1">
        <f t="array" ref="P1002">INDEX(bmi[bmi name],MATCH(1,(insurance9[[#This Row],[bmi]]&lt;bmi[bmi atas])*(insurance9[[#This Row],[bmi]]&gt;=bmi[bmi bawah]),0),0)</f>
        <v>Normal</v>
      </c>
      <c r="Q1002" s="138">
        <f>insurance9[[#This Row],[cha]]</f>
        <v>17361.766100000001</v>
      </c>
      <c r="R1002" s="138" t="str">
        <f>insurance9[[#This Row],[smo]]</f>
        <v>Perokok</v>
      </c>
      <c r="S1002" s="149">
        <f>insurance9[[#This Row],[bmi]]</f>
        <v>22.99</v>
      </c>
      <c r="T1002" s="149">
        <f>insurance9[[#This Row],[age]]</f>
        <v>30</v>
      </c>
      <c r="U1002" s="149">
        <f>insurance9[[#This Row],[bmi2]]</f>
        <v>22.99</v>
      </c>
      <c r="V1002">
        <f>insurance9[[#This Row],[charges_class]]</f>
        <v>3</v>
      </c>
      <c r="W1002">
        <f>VLOOKUP(insurance9[[#This Row],[region]],Table2[],2,0)</f>
        <v>1</v>
      </c>
      <c r="X1002">
        <f>IF(insurance9[[#This Row],[sex]]="female",0,1)</f>
        <v>1</v>
      </c>
      <c r="Y1002">
        <f>insurance9[[#This Row],[bmi]]</f>
        <v>22.99</v>
      </c>
      <c r="Z1002">
        <f>insurance9[[#This Row],[children]]</f>
        <v>2</v>
      </c>
    </row>
    <row r="1003" spans="1:26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 s="29">
        <v>34472.841</v>
      </c>
      <c r="H1003" cm="1">
        <f t="array" ref="H1003">INDEX(kelas_charges[kelas],MATCH(1,(insurance9[[#This Row],[charges]]&gt;=kelas_charges[Lower])*(insurance9[[#This Row],[charges]]&lt;kelas_charges[Upper]),0),1)</f>
        <v>6</v>
      </c>
      <c r="I1003" t="str" cm="1">
        <f t="array" ref="I1003">INDEX(kelas_charges[desc],MATCH(1,(insurance9[[#This Row],[charges]]&gt;=kelas_charges[Lower])*(insurance9[[#This Row],[charges]]&lt;kelas_charges[Upper]),0),1)</f>
        <v>29598 s.d 35293</v>
      </c>
      <c r="J1003">
        <f>IF(insurance9[[#This Row],[charges]]&gt;16700,1,0)</f>
        <v>1</v>
      </c>
      <c r="K1003" s="138">
        <f>insurance9[[#This Row],[charges]]</f>
        <v>34472.841</v>
      </c>
      <c r="L1003">
        <f>insurance9[[#This Row],[age]]</f>
        <v>24</v>
      </c>
      <c r="M1003">
        <f>IF(insurance9[[#This Row],[smoker]]="yes",1,0)</f>
        <v>1</v>
      </c>
      <c r="N1003" t="str">
        <f>IF(insurance9[[#This Row],[smoker]]="yes","Perokok","Non Perokok")</f>
        <v>Perokok</v>
      </c>
      <c r="O1003" s="138">
        <f>insurance9[[#This Row],[charges]]</f>
        <v>34472.841</v>
      </c>
      <c r="P1003" s="138" t="str" cm="1">
        <f t="array" ref="P1003">INDEX(bmi[bmi name],MATCH(1,(insurance9[[#This Row],[bmi]]&lt;bmi[bmi atas])*(insurance9[[#This Row],[bmi]]&gt;=bmi[bmi bawah]),0),0)</f>
        <v>Obesitas II</v>
      </c>
      <c r="Q1003" s="138">
        <f>insurance9[[#This Row],[cha]]</f>
        <v>34472.841</v>
      </c>
      <c r="R1003" s="138" t="str">
        <f>insurance9[[#This Row],[smo]]</f>
        <v>Perokok</v>
      </c>
      <c r="S1003" s="149">
        <f>insurance9[[#This Row],[bmi]]</f>
        <v>32.700000000000003</v>
      </c>
      <c r="T1003" s="149">
        <f>insurance9[[#This Row],[age]]</f>
        <v>24</v>
      </c>
      <c r="U1003" s="149">
        <f>insurance9[[#This Row],[bmi2]]</f>
        <v>32.700000000000003</v>
      </c>
      <c r="V1003">
        <f>insurance9[[#This Row],[charges_class]]</f>
        <v>6</v>
      </c>
      <c r="W1003">
        <f>VLOOKUP(insurance9[[#This Row],[region]],Table2[],2,0)</f>
        <v>3</v>
      </c>
      <c r="X1003">
        <f>IF(insurance9[[#This Row],[sex]]="female",0,1)</f>
        <v>1</v>
      </c>
      <c r="Y1003">
        <f>insurance9[[#This Row],[bmi]]</f>
        <v>32.700000000000003</v>
      </c>
      <c r="Z1003">
        <f>insurance9[[#This Row],[children]]</f>
        <v>0</v>
      </c>
    </row>
    <row r="1004" spans="1:26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 s="29">
        <v>1972.95</v>
      </c>
      <c r="H1004" cm="1">
        <f t="array" ref="H1004">INDEX(kelas_charges[kelas],MATCH(1,(insurance9[[#This Row],[charges]]&gt;=kelas_charges[Lower])*(insurance9[[#This Row],[charges]]&lt;kelas_charges[Upper]),0),1)</f>
        <v>1</v>
      </c>
      <c r="I1004" t="str" cm="1">
        <f t="array" ref="I1004">INDEX(kelas_charges[desc],MATCH(1,(insurance9[[#This Row],[charges]]&gt;=kelas_charges[Lower])*(insurance9[[#This Row],[charges]]&lt;kelas_charges[Upper]),0),1)</f>
        <v>1121 s.d 6817</v>
      </c>
      <c r="J1004">
        <f>IF(insurance9[[#This Row],[charges]]&gt;16700,1,0)</f>
        <v>0</v>
      </c>
      <c r="K1004" s="138">
        <f>insurance9[[#This Row],[charges]]</f>
        <v>1972.95</v>
      </c>
      <c r="L1004">
        <f>insurance9[[#This Row],[age]]</f>
        <v>24</v>
      </c>
      <c r="M1004">
        <f>IF(insurance9[[#This Row],[smoker]]="yes",1,0)</f>
        <v>0</v>
      </c>
      <c r="N1004" t="str">
        <f>IF(insurance9[[#This Row],[smoker]]="yes","Perokok","Non Perokok")</f>
        <v>Non Perokok</v>
      </c>
      <c r="O1004" s="138">
        <f>insurance9[[#This Row],[charges]]</f>
        <v>1972.95</v>
      </c>
      <c r="P1004" s="138" t="str" cm="1">
        <f t="array" ref="P1004">INDEX(bmi[bmi name],MATCH(1,(insurance9[[#This Row],[bmi]]&lt;bmi[bmi atas])*(insurance9[[#This Row],[bmi]]&gt;=bmi[bmi bawah]),0),0)</f>
        <v>Obesitas I</v>
      </c>
      <c r="Q1004" s="138">
        <f>insurance9[[#This Row],[cha]]</f>
        <v>1972.95</v>
      </c>
      <c r="R1004" s="138" t="str">
        <f>insurance9[[#This Row],[smo]]</f>
        <v>Non Perokok</v>
      </c>
      <c r="S1004" s="149">
        <f>insurance9[[#This Row],[bmi]]</f>
        <v>25.8</v>
      </c>
      <c r="T1004" s="149">
        <f>insurance9[[#This Row],[age]]</f>
        <v>24</v>
      </c>
      <c r="U1004" s="149">
        <f>insurance9[[#This Row],[bmi2]]</f>
        <v>25.8</v>
      </c>
      <c r="V1004">
        <f>insurance9[[#This Row],[charges_class]]</f>
        <v>1</v>
      </c>
      <c r="W1004">
        <f>VLOOKUP(insurance9[[#This Row],[region]],Table2[],2,0)</f>
        <v>3</v>
      </c>
      <c r="X1004">
        <f>IF(insurance9[[#This Row],[sex]]="female",0,1)</f>
        <v>1</v>
      </c>
      <c r="Y1004">
        <f>insurance9[[#This Row],[bmi]]</f>
        <v>25.8</v>
      </c>
      <c r="Z1004">
        <f>insurance9[[#This Row],[children]]</f>
        <v>0</v>
      </c>
    </row>
    <row r="1005" spans="1:26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 s="29">
        <v>21232.182260000001</v>
      </c>
      <c r="H1005" cm="1">
        <f t="array" ref="H1005">INDEX(kelas_charges[kelas],MATCH(1,(insurance9[[#This Row],[charges]]&gt;=kelas_charges[Lower])*(insurance9[[#This Row],[charges]]&lt;kelas_charges[Upper]),0),1)</f>
        <v>4</v>
      </c>
      <c r="I1005" t="str" cm="1">
        <f t="array" ref="I1005">INDEX(kelas_charges[desc],MATCH(1,(insurance9[[#This Row],[charges]]&gt;=kelas_charges[Lower])*(insurance9[[#This Row],[charges]]&lt;kelas_charges[Upper]),0),1)</f>
        <v>18207 s.d 23903</v>
      </c>
      <c r="J1005">
        <f>IF(insurance9[[#This Row],[charges]]&gt;16700,1,0)</f>
        <v>1</v>
      </c>
      <c r="K1005" s="138">
        <f>insurance9[[#This Row],[charges]]</f>
        <v>21232.182260000001</v>
      </c>
      <c r="L1005">
        <f>insurance9[[#This Row],[age]]</f>
        <v>48</v>
      </c>
      <c r="M1005">
        <f>IF(insurance9[[#This Row],[smoker]]="yes",1,0)</f>
        <v>0</v>
      </c>
      <c r="N1005" t="str">
        <f>IF(insurance9[[#This Row],[smoker]]="yes","Perokok","Non Perokok")</f>
        <v>Non Perokok</v>
      </c>
      <c r="O1005" s="138">
        <f>insurance9[[#This Row],[charges]]</f>
        <v>21232.182260000001</v>
      </c>
      <c r="P1005" s="138" t="str" cm="1">
        <f t="array" ref="P1005">INDEX(bmi[bmi name],MATCH(1,(insurance9[[#This Row],[bmi]]&lt;bmi[bmi atas])*(insurance9[[#This Row],[bmi]]&gt;=bmi[bmi bawah]),0),0)</f>
        <v>Obesitas I</v>
      </c>
      <c r="Q1005" s="138">
        <f>insurance9[[#This Row],[cha]]</f>
        <v>21232.182260000001</v>
      </c>
      <c r="R1005" s="138" t="str">
        <f>insurance9[[#This Row],[smo]]</f>
        <v>Non Perokok</v>
      </c>
      <c r="S1005" s="149">
        <f>insurance9[[#This Row],[bmi]]</f>
        <v>29.6</v>
      </c>
      <c r="T1005" s="149">
        <f>insurance9[[#This Row],[age]]</f>
        <v>48</v>
      </c>
      <c r="U1005" s="149">
        <f>insurance9[[#This Row],[bmi2]]</f>
        <v>29.6</v>
      </c>
      <c r="V1005">
        <f>insurance9[[#This Row],[charges_class]]</f>
        <v>4</v>
      </c>
      <c r="W1005">
        <f>VLOOKUP(insurance9[[#This Row],[region]],Table2[],2,0)</f>
        <v>3</v>
      </c>
      <c r="X1005">
        <f>IF(insurance9[[#This Row],[sex]]="female",0,1)</f>
        <v>1</v>
      </c>
      <c r="Y1005">
        <f>insurance9[[#This Row],[bmi]]</f>
        <v>29.6</v>
      </c>
      <c r="Z1005">
        <f>insurance9[[#This Row],[children]]</f>
        <v>0</v>
      </c>
    </row>
    <row r="1006" spans="1:26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 s="29">
        <v>8627.5411000000004</v>
      </c>
      <c r="H1006" cm="1">
        <f t="array" ref="H1006">INDEX(kelas_charges[kelas],MATCH(1,(insurance9[[#This Row],[charges]]&gt;=kelas_charges[Lower])*(insurance9[[#This Row],[charges]]&lt;kelas_charges[Upper]),0),1)</f>
        <v>2</v>
      </c>
      <c r="I1006" t="str" cm="1">
        <f t="array" ref="I1006">INDEX(kelas_charges[desc],MATCH(1,(insurance9[[#This Row],[charges]]&gt;=kelas_charges[Lower])*(insurance9[[#This Row],[charges]]&lt;kelas_charges[Upper]),0),1)</f>
        <v>6817 s.d 12512</v>
      </c>
      <c r="J1006">
        <f>IF(insurance9[[#This Row],[charges]]&gt;16700,1,0)</f>
        <v>0</v>
      </c>
      <c r="K1006" s="138">
        <f>insurance9[[#This Row],[charges]]</f>
        <v>8627.5411000000004</v>
      </c>
      <c r="L1006">
        <f>insurance9[[#This Row],[age]]</f>
        <v>47</v>
      </c>
      <c r="M1006">
        <f>IF(insurance9[[#This Row],[smoker]]="yes",1,0)</f>
        <v>0</v>
      </c>
      <c r="N1006" t="str">
        <f>IF(insurance9[[#This Row],[smoker]]="yes","Perokok","Non Perokok")</f>
        <v>Non Perokok</v>
      </c>
      <c r="O1006" s="138">
        <f>insurance9[[#This Row],[charges]]</f>
        <v>8627.5411000000004</v>
      </c>
      <c r="P1006" s="138" t="str" cm="1">
        <f t="array" ref="P1006">INDEX(bmi[bmi name],MATCH(1,(insurance9[[#This Row],[bmi]]&lt;bmi[bmi atas])*(insurance9[[#This Row],[bmi]]&gt;=bmi[bmi bawah]),0),0)</f>
        <v>Normal</v>
      </c>
      <c r="Q1006" s="138">
        <f>insurance9[[#This Row],[cha]]</f>
        <v>8627.5411000000004</v>
      </c>
      <c r="R1006" s="138" t="str">
        <f>insurance9[[#This Row],[smo]]</f>
        <v>Non Perokok</v>
      </c>
      <c r="S1006" s="149">
        <f>insurance9[[#This Row],[bmi]]</f>
        <v>19.190000000000001</v>
      </c>
      <c r="T1006" s="149">
        <f>insurance9[[#This Row],[age]]</f>
        <v>47</v>
      </c>
      <c r="U1006" s="149">
        <f>insurance9[[#This Row],[bmi2]]</f>
        <v>19.190000000000001</v>
      </c>
      <c r="V1006">
        <f>insurance9[[#This Row],[charges_class]]</f>
        <v>2</v>
      </c>
      <c r="W1006">
        <f>VLOOKUP(insurance9[[#This Row],[region]],Table2[],2,0)</f>
        <v>2</v>
      </c>
      <c r="X1006">
        <f>IF(insurance9[[#This Row],[sex]]="female",0,1)</f>
        <v>1</v>
      </c>
      <c r="Y1006">
        <f>insurance9[[#This Row],[bmi]]</f>
        <v>19.190000000000001</v>
      </c>
      <c r="Z1006">
        <f>insurance9[[#This Row],[children]]</f>
        <v>1</v>
      </c>
    </row>
    <row r="1007" spans="1:26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 s="29">
        <v>4433.3877000000002</v>
      </c>
      <c r="H1007" cm="1">
        <f t="array" ref="H1007">INDEX(kelas_charges[kelas],MATCH(1,(insurance9[[#This Row],[charges]]&gt;=kelas_charges[Lower])*(insurance9[[#This Row],[charges]]&lt;kelas_charges[Upper]),0),1)</f>
        <v>1</v>
      </c>
      <c r="I1007" t="str" cm="1">
        <f t="array" ref="I1007">INDEX(kelas_charges[desc],MATCH(1,(insurance9[[#This Row],[charges]]&gt;=kelas_charges[Lower])*(insurance9[[#This Row],[charges]]&lt;kelas_charges[Upper]),0),1)</f>
        <v>1121 s.d 6817</v>
      </c>
      <c r="J1007">
        <f>IF(insurance9[[#This Row],[charges]]&gt;16700,1,0)</f>
        <v>0</v>
      </c>
      <c r="K1007" s="138">
        <f>insurance9[[#This Row],[charges]]</f>
        <v>4433.3877000000002</v>
      </c>
      <c r="L1007">
        <f>insurance9[[#This Row],[age]]</f>
        <v>29</v>
      </c>
      <c r="M1007">
        <f>IF(insurance9[[#This Row],[smoker]]="yes",1,0)</f>
        <v>0</v>
      </c>
      <c r="N1007" t="str">
        <f>IF(insurance9[[#This Row],[smoker]]="yes","Perokok","Non Perokok")</f>
        <v>Non Perokok</v>
      </c>
      <c r="O1007" s="138">
        <f>insurance9[[#This Row],[charges]]</f>
        <v>4433.3877000000002</v>
      </c>
      <c r="P1007" s="138" t="str" cm="1">
        <f t="array" ref="P1007">INDEX(bmi[bmi name],MATCH(1,(insurance9[[#This Row],[bmi]]&lt;bmi[bmi atas])*(insurance9[[#This Row],[bmi]]&gt;=bmi[bmi bawah]),0),0)</f>
        <v>Obesitas II</v>
      </c>
      <c r="Q1007" s="138">
        <f>insurance9[[#This Row],[cha]]</f>
        <v>4433.3877000000002</v>
      </c>
      <c r="R1007" s="138" t="str">
        <f>insurance9[[#This Row],[smo]]</f>
        <v>Non Perokok</v>
      </c>
      <c r="S1007" s="149">
        <f>insurance9[[#This Row],[bmi]]</f>
        <v>31.73</v>
      </c>
      <c r="T1007" s="149">
        <f>insurance9[[#This Row],[age]]</f>
        <v>29</v>
      </c>
      <c r="U1007" s="149">
        <f>insurance9[[#This Row],[bmi2]]</f>
        <v>31.73</v>
      </c>
      <c r="V1007">
        <f>insurance9[[#This Row],[charges_class]]</f>
        <v>1</v>
      </c>
      <c r="W1007">
        <f>VLOOKUP(insurance9[[#This Row],[region]],Table2[],2,0)</f>
        <v>1</v>
      </c>
      <c r="X1007">
        <f>IF(insurance9[[#This Row],[sex]]="female",0,1)</f>
        <v>1</v>
      </c>
      <c r="Y1007">
        <f>insurance9[[#This Row],[bmi]]</f>
        <v>31.73</v>
      </c>
      <c r="Z1007">
        <f>insurance9[[#This Row],[children]]</f>
        <v>2</v>
      </c>
    </row>
    <row r="1008" spans="1:26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 s="29">
        <v>4438.2633999999998</v>
      </c>
      <c r="H1008" cm="1">
        <f t="array" ref="H1008">INDEX(kelas_charges[kelas],MATCH(1,(insurance9[[#This Row],[charges]]&gt;=kelas_charges[Lower])*(insurance9[[#This Row],[charges]]&lt;kelas_charges[Upper]),0),1)</f>
        <v>1</v>
      </c>
      <c r="I1008" t="str" cm="1">
        <f t="array" ref="I1008">INDEX(kelas_charges[desc],MATCH(1,(insurance9[[#This Row],[charges]]&gt;=kelas_charges[Lower])*(insurance9[[#This Row],[charges]]&lt;kelas_charges[Upper]),0),1)</f>
        <v>1121 s.d 6817</v>
      </c>
      <c r="J1008">
        <f>IF(insurance9[[#This Row],[charges]]&gt;16700,1,0)</f>
        <v>0</v>
      </c>
      <c r="K1008" s="138">
        <f>insurance9[[#This Row],[charges]]</f>
        <v>4438.2633999999998</v>
      </c>
      <c r="L1008">
        <f>insurance9[[#This Row],[age]]</f>
        <v>28</v>
      </c>
      <c r="M1008">
        <f>IF(insurance9[[#This Row],[smoker]]="yes",1,0)</f>
        <v>0</v>
      </c>
      <c r="N1008" t="str">
        <f>IF(insurance9[[#This Row],[smoker]]="yes","Perokok","Non Perokok")</f>
        <v>Non Perokok</v>
      </c>
      <c r="O1008" s="138">
        <f>insurance9[[#This Row],[charges]]</f>
        <v>4438.2633999999998</v>
      </c>
      <c r="P1008" s="138" t="str" cm="1">
        <f t="array" ref="P1008">INDEX(bmi[bmi name],MATCH(1,(insurance9[[#This Row],[bmi]]&lt;bmi[bmi atas])*(insurance9[[#This Row],[bmi]]&gt;=bmi[bmi bawah]),0),0)</f>
        <v>Obesitas I</v>
      </c>
      <c r="Q1008" s="138">
        <f>insurance9[[#This Row],[cha]]</f>
        <v>4438.2633999999998</v>
      </c>
      <c r="R1008" s="138" t="str">
        <f>insurance9[[#This Row],[smo]]</f>
        <v>Non Perokok</v>
      </c>
      <c r="S1008" s="149">
        <f>insurance9[[#This Row],[bmi]]</f>
        <v>29.26</v>
      </c>
      <c r="T1008" s="149">
        <f>insurance9[[#This Row],[age]]</f>
        <v>28</v>
      </c>
      <c r="U1008" s="149">
        <f>insurance9[[#This Row],[bmi2]]</f>
        <v>29.26</v>
      </c>
      <c r="V1008">
        <f>insurance9[[#This Row],[charges_class]]</f>
        <v>1</v>
      </c>
      <c r="W1008">
        <f>VLOOKUP(insurance9[[#This Row],[region]],Table2[],2,0)</f>
        <v>2</v>
      </c>
      <c r="X1008">
        <f>IF(insurance9[[#This Row],[sex]]="female",0,1)</f>
        <v>1</v>
      </c>
      <c r="Y1008">
        <f>insurance9[[#This Row],[bmi]]</f>
        <v>29.26</v>
      </c>
      <c r="Z1008">
        <f>insurance9[[#This Row],[children]]</f>
        <v>2</v>
      </c>
    </row>
    <row r="1009" spans="1:26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 s="29">
        <v>24915.220850000002</v>
      </c>
      <c r="H1009" cm="1">
        <f t="array" ref="H1009">INDEX(kelas_charges[kelas],MATCH(1,(insurance9[[#This Row],[charges]]&gt;=kelas_charges[Lower])*(insurance9[[#This Row],[charges]]&lt;kelas_charges[Upper]),0),1)</f>
        <v>5</v>
      </c>
      <c r="I1009" t="str" cm="1">
        <f t="array" ref="I1009">INDEX(kelas_charges[desc],MATCH(1,(insurance9[[#This Row],[charges]]&gt;=kelas_charges[Lower])*(insurance9[[#This Row],[charges]]&lt;kelas_charges[Upper]),0),1)</f>
        <v>23903 s.d 29598</v>
      </c>
      <c r="J1009">
        <f>IF(insurance9[[#This Row],[charges]]&gt;16700,1,0)</f>
        <v>1</v>
      </c>
      <c r="K1009" s="138">
        <f>insurance9[[#This Row],[charges]]</f>
        <v>24915.220850000002</v>
      </c>
      <c r="L1009">
        <f>insurance9[[#This Row],[age]]</f>
        <v>47</v>
      </c>
      <c r="M1009">
        <f>IF(insurance9[[#This Row],[smoker]]="yes",1,0)</f>
        <v>1</v>
      </c>
      <c r="N1009" t="str">
        <f>IF(insurance9[[#This Row],[smoker]]="yes","Perokok","Non Perokok")</f>
        <v>Perokok</v>
      </c>
      <c r="O1009" s="138">
        <f>insurance9[[#This Row],[charges]]</f>
        <v>24915.220850000002</v>
      </c>
      <c r="P1009" s="138" t="str" cm="1">
        <f t="array" ref="P1009">INDEX(bmi[bmi name],MATCH(1,(insurance9[[#This Row],[bmi]]&lt;bmi[bmi atas])*(insurance9[[#This Row],[bmi]]&gt;=bmi[bmi bawah]),0),0)</f>
        <v>Obesitas I</v>
      </c>
      <c r="Q1009" s="138">
        <f>insurance9[[#This Row],[cha]]</f>
        <v>24915.220850000002</v>
      </c>
      <c r="R1009" s="138" t="str">
        <f>insurance9[[#This Row],[smo]]</f>
        <v>Perokok</v>
      </c>
      <c r="S1009" s="149">
        <f>insurance9[[#This Row],[bmi]]</f>
        <v>28.215</v>
      </c>
      <c r="T1009" s="149">
        <f>insurance9[[#This Row],[age]]</f>
        <v>47</v>
      </c>
      <c r="U1009" s="149">
        <f>insurance9[[#This Row],[bmi2]]</f>
        <v>28.215</v>
      </c>
      <c r="V1009">
        <f>insurance9[[#This Row],[charges_class]]</f>
        <v>5</v>
      </c>
      <c r="W1009">
        <f>VLOOKUP(insurance9[[#This Row],[region]],Table2[],2,0)</f>
        <v>1</v>
      </c>
      <c r="X1009">
        <f>IF(insurance9[[#This Row],[sex]]="female",0,1)</f>
        <v>1</v>
      </c>
      <c r="Y1009">
        <f>insurance9[[#This Row],[bmi]]</f>
        <v>28.215</v>
      </c>
      <c r="Z1009">
        <f>insurance9[[#This Row],[children]]</f>
        <v>3</v>
      </c>
    </row>
    <row r="1010" spans="1:26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 s="29">
        <v>23241.47453</v>
      </c>
      <c r="H1010" cm="1">
        <f t="array" ref="H1010">INDEX(kelas_charges[kelas],MATCH(1,(insurance9[[#This Row],[charges]]&gt;=kelas_charges[Lower])*(insurance9[[#This Row],[charges]]&lt;kelas_charges[Upper]),0),1)</f>
        <v>4</v>
      </c>
      <c r="I1010" t="str" cm="1">
        <f t="array" ref="I1010">INDEX(kelas_charges[desc],MATCH(1,(insurance9[[#This Row],[charges]]&gt;=kelas_charges[Lower])*(insurance9[[#This Row],[charges]]&lt;kelas_charges[Upper]),0),1)</f>
        <v>18207 s.d 23903</v>
      </c>
      <c r="J1010">
        <f>IF(insurance9[[#This Row],[charges]]&gt;16700,1,0)</f>
        <v>1</v>
      </c>
      <c r="K1010" s="138">
        <f>insurance9[[#This Row],[charges]]</f>
        <v>23241.47453</v>
      </c>
      <c r="L1010">
        <f>insurance9[[#This Row],[age]]</f>
        <v>25</v>
      </c>
      <c r="M1010">
        <f>IF(insurance9[[#This Row],[smoker]]="yes",1,0)</f>
        <v>0</v>
      </c>
      <c r="N1010" t="str">
        <f>IF(insurance9[[#This Row],[smoker]]="yes","Perokok","Non Perokok")</f>
        <v>Non Perokok</v>
      </c>
      <c r="O1010" s="138">
        <f>insurance9[[#This Row],[charges]]</f>
        <v>23241.47453</v>
      </c>
      <c r="P1010" s="138" t="str" cm="1">
        <f t="array" ref="P1010">INDEX(bmi[bmi name],MATCH(1,(insurance9[[#This Row],[bmi]]&lt;bmi[bmi atas])*(insurance9[[#This Row],[bmi]]&gt;=bmi[bmi bawah]),0),0)</f>
        <v>Overweight</v>
      </c>
      <c r="Q1010" s="138">
        <f>insurance9[[#This Row],[cha]]</f>
        <v>23241.47453</v>
      </c>
      <c r="R1010" s="138" t="str">
        <f>insurance9[[#This Row],[smo]]</f>
        <v>Non Perokok</v>
      </c>
      <c r="S1010" s="149">
        <f>insurance9[[#This Row],[bmi]]</f>
        <v>24.984999999999999</v>
      </c>
      <c r="T1010" s="149">
        <f>insurance9[[#This Row],[age]]</f>
        <v>25</v>
      </c>
      <c r="U1010" s="149">
        <f>insurance9[[#This Row],[bmi2]]</f>
        <v>24.984999999999999</v>
      </c>
      <c r="V1010">
        <f>insurance9[[#This Row],[charges_class]]</f>
        <v>4</v>
      </c>
      <c r="W1010">
        <f>VLOOKUP(insurance9[[#This Row],[region]],Table2[],2,0)</f>
        <v>2</v>
      </c>
      <c r="X1010">
        <f>IF(insurance9[[#This Row],[sex]]="female",0,1)</f>
        <v>1</v>
      </c>
      <c r="Y1010">
        <f>insurance9[[#This Row],[bmi]]</f>
        <v>24.984999999999999</v>
      </c>
      <c r="Z1010">
        <f>insurance9[[#This Row],[children]]</f>
        <v>2</v>
      </c>
    </row>
    <row r="1011" spans="1:26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 s="29">
        <v>9957.7216000000008</v>
      </c>
      <c r="H1011" cm="1">
        <f t="array" ref="H1011">INDEX(kelas_charges[kelas],MATCH(1,(insurance9[[#This Row],[charges]]&gt;=kelas_charges[Lower])*(insurance9[[#This Row],[charges]]&lt;kelas_charges[Upper]),0),1)</f>
        <v>2</v>
      </c>
      <c r="I1011" t="str" cm="1">
        <f t="array" ref="I1011">INDEX(kelas_charges[desc],MATCH(1,(insurance9[[#This Row],[charges]]&gt;=kelas_charges[Lower])*(insurance9[[#This Row],[charges]]&lt;kelas_charges[Upper]),0),1)</f>
        <v>6817 s.d 12512</v>
      </c>
      <c r="J1011">
        <f>IF(insurance9[[#This Row],[charges]]&gt;16700,1,0)</f>
        <v>0</v>
      </c>
      <c r="K1011" s="138">
        <f>insurance9[[#This Row],[charges]]</f>
        <v>9957.7216000000008</v>
      </c>
      <c r="L1011">
        <f>insurance9[[#This Row],[age]]</f>
        <v>51</v>
      </c>
      <c r="M1011">
        <f>IF(insurance9[[#This Row],[smoker]]="yes",1,0)</f>
        <v>0</v>
      </c>
      <c r="N1011" t="str">
        <f>IF(insurance9[[#This Row],[smoker]]="yes","Perokok","Non Perokok")</f>
        <v>Non Perokok</v>
      </c>
      <c r="O1011" s="138">
        <f>insurance9[[#This Row],[charges]]</f>
        <v>9957.7216000000008</v>
      </c>
      <c r="P1011" s="138" t="str" cm="1">
        <f t="array" ref="P1011">INDEX(bmi[bmi name],MATCH(1,(insurance9[[#This Row],[bmi]]&lt;bmi[bmi atas])*(insurance9[[#This Row],[bmi]]&gt;=bmi[bmi bawah]),0),0)</f>
        <v>Obesitas I</v>
      </c>
      <c r="Q1011" s="138">
        <f>insurance9[[#This Row],[cha]]</f>
        <v>9957.7216000000008</v>
      </c>
      <c r="R1011" s="138" t="str">
        <f>insurance9[[#This Row],[smo]]</f>
        <v>Non Perokok</v>
      </c>
      <c r="S1011" s="149">
        <f>insurance9[[#This Row],[bmi]]</f>
        <v>27.74</v>
      </c>
      <c r="T1011" s="149">
        <f>insurance9[[#This Row],[age]]</f>
        <v>51</v>
      </c>
      <c r="U1011" s="149">
        <f>insurance9[[#This Row],[bmi2]]</f>
        <v>27.74</v>
      </c>
      <c r="V1011">
        <f>insurance9[[#This Row],[charges_class]]</f>
        <v>2</v>
      </c>
      <c r="W1011">
        <f>VLOOKUP(insurance9[[#This Row],[region]],Table2[],2,0)</f>
        <v>2</v>
      </c>
      <c r="X1011">
        <f>IF(insurance9[[#This Row],[sex]]="female",0,1)</f>
        <v>1</v>
      </c>
      <c r="Y1011">
        <f>insurance9[[#This Row],[bmi]]</f>
        <v>27.74</v>
      </c>
      <c r="Z1011">
        <f>insurance9[[#This Row],[children]]</f>
        <v>1</v>
      </c>
    </row>
    <row r="1012" spans="1:26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 s="29">
        <v>8269.0439999999999</v>
      </c>
      <c r="H1012" cm="1">
        <f t="array" ref="H1012">INDEX(kelas_charges[kelas],MATCH(1,(insurance9[[#This Row],[charges]]&gt;=kelas_charges[Lower])*(insurance9[[#This Row],[charges]]&lt;kelas_charges[Upper]),0),1)</f>
        <v>2</v>
      </c>
      <c r="I1012" t="str" cm="1">
        <f t="array" ref="I1012">INDEX(kelas_charges[desc],MATCH(1,(insurance9[[#This Row],[charges]]&gt;=kelas_charges[Lower])*(insurance9[[#This Row],[charges]]&lt;kelas_charges[Upper]),0),1)</f>
        <v>6817 s.d 12512</v>
      </c>
      <c r="J1012">
        <f>IF(insurance9[[#This Row],[charges]]&gt;16700,1,0)</f>
        <v>0</v>
      </c>
      <c r="K1012" s="138">
        <f>insurance9[[#This Row],[charges]]</f>
        <v>8269.0439999999999</v>
      </c>
      <c r="L1012">
        <f>insurance9[[#This Row],[age]]</f>
        <v>48</v>
      </c>
      <c r="M1012">
        <f>IF(insurance9[[#This Row],[smoker]]="yes",1,0)</f>
        <v>0</v>
      </c>
      <c r="N1012" t="str">
        <f>IF(insurance9[[#This Row],[smoker]]="yes","Perokok","Non Perokok")</f>
        <v>Non Perokok</v>
      </c>
      <c r="O1012" s="138">
        <f>insurance9[[#This Row],[charges]]</f>
        <v>8269.0439999999999</v>
      </c>
      <c r="P1012" s="138" t="str" cm="1">
        <f t="array" ref="P1012">INDEX(bmi[bmi name],MATCH(1,(insurance9[[#This Row],[bmi]]&lt;bmi[bmi atas])*(insurance9[[#This Row],[bmi]]&gt;=bmi[bmi bawah]),0),0)</f>
        <v>Normal</v>
      </c>
      <c r="Q1012" s="138">
        <f>insurance9[[#This Row],[cha]]</f>
        <v>8269.0439999999999</v>
      </c>
      <c r="R1012" s="138" t="str">
        <f>insurance9[[#This Row],[smo]]</f>
        <v>Non Perokok</v>
      </c>
      <c r="S1012" s="149">
        <f>insurance9[[#This Row],[bmi]]</f>
        <v>22.8</v>
      </c>
      <c r="T1012" s="149">
        <f>insurance9[[#This Row],[age]]</f>
        <v>48</v>
      </c>
      <c r="U1012" s="149">
        <f>insurance9[[#This Row],[bmi2]]</f>
        <v>22.8</v>
      </c>
      <c r="V1012">
        <f>insurance9[[#This Row],[charges_class]]</f>
        <v>2</v>
      </c>
      <c r="W1012">
        <f>VLOOKUP(insurance9[[#This Row],[region]],Table2[],2,0)</f>
        <v>3</v>
      </c>
      <c r="X1012">
        <f>IF(insurance9[[#This Row],[sex]]="female",0,1)</f>
        <v>0</v>
      </c>
      <c r="Y1012">
        <f>insurance9[[#This Row],[bmi]]</f>
        <v>22.8</v>
      </c>
      <c r="Z1012">
        <f>insurance9[[#This Row],[children]]</f>
        <v>0</v>
      </c>
    </row>
    <row r="1013" spans="1:26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 s="29">
        <v>18767.737700000001</v>
      </c>
      <c r="H1013" cm="1">
        <f t="array" ref="H1013">INDEX(kelas_charges[kelas],MATCH(1,(insurance9[[#This Row],[charges]]&gt;=kelas_charges[Lower])*(insurance9[[#This Row],[charges]]&lt;kelas_charges[Upper]),0),1)</f>
        <v>4</v>
      </c>
      <c r="I1013" t="str" cm="1">
        <f t="array" ref="I1013">INDEX(kelas_charges[desc],MATCH(1,(insurance9[[#This Row],[charges]]&gt;=kelas_charges[Lower])*(insurance9[[#This Row],[charges]]&lt;kelas_charges[Upper]),0),1)</f>
        <v>18207 s.d 23903</v>
      </c>
      <c r="J1013">
        <f>IF(insurance9[[#This Row],[charges]]&gt;16700,1,0)</f>
        <v>1</v>
      </c>
      <c r="K1013" s="138">
        <f>insurance9[[#This Row],[charges]]</f>
        <v>18767.737700000001</v>
      </c>
      <c r="L1013">
        <f>insurance9[[#This Row],[age]]</f>
        <v>43</v>
      </c>
      <c r="M1013">
        <f>IF(insurance9[[#This Row],[smoker]]="yes",1,0)</f>
        <v>1</v>
      </c>
      <c r="N1013" t="str">
        <f>IF(insurance9[[#This Row],[smoker]]="yes","Perokok","Non Perokok")</f>
        <v>Perokok</v>
      </c>
      <c r="O1013" s="138">
        <f>insurance9[[#This Row],[charges]]</f>
        <v>18767.737700000001</v>
      </c>
      <c r="P1013" s="138" t="str" cm="1">
        <f t="array" ref="P1013">INDEX(bmi[bmi name],MATCH(1,(insurance9[[#This Row],[bmi]]&lt;bmi[bmi atas])*(insurance9[[#This Row],[bmi]]&gt;=bmi[bmi bawah]),0),0)</f>
        <v>Normal</v>
      </c>
      <c r="Q1013" s="138">
        <f>insurance9[[#This Row],[cha]]</f>
        <v>18767.737700000001</v>
      </c>
      <c r="R1013" s="138" t="str">
        <f>insurance9[[#This Row],[smo]]</f>
        <v>Perokok</v>
      </c>
      <c r="S1013" s="149">
        <f>insurance9[[#This Row],[bmi]]</f>
        <v>20.13</v>
      </c>
      <c r="T1013" s="149">
        <f>insurance9[[#This Row],[age]]</f>
        <v>43</v>
      </c>
      <c r="U1013" s="149">
        <f>insurance9[[#This Row],[bmi2]]</f>
        <v>20.13</v>
      </c>
      <c r="V1013">
        <f>insurance9[[#This Row],[charges_class]]</f>
        <v>4</v>
      </c>
      <c r="W1013">
        <f>VLOOKUP(insurance9[[#This Row],[region]],Table2[],2,0)</f>
        <v>4</v>
      </c>
      <c r="X1013">
        <f>IF(insurance9[[#This Row],[sex]]="female",0,1)</f>
        <v>1</v>
      </c>
      <c r="Y1013">
        <f>insurance9[[#This Row],[bmi]]</f>
        <v>20.13</v>
      </c>
      <c r="Z1013">
        <f>insurance9[[#This Row],[children]]</f>
        <v>2</v>
      </c>
    </row>
    <row r="1014" spans="1:26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 s="29">
        <v>36580.282160000002</v>
      </c>
      <c r="H1014" cm="1">
        <f t="array" ref="H1014">INDEX(kelas_charges[kelas],MATCH(1,(insurance9[[#This Row],[charges]]&gt;=kelas_charges[Lower])*(insurance9[[#This Row],[charges]]&lt;kelas_charges[Upper]),0),1)</f>
        <v>7</v>
      </c>
      <c r="I1014" t="str" cm="1">
        <f t="array" ref="I1014">INDEX(kelas_charges[desc],MATCH(1,(insurance9[[#This Row],[charges]]&gt;=kelas_charges[Lower])*(insurance9[[#This Row],[charges]]&lt;kelas_charges[Upper]),0),1)</f>
        <v>35293 s.d 40989</v>
      </c>
      <c r="J1014">
        <f>IF(insurance9[[#This Row],[charges]]&gt;16700,1,0)</f>
        <v>1</v>
      </c>
      <c r="K1014" s="138">
        <f>insurance9[[#This Row],[charges]]</f>
        <v>36580.282160000002</v>
      </c>
      <c r="L1014">
        <f>insurance9[[#This Row],[age]]</f>
        <v>61</v>
      </c>
      <c r="M1014">
        <f>IF(insurance9[[#This Row],[smoker]]="yes",1,0)</f>
        <v>0</v>
      </c>
      <c r="N1014" t="str">
        <f>IF(insurance9[[#This Row],[smoker]]="yes","Perokok","Non Perokok")</f>
        <v>Non Perokok</v>
      </c>
      <c r="O1014" s="138">
        <f>insurance9[[#This Row],[charges]]</f>
        <v>36580.282160000002</v>
      </c>
      <c r="P1014" s="138" t="str" cm="1">
        <f t="array" ref="P1014">INDEX(bmi[bmi name],MATCH(1,(insurance9[[#This Row],[bmi]]&lt;bmi[bmi atas])*(insurance9[[#This Row],[bmi]]&gt;=bmi[bmi bawah]),0),0)</f>
        <v>Obesitas II</v>
      </c>
      <c r="Q1014" s="138">
        <f>insurance9[[#This Row],[cha]]</f>
        <v>36580.282160000002</v>
      </c>
      <c r="R1014" s="138" t="str">
        <f>insurance9[[#This Row],[smo]]</f>
        <v>Non Perokok</v>
      </c>
      <c r="S1014" s="149">
        <f>insurance9[[#This Row],[bmi]]</f>
        <v>33.33</v>
      </c>
      <c r="T1014" s="149">
        <f>insurance9[[#This Row],[age]]</f>
        <v>61</v>
      </c>
      <c r="U1014" s="149">
        <f>insurance9[[#This Row],[bmi2]]</f>
        <v>33.33</v>
      </c>
      <c r="V1014">
        <f>insurance9[[#This Row],[charges_class]]</f>
        <v>7</v>
      </c>
      <c r="W1014">
        <f>VLOOKUP(insurance9[[#This Row],[region]],Table2[],2,0)</f>
        <v>4</v>
      </c>
      <c r="X1014">
        <f>IF(insurance9[[#This Row],[sex]]="female",0,1)</f>
        <v>0</v>
      </c>
      <c r="Y1014">
        <f>insurance9[[#This Row],[bmi]]</f>
        <v>33.33</v>
      </c>
      <c r="Z1014">
        <f>insurance9[[#This Row],[children]]</f>
        <v>4</v>
      </c>
    </row>
    <row r="1015" spans="1:26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 s="29">
        <v>8765.2489999999998</v>
      </c>
      <c r="H1015" cm="1">
        <f t="array" ref="H1015">INDEX(kelas_charges[kelas],MATCH(1,(insurance9[[#This Row],[charges]]&gt;=kelas_charges[Lower])*(insurance9[[#This Row],[charges]]&lt;kelas_charges[Upper]),0),1)</f>
        <v>2</v>
      </c>
      <c r="I1015" t="str" cm="1">
        <f t="array" ref="I1015">INDEX(kelas_charges[desc],MATCH(1,(insurance9[[#This Row],[charges]]&gt;=kelas_charges[Lower])*(insurance9[[#This Row],[charges]]&lt;kelas_charges[Upper]),0),1)</f>
        <v>6817 s.d 12512</v>
      </c>
      <c r="J1015">
        <f>IF(insurance9[[#This Row],[charges]]&gt;16700,1,0)</f>
        <v>0</v>
      </c>
      <c r="K1015" s="138">
        <f>insurance9[[#This Row],[charges]]</f>
        <v>8765.2489999999998</v>
      </c>
      <c r="L1015">
        <f>insurance9[[#This Row],[age]]</f>
        <v>48</v>
      </c>
      <c r="M1015">
        <f>IF(insurance9[[#This Row],[smoker]]="yes",1,0)</f>
        <v>0</v>
      </c>
      <c r="N1015" t="str">
        <f>IF(insurance9[[#This Row],[smoker]]="yes","Perokok","Non Perokok")</f>
        <v>Non Perokok</v>
      </c>
      <c r="O1015" s="138">
        <f>insurance9[[#This Row],[charges]]</f>
        <v>8765.2489999999998</v>
      </c>
      <c r="P1015" s="138" t="str" cm="1">
        <f t="array" ref="P1015">INDEX(bmi[bmi name],MATCH(1,(insurance9[[#This Row],[bmi]]&lt;bmi[bmi atas])*(insurance9[[#This Row],[bmi]]&gt;=bmi[bmi bawah]),0),0)</f>
        <v>Obesitas II</v>
      </c>
      <c r="Q1015" s="138">
        <f>insurance9[[#This Row],[cha]]</f>
        <v>8765.2489999999998</v>
      </c>
      <c r="R1015" s="138" t="str">
        <f>insurance9[[#This Row],[smo]]</f>
        <v>Non Perokok</v>
      </c>
      <c r="S1015" s="149">
        <f>insurance9[[#This Row],[bmi]]</f>
        <v>32.299999999999997</v>
      </c>
      <c r="T1015" s="149">
        <f>insurance9[[#This Row],[age]]</f>
        <v>48</v>
      </c>
      <c r="U1015" s="149">
        <f>insurance9[[#This Row],[bmi2]]</f>
        <v>32.299999999999997</v>
      </c>
      <c r="V1015">
        <f>insurance9[[#This Row],[charges_class]]</f>
        <v>2</v>
      </c>
      <c r="W1015">
        <f>VLOOKUP(insurance9[[#This Row],[region]],Table2[],2,0)</f>
        <v>1</v>
      </c>
      <c r="X1015">
        <f>IF(insurance9[[#This Row],[sex]]="female",0,1)</f>
        <v>1</v>
      </c>
      <c r="Y1015">
        <f>insurance9[[#This Row],[bmi]]</f>
        <v>32.299999999999997</v>
      </c>
      <c r="Z1015">
        <f>insurance9[[#This Row],[children]]</f>
        <v>1</v>
      </c>
    </row>
    <row r="1016" spans="1:26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 s="29">
        <v>5383.5360000000001</v>
      </c>
      <c r="H1016" cm="1">
        <f t="array" ref="H1016">INDEX(kelas_charges[kelas],MATCH(1,(insurance9[[#This Row],[charges]]&gt;=kelas_charges[Lower])*(insurance9[[#This Row],[charges]]&lt;kelas_charges[Upper]),0),1)</f>
        <v>1</v>
      </c>
      <c r="I1016" t="str" cm="1">
        <f t="array" ref="I1016">INDEX(kelas_charges[desc],MATCH(1,(insurance9[[#This Row],[charges]]&gt;=kelas_charges[Lower])*(insurance9[[#This Row],[charges]]&lt;kelas_charges[Upper]),0),1)</f>
        <v>1121 s.d 6817</v>
      </c>
      <c r="J1016">
        <f>IF(insurance9[[#This Row],[charges]]&gt;16700,1,0)</f>
        <v>0</v>
      </c>
      <c r="K1016" s="138">
        <f>insurance9[[#This Row],[charges]]</f>
        <v>5383.5360000000001</v>
      </c>
      <c r="L1016">
        <f>insurance9[[#This Row],[age]]</f>
        <v>38</v>
      </c>
      <c r="M1016">
        <f>IF(insurance9[[#This Row],[smoker]]="yes",1,0)</f>
        <v>0</v>
      </c>
      <c r="N1016" t="str">
        <f>IF(insurance9[[#This Row],[smoker]]="yes","Perokok","Non Perokok")</f>
        <v>Non Perokok</v>
      </c>
      <c r="O1016" s="138">
        <f>insurance9[[#This Row],[charges]]</f>
        <v>5383.5360000000001</v>
      </c>
      <c r="P1016" s="138" t="str" cm="1">
        <f t="array" ref="P1016">INDEX(bmi[bmi name],MATCH(1,(insurance9[[#This Row],[bmi]]&lt;bmi[bmi atas])*(insurance9[[#This Row],[bmi]]&gt;=bmi[bmi bawah]),0),0)</f>
        <v>Obesitas I</v>
      </c>
      <c r="Q1016" s="138">
        <f>insurance9[[#This Row],[cha]]</f>
        <v>5383.5360000000001</v>
      </c>
      <c r="R1016" s="138" t="str">
        <f>insurance9[[#This Row],[smo]]</f>
        <v>Non Perokok</v>
      </c>
      <c r="S1016" s="149">
        <f>insurance9[[#This Row],[bmi]]</f>
        <v>27.6</v>
      </c>
      <c r="T1016" s="149">
        <f>insurance9[[#This Row],[age]]</f>
        <v>38</v>
      </c>
      <c r="U1016" s="149">
        <f>insurance9[[#This Row],[bmi2]]</f>
        <v>27.6</v>
      </c>
      <c r="V1016">
        <f>insurance9[[#This Row],[charges_class]]</f>
        <v>1</v>
      </c>
      <c r="W1016">
        <f>VLOOKUP(insurance9[[#This Row],[region]],Table2[],2,0)</f>
        <v>3</v>
      </c>
      <c r="X1016">
        <f>IF(insurance9[[#This Row],[sex]]="female",0,1)</f>
        <v>0</v>
      </c>
      <c r="Y1016">
        <f>insurance9[[#This Row],[bmi]]</f>
        <v>27.6</v>
      </c>
      <c r="Z1016">
        <f>insurance9[[#This Row],[children]]</f>
        <v>0</v>
      </c>
    </row>
    <row r="1017" spans="1:26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 s="29">
        <v>12124.992399999999</v>
      </c>
      <c r="H1017" cm="1">
        <f t="array" ref="H1017">INDEX(kelas_charges[kelas],MATCH(1,(insurance9[[#This Row],[charges]]&gt;=kelas_charges[Lower])*(insurance9[[#This Row],[charges]]&lt;kelas_charges[Upper]),0),1)</f>
        <v>2</v>
      </c>
      <c r="I1017" t="str" cm="1">
        <f t="array" ref="I1017">INDEX(kelas_charges[desc],MATCH(1,(insurance9[[#This Row],[charges]]&gt;=kelas_charges[Lower])*(insurance9[[#This Row],[charges]]&lt;kelas_charges[Upper]),0),1)</f>
        <v>6817 s.d 12512</v>
      </c>
      <c r="J1017">
        <f>IF(insurance9[[#This Row],[charges]]&gt;16700,1,0)</f>
        <v>0</v>
      </c>
      <c r="K1017" s="138">
        <f>insurance9[[#This Row],[charges]]</f>
        <v>12124.992399999999</v>
      </c>
      <c r="L1017">
        <f>insurance9[[#This Row],[age]]</f>
        <v>59</v>
      </c>
      <c r="M1017">
        <f>IF(insurance9[[#This Row],[smoker]]="yes",1,0)</f>
        <v>0</v>
      </c>
      <c r="N1017" t="str">
        <f>IF(insurance9[[#This Row],[smoker]]="yes","Perokok","Non Perokok")</f>
        <v>Non Perokok</v>
      </c>
      <c r="O1017" s="138">
        <f>insurance9[[#This Row],[charges]]</f>
        <v>12124.992399999999</v>
      </c>
      <c r="P1017" s="138" t="str" cm="1">
        <f t="array" ref="P1017">INDEX(bmi[bmi name],MATCH(1,(insurance9[[#This Row],[bmi]]&lt;bmi[bmi atas])*(insurance9[[#This Row],[bmi]]&gt;=bmi[bmi bawah]),0),0)</f>
        <v>Obesitas I</v>
      </c>
      <c r="Q1017" s="138">
        <f>insurance9[[#This Row],[cha]]</f>
        <v>12124.992399999999</v>
      </c>
      <c r="R1017" s="138" t="str">
        <f>insurance9[[#This Row],[smo]]</f>
        <v>Non Perokok</v>
      </c>
      <c r="S1017" s="149">
        <f>insurance9[[#This Row],[bmi]]</f>
        <v>25.46</v>
      </c>
      <c r="T1017" s="149">
        <f>insurance9[[#This Row],[age]]</f>
        <v>59</v>
      </c>
      <c r="U1017" s="149">
        <f>insurance9[[#This Row],[bmi2]]</f>
        <v>25.46</v>
      </c>
      <c r="V1017">
        <f>insurance9[[#This Row],[charges_class]]</f>
        <v>2</v>
      </c>
      <c r="W1017">
        <f>VLOOKUP(insurance9[[#This Row],[region]],Table2[],2,0)</f>
        <v>1</v>
      </c>
      <c r="X1017">
        <f>IF(insurance9[[#This Row],[sex]]="female",0,1)</f>
        <v>1</v>
      </c>
      <c r="Y1017">
        <f>insurance9[[#This Row],[bmi]]</f>
        <v>25.46</v>
      </c>
      <c r="Z1017">
        <f>insurance9[[#This Row],[children]]</f>
        <v>0</v>
      </c>
    </row>
    <row r="1018" spans="1:26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 s="29">
        <v>2709.24395</v>
      </c>
      <c r="H1018" cm="1">
        <f t="array" ref="H1018">INDEX(kelas_charges[kelas],MATCH(1,(insurance9[[#This Row],[charges]]&gt;=kelas_charges[Lower])*(insurance9[[#This Row],[charges]]&lt;kelas_charges[Upper]),0),1)</f>
        <v>1</v>
      </c>
      <c r="I1018" t="str" cm="1">
        <f t="array" ref="I1018">INDEX(kelas_charges[desc],MATCH(1,(insurance9[[#This Row],[charges]]&gt;=kelas_charges[Lower])*(insurance9[[#This Row],[charges]]&lt;kelas_charges[Upper]),0),1)</f>
        <v>1121 s.d 6817</v>
      </c>
      <c r="J1018">
        <f>IF(insurance9[[#This Row],[charges]]&gt;16700,1,0)</f>
        <v>0</v>
      </c>
      <c r="K1018" s="138">
        <f>insurance9[[#This Row],[charges]]</f>
        <v>2709.24395</v>
      </c>
      <c r="L1018">
        <f>insurance9[[#This Row],[age]]</f>
        <v>19</v>
      </c>
      <c r="M1018">
        <f>IF(insurance9[[#This Row],[smoker]]="yes",1,0)</f>
        <v>0</v>
      </c>
      <c r="N1018" t="str">
        <f>IF(insurance9[[#This Row],[smoker]]="yes","Perokok","Non Perokok")</f>
        <v>Non Perokok</v>
      </c>
      <c r="O1018" s="138">
        <f>insurance9[[#This Row],[charges]]</f>
        <v>2709.24395</v>
      </c>
      <c r="P1018" s="138" t="str" cm="1">
        <f t="array" ref="P1018">INDEX(bmi[bmi name],MATCH(1,(insurance9[[#This Row],[bmi]]&lt;bmi[bmi atas])*(insurance9[[#This Row],[bmi]]&gt;=bmi[bmi bawah]),0),0)</f>
        <v>Overweight</v>
      </c>
      <c r="Q1018" s="138">
        <f>insurance9[[#This Row],[cha]]</f>
        <v>2709.24395</v>
      </c>
      <c r="R1018" s="138" t="str">
        <f>insurance9[[#This Row],[smo]]</f>
        <v>Non Perokok</v>
      </c>
      <c r="S1018" s="149">
        <f>insurance9[[#This Row],[bmi]]</f>
        <v>24.605</v>
      </c>
      <c r="T1018" s="149">
        <f>insurance9[[#This Row],[age]]</f>
        <v>19</v>
      </c>
      <c r="U1018" s="149">
        <f>insurance9[[#This Row],[bmi2]]</f>
        <v>24.605</v>
      </c>
      <c r="V1018">
        <f>insurance9[[#This Row],[charges_class]]</f>
        <v>1</v>
      </c>
      <c r="W1018">
        <f>VLOOKUP(insurance9[[#This Row],[region]],Table2[],2,0)</f>
        <v>1</v>
      </c>
      <c r="X1018">
        <f>IF(insurance9[[#This Row],[sex]]="female",0,1)</f>
        <v>0</v>
      </c>
      <c r="Y1018">
        <f>insurance9[[#This Row],[bmi]]</f>
        <v>24.605</v>
      </c>
      <c r="Z1018">
        <f>insurance9[[#This Row],[children]]</f>
        <v>1</v>
      </c>
    </row>
    <row r="1019" spans="1:26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 s="29">
        <v>3987.9259999999999</v>
      </c>
      <c r="H1019" cm="1">
        <f t="array" ref="H1019">INDEX(kelas_charges[kelas],MATCH(1,(insurance9[[#This Row],[charges]]&gt;=kelas_charges[Lower])*(insurance9[[#This Row],[charges]]&lt;kelas_charges[Upper]),0),1)</f>
        <v>1</v>
      </c>
      <c r="I1019" t="str" cm="1">
        <f t="array" ref="I1019">INDEX(kelas_charges[desc],MATCH(1,(insurance9[[#This Row],[charges]]&gt;=kelas_charges[Lower])*(insurance9[[#This Row],[charges]]&lt;kelas_charges[Upper]),0),1)</f>
        <v>1121 s.d 6817</v>
      </c>
      <c r="J1019">
        <f>IF(insurance9[[#This Row],[charges]]&gt;16700,1,0)</f>
        <v>0</v>
      </c>
      <c r="K1019" s="138">
        <f>insurance9[[#This Row],[charges]]</f>
        <v>3987.9259999999999</v>
      </c>
      <c r="L1019">
        <f>insurance9[[#This Row],[age]]</f>
        <v>26</v>
      </c>
      <c r="M1019">
        <f>IF(insurance9[[#This Row],[smoker]]="yes",1,0)</f>
        <v>0</v>
      </c>
      <c r="N1019" t="str">
        <f>IF(insurance9[[#This Row],[smoker]]="yes","Perokok","Non Perokok")</f>
        <v>Non Perokok</v>
      </c>
      <c r="O1019" s="138">
        <f>insurance9[[#This Row],[charges]]</f>
        <v>3987.9259999999999</v>
      </c>
      <c r="P1019" s="138" t="str" cm="1">
        <f t="array" ref="P1019">INDEX(bmi[bmi name],MATCH(1,(insurance9[[#This Row],[bmi]]&lt;bmi[bmi atas])*(insurance9[[#This Row],[bmi]]&gt;=bmi[bmi bawah]),0),0)</f>
        <v>Obesitas II</v>
      </c>
      <c r="Q1019" s="138">
        <f>insurance9[[#This Row],[cha]]</f>
        <v>3987.9259999999999</v>
      </c>
      <c r="R1019" s="138" t="str">
        <f>insurance9[[#This Row],[smo]]</f>
        <v>Non Perokok</v>
      </c>
      <c r="S1019" s="149">
        <f>insurance9[[#This Row],[bmi]]</f>
        <v>34.200000000000003</v>
      </c>
      <c r="T1019" s="149">
        <f>insurance9[[#This Row],[age]]</f>
        <v>26</v>
      </c>
      <c r="U1019" s="149">
        <f>insurance9[[#This Row],[bmi2]]</f>
        <v>34.200000000000003</v>
      </c>
      <c r="V1019">
        <f>insurance9[[#This Row],[charges_class]]</f>
        <v>1</v>
      </c>
      <c r="W1019">
        <f>VLOOKUP(insurance9[[#This Row],[region]],Table2[],2,0)</f>
        <v>3</v>
      </c>
      <c r="X1019">
        <f>IF(insurance9[[#This Row],[sex]]="female",0,1)</f>
        <v>0</v>
      </c>
      <c r="Y1019">
        <f>insurance9[[#This Row],[bmi]]</f>
        <v>34.200000000000003</v>
      </c>
      <c r="Z1019">
        <f>insurance9[[#This Row],[children]]</f>
        <v>2</v>
      </c>
    </row>
    <row r="1020" spans="1:26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 s="29">
        <v>12495.290849999999</v>
      </c>
      <c r="H1020" cm="1">
        <f t="array" ref="H1020">INDEX(kelas_charges[kelas],MATCH(1,(insurance9[[#This Row],[charges]]&gt;=kelas_charges[Lower])*(insurance9[[#This Row],[charges]]&lt;kelas_charges[Upper]),0),1)</f>
        <v>2</v>
      </c>
      <c r="I1020" t="str" cm="1">
        <f t="array" ref="I1020">INDEX(kelas_charges[desc],MATCH(1,(insurance9[[#This Row],[charges]]&gt;=kelas_charges[Lower])*(insurance9[[#This Row],[charges]]&lt;kelas_charges[Upper]),0),1)</f>
        <v>6817 s.d 12512</v>
      </c>
      <c r="J1020">
        <f>IF(insurance9[[#This Row],[charges]]&gt;16700,1,0)</f>
        <v>0</v>
      </c>
      <c r="K1020" s="138">
        <f>insurance9[[#This Row],[charges]]</f>
        <v>12495.290849999999</v>
      </c>
      <c r="L1020">
        <f>insurance9[[#This Row],[age]]</f>
        <v>54</v>
      </c>
      <c r="M1020">
        <f>IF(insurance9[[#This Row],[smoker]]="yes",1,0)</f>
        <v>0</v>
      </c>
      <c r="N1020" t="str">
        <f>IF(insurance9[[#This Row],[smoker]]="yes","Perokok","Non Perokok")</f>
        <v>Non Perokok</v>
      </c>
      <c r="O1020" s="138">
        <f>insurance9[[#This Row],[charges]]</f>
        <v>12495.290849999999</v>
      </c>
      <c r="P1020" s="138" t="str" cm="1">
        <f t="array" ref="P1020">INDEX(bmi[bmi name],MATCH(1,(insurance9[[#This Row],[bmi]]&lt;bmi[bmi atas])*(insurance9[[#This Row],[bmi]]&gt;=bmi[bmi bawah]),0),0)</f>
        <v>Obesitas II</v>
      </c>
      <c r="Q1020" s="138">
        <f>insurance9[[#This Row],[cha]]</f>
        <v>12495.290849999999</v>
      </c>
      <c r="R1020" s="138" t="str">
        <f>insurance9[[#This Row],[smo]]</f>
        <v>Non Perokok</v>
      </c>
      <c r="S1020" s="149">
        <f>insurance9[[#This Row],[bmi]]</f>
        <v>35.814999999999998</v>
      </c>
      <c r="T1020" s="149">
        <f>insurance9[[#This Row],[age]]</f>
        <v>54</v>
      </c>
      <c r="U1020" s="149">
        <f>insurance9[[#This Row],[bmi2]]</f>
        <v>35.814999999999998</v>
      </c>
      <c r="V1020">
        <f>insurance9[[#This Row],[charges_class]]</f>
        <v>2</v>
      </c>
      <c r="W1020">
        <f>VLOOKUP(insurance9[[#This Row],[region]],Table2[],2,0)</f>
        <v>1</v>
      </c>
      <c r="X1020">
        <f>IF(insurance9[[#This Row],[sex]]="female",0,1)</f>
        <v>0</v>
      </c>
      <c r="Y1020">
        <f>insurance9[[#This Row],[bmi]]</f>
        <v>35.814999999999998</v>
      </c>
      <c r="Z1020">
        <f>insurance9[[#This Row],[children]]</f>
        <v>3</v>
      </c>
    </row>
    <row r="1021" spans="1:26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 s="29">
        <v>26018.950519999999</v>
      </c>
      <c r="H1021" cm="1">
        <f t="array" ref="H1021">INDEX(kelas_charges[kelas],MATCH(1,(insurance9[[#This Row],[charges]]&gt;=kelas_charges[Lower])*(insurance9[[#This Row],[charges]]&lt;kelas_charges[Upper]),0),1)</f>
        <v>5</v>
      </c>
      <c r="I1021" t="str" cm="1">
        <f t="array" ref="I1021">INDEX(kelas_charges[desc],MATCH(1,(insurance9[[#This Row],[charges]]&gt;=kelas_charges[Lower])*(insurance9[[#This Row],[charges]]&lt;kelas_charges[Upper]),0),1)</f>
        <v>23903 s.d 29598</v>
      </c>
      <c r="J1021">
        <f>IF(insurance9[[#This Row],[charges]]&gt;16700,1,0)</f>
        <v>1</v>
      </c>
      <c r="K1021" s="138">
        <f>insurance9[[#This Row],[charges]]</f>
        <v>26018.950519999999</v>
      </c>
      <c r="L1021">
        <f>insurance9[[#This Row],[age]]</f>
        <v>21</v>
      </c>
      <c r="M1021">
        <f>IF(insurance9[[#This Row],[smoker]]="yes",1,0)</f>
        <v>0</v>
      </c>
      <c r="N1021" t="str">
        <f>IF(insurance9[[#This Row],[smoker]]="yes","Perokok","Non Perokok")</f>
        <v>Non Perokok</v>
      </c>
      <c r="O1021" s="138">
        <f>insurance9[[#This Row],[charges]]</f>
        <v>26018.950519999999</v>
      </c>
      <c r="P1021" s="138" t="str" cm="1">
        <f t="array" ref="P1021">INDEX(bmi[bmi name],MATCH(1,(insurance9[[#This Row],[bmi]]&lt;bmi[bmi atas])*(insurance9[[#This Row],[bmi]]&gt;=bmi[bmi bawah]),0),0)</f>
        <v>Obesitas II</v>
      </c>
      <c r="Q1021" s="138">
        <f>insurance9[[#This Row],[cha]]</f>
        <v>26018.950519999999</v>
      </c>
      <c r="R1021" s="138" t="str">
        <f>insurance9[[#This Row],[smo]]</f>
        <v>Non Perokok</v>
      </c>
      <c r="S1021" s="149">
        <f>insurance9[[#This Row],[bmi]]</f>
        <v>32.68</v>
      </c>
      <c r="T1021" s="149">
        <f>insurance9[[#This Row],[age]]</f>
        <v>21</v>
      </c>
      <c r="U1021" s="149">
        <f>insurance9[[#This Row],[bmi2]]</f>
        <v>32.68</v>
      </c>
      <c r="V1021">
        <f>insurance9[[#This Row],[charges_class]]</f>
        <v>5</v>
      </c>
      <c r="W1021">
        <f>VLOOKUP(insurance9[[#This Row],[region]],Table2[],2,0)</f>
        <v>1</v>
      </c>
      <c r="X1021">
        <f>IF(insurance9[[#This Row],[sex]]="female",0,1)</f>
        <v>0</v>
      </c>
      <c r="Y1021">
        <f>insurance9[[#This Row],[bmi]]</f>
        <v>32.68</v>
      </c>
      <c r="Z1021">
        <f>insurance9[[#This Row],[children]]</f>
        <v>2</v>
      </c>
    </row>
    <row r="1022" spans="1:26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 s="29">
        <v>8798.5930000000008</v>
      </c>
      <c r="H1022" cm="1">
        <f t="array" ref="H1022">INDEX(kelas_charges[kelas],MATCH(1,(insurance9[[#This Row],[charges]]&gt;=kelas_charges[Lower])*(insurance9[[#This Row],[charges]]&lt;kelas_charges[Upper]),0),1)</f>
        <v>2</v>
      </c>
      <c r="I1022" t="str" cm="1">
        <f t="array" ref="I1022">INDEX(kelas_charges[desc],MATCH(1,(insurance9[[#This Row],[charges]]&gt;=kelas_charges[Lower])*(insurance9[[#This Row],[charges]]&lt;kelas_charges[Upper]),0),1)</f>
        <v>6817 s.d 12512</v>
      </c>
      <c r="J1022">
        <f>IF(insurance9[[#This Row],[charges]]&gt;16700,1,0)</f>
        <v>0</v>
      </c>
      <c r="K1022" s="138">
        <f>insurance9[[#This Row],[charges]]</f>
        <v>8798.5930000000008</v>
      </c>
      <c r="L1022">
        <f>insurance9[[#This Row],[age]]</f>
        <v>51</v>
      </c>
      <c r="M1022">
        <f>IF(insurance9[[#This Row],[smoker]]="yes",1,0)</f>
        <v>0</v>
      </c>
      <c r="N1022" t="str">
        <f>IF(insurance9[[#This Row],[smoker]]="yes","Perokok","Non Perokok")</f>
        <v>Non Perokok</v>
      </c>
      <c r="O1022" s="138">
        <f>insurance9[[#This Row],[charges]]</f>
        <v>8798.5930000000008</v>
      </c>
      <c r="P1022" s="138" t="str" cm="1">
        <f t="array" ref="P1022">INDEX(bmi[bmi name],MATCH(1,(insurance9[[#This Row],[bmi]]&lt;bmi[bmi atas])*(insurance9[[#This Row],[bmi]]&gt;=bmi[bmi bawah]),0),0)</f>
        <v>Obesitas II</v>
      </c>
      <c r="Q1022" s="138">
        <f>insurance9[[#This Row],[cha]]</f>
        <v>8798.5930000000008</v>
      </c>
      <c r="R1022" s="138" t="str">
        <f>insurance9[[#This Row],[smo]]</f>
        <v>Non Perokok</v>
      </c>
      <c r="S1022" s="149">
        <f>insurance9[[#This Row],[bmi]]</f>
        <v>37</v>
      </c>
      <c r="T1022" s="149">
        <f>insurance9[[#This Row],[age]]</f>
        <v>51</v>
      </c>
      <c r="U1022" s="149">
        <f>insurance9[[#This Row],[bmi2]]</f>
        <v>37</v>
      </c>
      <c r="V1022">
        <f>insurance9[[#This Row],[charges_class]]</f>
        <v>2</v>
      </c>
      <c r="W1022">
        <f>VLOOKUP(insurance9[[#This Row],[region]],Table2[],2,0)</f>
        <v>3</v>
      </c>
      <c r="X1022">
        <f>IF(insurance9[[#This Row],[sex]]="female",0,1)</f>
        <v>1</v>
      </c>
      <c r="Y1022">
        <f>insurance9[[#This Row],[bmi]]</f>
        <v>37</v>
      </c>
      <c r="Z1022">
        <f>insurance9[[#This Row],[children]]</f>
        <v>0</v>
      </c>
    </row>
    <row r="1023" spans="1:26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 s="29">
        <v>35595.589800000002</v>
      </c>
      <c r="H1023" cm="1">
        <f t="array" ref="H1023">INDEX(kelas_charges[kelas],MATCH(1,(insurance9[[#This Row],[charges]]&gt;=kelas_charges[Lower])*(insurance9[[#This Row],[charges]]&lt;kelas_charges[Upper]),0),1)</f>
        <v>7</v>
      </c>
      <c r="I1023" t="str" cm="1">
        <f t="array" ref="I1023">INDEX(kelas_charges[desc],MATCH(1,(insurance9[[#This Row],[charges]]&gt;=kelas_charges[Lower])*(insurance9[[#This Row],[charges]]&lt;kelas_charges[Upper]),0),1)</f>
        <v>35293 s.d 40989</v>
      </c>
      <c r="J1023">
        <f>IF(insurance9[[#This Row],[charges]]&gt;16700,1,0)</f>
        <v>1</v>
      </c>
      <c r="K1023" s="138">
        <f>insurance9[[#This Row],[charges]]</f>
        <v>35595.589800000002</v>
      </c>
      <c r="L1023">
        <f>insurance9[[#This Row],[age]]</f>
        <v>22</v>
      </c>
      <c r="M1023">
        <f>IF(insurance9[[#This Row],[smoker]]="yes",1,0)</f>
        <v>1</v>
      </c>
      <c r="N1023" t="str">
        <f>IF(insurance9[[#This Row],[smoker]]="yes","Perokok","Non Perokok")</f>
        <v>Perokok</v>
      </c>
      <c r="O1023" s="138">
        <f>insurance9[[#This Row],[charges]]</f>
        <v>35595.589800000002</v>
      </c>
      <c r="P1023" s="138" t="str" cm="1">
        <f t="array" ref="P1023">INDEX(bmi[bmi name],MATCH(1,(insurance9[[#This Row],[bmi]]&lt;bmi[bmi atas])*(insurance9[[#This Row],[bmi]]&gt;=bmi[bmi bawah]),0),0)</f>
        <v>Obesitas II</v>
      </c>
      <c r="Q1023" s="138">
        <f>insurance9[[#This Row],[cha]]</f>
        <v>35595.589800000002</v>
      </c>
      <c r="R1023" s="138" t="str">
        <f>insurance9[[#This Row],[smo]]</f>
        <v>Perokok</v>
      </c>
      <c r="S1023" s="149">
        <f>insurance9[[#This Row],[bmi]]</f>
        <v>31.02</v>
      </c>
      <c r="T1023" s="149">
        <f>insurance9[[#This Row],[age]]</f>
        <v>22</v>
      </c>
      <c r="U1023" s="149">
        <f>insurance9[[#This Row],[bmi2]]</f>
        <v>31.02</v>
      </c>
      <c r="V1023">
        <f>insurance9[[#This Row],[charges_class]]</f>
        <v>7</v>
      </c>
      <c r="W1023">
        <f>VLOOKUP(insurance9[[#This Row],[region]],Table2[],2,0)</f>
        <v>4</v>
      </c>
      <c r="X1023">
        <f>IF(insurance9[[#This Row],[sex]]="female",0,1)</f>
        <v>0</v>
      </c>
      <c r="Y1023">
        <f>insurance9[[#This Row],[bmi]]</f>
        <v>31.02</v>
      </c>
      <c r="Z1023">
        <f>insurance9[[#This Row],[children]]</f>
        <v>3</v>
      </c>
    </row>
    <row r="1024" spans="1:26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 s="29">
        <v>42211.138200000001</v>
      </c>
      <c r="H1024" cm="1">
        <f t="array" ref="H1024">INDEX(kelas_charges[kelas],MATCH(1,(insurance9[[#This Row],[charges]]&gt;=kelas_charges[Lower])*(insurance9[[#This Row],[charges]]&lt;kelas_charges[Upper]),0),1)</f>
        <v>8</v>
      </c>
      <c r="I1024" t="str" cm="1">
        <f t="array" ref="I1024">INDEX(kelas_charges[desc],MATCH(1,(insurance9[[#This Row],[charges]]&gt;=kelas_charges[Lower])*(insurance9[[#This Row],[charges]]&lt;kelas_charges[Upper]),0),1)</f>
        <v>40989 s.d 46684</v>
      </c>
      <c r="J1024">
        <f>IF(insurance9[[#This Row],[charges]]&gt;16700,1,0)</f>
        <v>1</v>
      </c>
      <c r="K1024" s="138">
        <f>insurance9[[#This Row],[charges]]</f>
        <v>42211.138200000001</v>
      </c>
      <c r="L1024">
        <f>insurance9[[#This Row],[age]]</f>
        <v>47</v>
      </c>
      <c r="M1024">
        <f>IF(insurance9[[#This Row],[smoker]]="yes",1,0)</f>
        <v>1</v>
      </c>
      <c r="N1024" t="str">
        <f>IF(insurance9[[#This Row],[smoker]]="yes","Perokok","Non Perokok")</f>
        <v>Perokok</v>
      </c>
      <c r="O1024" s="138">
        <f>insurance9[[#This Row],[charges]]</f>
        <v>42211.138200000001</v>
      </c>
      <c r="P1024" s="138" t="str" cm="1">
        <f t="array" ref="P1024">INDEX(bmi[bmi name],MATCH(1,(insurance9[[#This Row],[bmi]]&lt;bmi[bmi atas])*(insurance9[[#This Row],[bmi]]&gt;=bmi[bmi bawah]),0),0)</f>
        <v>Obesitas II</v>
      </c>
      <c r="Q1024" s="138">
        <f>insurance9[[#This Row],[cha]]</f>
        <v>42211.138200000001</v>
      </c>
      <c r="R1024" s="138" t="str">
        <f>insurance9[[#This Row],[smo]]</f>
        <v>Perokok</v>
      </c>
      <c r="S1024" s="149">
        <f>insurance9[[#This Row],[bmi]]</f>
        <v>36.08</v>
      </c>
      <c r="T1024" s="149">
        <f>insurance9[[#This Row],[age]]</f>
        <v>47</v>
      </c>
      <c r="U1024" s="149">
        <f>insurance9[[#This Row],[bmi2]]</f>
        <v>36.08</v>
      </c>
      <c r="V1024">
        <f>insurance9[[#This Row],[charges_class]]</f>
        <v>8</v>
      </c>
      <c r="W1024">
        <f>VLOOKUP(insurance9[[#This Row],[region]],Table2[],2,0)</f>
        <v>4</v>
      </c>
      <c r="X1024">
        <f>IF(insurance9[[#This Row],[sex]]="female",0,1)</f>
        <v>1</v>
      </c>
      <c r="Y1024">
        <f>insurance9[[#This Row],[bmi]]</f>
        <v>36.08</v>
      </c>
      <c r="Z1024">
        <f>insurance9[[#This Row],[children]]</f>
        <v>1</v>
      </c>
    </row>
    <row r="1025" spans="1:26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 s="29">
        <v>1711.0268000000001</v>
      </c>
      <c r="H1025" cm="1">
        <f t="array" ref="H1025">INDEX(kelas_charges[kelas],MATCH(1,(insurance9[[#This Row],[charges]]&gt;=kelas_charges[Lower])*(insurance9[[#This Row],[charges]]&lt;kelas_charges[Upper]),0),1)</f>
        <v>1</v>
      </c>
      <c r="I1025" t="str" cm="1">
        <f t="array" ref="I1025">INDEX(kelas_charges[desc],MATCH(1,(insurance9[[#This Row],[charges]]&gt;=kelas_charges[Lower])*(insurance9[[#This Row],[charges]]&lt;kelas_charges[Upper]),0),1)</f>
        <v>1121 s.d 6817</v>
      </c>
      <c r="J1025">
        <f>IF(insurance9[[#This Row],[charges]]&gt;16700,1,0)</f>
        <v>0</v>
      </c>
      <c r="K1025" s="138">
        <f>insurance9[[#This Row],[charges]]</f>
        <v>1711.0268000000001</v>
      </c>
      <c r="L1025">
        <f>insurance9[[#This Row],[age]]</f>
        <v>18</v>
      </c>
      <c r="M1025">
        <f>IF(insurance9[[#This Row],[smoker]]="yes",1,0)</f>
        <v>0</v>
      </c>
      <c r="N1025" t="str">
        <f>IF(insurance9[[#This Row],[smoker]]="yes","Perokok","Non Perokok")</f>
        <v>Non Perokok</v>
      </c>
      <c r="O1025" s="138">
        <f>insurance9[[#This Row],[charges]]</f>
        <v>1711.0268000000001</v>
      </c>
      <c r="P1025" s="138" t="str" cm="1">
        <f t="array" ref="P1025">INDEX(bmi[bmi name],MATCH(1,(insurance9[[#This Row],[bmi]]&lt;bmi[bmi atas])*(insurance9[[#This Row],[bmi]]&gt;=bmi[bmi bawah]),0),0)</f>
        <v>Overweight</v>
      </c>
      <c r="Q1025" s="138">
        <f>insurance9[[#This Row],[cha]]</f>
        <v>1711.0268000000001</v>
      </c>
      <c r="R1025" s="138" t="str">
        <f>insurance9[[#This Row],[smo]]</f>
        <v>Non Perokok</v>
      </c>
      <c r="S1025" s="149">
        <f>insurance9[[#This Row],[bmi]]</f>
        <v>23.32</v>
      </c>
      <c r="T1025" s="149">
        <f>insurance9[[#This Row],[age]]</f>
        <v>18</v>
      </c>
      <c r="U1025" s="149">
        <f>insurance9[[#This Row],[bmi2]]</f>
        <v>23.32</v>
      </c>
      <c r="V1025">
        <f>insurance9[[#This Row],[charges_class]]</f>
        <v>1</v>
      </c>
      <c r="W1025">
        <f>VLOOKUP(insurance9[[#This Row],[region]],Table2[],2,0)</f>
        <v>4</v>
      </c>
      <c r="X1025">
        <f>IF(insurance9[[#This Row],[sex]]="female",0,1)</f>
        <v>1</v>
      </c>
      <c r="Y1025">
        <f>insurance9[[#This Row],[bmi]]</f>
        <v>23.32</v>
      </c>
      <c r="Z1025">
        <f>insurance9[[#This Row],[children]]</f>
        <v>1</v>
      </c>
    </row>
    <row r="1026" spans="1:26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 s="29">
        <v>8569.8618000000006</v>
      </c>
      <c r="H1026" cm="1">
        <f t="array" ref="H1026">INDEX(kelas_charges[kelas],MATCH(1,(insurance9[[#This Row],[charges]]&gt;=kelas_charges[Lower])*(insurance9[[#This Row],[charges]]&lt;kelas_charges[Upper]),0),1)</f>
        <v>2</v>
      </c>
      <c r="I1026" t="str" cm="1">
        <f t="array" ref="I1026">INDEX(kelas_charges[desc],MATCH(1,(insurance9[[#This Row],[charges]]&gt;=kelas_charges[Lower])*(insurance9[[#This Row],[charges]]&lt;kelas_charges[Upper]),0),1)</f>
        <v>6817 s.d 12512</v>
      </c>
      <c r="J1026">
        <f>IF(insurance9[[#This Row],[charges]]&gt;16700,1,0)</f>
        <v>0</v>
      </c>
      <c r="K1026" s="138">
        <f>insurance9[[#This Row],[charges]]</f>
        <v>8569.8618000000006</v>
      </c>
      <c r="L1026">
        <f>insurance9[[#This Row],[age]]</f>
        <v>47</v>
      </c>
      <c r="M1026">
        <f>IF(insurance9[[#This Row],[smoker]]="yes",1,0)</f>
        <v>0</v>
      </c>
      <c r="N1026" t="str">
        <f>IF(insurance9[[#This Row],[smoker]]="yes","Perokok","Non Perokok")</f>
        <v>Non Perokok</v>
      </c>
      <c r="O1026" s="138">
        <f>insurance9[[#This Row],[charges]]</f>
        <v>8569.8618000000006</v>
      </c>
      <c r="P1026" s="138" t="str" cm="1">
        <f t="array" ref="P1026">INDEX(bmi[bmi name],MATCH(1,(insurance9[[#This Row],[bmi]]&lt;bmi[bmi atas])*(insurance9[[#This Row],[bmi]]&gt;=bmi[bmi bawah]),0),0)</f>
        <v>Obesitas II</v>
      </c>
      <c r="Q1026" s="138">
        <f>insurance9[[#This Row],[cha]]</f>
        <v>8569.8618000000006</v>
      </c>
      <c r="R1026" s="138" t="str">
        <f>insurance9[[#This Row],[smo]]</f>
        <v>Non Perokok</v>
      </c>
      <c r="S1026" s="149">
        <f>insurance9[[#This Row],[bmi]]</f>
        <v>45.32</v>
      </c>
      <c r="T1026" s="149">
        <f>insurance9[[#This Row],[age]]</f>
        <v>47</v>
      </c>
      <c r="U1026" s="149">
        <f>insurance9[[#This Row],[bmi2]]</f>
        <v>45.32</v>
      </c>
      <c r="V1026">
        <f>insurance9[[#This Row],[charges_class]]</f>
        <v>2</v>
      </c>
      <c r="W1026">
        <f>VLOOKUP(insurance9[[#This Row],[region]],Table2[],2,0)</f>
        <v>4</v>
      </c>
      <c r="X1026">
        <f>IF(insurance9[[#This Row],[sex]]="female",0,1)</f>
        <v>0</v>
      </c>
      <c r="Y1026">
        <f>insurance9[[#This Row],[bmi]]</f>
        <v>45.32</v>
      </c>
      <c r="Z1026">
        <f>insurance9[[#This Row],[children]]</f>
        <v>1</v>
      </c>
    </row>
    <row r="1027" spans="1:26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 s="29">
        <v>2020.1769999999999</v>
      </c>
      <c r="H1027" cm="1">
        <f t="array" ref="H1027">INDEX(kelas_charges[kelas],MATCH(1,(insurance9[[#This Row],[charges]]&gt;=kelas_charges[Lower])*(insurance9[[#This Row],[charges]]&lt;kelas_charges[Upper]),0),1)</f>
        <v>1</v>
      </c>
      <c r="I1027" t="str" cm="1">
        <f t="array" ref="I1027">INDEX(kelas_charges[desc],MATCH(1,(insurance9[[#This Row],[charges]]&gt;=kelas_charges[Lower])*(insurance9[[#This Row],[charges]]&lt;kelas_charges[Upper]),0),1)</f>
        <v>1121 s.d 6817</v>
      </c>
      <c r="J1027">
        <f>IF(insurance9[[#This Row],[charges]]&gt;16700,1,0)</f>
        <v>0</v>
      </c>
      <c r="K1027" s="138">
        <f>insurance9[[#This Row],[charges]]</f>
        <v>2020.1769999999999</v>
      </c>
      <c r="L1027">
        <f>insurance9[[#This Row],[age]]</f>
        <v>21</v>
      </c>
      <c r="M1027">
        <f>IF(insurance9[[#This Row],[smoker]]="yes",1,0)</f>
        <v>0</v>
      </c>
      <c r="N1027" t="str">
        <f>IF(insurance9[[#This Row],[smoker]]="yes","Perokok","Non Perokok")</f>
        <v>Non Perokok</v>
      </c>
      <c r="O1027" s="138">
        <f>insurance9[[#This Row],[charges]]</f>
        <v>2020.1769999999999</v>
      </c>
      <c r="P1027" s="138" t="str" cm="1">
        <f t="array" ref="P1027">INDEX(bmi[bmi name],MATCH(1,(insurance9[[#This Row],[bmi]]&lt;bmi[bmi atas])*(insurance9[[#This Row],[bmi]]&gt;=bmi[bmi bawah]),0),0)</f>
        <v>Obesitas II</v>
      </c>
      <c r="Q1027" s="138">
        <f>insurance9[[#This Row],[cha]]</f>
        <v>2020.1769999999999</v>
      </c>
      <c r="R1027" s="138" t="str">
        <f>insurance9[[#This Row],[smo]]</f>
        <v>Non Perokok</v>
      </c>
      <c r="S1027" s="149">
        <f>insurance9[[#This Row],[bmi]]</f>
        <v>34.6</v>
      </c>
      <c r="T1027" s="149">
        <f>insurance9[[#This Row],[age]]</f>
        <v>21</v>
      </c>
      <c r="U1027" s="149">
        <f>insurance9[[#This Row],[bmi2]]</f>
        <v>34.6</v>
      </c>
      <c r="V1027">
        <f>insurance9[[#This Row],[charges_class]]</f>
        <v>1</v>
      </c>
      <c r="W1027">
        <f>VLOOKUP(insurance9[[#This Row],[region]],Table2[],2,0)</f>
        <v>3</v>
      </c>
      <c r="X1027">
        <f>IF(insurance9[[#This Row],[sex]]="female",0,1)</f>
        <v>0</v>
      </c>
      <c r="Y1027">
        <f>insurance9[[#This Row],[bmi]]</f>
        <v>34.6</v>
      </c>
      <c r="Z1027">
        <f>insurance9[[#This Row],[children]]</f>
        <v>0</v>
      </c>
    </row>
    <row r="1028" spans="1:26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 s="29">
        <v>16450.894700000001</v>
      </c>
      <c r="H1028" cm="1">
        <f t="array" ref="H1028">INDEX(kelas_charges[kelas],MATCH(1,(insurance9[[#This Row],[charges]]&gt;=kelas_charges[Lower])*(insurance9[[#This Row],[charges]]&lt;kelas_charges[Upper]),0),1)</f>
        <v>3</v>
      </c>
      <c r="I1028" t="str" cm="1">
        <f t="array" ref="I1028">INDEX(kelas_charges[desc],MATCH(1,(insurance9[[#This Row],[charges]]&gt;=kelas_charges[Lower])*(insurance9[[#This Row],[charges]]&lt;kelas_charges[Upper]),0),1)</f>
        <v>12512 s.d 18207</v>
      </c>
      <c r="J1028">
        <f>IF(insurance9[[#This Row],[charges]]&gt;16700,1,0)</f>
        <v>0</v>
      </c>
      <c r="K1028" s="138">
        <f>insurance9[[#This Row],[charges]]</f>
        <v>16450.894700000001</v>
      </c>
      <c r="L1028">
        <f>insurance9[[#This Row],[age]]</f>
        <v>19</v>
      </c>
      <c r="M1028">
        <f>IF(insurance9[[#This Row],[smoker]]="yes",1,0)</f>
        <v>1</v>
      </c>
      <c r="N1028" t="str">
        <f>IF(insurance9[[#This Row],[smoker]]="yes","Perokok","Non Perokok")</f>
        <v>Perokok</v>
      </c>
      <c r="O1028" s="138">
        <f>insurance9[[#This Row],[charges]]</f>
        <v>16450.894700000001</v>
      </c>
      <c r="P1028" s="138" t="str" cm="1">
        <f t="array" ref="P1028">INDEX(bmi[bmi name],MATCH(1,(insurance9[[#This Row],[bmi]]&lt;bmi[bmi atas])*(insurance9[[#This Row],[bmi]]&gt;=bmi[bmi bawah]),0),0)</f>
        <v>Obesitas I</v>
      </c>
      <c r="Q1028" s="138">
        <f>insurance9[[#This Row],[cha]]</f>
        <v>16450.894700000001</v>
      </c>
      <c r="R1028" s="138" t="str">
        <f>insurance9[[#This Row],[smo]]</f>
        <v>Perokok</v>
      </c>
      <c r="S1028" s="149">
        <f>insurance9[[#This Row],[bmi]]</f>
        <v>26.03</v>
      </c>
      <c r="T1028" s="149">
        <f>insurance9[[#This Row],[age]]</f>
        <v>19</v>
      </c>
      <c r="U1028" s="149">
        <f>insurance9[[#This Row],[bmi2]]</f>
        <v>26.03</v>
      </c>
      <c r="V1028">
        <f>insurance9[[#This Row],[charges_class]]</f>
        <v>3</v>
      </c>
      <c r="W1028">
        <f>VLOOKUP(insurance9[[#This Row],[region]],Table2[],2,0)</f>
        <v>1</v>
      </c>
      <c r="X1028">
        <f>IF(insurance9[[#This Row],[sex]]="female",0,1)</f>
        <v>1</v>
      </c>
      <c r="Y1028">
        <f>insurance9[[#This Row],[bmi]]</f>
        <v>26.03</v>
      </c>
      <c r="Z1028">
        <f>insurance9[[#This Row],[children]]</f>
        <v>1</v>
      </c>
    </row>
    <row r="1029" spans="1:26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 s="29">
        <v>21595.382290000001</v>
      </c>
      <c r="H1029" cm="1">
        <f t="array" ref="H1029">INDEX(kelas_charges[kelas],MATCH(1,(insurance9[[#This Row],[charges]]&gt;=kelas_charges[Lower])*(insurance9[[#This Row],[charges]]&lt;kelas_charges[Upper]),0),1)</f>
        <v>4</v>
      </c>
      <c r="I1029" t="str" cm="1">
        <f t="array" ref="I1029">INDEX(kelas_charges[desc],MATCH(1,(insurance9[[#This Row],[charges]]&gt;=kelas_charges[Lower])*(insurance9[[#This Row],[charges]]&lt;kelas_charges[Upper]),0),1)</f>
        <v>18207 s.d 23903</v>
      </c>
      <c r="J1029">
        <f>IF(insurance9[[#This Row],[charges]]&gt;16700,1,0)</f>
        <v>1</v>
      </c>
      <c r="K1029" s="138">
        <f>insurance9[[#This Row],[charges]]</f>
        <v>21595.382290000001</v>
      </c>
      <c r="L1029">
        <f>insurance9[[#This Row],[age]]</f>
        <v>23</v>
      </c>
      <c r="M1029">
        <f>IF(insurance9[[#This Row],[smoker]]="yes",1,0)</f>
        <v>0</v>
      </c>
      <c r="N1029" t="str">
        <f>IF(insurance9[[#This Row],[smoker]]="yes","Perokok","Non Perokok")</f>
        <v>Non Perokok</v>
      </c>
      <c r="O1029" s="138">
        <f>insurance9[[#This Row],[charges]]</f>
        <v>21595.382290000001</v>
      </c>
      <c r="P1029" s="138" t="str" cm="1">
        <f t="array" ref="P1029">INDEX(bmi[bmi name],MATCH(1,(insurance9[[#This Row],[bmi]]&lt;bmi[bmi atas])*(insurance9[[#This Row],[bmi]]&gt;=bmi[bmi bawah]),0),0)</f>
        <v>Normal</v>
      </c>
      <c r="Q1029" s="138">
        <f>insurance9[[#This Row],[cha]]</f>
        <v>21595.382290000001</v>
      </c>
      <c r="R1029" s="138" t="str">
        <f>insurance9[[#This Row],[smo]]</f>
        <v>Non Perokok</v>
      </c>
      <c r="S1029" s="149">
        <f>insurance9[[#This Row],[bmi]]</f>
        <v>18.715</v>
      </c>
      <c r="T1029" s="149">
        <f>insurance9[[#This Row],[age]]</f>
        <v>23</v>
      </c>
      <c r="U1029" s="149">
        <f>insurance9[[#This Row],[bmi2]]</f>
        <v>18.715</v>
      </c>
      <c r="V1029">
        <f>insurance9[[#This Row],[charges_class]]</f>
        <v>4</v>
      </c>
      <c r="W1029">
        <f>VLOOKUP(insurance9[[#This Row],[region]],Table2[],2,0)</f>
        <v>1</v>
      </c>
      <c r="X1029">
        <f>IF(insurance9[[#This Row],[sex]]="female",0,1)</f>
        <v>1</v>
      </c>
      <c r="Y1029">
        <f>insurance9[[#This Row],[bmi]]</f>
        <v>18.715</v>
      </c>
      <c r="Z1029">
        <f>insurance9[[#This Row],[children]]</f>
        <v>0</v>
      </c>
    </row>
    <row r="1030" spans="1:26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 s="29">
        <v>9850.4320000000007</v>
      </c>
      <c r="H1030" cm="1">
        <f t="array" ref="H1030">INDEX(kelas_charges[kelas],MATCH(1,(insurance9[[#This Row],[charges]]&gt;=kelas_charges[Lower])*(insurance9[[#This Row],[charges]]&lt;kelas_charges[Upper]),0),1)</f>
        <v>2</v>
      </c>
      <c r="I1030" t="str" cm="1">
        <f t="array" ref="I1030">INDEX(kelas_charges[desc],MATCH(1,(insurance9[[#This Row],[charges]]&gt;=kelas_charges[Lower])*(insurance9[[#This Row],[charges]]&lt;kelas_charges[Upper]),0),1)</f>
        <v>6817 s.d 12512</v>
      </c>
      <c r="J1030">
        <f>IF(insurance9[[#This Row],[charges]]&gt;16700,1,0)</f>
        <v>0</v>
      </c>
      <c r="K1030" s="138">
        <f>insurance9[[#This Row],[charges]]</f>
        <v>9850.4320000000007</v>
      </c>
      <c r="L1030">
        <f>insurance9[[#This Row],[age]]</f>
        <v>54</v>
      </c>
      <c r="M1030">
        <f>IF(insurance9[[#This Row],[smoker]]="yes",1,0)</f>
        <v>0</v>
      </c>
      <c r="N1030" t="str">
        <f>IF(insurance9[[#This Row],[smoker]]="yes","Perokok","Non Perokok")</f>
        <v>Non Perokok</v>
      </c>
      <c r="O1030" s="138">
        <f>insurance9[[#This Row],[charges]]</f>
        <v>9850.4320000000007</v>
      </c>
      <c r="P1030" s="138" t="str" cm="1">
        <f t="array" ref="P1030">INDEX(bmi[bmi name],MATCH(1,(insurance9[[#This Row],[bmi]]&lt;bmi[bmi atas])*(insurance9[[#This Row],[bmi]]&gt;=bmi[bmi bawah]),0),0)</f>
        <v>Obesitas II</v>
      </c>
      <c r="Q1030" s="138">
        <f>insurance9[[#This Row],[cha]]</f>
        <v>9850.4320000000007</v>
      </c>
      <c r="R1030" s="138" t="str">
        <f>insurance9[[#This Row],[smo]]</f>
        <v>Non Perokok</v>
      </c>
      <c r="S1030" s="149">
        <f>insurance9[[#This Row],[bmi]]</f>
        <v>31.6</v>
      </c>
      <c r="T1030" s="149">
        <f>insurance9[[#This Row],[age]]</f>
        <v>54</v>
      </c>
      <c r="U1030" s="149">
        <f>insurance9[[#This Row],[bmi2]]</f>
        <v>31.6</v>
      </c>
      <c r="V1030">
        <f>insurance9[[#This Row],[charges_class]]</f>
        <v>2</v>
      </c>
      <c r="W1030">
        <f>VLOOKUP(insurance9[[#This Row],[region]],Table2[],2,0)</f>
        <v>3</v>
      </c>
      <c r="X1030">
        <f>IF(insurance9[[#This Row],[sex]]="female",0,1)</f>
        <v>1</v>
      </c>
      <c r="Y1030">
        <f>insurance9[[#This Row],[bmi]]</f>
        <v>31.6</v>
      </c>
      <c r="Z1030">
        <f>insurance9[[#This Row],[children]]</f>
        <v>0</v>
      </c>
    </row>
    <row r="1031" spans="1:26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 s="29">
        <v>6877.9800999999998</v>
      </c>
      <c r="H1031" cm="1">
        <f t="array" ref="H1031">INDEX(kelas_charges[kelas],MATCH(1,(insurance9[[#This Row],[charges]]&gt;=kelas_charges[Lower])*(insurance9[[#This Row],[charges]]&lt;kelas_charges[Upper]),0),1)</f>
        <v>2</v>
      </c>
      <c r="I1031" t="str" cm="1">
        <f t="array" ref="I1031">INDEX(kelas_charges[desc],MATCH(1,(insurance9[[#This Row],[charges]]&gt;=kelas_charges[Lower])*(insurance9[[#This Row],[charges]]&lt;kelas_charges[Upper]),0),1)</f>
        <v>6817 s.d 12512</v>
      </c>
      <c r="J1031">
        <f>IF(insurance9[[#This Row],[charges]]&gt;16700,1,0)</f>
        <v>0</v>
      </c>
      <c r="K1031" s="138">
        <f>insurance9[[#This Row],[charges]]</f>
        <v>6877.9800999999998</v>
      </c>
      <c r="L1031">
        <f>insurance9[[#This Row],[age]]</f>
        <v>37</v>
      </c>
      <c r="M1031">
        <f>IF(insurance9[[#This Row],[smoker]]="yes",1,0)</f>
        <v>0</v>
      </c>
      <c r="N1031" t="str">
        <f>IF(insurance9[[#This Row],[smoker]]="yes","Perokok","Non Perokok")</f>
        <v>Non Perokok</v>
      </c>
      <c r="O1031" s="138">
        <f>insurance9[[#This Row],[charges]]</f>
        <v>6877.9800999999998</v>
      </c>
      <c r="P1031" s="138" t="str" cm="1">
        <f t="array" ref="P1031">INDEX(bmi[bmi name],MATCH(1,(insurance9[[#This Row],[bmi]]&lt;bmi[bmi atas])*(insurance9[[#This Row],[bmi]]&gt;=bmi[bmi bawah]),0),0)</f>
        <v>Underweight</v>
      </c>
      <c r="Q1031" s="138">
        <f>insurance9[[#This Row],[cha]]</f>
        <v>6877.9800999999998</v>
      </c>
      <c r="R1031" s="138" t="str">
        <f>insurance9[[#This Row],[smo]]</f>
        <v>Non Perokok</v>
      </c>
      <c r="S1031" s="149">
        <f>insurance9[[#This Row],[bmi]]</f>
        <v>17.29</v>
      </c>
      <c r="T1031" s="149">
        <f>insurance9[[#This Row],[age]]</f>
        <v>37</v>
      </c>
      <c r="U1031" s="149">
        <f>insurance9[[#This Row],[bmi2]]</f>
        <v>17.29</v>
      </c>
      <c r="V1031">
        <f>insurance9[[#This Row],[charges_class]]</f>
        <v>2</v>
      </c>
      <c r="W1031">
        <f>VLOOKUP(insurance9[[#This Row],[region]],Table2[],2,0)</f>
        <v>2</v>
      </c>
      <c r="X1031">
        <f>IF(insurance9[[#This Row],[sex]]="female",0,1)</f>
        <v>0</v>
      </c>
      <c r="Y1031">
        <f>insurance9[[#This Row],[bmi]]</f>
        <v>17.29</v>
      </c>
      <c r="Z1031">
        <f>insurance9[[#This Row],[children]]</f>
        <v>2</v>
      </c>
    </row>
    <row r="1032" spans="1:26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 s="29">
        <v>21677.283449999999</v>
      </c>
      <c r="H1032" cm="1">
        <f t="array" ref="H1032">INDEX(kelas_charges[kelas],MATCH(1,(insurance9[[#This Row],[charges]]&gt;=kelas_charges[Lower])*(insurance9[[#This Row],[charges]]&lt;kelas_charges[Upper]),0),1)</f>
        <v>4</v>
      </c>
      <c r="I1032" t="str" cm="1">
        <f t="array" ref="I1032">INDEX(kelas_charges[desc],MATCH(1,(insurance9[[#This Row],[charges]]&gt;=kelas_charges[Lower])*(insurance9[[#This Row],[charges]]&lt;kelas_charges[Upper]),0),1)</f>
        <v>18207 s.d 23903</v>
      </c>
      <c r="J1032">
        <f>IF(insurance9[[#This Row],[charges]]&gt;16700,1,0)</f>
        <v>1</v>
      </c>
      <c r="K1032" s="138">
        <f>insurance9[[#This Row],[charges]]</f>
        <v>21677.283449999999</v>
      </c>
      <c r="L1032">
        <f>insurance9[[#This Row],[age]]</f>
        <v>46</v>
      </c>
      <c r="M1032">
        <f>IF(insurance9[[#This Row],[smoker]]="yes",1,0)</f>
        <v>1</v>
      </c>
      <c r="N1032" t="str">
        <f>IF(insurance9[[#This Row],[smoker]]="yes","Perokok","Non Perokok")</f>
        <v>Perokok</v>
      </c>
      <c r="O1032" s="138">
        <f>insurance9[[#This Row],[charges]]</f>
        <v>21677.283449999999</v>
      </c>
      <c r="P1032" s="138" t="str" cm="1">
        <f t="array" ref="P1032">INDEX(bmi[bmi name],MATCH(1,(insurance9[[#This Row],[bmi]]&lt;bmi[bmi atas])*(insurance9[[#This Row],[bmi]]&gt;=bmi[bmi bawah]),0),0)</f>
        <v>Overweight</v>
      </c>
      <c r="Q1032" s="138">
        <f>insurance9[[#This Row],[cha]]</f>
        <v>21677.283449999999</v>
      </c>
      <c r="R1032" s="138" t="str">
        <f>insurance9[[#This Row],[smo]]</f>
        <v>Perokok</v>
      </c>
      <c r="S1032" s="149">
        <f>insurance9[[#This Row],[bmi]]</f>
        <v>23.655000000000001</v>
      </c>
      <c r="T1032" s="149">
        <f>insurance9[[#This Row],[age]]</f>
        <v>46</v>
      </c>
      <c r="U1032" s="149">
        <f>insurance9[[#This Row],[bmi2]]</f>
        <v>23.655000000000001</v>
      </c>
      <c r="V1032">
        <f>insurance9[[#This Row],[charges_class]]</f>
        <v>4</v>
      </c>
      <c r="W1032">
        <f>VLOOKUP(insurance9[[#This Row],[region]],Table2[],2,0)</f>
        <v>1</v>
      </c>
      <c r="X1032">
        <f>IF(insurance9[[#This Row],[sex]]="female",0,1)</f>
        <v>0</v>
      </c>
      <c r="Y1032">
        <f>insurance9[[#This Row],[bmi]]</f>
        <v>23.655000000000001</v>
      </c>
      <c r="Z1032">
        <f>insurance9[[#This Row],[children]]</f>
        <v>1</v>
      </c>
    </row>
    <row r="1033" spans="1:26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 s="29">
        <v>44423.803</v>
      </c>
      <c r="H1033" cm="1">
        <f t="array" ref="H1033">INDEX(kelas_charges[kelas],MATCH(1,(insurance9[[#This Row],[charges]]&gt;=kelas_charges[Lower])*(insurance9[[#This Row],[charges]]&lt;kelas_charges[Upper]),0),1)</f>
        <v>8</v>
      </c>
      <c r="I1033" t="str" cm="1">
        <f t="array" ref="I1033">INDEX(kelas_charges[desc],MATCH(1,(insurance9[[#This Row],[charges]]&gt;=kelas_charges[Lower])*(insurance9[[#This Row],[charges]]&lt;kelas_charges[Upper]),0),1)</f>
        <v>40989 s.d 46684</v>
      </c>
      <c r="J1033">
        <f>IF(insurance9[[#This Row],[charges]]&gt;16700,1,0)</f>
        <v>1</v>
      </c>
      <c r="K1033" s="138">
        <f>insurance9[[#This Row],[charges]]</f>
        <v>44423.803</v>
      </c>
      <c r="L1033">
        <f>insurance9[[#This Row],[age]]</f>
        <v>55</v>
      </c>
      <c r="M1033">
        <f>IF(insurance9[[#This Row],[smoker]]="yes",1,0)</f>
        <v>1</v>
      </c>
      <c r="N1033" t="str">
        <f>IF(insurance9[[#This Row],[smoker]]="yes","Perokok","Non Perokok")</f>
        <v>Perokok</v>
      </c>
      <c r="O1033" s="138">
        <f>insurance9[[#This Row],[charges]]</f>
        <v>44423.803</v>
      </c>
      <c r="P1033" s="138" t="str" cm="1">
        <f t="array" ref="P1033">INDEX(bmi[bmi name],MATCH(1,(insurance9[[#This Row],[bmi]]&lt;bmi[bmi atas])*(insurance9[[#This Row],[bmi]]&gt;=bmi[bmi bawah]),0),0)</f>
        <v>Obesitas II</v>
      </c>
      <c r="Q1033" s="138">
        <f>insurance9[[#This Row],[cha]]</f>
        <v>44423.803</v>
      </c>
      <c r="R1033" s="138" t="str">
        <f>insurance9[[#This Row],[smo]]</f>
        <v>Perokok</v>
      </c>
      <c r="S1033" s="149">
        <f>insurance9[[#This Row],[bmi]]</f>
        <v>35.200000000000003</v>
      </c>
      <c r="T1033" s="149">
        <f>insurance9[[#This Row],[age]]</f>
        <v>55</v>
      </c>
      <c r="U1033" s="149">
        <f>insurance9[[#This Row],[bmi2]]</f>
        <v>35.200000000000003</v>
      </c>
      <c r="V1033">
        <f>insurance9[[#This Row],[charges_class]]</f>
        <v>8</v>
      </c>
      <c r="W1033">
        <f>VLOOKUP(insurance9[[#This Row],[region]],Table2[],2,0)</f>
        <v>4</v>
      </c>
      <c r="X1033">
        <f>IF(insurance9[[#This Row],[sex]]="female",0,1)</f>
        <v>0</v>
      </c>
      <c r="Y1033">
        <f>insurance9[[#This Row],[bmi]]</f>
        <v>35.200000000000003</v>
      </c>
      <c r="Z1033">
        <f>insurance9[[#This Row],[children]]</f>
        <v>0</v>
      </c>
    </row>
    <row r="1034" spans="1:26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 s="29">
        <v>4137.5227000000004</v>
      </c>
      <c r="H1034" cm="1">
        <f t="array" ref="H1034">INDEX(kelas_charges[kelas],MATCH(1,(insurance9[[#This Row],[charges]]&gt;=kelas_charges[Lower])*(insurance9[[#This Row],[charges]]&lt;kelas_charges[Upper]),0),1)</f>
        <v>1</v>
      </c>
      <c r="I1034" t="str" cm="1">
        <f t="array" ref="I1034">INDEX(kelas_charges[desc],MATCH(1,(insurance9[[#This Row],[charges]]&gt;=kelas_charges[Lower])*(insurance9[[#This Row],[charges]]&lt;kelas_charges[Upper]),0),1)</f>
        <v>1121 s.d 6817</v>
      </c>
      <c r="J1034">
        <f>IF(insurance9[[#This Row],[charges]]&gt;16700,1,0)</f>
        <v>0</v>
      </c>
      <c r="K1034" s="138">
        <f>insurance9[[#This Row],[charges]]</f>
        <v>4137.5227000000004</v>
      </c>
      <c r="L1034">
        <f>insurance9[[#This Row],[age]]</f>
        <v>30</v>
      </c>
      <c r="M1034">
        <f>IF(insurance9[[#This Row],[smoker]]="yes",1,0)</f>
        <v>0</v>
      </c>
      <c r="N1034" t="str">
        <f>IF(insurance9[[#This Row],[smoker]]="yes","Perokok","Non Perokok")</f>
        <v>Non Perokok</v>
      </c>
      <c r="O1034" s="138">
        <f>insurance9[[#This Row],[charges]]</f>
        <v>4137.5227000000004</v>
      </c>
      <c r="P1034" s="138" t="str" cm="1">
        <f t="array" ref="P1034">INDEX(bmi[bmi name],MATCH(1,(insurance9[[#This Row],[bmi]]&lt;bmi[bmi atas])*(insurance9[[#This Row],[bmi]]&gt;=bmi[bmi bawah]),0),0)</f>
        <v>Obesitas I</v>
      </c>
      <c r="Q1034" s="138">
        <f>insurance9[[#This Row],[cha]]</f>
        <v>4137.5227000000004</v>
      </c>
      <c r="R1034" s="138" t="str">
        <f>insurance9[[#This Row],[smo]]</f>
        <v>Non Perokok</v>
      </c>
      <c r="S1034" s="149">
        <f>insurance9[[#This Row],[bmi]]</f>
        <v>27.93</v>
      </c>
      <c r="T1034" s="149">
        <f>insurance9[[#This Row],[age]]</f>
        <v>30</v>
      </c>
      <c r="U1034" s="149">
        <f>insurance9[[#This Row],[bmi2]]</f>
        <v>27.93</v>
      </c>
      <c r="V1034">
        <f>insurance9[[#This Row],[charges_class]]</f>
        <v>1</v>
      </c>
      <c r="W1034">
        <f>VLOOKUP(insurance9[[#This Row],[region]],Table2[],2,0)</f>
        <v>2</v>
      </c>
      <c r="X1034">
        <f>IF(insurance9[[#This Row],[sex]]="female",0,1)</f>
        <v>0</v>
      </c>
      <c r="Y1034">
        <f>insurance9[[#This Row],[bmi]]</f>
        <v>27.93</v>
      </c>
      <c r="Z1034">
        <f>insurance9[[#This Row],[children]]</f>
        <v>0</v>
      </c>
    </row>
    <row r="1035" spans="1:26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 s="29">
        <v>13747.87235</v>
      </c>
      <c r="H1035" cm="1">
        <f t="array" ref="H1035">INDEX(kelas_charges[kelas],MATCH(1,(insurance9[[#This Row],[charges]]&gt;=kelas_charges[Lower])*(insurance9[[#This Row],[charges]]&lt;kelas_charges[Upper]),0),1)</f>
        <v>3</v>
      </c>
      <c r="I1035" t="str" cm="1">
        <f t="array" ref="I1035">INDEX(kelas_charges[desc],MATCH(1,(insurance9[[#This Row],[charges]]&gt;=kelas_charges[Lower])*(insurance9[[#This Row],[charges]]&lt;kelas_charges[Upper]),0),1)</f>
        <v>12512 s.d 18207</v>
      </c>
      <c r="J1035">
        <f>IF(insurance9[[#This Row],[charges]]&gt;16700,1,0)</f>
        <v>0</v>
      </c>
      <c r="K1035" s="138">
        <f>insurance9[[#This Row],[charges]]</f>
        <v>13747.87235</v>
      </c>
      <c r="L1035">
        <f>insurance9[[#This Row],[age]]</f>
        <v>18</v>
      </c>
      <c r="M1035">
        <f>IF(insurance9[[#This Row],[smoker]]="yes",1,0)</f>
        <v>1</v>
      </c>
      <c r="N1035" t="str">
        <f>IF(insurance9[[#This Row],[smoker]]="yes","Perokok","Non Perokok")</f>
        <v>Perokok</v>
      </c>
      <c r="O1035" s="138">
        <f>insurance9[[#This Row],[charges]]</f>
        <v>13747.87235</v>
      </c>
      <c r="P1035" s="138" t="str" cm="1">
        <f t="array" ref="P1035">INDEX(bmi[bmi name],MATCH(1,(insurance9[[#This Row],[bmi]]&lt;bmi[bmi atas])*(insurance9[[#This Row],[bmi]]&gt;=bmi[bmi bawah]),0),0)</f>
        <v>Normal</v>
      </c>
      <c r="Q1035" s="138">
        <f>insurance9[[#This Row],[cha]]</f>
        <v>13747.87235</v>
      </c>
      <c r="R1035" s="138" t="str">
        <f>insurance9[[#This Row],[smo]]</f>
        <v>Perokok</v>
      </c>
      <c r="S1035" s="149">
        <f>insurance9[[#This Row],[bmi]]</f>
        <v>21.565000000000001</v>
      </c>
      <c r="T1035" s="149">
        <f>insurance9[[#This Row],[age]]</f>
        <v>18</v>
      </c>
      <c r="U1035" s="149">
        <f>insurance9[[#This Row],[bmi2]]</f>
        <v>21.565000000000001</v>
      </c>
      <c r="V1035">
        <f>insurance9[[#This Row],[charges_class]]</f>
        <v>3</v>
      </c>
      <c r="W1035">
        <f>VLOOKUP(insurance9[[#This Row],[region]],Table2[],2,0)</f>
        <v>2</v>
      </c>
      <c r="X1035">
        <f>IF(insurance9[[#This Row],[sex]]="female",0,1)</f>
        <v>1</v>
      </c>
      <c r="Y1035">
        <f>insurance9[[#This Row],[bmi]]</f>
        <v>21.565000000000001</v>
      </c>
      <c r="Z1035">
        <f>insurance9[[#This Row],[children]]</f>
        <v>0</v>
      </c>
    </row>
    <row r="1036" spans="1:26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 s="29">
        <v>12950.0712</v>
      </c>
      <c r="H1036" cm="1">
        <f t="array" ref="H1036">INDEX(kelas_charges[kelas],MATCH(1,(insurance9[[#This Row],[charges]]&gt;=kelas_charges[Lower])*(insurance9[[#This Row],[charges]]&lt;kelas_charges[Upper]),0),1)</f>
        <v>3</v>
      </c>
      <c r="I1036" t="str" cm="1">
        <f t="array" ref="I1036">INDEX(kelas_charges[desc],MATCH(1,(insurance9[[#This Row],[charges]]&gt;=kelas_charges[Lower])*(insurance9[[#This Row],[charges]]&lt;kelas_charges[Upper]),0),1)</f>
        <v>12512 s.d 18207</v>
      </c>
      <c r="J1036">
        <f>IF(insurance9[[#This Row],[charges]]&gt;16700,1,0)</f>
        <v>0</v>
      </c>
      <c r="K1036" s="138">
        <f>insurance9[[#This Row],[charges]]</f>
        <v>12950.0712</v>
      </c>
      <c r="L1036">
        <f>insurance9[[#This Row],[age]]</f>
        <v>61</v>
      </c>
      <c r="M1036">
        <f>IF(insurance9[[#This Row],[smoker]]="yes",1,0)</f>
        <v>0</v>
      </c>
      <c r="N1036" t="str">
        <f>IF(insurance9[[#This Row],[smoker]]="yes","Perokok","Non Perokok")</f>
        <v>Non Perokok</v>
      </c>
      <c r="O1036" s="138">
        <f>insurance9[[#This Row],[charges]]</f>
        <v>12950.0712</v>
      </c>
      <c r="P1036" s="138" t="str" cm="1">
        <f t="array" ref="P1036">INDEX(bmi[bmi name],MATCH(1,(insurance9[[#This Row],[bmi]]&lt;bmi[bmi atas])*(insurance9[[#This Row],[bmi]]&gt;=bmi[bmi bawah]),0),0)</f>
        <v>Obesitas II</v>
      </c>
      <c r="Q1036" s="138">
        <f>insurance9[[#This Row],[cha]]</f>
        <v>12950.0712</v>
      </c>
      <c r="R1036" s="138" t="str">
        <f>insurance9[[#This Row],[smo]]</f>
        <v>Non Perokok</v>
      </c>
      <c r="S1036" s="149">
        <f>insurance9[[#This Row],[bmi]]</f>
        <v>38.380000000000003</v>
      </c>
      <c r="T1036" s="149">
        <f>insurance9[[#This Row],[age]]</f>
        <v>61</v>
      </c>
      <c r="U1036" s="149">
        <f>insurance9[[#This Row],[bmi2]]</f>
        <v>38.380000000000003</v>
      </c>
      <c r="V1036">
        <f>insurance9[[#This Row],[charges_class]]</f>
        <v>3</v>
      </c>
      <c r="W1036">
        <f>VLOOKUP(insurance9[[#This Row],[region]],Table2[],2,0)</f>
        <v>1</v>
      </c>
      <c r="X1036">
        <f>IF(insurance9[[#This Row],[sex]]="female",0,1)</f>
        <v>1</v>
      </c>
      <c r="Y1036">
        <f>insurance9[[#This Row],[bmi]]</f>
        <v>38.380000000000003</v>
      </c>
      <c r="Z1036">
        <f>insurance9[[#This Row],[children]]</f>
        <v>0</v>
      </c>
    </row>
    <row r="1037" spans="1:26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 s="29">
        <v>12094.477999999999</v>
      </c>
      <c r="H1037" cm="1">
        <f t="array" ref="H1037">INDEX(kelas_charges[kelas],MATCH(1,(insurance9[[#This Row],[charges]]&gt;=kelas_charges[Lower])*(insurance9[[#This Row],[charges]]&lt;kelas_charges[Upper]),0),1)</f>
        <v>2</v>
      </c>
      <c r="I1037" t="str" cm="1">
        <f t="array" ref="I1037">INDEX(kelas_charges[desc],MATCH(1,(insurance9[[#This Row],[charges]]&gt;=kelas_charges[Lower])*(insurance9[[#This Row],[charges]]&lt;kelas_charges[Upper]),0),1)</f>
        <v>6817 s.d 12512</v>
      </c>
      <c r="J1037">
        <f>IF(insurance9[[#This Row],[charges]]&gt;16700,1,0)</f>
        <v>0</v>
      </c>
      <c r="K1037" s="138">
        <f>insurance9[[#This Row],[charges]]</f>
        <v>12094.477999999999</v>
      </c>
      <c r="L1037">
        <f>insurance9[[#This Row],[age]]</f>
        <v>54</v>
      </c>
      <c r="M1037">
        <f>IF(insurance9[[#This Row],[smoker]]="yes",1,0)</f>
        <v>0</v>
      </c>
      <c r="N1037" t="str">
        <f>IF(insurance9[[#This Row],[smoker]]="yes","Perokok","Non Perokok")</f>
        <v>Non Perokok</v>
      </c>
      <c r="O1037" s="138">
        <f>insurance9[[#This Row],[charges]]</f>
        <v>12094.477999999999</v>
      </c>
      <c r="P1037" s="138" t="str" cm="1">
        <f t="array" ref="P1037">INDEX(bmi[bmi name],MATCH(1,(insurance9[[#This Row],[bmi]]&lt;bmi[bmi atas])*(insurance9[[#This Row],[bmi]]&gt;=bmi[bmi bawah]),0),0)</f>
        <v>Overweight</v>
      </c>
      <c r="Q1037" s="138">
        <f>insurance9[[#This Row],[cha]]</f>
        <v>12094.477999999999</v>
      </c>
      <c r="R1037" s="138" t="str">
        <f>insurance9[[#This Row],[smo]]</f>
        <v>Non Perokok</v>
      </c>
      <c r="S1037" s="149">
        <f>insurance9[[#This Row],[bmi]]</f>
        <v>23</v>
      </c>
      <c r="T1037" s="149">
        <f>insurance9[[#This Row],[age]]</f>
        <v>54</v>
      </c>
      <c r="U1037" s="149">
        <f>insurance9[[#This Row],[bmi2]]</f>
        <v>23</v>
      </c>
      <c r="V1037">
        <f>insurance9[[#This Row],[charges_class]]</f>
        <v>2</v>
      </c>
      <c r="W1037">
        <f>VLOOKUP(insurance9[[#This Row],[region]],Table2[],2,0)</f>
        <v>3</v>
      </c>
      <c r="X1037">
        <f>IF(insurance9[[#This Row],[sex]]="female",0,1)</f>
        <v>0</v>
      </c>
      <c r="Y1037">
        <f>insurance9[[#This Row],[bmi]]</f>
        <v>23</v>
      </c>
      <c r="Z1037">
        <f>insurance9[[#This Row],[children]]</f>
        <v>3</v>
      </c>
    </row>
    <row r="1038" spans="1:26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 s="29">
        <v>37484.4493</v>
      </c>
      <c r="H1038" cm="1">
        <f t="array" ref="H1038">INDEX(kelas_charges[kelas],MATCH(1,(insurance9[[#This Row],[charges]]&gt;=kelas_charges[Lower])*(insurance9[[#This Row],[charges]]&lt;kelas_charges[Upper]),0),1)</f>
        <v>7</v>
      </c>
      <c r="I1038" t="str" cm="1">
        <f t="array" ref="I1038">INDEX(kelas_charges[desc],MATCH(1,(insurance9[[#This Row],[charges]]&gt;=kelas_charges[Lower])*(insurance9[[#This Row],[charges]]&lt;kelas_charges[Upper]),0),1)</f>
        <v>35293 s.d 40989</v>
      </c>
      <c r="J1038">
        <f>IF(insurance9[[#This Row],[charges]]&gt;16700,1,0)</f>
        <v>1</v>
      </c>
      <c r="K1038" s="138">
        <f>insurance9[[#This Row],[charges]]</f>
        <v>37484.4493</v>
      </c>
      <c r="L1038">
        <f>insurance9[[#This Row],[age]]</f>
        <v>22</v>
      </c>
      <c r="M1038">
        <f>IF(insurance9[[#This Row],[smoker]]="yes",1,0)</f>
        <v>1</v>
      </c>
      <c r="N1038" t="str">
        <f>IF(insurance9[[#This Row],[smoker]]="yes","Perokok","Non Perokok")</f>
        <v>Perokok</v>
      </c>
      <c r="O1038" s="138">
        <f>insurance9[[#This Row],[charges]]</f>
        <v>37484.4493</v>
      </c>
      <c r="P1038" s="138" t="str" cm="1">
        <f t="array" ref="P1038">INDEX(bmi[bmi name],MATCH(1,(insurance9[[#This Row],[bmi]]&lt;bmi[bmi atas])*(insurance9[[#This Row],[bmi]]&gt;=bmi[bmi bawah]),0),0)</f>
        <v>Obesitas II</v>
      </c>
      <c r="Q1038" s="138">
        <f>insurance9[[#This Row],[cha]]</f>
        <v>37484.4493</v>
      </c>
      <c r="R1038" s="138" t="str">
        <f>insurance9[[#This Row],[smo]]</f>
        <v>Perokok</v>
      </c>
      <c r="S1038" s="149">
        <f>insurance9[[#This Row],[bmi]]</f>
        <v>37.07</v>
      </c>
      <c r="T1038" s="149">
        <f>insurance9[[#This Row],[age]]</f>
        <v>22</v>
      </c>
      <c r="U1038" s="149">
        <f>insurance9[[#This Row],[bmi2]]</f>
        <v>37.07</v>
      </c>
      <c r="V1038">
        <f>insurance9[[#This Row],[charges_class]]</f>
        <v>7</v>
      </c>
      <c r="W1038">
        <f>VLOOKUP(insurance9[[#This Row],[region]],Table2[],2,0)</f>
        <v>4</v>
      </c>
      <c r="X1038">
        <f>IF(insurance9[[#This Row],[sex]]="female",0,1)</f>
        <v>1</v>
      </c>
      <c r="Y1038">
        <f>insurance9[[#This Row],[bmi]]</f>
        <v>37.07</v>
      </c>
      <c r="Z1038">
        <f>insurance9[[#This Row],[children]]</f>
        <v>2</v>
      </c>
    </row>
    <row r="1039" spans="1:26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 s="29">
        <v>39725.518049999999</v>
      </c>
      <c r="H1039" cm="1">
        <f t="array" ref="H1039">INDEX(kelas_charges[kelas],MATCH(1,(insurance9[[#This Row],[charges]]&gt;=kelas_charges[Lower])*(insurance9[[#This Row],[charges]]&lt;kelas_charges[Upper]),0),1)</f>
        <v>7</v>
      </c>
      <c r="I1039" t="str" cm="1">
        <f t="array" ref="I1039">INDEX(kelas_charges[desc],MATCH(1,(insurance9[[#This Row],[charges]]&gt;=kelas_charges[Lower])*(insurance9[[#This Row],[charges]]&lt;kelas_charges[Upper]),0),1)</f>
        <v>35293 s.d 40989</v>
      </c>
      <c r="J1039">
        <f>IF(insurance9[[#This Row],[charges]]&gt;16700,1,0)</f>
        <v>1</v>
      </c>
      <c r="K1039" s="138">
        <f>insurance9[[#This Row],[charges]]</f>
        <v>39725.518049999999</v>
      </c>
      <c r="L1039">
        <f>insurance9[[#This Row],[age]]</f>
        <v>45</v>
      </c>
      <c r="M1039">
        <f>IF(insurance9[[#This Row],[smoker]]="yes",1,0)</f>
        <v>1</v>
      </c>
      <c r="N1039" t="str">
        <f>IF(insurance9[[#This Row],[smoker]]="yes","Perokok","Non Perokok")</f>
        <v>Perokok</v>
      </c>
      <c r="O1039" s="138">
        <f>insurance9[[#This Row],[charges]]</f>
        <v>39725.518049999999</v>
      </c>
      <c r="P1039" s="138" t="str" cm="1">
        <f t="array" ref="P1039">INDEX(bmi[bmi name],MATCH(1,(insurance9[[#This Row],[bmi]]&lt;bmi[bmi atas])*(insurance9[[#This Row],[bmi]]&gt;=bmi[bmi bawah]),0),0)</f>
        <v>Obesitas II</v>
      </c>
      <c r="Q1039" s="138">
        <f>insurance9[[#This Row],[cha]]</f>
        <v>39725.518049999999</v>
      </c>
      <c r="R1039" s="138" t="str">
        <f>insurance9[[#This Row],[smo]]</f>
        <v>Perokok</v>
      </c>
      <c r="S1039" s="149">
        <f>insurance9[[#This Row],[bmi]]</f>
        <v>30.495000000000001</v>
      </c>
      <c r="T1039" s="149">
        <f>insurance9[[#This Row],[age]]</f>
        <v>45</v>
      </c>
      <c r="U1039" s="149">
        <f>insurance9[[#This Row],[bmi2]]</f>
        <v>30.495000000000001</v>
      </c>
      <c r="V1039">
        <f>insurance9[[#This Row],[charges_class]]</f>
        <v>7</v>
      </c>
      <c r="W1039">
        <f>VLOOKUP(insurance9[[#This Row],[region]],Table2[],2,0)</f>
        <v>1</v>
      </c>
      <c r="X1039">
        <f>IF(insurance9[[#This Row],[sex]]="female",0,1)</f>
        <v>0</v>
      </c>
      <c r="Y1039">
        <f>insurance9[[#This Row],[bmi]]</f>
        <v>30.495000000000001</v>
      </c>
      <c r="Z1039">
        <f>insurance9[[#This Row],[children]]</f>
        <v>1</v>
      </c>
    </row>
    <row r="1040" spans="1:26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 s="29">
        <v>2250.8352</v>
      </c>
      <c r="H1040" cm="1">
        <f t="array" ref="H1040">INDEX(kelas_charges[kelas],MATCH(1,(insurance9[[#This Row],[charges]]&gt;=kelas_charges[Lower])*(insurance9[[#This Row],[charges]]&lt;kelas_charges[Upper]),0),1)</f>
        <v>1</v>
      </c>
      <c r="I1040" t="str" cm="1">
        <f t="array" ref="I1040">INDEX(kelas_charges[desc],MATCH(1,(insurance9[[#This Row],[charges]]&gt;=kelas_charges[Lower])*(insurance9[[#This Row],[charges]]&lt;kelas_charges[Upper]),0),1)</f>
        <v>1121 s.d 6817</v>
      </c>
      <c r="J1040">
        <f>IF(insurance9[[#This Row],[charges]]&gt;16700,1,0)</f>
        <v>0</v>
      </c>
      <c r="K1040" s="138">
        <f>insurance9[[#This Row],[charges]]</f>
        <v>2250.8352</v>
      </c>
      <c r="L1040">
        <f>insurance9[[#This Row],[age]]</f>
        <v>22</v>
      </c>
      <c r="M1040">
        <f>IF(insurance9[[#This Row],[smoker]]="yes",1,0)</f>
        <v>0</v>
      </c>
      <c r="N1040" t="str">
        <f>IF(insurance9[[#This Row],[smoker]]="yes","Perokok","Non Perokok")</f>
        <v>Non Perokok</v>
      </c>
      <c r="O1040" s="138">
        <f>insurance9[[#This Row],[charges]]</f>
        <v>2250.8352</v>
      </c>
      <c r="P1040" s="138" t="str" cm="1">
        <f t="array" ref="P1040">INDEX(bmi[bmi name],MATCH(1,(insurance9[[#This Row],[bmi]]&lt;bmi[bmi atas])*(insurance9[[#This Row],[bmi]]&gt;=bmi[bmi bawah]),0),0)</f>
        <v>Obesitas I</v>
      </c>
      <c r="Q1040" s="138">
        <f>insurance9[[#This Row],[cha]]</f>
        <v>2250.8352</v>
      </c>
      <c r="R1040" s="138" t="str">
        <f>insurance9[[#This Row],[smo]]</f>
        <v>Non Perokok</v>
      </c>
      <c r="S1040" s="149">
        <f>insurance9[[#This Row],[bmi]]</f>
        <v>28.88</v>
      </c>
      <c r="T1040" s="149">
        <f>insurance9[[#This Row],[age]]</f>
        <v>22</v>
      </c>
      <c r="U1040" s="149">
        <f>insurance9[[#This Row],[bmi2]]</f>
        <v>28.88</v>
      </c>
      <c r="V1040">
        <f>insurance9[[#This Row],[charges_class]]</f>
        <v>1</v>
      </c>
      <c r="W1040">
        <f>VLOOKUP(insurance9[[#This Row],[region]],Table2[],2,0)</f>
        <v>2</v>
      </c>
      <c r="X1040">
        <f>IF(insurance9[[#This Row],[sex]]="female",0,1)</f>
        <v>1</v>
      </c>
      <c r="Y1040">
        <f>insurance9[[#This Row],[bmi]]</f>
        <v>28.88</v>
      </c>
      <c r="Z1040">
        <f>insurance9[[#This Row],[children]]</f>
        <v>0</v>
      </c>
    </row>
    <row r="1041" spans="1:26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 s="29">
        <v>22493.659640000002</v>
      </c>
      <c r="H1041" cm="1">
        <f t="array" ref="H1041">INDEX(kelas_charges[kelas],MATCH(1,(insurance9[[#This Row],[charges]]&gt;=kelas_charges[Lower])*(insurance9[[#This Row],[charges]]&lt;kelas_charges[Upper]),0),1)</f>
        <v>4</v>
      </c>
      <c r="I1041" t="str" cm="1">
        <f t="array" ref="I1041">INDEX(kelas_charges[desc],MATCH(1,(insurance9[[#This Row],[charges]]&gt;=kelas_charges[Lower])*(insurance9[[#This Row],[charges]]&lt;kelas_charges[Upper]),0),1)</f>
        <v>18207 s.d 23903</v>
      </c>
      <c r="J1041">
        <f>IF(insurance9[[#This Row],[charges]]&gt;16700,1,0)</f>
        <v>1</v>
      </c>
      <c r="K1041" s="138">
        <f>insurance9[[#This Row],[charges]]</f>
        <v>22493.659640000002</v>
      </c>
      <c r="L1041">
        <f>insurance9[[#This Row],[age]]</f>
        <v>19</v>
      </c>
      <c r="M1041">
        <f>IF(insurance9[[#This Row],[smoker]]="yes",1,0)</f>
        <v>0</v>
      </c>
      <c r="N1041" t="str">
        <f>IF(insurance9[[#This Row],[smoker]]="yes","Perokok","Non Perokok")</f>
        <v>Non Perokok</v>
      </c>
      <c r="O1041" s="138">
        <f>insurance9[[#This Row],[charges]]</f>
        <v>22493.659640000002</v>
      </c>
      <c r="P1041" s="138" t="str" cm="1">
        <f t="array" ref="P1041">INDEX(bmi[bmi name],MATCH(1,(insurance9[[#This Row],[bmi]]&lt;bmi[bmi atas])*(insurance9[[#This Row],[bmi]]&gt;=bmi[bmi bawah]),0),0)</f>
        <v>Obesitas I</v>
      </c>
      <c r="Q1041" s="138">
        <f>insurance9[[#This Row],[cha]]</f>
        <v>22493.659640000002</v>
      </c>
      <c r="R1041" s="138" t="str">
        <f>insurance9[[#This Row],[smo]]</f>
        <v>Non Perokok</v>
      </c>
      <c r="S1041" s="149">
        <f>insurance9[[#This Row],[bmi]]</f>
        <v>27.265000000000001</v>
      </c>
      <c r="T1041" s="149">
        <f>insurance9[[#This Row],[age]]</f>
        <v>19</v>
      </c>
      <c r="U1041" s="149">
        <f>insurance9[[#This Row],[bmi2]]</f>
        <v>27.265000000000001</v>
      </c>
      <c r="V1041">
        <f>insurance9[[#This Row],[charges_class]]</f>
        <v>4</v>
      </c>
      <c r="W1041">
        <f>VLOOKUP(insurance9[[#This Row],[region]],Table2[],2,0)</f>
        <v>1</v>
      </c>
      <c r="X1041">
        <f>IF(insurance9[[#This Row],[sex]]="female",0,1)</f>
        <v>1</v>
      </c>
      <c r="Y1041">
        <f>insurance9[[#This Row],[bmi]]</f>
        <v>27.265000000000001</v>
      </c>
      <c r="Z1041">
        <f>insurance9[[#This Row],[children]]</f>
        <v>2</v>
      </c>
    </row>
    <row r="1042" spans="1:26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 s="29">
        <v>20234.854749999999</v>
      </c>
      <c r="H1042" cm="1">
        <f t="array" ref="H1042">INDEX(kelas_charges[kelas],MATCH(1,(insurance9[[#This Row],[charges]]&gt;=kelas_charges[Lower])*(insurance9[[#This Row],[charges]]&lt;kelas_charges[Upper]),0),1)</f>
        <v>4</v>
      </c>
      <c r="I1042" t="str" cm="1">
        <f t="array" ref="I1042">INDEX(kelas_charges[desc],MATCH(1,(insurance9[[#This Row],[charges]]&gt;=kelas_charges[Lower])*(insurance9[[#This Row],[charges]]&lt;kelas_charges[Upper]),0),1)</f>
        <v>18207 s.d 23903</v>
      </c>
      <c r="J1042">
        <f>IF(insurance9[[#This Row],[charges]]&gt;16700,1,0)</f>
        <v>1</v>
      </c>
      <c r="K1042" s="138">
        <f>insurance9[[#This Row],[charges]]</f>
        <v>20234.854749999999</v>
      </c>
      <c r="L1042">
        <f>insurance9[[#This Row],[age]]</f>
        <v>35</v>
      </c>
      <c r="M1042">
        <f>IF(insurance9[[#This Row],[smoker]]="yes",1,0)</f>
        <v>1</v>
      </c>
      <c r="N1042" t="str">
        <f>IF(insurance9[[#This Row],[smoker]]="yes","Perokok","Non Perokok")</f>
        <v>Perokok</v>
      </c>
      <c r="O1042" s="138">
        <f>insurance9[[#This Row],[charges]]</f>
        <v>20234.854749999999</v>
      </c>
      <c r="P1042" s="138" t="str" cm="1">
        <f t="array" ref="P1042">INDEX(bmi[bmi name],MATCH(1,(insurance9[[#This Row],[bmi]]&lt;bmi[bmi atas])*(insurance9[[#This Row],[bmi]]&gt;=bmi[bmi bawah]),0),0)</f>
        <v>Obesitas I</v>
      </c>
      <c r="Q1042" s="138">
        <f>insurance9[[#This Row],[cha]]</f>
        <v>20234.854749999999</v>
      </c>
      <c r="R1042" s="138" t="str">
        <f>insurance9[[#This Row],[smo]]</f>
        <v>Perokok</v>
      </c>
      <c r="S1042" s="149">
        <f>insurance9[[#This Row],[bmi]]</f>
        <v>28.024999999999999</v>
      </c>
      <c r="T1042" s="149">
        <f>insurance9[[#This Row],[age]]</f>
        <v>35</v>
      </c>
      <c r="U1042" s="149">
        <f>insurance9[[#This Row],[bmi2]]</f>
        <v>28.024999999999999</v>
      </c>
      <c r="V1042">
        <f>insurance9[[#This Row],[charges_class]]</f>
        <v>4</v>
      </c>
      <c r="W1042">
        <f>VLOOKUP(insurance9[[#This Row],[region]],Table2[],2,0)</f>
        <v>1</v>
      </c>
      <c r="X1042">
        <f>IF(insurance9[[#This Row],[sex]]="female",0,1)</f>
        <v>0</v>
      </c>
      <c r="Y1042">
        <f>insurance9[[#This Row],[bmi]]</f>
        <v>28.024999999999999</v>
      </c>
      <c r="Z1042">
        <f>insurance9[[#This Row],[children]]</f>
        <v>0</v>
      </c>
    </row>
    <row r="1043" spans="1:26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 s="29">
        <v>1704.7001499999999</v>
      </c>
      <c r="H1043" cm="1">
        <f t="array" ref="H1043">INDEX(kelas_charges[kelas],MATCH(1,(insurance9[[#This Row],[charges]]&gt;=kelas_charges[Lower])*(insurance9[[#This Row],[charges]]&lt;kelas_charges[Upper]),0),1)</f>
        <v>1</v>
      </c>
      <c r="I1043" t="str" cm="1">
        <f t="array" ref="I1043">INDEX(kelas_charges[desc],MATCH(1,(insurance9[[#This Row],[charges]]&gt;=kelas_charges[Lower])*(insurance9[[#This Row],[charges]]&lt;kelas_charges[Upper]),0),1)</f>
        <v>1121 s.d 6817</v>
      </c>
      <c r="J1043">
        <f>IF(insurance9[[#This Row],[charges]]&gt;16700,1,0)</f>
        <v>0</v>
      </c>
      <c r="K1043" s="138">
        <f>insurance9[[#This Row],[charges]]</f>
        <v>1704.7001499999999</v>
      </c>
      <c r="L1043">
        <f>insurance9[[#This Row],[age]]</f>
        <v>18</v>
      </c>
      <c r="M1043">
        <f>IF(insurance9[[#This Row],[smoker]]="yes",1,0)</f>
        <v>0</v>
      </c>
      <c r="N1043" t="str">
        <f>IF(insurance9[[#This Row],[smoker]]="yes","Perokok","Non Perokok")</f>
        <v>Non Perokok</v>
      </c>
      <c r="O1043" s="138">
        <f>insurance9[[#This Row],[charges]]</f>
        <v>1704.7001499999999</v>
      </c>
      <c r="P1043" s="138" t="str" cm="1">
        <f t="array" ref="P1043">INDEX(bmi[bmi name],MATCH(1,(insurance9[[#This Row],[bmi]]&lt;bmi[bmi atas])*(insurance9[[#This Row],[bmi]]&gt;=bmi[bmi bawah]),0),0)</f>
        <v>Overweight</v>
      </c>
      <c r="Q1043" s="138">
        <f>insurance9[[#This Row],[cha]]</f>
        <v>1704.7001499999999</v>
      </c>
      <c r="R1043" s="138" t="str">
        <f>insurance9[[#This Row],[smo]]</f>
        <v>Non Perokok</v>
      </c>
      <c r="S1043" s="149">
        <f>insurance9[[#This Row],[bmi]]</f>
        <v>23.085000000000001</v>
      </c>
      <c r="T1043" s="149">
        <f>insurance9[[#This Row],[age]]</f>
        <v>18</v>
      </c>
      <c r="U1043" s="149">
        <f>insurance9[[#This Row],[bmi2]]</f>
        <v>23.085000000000001</v>
      </c>
      <c r="V1043">
        <f>insurance9[[#This Row],[charges_class]]</f>
        <v>1</v>
      </c>
      <c r="W1043">
        <f>VLOOKUP(insurance9[[#This Row],[region]],Table2[],2,0)</f>
        <v>2</v>
      </c>
      <c r="X1043">
        <f>IF(insurance9[[#This Row],[sex]]="female",0,1)</f>
        <v>1</v>
      </c>
      <c r="Y1043">
        <f>insurance9[[#This Row],[bmi]]</f>
        <v>23.085000000000001</v>
      </c>
      <c r="Z1043">
        <f>insurance9[[#This Row],[children]]</f>
        <v>0</v>
      </c>
    </row>
    <row r="1044" spans="1:26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 s="29">
        <v>33475.817150000003</v>
      </c>
      <c r="H1044" cm="1">
        <f t="array" ref="H1044">INDEX(kelas_charges[kelas],MATCH(1,(insurance9[[#This Row],[charges]]&gt;=kelas_charges[Lower])*(insurance9[[#This Row],[charges]]&lt;kelas_charges[Upper]),0),1)</f>
        <v>6</v>
      </c>
      <c r="I1044" t="str" cm="1">
        <f t="array" ref="I1044">INDEX(kelas_charges[desc],MATCH(1,(insurance9[[#This Row],[charges]]&gt;=kelas_charges[Lower])*(insurance9[[#This Row],[charges]]&lt;kelas_charges[Upper]),0),1)</f>
        <v>29598 s.d 35293</v>
      </c>
      <c r="J1044">
        <f>IF(insurance9[[#This Row],[charges]]&gt;16700,1,0)</f>
        <v>1</v>
      </c>
      <c r="K1044" s="138">
        <f>insurance9[[#This Row],[charges]]</f>
        <v>33475.817150000003</v>
      </c>
      <c r="L1044">
        <f>insurance9[[#This Row],[age]]</f>
        <v>20</v>
      </c>
      <c r="M1044">
        <f>IF(insurance9[[#This Row],[smoker]]="yes",1,0)</f>
        <v>1</v>
      </c>
      <c r="N1044" t="str">
        <f>IF(insurance9[[#This Row],[smoker]]="yes","Perokok","Non Perokok")</f>
        <v>Perokok</v>
      </c>
      <c r="O1044" s="138">
        <f>insurance9[[#This Row],[charges]]</f>
        <v>33475.817150000003</v>
      </c>
      <c r="P1044" s="138" t="str" cm="1">
        <f t="array" ref="P1044">INDEX(bmi[bmi name],MATCH(1,(insurance9[[#This Row],[bmi]]&lt;bmi[bmi atas])*(insurance9[[#This Row],[bmi]]&gt;=bmi[bmi bawah]),0),0)</f>
        <v>Obesitas II</v>
      </c>
      <c r="Q1044" s="138">
        <f>insurance9[[#This Row],[cha]]</f>
        <v>33475.817150000003</v>
      </c>
      <c r="R1044" s="138" t="str">
        <f>insurance9[[#This Row],[smo]]</f>
        <v>Perokok</v>
      </c>
      <c r="S1044" s="149">
        <f>insurance9[[#This Row],[bmi]]</f>
        <v>30.684999999999999</v>
      </c>
      <c r="T1044" s="149">
        <f>insurance9[[#This Row],[age]]</f>
        <v>20</v>
      </c>
      <c r="U1044" s="149">
        <f>insurance9[[#This Row],[bmi2]]</f>
        <v>30.684999999999999</v>
      </c>
      <c r="V1044">
        <f>insurance9[[#This Row],[charges_class]]</f>
        <v>6</v>
      </c>
      <c r="W1044">
        <f>VLOOKUP(insurance9[[#This Row],[region]],Table2[],2,0)</f>
        <v>2</v>
      </c>
      <c r="X1044">
        <f>IF(insurance9[[#This Row],[sex]]="female",0,1)</f>
        <v>1</v>
      </c>
      <c r="Y1044">
        <f>insurance9[[#This Row],[bmi]]</f>
        <v>30.684999999999999</v>
      </c>
      <c r="Z1044">
        <f>insurance9[[#This Row],[children]]</f>
        <v>0</v>
      </c>
    </row>
    <row r="1045" spans="1:26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 s="29">
        <v>3161.4540000000002</v>
      </c>
      <c r="H1045" cm="1">
        <f t="array" ref="H1045">INDEX(kelas_charges[kelas],MATCH(1,(insurance9[[#This Row],[charges]]&gt;=kelas_charges[Lower])*(insurance9[[#This Row],[charges]]&lt;kelas_charges[Upper]),0),1)</f>
        <v>1</v>
      </c>
      <c r="I1045" t="str" cm="1">
        <f t="array" ref="I1045">INDEX(kelas_charges[desc],MATCH(1,(insurance9[[#This Row],[charges]]&gt;=kelas_charges[Lower])*(insurance9[[#This Row],[charges]]&lt;kelas_charges[Upper]),0),1)</f>
        <v>1121 s.d 6817</v>
      </c>
      <c r="J1045">
        <f>IF(insurance9[[#This Row],[charges]]&gt;16700,1,0)</f>
        <v>0</v>
      </c>
      <c r="K1045" s="138">
        <f>insurance9[[#This Row],[charges]]</f>
        <v>3161.4540000000002</v>
      </c>
      <c r="L1045">
        <f>insurance9[[#This Row],[age]]</f>
        <v>28</v>
      </c>
      <c r="M1045">
        <f>IF(insurance9[[#This Row],[smoker]]="yes",1,0)</f>
        <v>0</v>
      </c>
      <c r="N1045" t="str">
        <f>IF(insurance9[[#This Row],[smoker]]="yes","Perokok","Non Perokok")</f>
        <v>Non Perokok</v>
      </c>
      <c r="O1045" s="138">
        <f>insurance9[[#This Row],[charges]]</f>
        <v>3161.4540000000002</v>
      </c>
      <c r="P1045" s="138" t="str" cm="1">
        <f t="array" ref="P1045">INDEX(bmi[bmi name],MATCH(1,(insurance9[[#This Row],[bmi]]&lt;bmi[bmi atas])*(insurance9[[#This Row],[bmi]]&gt;=bmi[bmi bawah]),0),0)</f>
        <v>Obesitas I</v>
      </c>
      <c r="Q1045" s="138">
        <f>insurance9[[#This Row],[cha]]</f>
        <v>3161.4540000000002</v>
      </c>
      <c r="R1045" s="138" t="str">
        <f>insurance9[[#This Row],[smo]]</f>
        <v>Non Perokok</v>
      </c>
      <c r="S1045" s="149">
        <f>insurance9[[#This Row],[bmi]]</f>
        <v>25.8</v>
      </c>
      <c r="T1045" s="149">
        <f>insurance9[[#This Row],[age]]</f>
        <v>28</v>
      </c>
      <c r="U1045" s="149">
        <f>insurance9[[#This Row],[bmi2]]</f>
        <v>25.8</v>
      </c>
      <c r="V1045">
        <f>insurance9[[#This Row],[charges_class]]</f>
        <v>1</v>
      </c>
      <c r="W1045">
        <f>VLOOKUP(insurance9[[#This Row],[region]],Table2[],2,0)</f>
        <v>3</v>
      </c>
      <c r="X1045">
        <f>IF(insurance9[[#This Row],[sex]]="female",0,1)</f>
        <v>0</v>
      </c>
      <c r="Y1045">
        <f>insurance9[[#This Row],[bmi]]</f>
        <v>25.8</v>
      </c>
      <c r="Z1045">
        <f>insurance9[[#This Row],[children]]</f>
        <v>0</v>
      </c>
    </row>
    <row r="1046" spans="1:26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 s="29">
        <v>11394.065549999999</v>
      </c>
      <c r="H1046" cm="1">
        <f t="array" ref="H1046">INDEX(kelas_charges[kelas],MATCH(1,(insurance9[[#This Row],[charges]]&gt;=kelas_charges[Lower])*(insurance9[[#This Row],[charges]]&lt;kelas_charges[Upper]),0),1)</f>
        <v>2</v>
      </c>
      <c r="I1046" t="str" cm="1">
        <f t="array" ref="I1046">INDEX(kelas_charges[desc],MATCH(1,(insurance9[[#This Row],[charges]]&gt;=kelas_charges[Lower])*(insurance9[[#This Row],[charges]]&lt;kelas_charges[Upper]),0),1)</f>
        <v>6817 s.d 12512</v>
      </c>
      <c r="J1046">
        <f>IF(insurance9[[#This Row],[charges]]&gt;16700,1,0)</f>
        <v>0</v>
      </c>
      <c r="K1046" s="138">
        <f>insurance9[[#This Row],[charges]]</f>
        <v>11394.065549999999</v>
      </c>
      <c r="L1046">
        <f>insurance9[[#This Row],[age]]</f>
        <v>55</v>
      </c>
      <c r="M1046">
        <f>IF(insurance9[[#This Row],[smoker]]="yes",1,0)</f>
        <v>0</v>
      </c>
      <c r="N1046" t="str">
        <f>IF(insurance9[[#This Row],[smoker]]="yes","Perokok","Non Perokok")</f>
        <v>Non Perokok</v>
      </c>
      <c r="O1046" s="138">
        <f>insurance9[[#This Row],[charges]]</f>
        <v>11394.065549999999</v>
      </c>
      <c r="P1046" s="138" t="str" cm="1">
        <f t="array" ref="P1046">INDEX(bmi[bmi name],MATCH(1,(insurance9[[#This Row],[bmi]]&lt;bmi[bmi atas])*(insurance9[[#This Row],[bmi]]&gt;=bmi[bmi bawah]),0),0)</f>
        <v>Obesitas II</v>
      </c>
      <c r="Q1046" s="138">
        <f>insurance9[[#This Row],[cha]]</f>
        <v>11394.065549999999</v>
      </c>
      <c r="R1046" s="138" t="str">
        <f>insurance9[[#This Row],[smo]]</f>
        <v>Non Perokok</v>
      </c>
      <c r="S1046" s="149">
        <f>insurance9[[#This Row],[bmi]]</f>
        <v>35.244999999999997</v>
      </c>
      <c r="T1046" s="149">
        <f>insurance9[[#This Row],[age]]</f>
        <v>55</v>
      </c>
      <c r="U1046" s="149">
        <f>insurance9[[#This Row],[bmi2]]</f>
        <v>35.244999999999997</v>
      </c>
      <c r="V1046">
        <f>insurance9[[#This Row],[charges_class]]</f>
        <v>2</v>
      </c>
      <c r="W1046">
        <f>VLOOKUP(insurance9[[#This Row],[region]],Table2[],2,0)</f>
        <v>2</v>
      </c>
      <c r="X1046">
        <f>IF(insurance9[[#This Row],[sex]]="female",0,1)</f>
        <v>1</v>
      </c>
      <c r="Y1046">
        <f>insurance9[[#This Row],[bmi]]</f>
        <v>35.244999999999997</v>
      </c>
      <c r="Z1046">
        <f>insurance9[[#This Row],[children]]</f>
        <v>1</v>
      </c>
    </row>
    <row r="1047" spans="1:26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 s="29">
        <v>21880.82</v>
      </c>
      <c r="H1047" cm="1">
        <f t="array" ref="H1047">INDEX(kelas_charges[kelas],MATCH(1,(insurance9[[#This Row],[charges]]&gt;=kelas_charges[Lower])*(insurance9[[#This Row],[charges]]&lt;kelas_charges[Upper]),0),1)</f>
        <v>4</v>
      </c>
      <c r="I1047" t="str" cm="1">
        <f t="array" ref="I1047">INDEX(kelas_charges[desc],MATCH(1,(insurance9[[#This Row],[charges]]&gt;=kelas_charges[Lower])*(insurance9[[#This Row],[charges]]&lt;kelas_charges[Upper]),0),1)</f>
        <v>18207 s.d 23903</v>
      </c>
      <c r="J1047">
        <f>IF(insurance9[[#This Row],[charges]]&gt;16700,1,0)</f>
        <v>1</v>
      </c>
      <c r="K1047" s="138">
        <f>insurance9[[#This Row],[charges]]</f>
        <v>21880.82</v>
      </c>
      <c r="L1047">
        <f>insurance9[[#This Row],[age]]</f>
        <v>43</v>
      </c>
      <c r="M1047">
        <f>IF(insurance9[[#This Row],[smoker]]="yes",1,0)</f>
        <v>1</v>
      </c>
      <c r="N1047" t="str">
        <f>IF(insurance9[[#This Row],[smoker]]="yes","Perokok","Non Perokok")</f>
        <v>Perokok</v>
      </c>
      <c r="O1047" s="138">
        <f>insurance9[[#This Row],[charges]]</f>
        <v>21880.82</v>
      </c>
      <c r="P1047" s="138" t="str" cm="1">
        <f t="array" ref="P1047">INDEX(bmi[bmi name],MATCH(1,(insurance9[[#This Row],[bmi]]&lt;bmi[bmi atas])*(insurance9[[#This Row],[bmi]]&gt;=bmi[bmi bawah]),0),0)</f>
        <v>Overweight</v>
      </c>
      <c r="Q1047" s="138">
        <f>insurance9[[#This Row],[cha]]</f>
        <v>21880.82</v>
      </c>
      <c r="R1047" s="138" t="str">
        <f>insurance9[[#This Row],[smo]]</f>
        <v>Perokok</v>
      </c>
      <c r="S1047" s="149">
        <f>insurance9[[#This Row],[bmi]]</f>
        <v>24.7</v>
      </c>
      <c r="T1047" s="149">
        <f>insurance9[[#This Row],[age]]</f>
        <v>43</v>
      </c>
      <c r="U1047" s="149">
        <f>insurance9[[#This Row],[bmi2]]</f>
        <v>24.7</v>
      </c>
      <c r="V1047">
        <f>insurance9[[#This Row],[charges_class]]</f>
        <v>4</v>
      </c>
      <c r="W1047">
        <f>VLOOKUP(insurance9[[#This Row],[region]],Table2[],2,0)</f>
        <v>1</v>
      </c>
      <c r="X1047">
        <f>IF(insurance9[[#This Row],[sex]]="female",0,1)</f>
        <v>0</v>
      </c>
      <c r="Y1047">
        <f>insurance9[[#This Row],[bmi]]</f>
        <v>24.7</v>
      </c>
      <c r="Z1047">
        <f>insurance9[[#This Row],[children]]</f>
        <v>2</v>
      </c>
    </row>
    <row r="1048" spans="1:26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 s="29">
        <v>7325.0482000000002</v>
      </c>
      <c r="H1048" cm="1">
        <f t="array" ref="H1048">INDEX(kelas_charges[kelas],MATCH(1,(insurance9[[#This Row],[charges]]&gt;=kelas_charges[Lower])*(insurance9[[#This Row],[charges]]&lt;kelas_charges[Upper]),0),1)</f>
        <v>2</v>
      </c>
      <c r="I1048" t="str" cm="1">
        <f t="array" ref="I1048">INDEX(kelas_charges[desc],MATCH(1,(insurance9[[#This Row],[charges]]&gt;=kelas_charges[Lower])*(insurance9[[#This Row],[charges]]&lt;kelas_charges[Upper]),0),1)</f>
        <v>6817 s.d 12512</v>
      </c>
      <c r="J1048">
        <f>IF(insurance9[[#This Row],[charges]]&gt;16700,1,0)</f>
        <v>0</v>
      </c>
      <c r="K1048" s="138">
        <f>insurance9[[#This Row],[charges]]</f>
        <v>7325.0482000000002</v>
      </c>
      <c r="L1048">
        <f>insurance9[[#This Row],[age]]</f>
        <v>43</v>
      </c>
      <c r="M1048">
        <f>IF(insurance9[[#This Row],[smoker]]="yes",1,0)</f>
        <v>0</v>
      </c>
      <c r="N1048" t="str">
        <f>IF(insurance9[[#This Row],[smoker]]="yes","Perokok","Non Perokok")</f>
        <v>Non Perokok</v>
      </c>
      <c r="O1048" s="138">
        <f>insurance9[[#This Row],[charges]]</f>
        <v>7325.0482000000002</v>
      </c>
      <c r="P1048" s="138" t="str" cm="1">
        <f t="array" ref="P1048">INDEX(bmi[bmi name],MATCH(1,(insurance9[[#This Row],[bmi]]&lt;bmi[bmi atas])*(insurance9[[#This Row],[bmi]]&gt;=bmi[bmi bawah]),0),0)</f>
        <v>Obesitas I</v>
      </c>
      <c r="Q1048" s="138">
        <f>insurance9[[#This Row],[cha]]</f>
        <v>7325.0482000000002</v>
      </c>
      <c r="R1048" s="138" t="str">
        <f>insurance9[[#This Row],[smo]]</f>
        <v>Non Perokok</v>
      </c>
      <c r="S1048" s="149">
        <f>insurance9[[#This Row],[bmi]]</f>
        <v>25.08</v>
      </c>
      <c r="T1048" s="149">
        <f>insurance9[[#This Row],[age]]</f>
        <v>43</v>
      </c>
      <c r="U1048" s="149">
        <f>insurance9[[#This Row],[bmi2]]</f>
        <v>25.08</v>
      </c>
      <c r="V1048">
        <f>insurance9[[#This Row],[charges_class]]</f>
        <v>2</v>
      </c>
      <c r="W1048">
        <f>VLOOKUP(insurance9[[#This Row],[region]],Table2[],2,0)</f>
        <v>2</v>
      </c>
      <c r="X1048">
        <f>IF(insurance9[[#This Row],[sex]]="female",0,1)</f>
        <v>0</v>
      </c>
      <c r="Y1048">
        <f>insurance9[[#This Row],[bmi]]</f>
        <v>25.08</v>
      </c>
      <c r="Z1048">
        <f>insurance9[[#This Row],[children]]</f>
        <v>0</v>
      </c>
    </row>
    <row r="1049" spans="1:26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 s="29">
        <v>44501.398200000003</v>
      </c>
      <c r="H1049" cm="1">
        <f t="array" ref="H1049">INDEX(kelas_charges[kelas],MATCH(1,(insurance9[[#This Row],[charges]]&gt;=kelas_charges[Lower])*(insurance9[[#This Row],[charges]]&lt;kelas_charges[Upper]),0),1)</f>
        <v>8</v>
      </c>
      <c r="I1049" t="str" cm="1">
        <f t="array" ref="I1049">INDEX(kelas_charges[desc],MATCH(1,(insurance9[[#This Row],[charges]]&gt;=kelas_charges[Lower])*(insurance9[[#This Row],[charges]]&lt;kelas_charges[Upper]),0),1)</f>
        <v>40989 s.d 46684</v>
      </c>
      <c r="J1049">
        <f>IF(insurance9[[#This Row],[charges]]&gt;16700,1,0)</f>
        <v>1</v>
      </c>
      <c r="K1049" s="138">
        <f>insurance9[[#This Row],[charges]]</f>
        <v>44501.398200000003</v>
      </c>
      <c r="L1049">
        <f>insurance9[[#This Row],[age]]</f>
        <v>22</v>
      </c>
      <c r="M1049">
        <f>IF(insurance9[[#This Row],[smoker]]="yes",1,0)</f>
        <v>1</v>
      </c>
      <c r="N1049" t="str">
        <f>IF(insurance9[[#This Row],[smoker]]="yes","Perokok","Non Perokok")</f>
        <v>Perokok</v>
      </c>
      <c r="O1049" s="138">
        <f>insurance9[[#This Row],[charges]]</f>
        <v>44501.398200000003</v>
      </c>
      <c r="P1049" s="138" t="str" cm="1">
        <f t="array" ref="P1049">INDEX(bmi[bmi name],MATCH(1,(insurance9[[#This Row],[bmi]]&lt;bmi[bmi atas])*(insurance9[[#This Row],[bmi]]&gt;=bmi[bmi bawah]),0),0)</f>
        <v>Obesitas II</v>
      </c>
      <c r="Q1049" s="138">
        <f>insurance9[[#This Row],[cha]]</f>
        <v>44501.398200000003</v>
      </c>
      <c r="R1049" s="138" t="str">
        <f>insurance9[[#This Row],[smo]]</f>
        <v>Perokok</v>
      </c>
      <c r="S1049" s="149">
        <f>insurance9[[#This Row],[bmi]]</f>
        <v>52.58</v>
      </c>
      <c r="T1049" s="149">
        <f>insurance9[[#This Row],[age]]</f>
        <v>22</v>
      </c>
      <c r="U1049" s="149">
        <f>insurance9[[#This Row],[bmi2]]</f>
        <v>52.58</v>
      </c>
      <c r="V1049">
        <f>insurance9[[#This Row],[charges_class]]</f>
        <v>8</v>
      </c>
      <c r="W1049">
        <f>VLOOKUP(insurance9[[#This Row],[region]],Table2[],2,0)</f>
        <v>4</v>
      </c>
      <c r="X1049">
        <f>IF(insurance9[[#This Row],[sex]]="female",0,1)</f>
        <v>1</v>
      </c>
      <c r="Y1049">
        <f>insurance9[[#This Row],[bmi]]</f>
        <v>52.58</v>
      </c>
      <c r="Z1049">
        <f>insurance9[[#This Row],[children]]</f>
        <v>1</v>
      </c>
    </row>
    <row r="1050" spans="1:26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 s="29">
        <v>3594.17085</v>
      </c>
      <c r="H1050" cm="1">
        <f t="array" ref="H1050">INDEX(kelas_charges[kelas],MATCH(1,(insurance9[[#This Row],[charges]]&gt;=kelas_charges[Lower])*(insurance9[[#This Row],[charges]]&lt;kelas_charges[Upper]),0),1)</f>
        <v>1</v>
      </c>
      <c r="I1050" t="str" cm="1">
        <f t="array" ref="I1050">INDEX(kelas_charges[desc],MATCH(1,(insurance9[[#This Row],[charges]]&gt;=kelas_charges[Lower])*(insurance9[[#This Row],[charges]]&lt;kelas_charges[Upper]),0),1)</f>
        <v>1121 s.d 6817</v>
      </c>
      <c r="J1050">
        <f>IF(insurance9[[#This Row],[charges]]&gt;16700,1,0)</f>
        <v>0</v>
      </c>
      <c r="K1050" s="138">
        <f>insurance9[[#This Row],[charges]]</f>
        <v>3594.17085</v>
      </c>
      <c r="L1050">
        <f>insurance9[[#This Row],[age]]</f>
        <v>25</v>
      </c>
      <c r="M1050">
        <f>IF(insurance9[[#This Row],[smoker]]="yes",1,0)</f>
        <v>0</v>
      </c>
      <c r="N1050" t="str">
        <f>IF(insurance9[[#This Row],[smoker]]="yes","Perokok","Non Perokok")</f>
        <v>Non Perokok</v>
      </c>
      <c r="O1050" s="138">
        <f>insurance9[[#This Row],[charges]]</f>
        <v>3594.17085</v>
      </c>
      <c r="P1050" s="138" t="str" cm="1">
        <f t="array" ref="P1050">INDEX(bmi[bmi name],MATCH(1,(insurance9[[#This Row],[bmi]]&lt;bmi[bmi atas])*(insurance9[[#This Row],[bmi]]&gt;=bmi[bmi bawah]),0),0)</f>
        <v>Normal</v>
      </c>
      <c r="Q1050" s="138">
        <f>insurance9[[#This Row],[cha]]</f>
        <v>3594.17085</v>
      </c>
      <c r="R1050" s="138" t="str">
        <f>insurance9[[#This Row],[smo]]</f>
        <v>Non Perokok</v>
      </c>
      <c r="S1050" s="149">
        <f>insurance9[[#This Row],[bmi]]</f>
        <v>22.515000000000001</v>
      </c>
      <c r="T1050" s="149">
        <f>insurance9[[#This Row],[age]]</f>
        <v>25</v>
      </c>
      <c r="U1050" s="149">
        <f>insurance9[[#This Row],[bmi2]]</f>
        <v>22.515000000000001</v>
      </c>
      <c r="V1050">
        <f>insurance9[[#This Row],[charges_class]]</f>
        <v>1</v>
      </c>
      <c r="W1050">
        <f>VLOOKUP(insurance9[[#This Row],[region]],Table2[],2,0)</f>
        <v>1</v>
      </c>
      <c r="X1050">
        <f>IF(insurance9[[#This Row],[sex]]="female",0,1)</f>
        <v>0</v>
      </c>
      <c r="Y1050">
        <f>insurance9[[#This Row],[bmi]]</f>
        <v>22.515000000000001</v>
      </c>
      <c r="Z1050">
        <f>insurance9[[#This Row],[children]]</f>
        <v>1</v>
      </c>
    </row>
    <row r="1051" spans="1:26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 s="29">
        <v>39727.614000000001</v>
      </c>
      <c r="H1051" cm="1">
        <f t="array" ref="H1051">INDEX(kelas_charges[kelas],MATCH(1,(insurance9[[#This Row],[charges]]&gt;=kelas_charges[Lower])*(insurance9[[#This Row],[charges]]&lt;kelas_charges[Upper]),0),1)</f>
        <v>7</v>
      </c>
      <c r="I1051" t="str" cm="1">
        <f t="array" ref="I1051">INDEX(kelas_charges[desc],MATCH(1,(insurance9[[#This Row],[charges]]&gt;=kelas_charges[Lower])*(insurance9[[#This Row],[charges]]&lt;kelas_charges[Upper]),0),1)</f>
        <v>35293 s.d 40989</v>
      </c>
      <c r="J1051">
        <f>IF(insurance9[[#This Row],[charges]]&gt;16700,1,0)</f>
        <v>1</v>
      </c>
      <c r="K1051" s="138">
        <f>insurance9[[#This Row],[charges]]</f>
        <v>39727.614000000001</v>
      </c>
      <c r="L1051">
        <f>insurance9[[#This Row],[age]]</f>
        <v>49</v>
      </c>
      <c r="M1051">
        <f>IF(insurance9[[#This Row],[smoker]]="yes",1,0)</f>
        <v>1</v>
      </c>
      <c r="N1051" t="str">
        <f>IF(insurance9[[#This Row],[smoker]]="yes","Perokok","Non Perokok")</f>
        <v>Perokok</v>
      </c>
      <c r="O1051" s="138">
        <f>insurance9[[#This Row],[charges]]</f>
        <v>39727.614000000001</v>
      </c>
      <c r="P1051" s="138" t="str" cm="1">
        <f t="array" ref="P1051">INDEX(bmi[bmi name],MATCH(1,(insurance9[[#This Row],[bmi]]&lt;bmi[bmi atas])*(insurance9[[#This Row],[bmi]]&gt;=bmi[bmi bawah]),0),0)</f>
        <v>Obesitas II</v>
      </c>
      <c r="Q1051" s="138">
        <f>insurance9[[#This Row],[cha]]</f>
        <v>39727.614000000001</v>
      </c>
      <c r="R1051" s="138" t="str">
        <f>insurance9[[#This Row],[smo]]</f>
        <v>Perokok</v>
      </c>
      <c r="S1051" s="149">
        <f>insurance9[[#This Row],[bmi]]</f>
        <v>30.9</v>
      </c>
      <c r="T1051" s="149">
        <f>insurance9[[#This Row],[age]]</f>
        <v>49</v>
      </c>
      <c r="U1051" s="149">
        <f>insurance9[[#This Row],[bmi2]]</f>
        <v>30.9</v>
      </c>
      <c r="V1051">
        <f>insurance9[[#This Row],[charges_class]]</f>
        <v>7</v>
      </c>
      <c r="W1051">
        <f>VLOOKUP(insurance9[[#This Row],[region]],Table2[],2,0)</f>
        <v>3</v>
      </c>
      <c r="X1051">
        <f>IF(insurance9[[#This Row],[sex]]="female",0,1)</f>
        <v>1</v>
      </c>
      <c r="Y1051">
        <f>insurance9[[#This Row],[bmi]]</f>
        <v>30.9</v>
      </c>
      <c r="Z1051">
        <f>insurance9[[#This Row],[children]]</f>
        <v>0</v>
      </c>
    </row>
    <row r="1052" spans="1:26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 s="29">
        <v>8023.1354499999998</v>
      </c>
      <c r="H1052" cm="1">
        <f t="array" ref="H1052">INDEX(kelas_charges[kelas],MATCH(1,(insurance9[[#This Row],[charges]]&gt;=kelas_charges[Lower])*(insurance9[[#This Row],[charges]]&lt;kelas_charges[Upper]),0),1)</f>
        <v>2</v>
      </c>
      <c r="I1052" t="str" cm="1">
        <f t="array" ref="I1052">INDEX(kelas_charges[desc],MATCH(1,(insurance9[[#This Row],[charges]]&gt;=kelas_charges[Lower])*(insurance9[[#This Row],[charges]]&lt;kelas_charges[Upper]),0),1)</f>
        <v>6817 s.d 12512</v>
      </c>
      <c r="J1052">
        <f>IF(insurance9[[#This Row],[charges]]&gt;16700,1,0)</f>
        <v>0</v>
      </c>
      <c r="K1052" s="138">
        <f>insurance9[[#This Row],[charges]]</f>
        <v>8023.1354499999998</v>
      </c>
      <c r="L1052">
        <f>insurance9[[#This Row],[age]]</f>
        <v>44</v>
      </c>
      <c r="M1052">
        <f>IF(insurance9[[#This Row],[smoker]]="yes",1,0)</f>
        <v>0</v>
      </c>
      <c r="N1052" t="str">
        <f>IF(insurance9[[#This Row],[smoker]]="yes","Perokok","Non Perokok")</f>
        <v>Non Perokok</v>
      </c>
      <c r="O1052" s="138">
        <f>insurance9[[#This Row],[charges]]</f>
        <v>8023.1354499999998</v>
      </c>
      <c r="P1052" s="138" t="str" cm="1">
        <f t="array" ref="P1052">INDEX(bmi[bmi name],MATCH(1,(insurance9[[#This Row],[bmi]]&lt;bmi[bmi atas])*(insurance9[[#This Row],[bmi]]&gt;=bmi[bmi bawah]),0),0)</f>
        <v>Obesitas II</v>
      </c>
      <c r="Q1052" s="138">
        <f>insurance9[[#This Row],[cha]]</f>
        <v>8023.1354499999998</v>
      </c>
      <c r="R1052" s="138" t="str">
        <f>insurance9[[#This Row],[smo]]</f>
        <v>Non Perokok</v>
      </c>
      <c r="S1052" s="149">
        <f>insurance9[[#This Row],[bmi]]</f>
        <v>36.954999999999998</v>
      </c>
      <c r="T1052" s="149">
        <f>insurance9[[#This Row],[age]]</f>
        <v>44</v>
      </c>
      <c r="U1052" s="149">
        <f>insurance9[[#This Row],[bmi2]]</f>
        <v>36.954999999999998</v>
      </c>
      <c r="V1052">
        <f>insurance9[[#This Row],[charges_class]]</f>
        <v>2</v>
      </c>
      <c r="W1052">
        <f>VLOOKUP(insurance9[[#This Row],[region]],Table2[],2,0)</f>
        <v>1</v>
      </c>
      <c r="X1052">
        <f>IF(insurance9[[#This Row],[sex]]="female",0,1)</f>
        <v>0</v>
      </c>
      <c r="Y1052">
        <f>insurance9[[#This Row],[bmi]]</f>
        <v>36.954999999999998</v>
      </c>
      <c r="Z1052">
        <f>insurance9[[#This Row],[children]]</f>
        <v>1</v>
      </c>
    </row>
    <row r="1053" spans="1:26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 s="29">
        <v>14394.5579</v>
      </c>
      <c r="H1053" cm="1">
        <f t="array" ref="H1053">INDEX(kelas_charges[kelas],MATCH(1,(insurance9[[#This Row],[charges]]&gt;=kelas_charges[Lower])*(insurance9[[#This Row],[charges]]&lt;kelas_charges[Upper]),0),1)</f>
        <v>3</v>
      </c>
      <c r="I1053" t="str" cm="1">
        <f t="array" ref="I1053">INDEX(kelas_charges[desc],MATCH(1,(insurance9[[#This Row],[charges]]&gt;=kelas_charges[Lower])*(insurance9[[#This Row],[charges]]&lt;kelas_charges[Upper]),0),1)</f>
        <v>12512 s.d 18207</v>
      </c>
      <c r="J1053">
        <f>IF(insurance9[[#This Row],[charges]]&gt;16700,1,0)</f>
        <v>0</v>
      </c>
      <c r="K1053" s="138">
        <f>insurance9[[#This Row],[charges]]</f>
        <v>14394.5579</v>
      </c>
      <c r="L1053">
        <f>insurance9[[#This Row],[age]]</f>
        <v>64</v>
      </c>
      <c r="M1053">
        <f>IF(insurance9[[#This Row],[smoker]]="yes",1,0)</f>
        <v>0</v>
      </c>
      <c r="N1053" t="str">
        <f>IF(insurance9[[#This Row],[smoker]]="yes","Perokok","Non Perokok")</f>
        <v>Non Perokok</v>
      </c>
      <c r="O1053" s="138">
        <f>insurance9[[#This Row],[charges]]</f>
        <v>14394.5579</v>
      </c>
      <c r="P1053" s="138" t="str" cm="1">
        <f t="array" ref="P1053">INDEX(bmi[bmi name],MATCH(1,(insurance9[[#This Row],[bmi]]&lt;bmi[bmi atas])*(insurance9[[#This Row],[bmi]]&gt;=bmi[bmi bawah]),0),0)</f>
        <v>Obesitas I</v>
      </c>
      <c r="Q1053" s="138">
        <f>insurance9[[#This Row],[cha]]</f>
        <v>14394.5579</v>
      </c>
      <c r="R1053" s="138" t="str">
        <f>insurance9[[#This Row],[smo]]</f>
        <v>Non Perokok</v>
      </c>
      <c r="S1053" s="149">
        <f>insurance9[[#This Row],[bmi]]</f>
        <v>26.41</v>
      </c>
      <c r="T1053" s="149">
        <f>insurance9[[#This Row],[age]]</f>
        <v>64</v>
      </c>
      <c r="U1053" s="149">
        <f>insurance9[[#This Row],[bmi2]]</f>
        <v>26.41</v>
      </c>
      <c r="V1053">
        <f>insurance9[[#This Row],[charges_class]]</f>
        <v>3</v>
      </c>
      <c r="W1053">
        <f>VLOOKUP(insurance9[[#This Row],[region]],Table2[],2,0)</f>
        <v>2</v>
      </c>
      <c r="X1053">
        <f>IF(insurance9[[#This Row],[sex]]="female",0,1)</f>
        <v>1</v>
      </c>
      <c r="Y1053">
        <f>insurance9[[#This Row],[bmi]]</f>
        <v>26.41</v>
      </c>
      <c r="Z1053">
        <f>insurance9[[#This Row],[children]]</f>
        <v>0</v>
      </c>
    </row>
    <row r="1054" spans="1:26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 s="29">
        <v>9288.0267000000003</v>
      </c>
      <c r="H1054" cm="1">
        <f t="array" ref="H1054">INDEX(kelas_charges[kelas],MATCH(1,(insurance9[[#This Row],[charges]]&gt;=kelas_charges[Lower])*(insurance9[[#This Row],[charges]]&lt;kelas_charges[Upper]),0),1)</f>
        <v>2</v>
      </c>
      <c r="I1054" t="str" cm="1">
        <f t="array" ref="I1054">INDEX(kelas_charges[desc],MATCH(1,(insurance9[[#This Row],[charges]]&gt;=kelas_charges[Lower])*(insurance9[[#This Row],[charges]]&lt;kelas_charges[Upper]),0),1)</f>
        <v>6817 s.d 12512</v>
      </c>
      <c r="J1054">
        <f>IF(insurance9[[#This Row],[charges]]&gt;16700,1,0)</f>
        <v>0</v>
      </c>
      <c r="K1054" s="138">
        <f>insurance9[[#This Row],[charges]]</f>
        <v>9288.0267000000003</v>
      </c>
      <c r="L1054">
        <f>insurance9[[#This Row],[age]]</f>
        <v>49</v>
      </c>
      <c r="M1054">
        <f>IF(insurance9[[#This Row],[smoker]]="yes",1,0)</f>
        <v>0</v>
      </c>
      <c r="N1054" t="str">
        <f>IF(insurance9[[#This Row],[smoker]]="yes","Perokok","Non Perokok")</f>
        <v>Non Perokok</v>
      </c>
      <c r="O1054" s="138">
        <f>insurance9[[#This Row],[charges]]</f>
        <v>9288.0267000000003</v>
      </c>
      <c r="P1054" s="138" t="str" cm="1">
        <f t="array" ref="P1054">INDEX(bmi[bmi name],MATCH(1,(insurance9[[#This Row],[bmi]]&lt;bmi[bmi atas])*(insurance9[[#This Row],[bmi]]&gt;=bmi[bmi bawah]),0),0)</f>
        <v>Obesitas I</v>
      </c>
      <c r="Q1054" s="138">
        <f>insurance9[[#This Row],[cha]]</f>
        <v>9288.0267000000003</v>
      </c>
      <c r="R1054" s="138" t="str">
        <f>insurance9[[#This Row],[smo]]</f>
        <v>Non Perokok</v>
      </c>
      <c r="S1054" s="149">
        <f>insurance9[[#This Row],[bmi]]</f>
        <v>29.83</v>
      </c>
      <c r="T1054" s="149">
        <f>insurance9[[#This Row],[age]]</f>
        <v>49</v>
      </c>
      <c r="U1054" s="149">
        <f>insurance9[[#This Row],[bmi2]]</f>
        <v>29.83</v>
      </c>
      <c r="V1054">
        <f>insurance9[[#This Row],[charges_class]]</f>
        <v>2</v>
      </c>
      <c r="W1054">
        <f>VLOOKUP(insurance9[[#This Row],[region]],Table2[],2,0)</f>
        <v>2</v>
      </c>
      <c r="X1054">
        <f>IF(insurance9[[#This Row],[sex]]="female",0,1)</f>
        <v>1</v>
      </c>
      <c r="Y1054">
        <f>insurance9[[#This Row],[bmi]]</f>
        <v>29.83</v>
      </c>
      <c r="Z1054">
        <f>insurance9[[#This Row],[children]]</f>
        <v>1</v>
      </c>
    </row>
    <row r="1055" spans="1:26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 s="29">
        <v>25309.489000000001</v>
      </c>
      <c r="H1055" cm="1">
        <f t="array" ref="H1055">INDEX(kelas_charges[kelas],MATCH(1,(insurance9[[#This Row],[charges]]&gt;=kelas_charges[Lower])*(insurance9[[#This Row],[charges]]&lt;kelas_charges[Upper]),0),1)</f>
        <v>5</v>
      </c>
      <c r="I1055" t="str" cm="1">
        <f t="array" ref="I1055">INDEX(kelas_charges[desc],MATCH(1,(insurance9[[#This Row],[charges]]&gt;=kelas_charges[Lower])*(insurance9[[#This Row],[charges]]&lt;kelas_charges[Upper]),0),1)</f>
        <v>23903 s.d 29598</v>
      </c>
      <c r="J1055">
        <f>IF(insurance9[[#This Row],[charges]]&gt;16700,1,0)</f>
        <v>1</v>
      </c>
      <c r="K1055" s="138">
        <f>insurance9[[#This Row],[charges]]</f>
        <v>25309.489000000001</v>
      </c>
      <c r="L1055">
        <f>insurance9[[#This Row],[age]]</f>
        <v>47</v>
      </c>
      <c r="M1055">
        <f>IF(insurance9[[#This Row],[smoker]]="yes",1,0)</f>
        <v>1</v>
      </c>
      <c r="N1055" t="str">
        <f>IF(insurance9[[#This Row],[smoker]]="yes","Perokok","Non Perokok")</f>
        <v>Perokok</v>
      </c>
      <c r="O1055" s="138">
        <f>insurance9[[#This Row],[charges]]</f>
        <v>25309.489000000001</v>
      </c>
      <c r="P1055" s="138" t="str" cm="1">
        <f t="array" ref="P1055">INDEX(bmi[bmi name],MATCH(1,(insurance9[[#This Row],[bmi]]&lt;bmi[bmi atas])*(insurance9[[#This Row],[bmi]]&gt;=bmi[bmi bawah]),0),0)</f>
        <v>Obesitas I</v>
      </c>
      <c r="Q1055" s="138">
        <f>insurance9[[#This Row],[cha]]</f>
        <v>25309.489000000001</v>
      </c>
      <c r="R1055" s="138" t="str">
        <f>insurance9[[#This Row],[smo]]</f>
        <v>Perokok</v>
      </c>
      <c r="S1055" s="149">
        <f>insurance9[[#This Row],[bmi]]</f>
        <v>29.8</v>
      </c>
      <c r="T1055" s="149">
        <f>insurance9[[#This Row],[age]]</f>
        <v>47</v>
      </c>
      <c r="U1055" s="149">
        <f>insurance9[[#This Row],[bmi2]]</f>
        <v>29.8</v>
      </c>
      <c r="V1055">
        <f>insurance9[[#This Row],[charges_class]]</f>
        <v>5</v>
      </c>
      <c r="W1055">
        <f>VLOOKUP(insurance9[[#This Row],[region]],Table2[],2,0)</f>
        <v>3</v>
      </c>
      <c r="X1055">
        <f>IF(insurance9[[#This Row],[sex]]="female",0,1)</f>
        <v>1</v>
      </c>
      <c r="Y1055">
        <f>insurance9[[#This Row],[bmi]]</f>
        <v>29.8</v>
      </c>
      <c r="Z1055">
        <f>insurance9[[#This Row],[children]]</f>
        <v>3</v>
      </c>
    </row>
    <row r="1056" spans="1:26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 s="29">
        <v>3353.4703</v>
      </c>
      <c r="H1056" cm="1">
        <f t="array" ref="H1056">INDEX(kelas_charges[kelas],MATCH(1,(insurance9[[#This Row],[charges]]&gt;=kelas_charges[Lower])*(insurance9[[#This Row],[charges]]&lt;kelas_charges[Upper]),0),1)</f>
        <v>1</v>
      </c>
      <c r="I1056" t="str" cm="1">
        <f t="array" ref="I1056">INDEX(kelas_charges[desc],MATCH(1,(insurance9[[#This Row],[charges]]&gt;=kelas_charges[Lower])*(insurance9[[#This Row],[charges]]&lt;kelas_charges[Upper]),0),1)</f>
        <v>1121 s.d 6817</v>
      </c>
      <c r="J1056">
        <f>IF(insurance9[[#This Row],[charges]]&gt;16700,1,0)</f>
        <v>0</v>
      </c>
      <c r="K1056" s="138">
        <f>insurance9[[#This Row],[charges]]</f>
        <v>3353.4703</v>
      </c>
      <c r="L1056">
        <f>insurance9[[#This Row],[age]]</f>
        <v>27</v>
      </c>
      <c r="M1056">
        <f>IF(insurance9[[#This Row],[smoker]]="yes",1,0)</f>
        <v>0</v>
      </c>
      <c r="N1056" t="str">
        <f>IF(insurance9[[#This Row],[smoker]]="yes","Perokok","Non Perokok")</f>
        <v>Non Perokok</v>
      </c>
      <c r="O1056" s="138">
        <f>insurance9[[#This Row],[charges]]</f>
        <v>3353.4703</v>
      </c>
      <c r="P1056" s="138" t="str" cm="1">
        <f t="array" ref="P1056">INDEX(bmi[bmi name],MATCH(1,(insurance9[[#This Row],[bmi]]&lt;bmi[bmi atas])*(insurance9[[#This Row],[bmi]]&gt;=bmi[bmi bawah]),0),0)</f>
        <v>Normal</v>
      </c>
      <c r="Q1056" s="138">
        <f>insurance9[[#This Row],[cha]]</f>
        <v>3353.4703</v>
      </c>
      <c r="R1056" s="138" t="str">
        <f>insurance9[[#This Row],[smo]]</f>
        <v>Non Perokok</v>
      </c>
      <c r="S1056" s="149">
        <f>insurance9[[#This Row],[bmi]]</f>
        <v>21.47</v>
      </c>
      <c r="T1056" s="149">
        <f>insurance9[[#This Row],[age]]</f>
        <v>27</v>
      </c>
      <c r="U1056" s="149">
        <f>insurance9[[#This Row],[bmi2]]</f>
        <v>21.47</v>
      </c>
      <c r="V1056">
        <f>insurance9[[#This Row],[charges_class]]</f>
        <v>1</v>
      </c>
      <c r="W1056">
        <f>VLOOKUP(insurance9[[#This Row],[region]],Table2[],2,0)</f>
        <v>1</v>
      </c>
      <c r="X1056">
        <f>IF(insurance9[[#This Row],[sex]]="female",0,1)</f>
        <v>0</v>
      </c>
      <c r="Y1056">
        <f>insurance9[[#This Row],[bmi]]</f>
        <v>21.47</v>
      </c>
      <c r="Z1056">
        <f>insurance9[[#This Row],[children]]</f>
        <v>0</v>
      </c>
    </row>
    <row r="1057" spans="1:26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 s="29">
        <v>10594.501550000001</v>
      </c>
      <c r="H1057" cm="1">
        <f t="array" ref="H1057">INDEX(kelas_charges[kelas],MATCH(1,(insurance9[[#This Row],[charges]]&gt;=kelas_charges[Lower])*(insurance9[[#This Row],[charges]]&lt;kelas_charges[Upper]),0),1)</f>
        <v>2</v>
      </c>
      <c r="I1057" t="str" cm="1">
        <f t="array" ref="I1057">INDEX(kelas_charges[desc],MATCH(1,(insurance9[[#This Row],[charges]]&gt;=kelas_charges[Lower])*(insurance9[[#This Row],[charges]]&lt;kelas_charges[Upper]),0),1)</f>
        <v>6817 s.d 12512</v>
      </c>
      <c r="J1057">
        <f>IF(insurance9[[#This Row],[charges]]&gt;16700,1,0)</f>
        <v>0</v>
      </c>
      <c r="K1057" s="138">
        <f>insurance9[[#This Row],[charges]]</f>
        <v>10594.501550000001</v>
      </c>
      <c r="L1057">
        <f>insurance9[[#This Row],[age]]</f>
        <v>55</v>
      </c>
      <c r="M1057">
        <f>IF(insurance9[[#This Row],[smoker]]="yes",1,0)</f>
        <v>0</v>
      </c>
      <c r="N1057" t="str">
        <f>IF(insurance9[[#This Row],[smoker]]="yes","Perokok","Non Perokok")</f>
        <v>Non Perokok</v>
      </c>
      <c r="O1057" s="138">
        <f>insurance9[[#This Row],[charges]]</f>
        <v>10594.501550000001</v>
      </c>
      <c r="P1057" s="138" t="str" cm="1">
        <f t="array" ref="P1057">INDEX(bmi[bmi name],MATCH(1,(insurance9[[#This Row],[bmi]]&lt;bmi[bmi atas])*(insurance9[[#This Row],[bmi]]&gt;=bmi[bmi bawah]),0),0)</f>
        <v>Obesitas I</v>
      </c>
      <c r="Q1057" s="138">
        <f>insurance9[[#This Row],[cha]]</f>
        <v>10594.501550000001</v>
      </c>
      <c r="R1057" s="138" t="str">
        <f>insurance9[[#This Row],[smo]]</f>
        <v>Non Perokok</v>
      </c>
      <c r="S1057" s="149">
        <f>insurance9[[#This Row],[bmi]]</f>
        <v>27.645</v>
      </c>
      <c r="T1057" s="149">
        <f>insurance9[[#This Row],[age]]</f>
        <v>55</v>
      </c>
      <c r="U1057" s="149">
        <f>insurance9[[#This Row],[bmi2]]</f>
        <v>27.645</v>
      </c>
      <c r="V1057">
        <f>insurance9[[#This Row],[charges_class]]</f>
        <v>2</v>
      </c>
      <c r="W1057">
        <f>VLOOKUP(insurance9[[#This Row],[region]],Table2[],2,0)</f>
        <v>1</v>
      </c>
      <c r="X1057">
        <f>IF(insurance9[[#This Row],[sex]]="female",0,1)</f>
        <v>1</v>
      </c>
      <c r="Y1057">
        <f>insurance9[[#This Row],[bmi]]</f>
        <v>27.645</v>
      </c>
      <c r="Z1057">
        <f>insurance9[[#This Row],[children]]</f>
        <v>0</v>
      </c>
    </row>
    <row r="1058" spans="1:26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 s="29">
        <v>8277.5229999999992</v>
      </c>
      <c r="H1058" cm="1">
        <f t="array" ref="H1058">INDEX(kelas_charges[kelas],MATCH(1,(insurance9[[#This Row],[charges]]&gt;=kelas_charges[Lower])*(insurance9[[#This Row],[charges]]&lt;kelas_charges[Upper]),0),1)</f>
        <v>2</v>
      </c>
      <c r="I1058" t="str" cm="1">
        <f t="array" ref="I1058">INDEX(kelas_charges[desc],MATCH(1,(insurance9[[#This Row],[charges]]&gt;=kelas_charges[Lower])*(insurance9[[#This Row],[charges]]&lt;kelas_charges[Upper]),0),1)</f>
        <v>6817 s.d 12512</v>
      </c>
      <c r="J1058">
        <f>IF(insurance9[[#This Row],[charges]]&gt;16700,1,0)</f>
        <v>0</v>
      </c>
      <c r="K1058" s="138">
        <f>insurance9[[#This Row],[charges]]</f>
        <v>8277.5229999999992</v>
      </c>
      <c r="L1058">
        <f>insurance9[[#This Row],[age]]</f>
        <v>48</v>
      </c>
      <c r="M1058">
        <f>IF(insurance9[[#This Row],[smoker]]="yes",1,0)</f>
        <v>0</v>
      </c>
      <c r="N1058" t="str">
        <f>IF(insurance9[[#This Row],[smoker]]="yes","Perokok","Non Perokok")</f>
        <v>Non Perokok</v>
      </c>
      <c r="O1058" s="138">
        <f>insurance9[[#This Row],[charges]]</f>
        <v>8277.5229999999992</v>
      </c>
      <c r="P1058" s="138" t="str" cm="1">
        <f t="array" ref="P1058">INDEX(bmi[bmi name],MATCH(1,(insurance9[[#This Row],[bmi]]&lt;bmi[bmi atas])*(insurance9[[#This Row],[bmi]]&gt;=bmi[bmi bawah]),0),0)</f>
        <v>Obesitas I</v>
      </c>
      <c r="Q1058" s="138">
        <f>insurance9[[#This Row],[cha]]</f>
        <v>8277.5229999999992</v>
      </c>
      <c r="R1058" s="138" t="str">
        <f>insurance9[[#This Row],[smo]]</f>
        <v>Non Perokok</v>
      </c>
      <c r="S1058" s="149">
        <f>insurance9[[#This Row],[bmi]]</f>
        <v>28.9</v>
      </c>
      <c r="T1058" s="149">
        <f>insurance9[[#This Row],[age]]</f>
        <v>48</v>
      </c>
      <c r="U1058" s="149">
        <f>insurance9[[#This Row],[bmi2]]</f>
        <v>28.9</v>
      </c>
      <c r="V1058">
        <f>insurance9[[#This Row],[charges_class]]</f>
        <v>2</v>
      </c>
      <c r="W1058">
        <f>VLOOKUP(insurance9[[#This Row],[region]],Table2[],2,0)</f>
        <v>3</v>
      </c>
      <c r="X1058">
        <f>IF(insurance9[[#This Row],[sex]]="female",0,1)</f>
        <v>0</v>
      </c>
      <c r="Y1058">
        <f>insurance9[[#This Row],[bmi]]</f>
        <v>28.9</v>
      </c>
      <c r="Z1058">
        <f>insurance9[[#This Row],[children]]</f>
        <v>0</v>
      </c>
    </row>
    <row r="1059" spans="1:26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 s="29">
        <v>17929.303370000001</v>
      </c>
      <c r="H1059" cm="1">
        <f t="array" ref="H1059">INDEX(kelas_charges[kelas],MATCH(1,(insurance9[[#This Row],[charges]]&gt;=kelas_charges[Lower])*(insurance9[[#This Row],[charges]]&lt;kelas_charges[Upper]),0),1)</f>
        <v>3</v>
      </c>
      <c r="I1059" t="str" cm="1">
        <f t="array" ref="I1059">INDEX(kelas_charges[desc],MATCH(1,(insurance9[[#This Row],[charges]]&gt;=kelas_charges[Lower])*(insurance9[[#This Row],[charges]]&lt;kelas_charges[Upper]),0),1)</f>
        <v>12512 s.d 18207</v>
      </c>
      <c r="J1059">
        <f>IF(insurance9[[#This Row],[charges]]&gt;16700,1,0)</f>
        <v>1</v>
      </c>
      <c r="K1059" s="138">
        <f>insurance9[[#This Row],[charges]]</f>
        <v>17929.303370000001</v>
      </c>
      <c r="L1059">
        <f>insurance9[[#This Row],[age]]</f>
        <v>45</v>
      </c>
      <c r="M1059">
        <f>IF(insurance9[[#This Row],[smoker]]="yes",1,0)</f>
        <v>0</v>
      </c>
      <c r="N1059" t="str">
        <f>IF(insurance9[[#This Row],[smoker]]="yes","Perokok","Non Perokok")</f>
        <v>Non Perokok</v>
      </c>
      <c r="O1059" s="138">
        <f>insurance9[[#This Row],[charges]]</f>
        <v>17929.303370000001</v>
      </c>
      <c r="P1059" s="138" t="str" cm="1">
        <f t="array" ref="P1059">INDEX(bmi[bmi name],MATCH(1,(insurance9[[#This Row],[bmi]]&lt;bmi[bmi atas])*(insurance9[[#This Row],[bmi]]&gt;=bmi[bmi bawah]),0),0)</f>
        <v>Obesitas II</v>
      </c>
      <c r="Q1059" s="138">
        <f>insurance9[[#This Row],[cha]]</f>
        <v>17929.303370000001</v>
      </c>
      <c r="R1059" s="138" t="str">
        <f>insurance9[[#This Row],[smo]]</f>
        <v>Non Perokok</v>
      </c>
      <c r="S1059" s="149">
        <f>insurance9[[#This Row],[bmi]]</f>
        <v>31.79</v>
      </c>
      <c r="T1059" s="149">
        <f>insurance9[[#This Row],[age]]</f>
        <v>45</v>
      </c>
      <c r="U1059" s="149">
        <f>insurance9[[#This Row],[bmi2]]</f>
        <v>31.79</v>
      </c>
      <c r="V1059">
        <f>insurance9[[#This Row],[charges_class]]</f>
        <v>3</v>
      </c>
      <c r="W1059">
        <f>VLOOKUP(insurance9[[#This Row],[region]],Table2[],2,0)</f>
        <v>4</v>
      </c>
      <c r="X1059">
        <f>IF(insurance9[[#This Row],[sex]]="female",0,1)</f>
        <v>0</v>
      </c>
      <c r="Y1059">
        <f>insurance9[[#This Row],[bmi]]</f>
        <v>31.79</v>
      </c>
      <c r="Z1059">
        <f>insurance9[[#This Row],[children]]</f>
        <v>0</v>
      </c>
    </row>
    <row r="1060" spans="1:26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 s="29">
        <v>2480.9791</v>
      </c>
      <c r="H1060" cm="1">
        <f t="array" ref="H1060">INDEX(kelas_charges[kelas],MATCH(1,(insurance9[[#This Row],[charges]]&gt;=kelas_charges[Lower])*(insurance9[[#This Row],[charges]]&lt;kelas_charges[Upper]),0),1)</f>
        <v>1</v>
      </c>
      <c r="I1060" t="str" cm="1">
        <f t="array" ref="I1060">INDEX(kelas_charges[desc],MATCH(1,(insurance9[[#This Row],[charges]]&gt;=kelas_charges[Lower])*(insurance9[[#This Row],[charges]]&lt;kelas_charges[Upper]),0),1)</f>
        <v>1121 s.d 6817</v>
      </c>
      <c r="J1060">
        <f>IF(insurance9[[#This Row],[charges]]&gt;16700,1,0)</f>
        <v>0</v>
      </c>
      <c r="K1060" s="138">
        <f>insurance9[[#This Row],[charges]]</f>
        <v>2480.9791</v>
      </c>
      <c r="L1060">
        <f>insurance9[[#This Row],[age]]</f>
        <v>24</v>
      </c>
      <c r="M1060">
        <f>IF(insurance9[[#This Row],[smoker]]="yes",1,0)</f>
        <v>0</v>
      </c>
      <c r="N1060" t="str">
        <f>IF(insurance9[[#This Row],[smoker]]="yes","Perokok","Non Perokok")</f>
        <v>Non Perokok</v>
      </c>
      <c r="O1060" s="138">
        <f>insurance9[[#This Row],[charges]]</f>
        <v>2480.9791</v>
      </c>
      <c r="P1060" s="138" t="str" cm="1">
        <f t="array" ref="P1060">INDEX(bmi[bmi name],MATCH(1,(insurance9[[#This Row],[bmi]]&lt;bmi[bmi atas])*(insurance9[[#This Row],[bmi]]&gt;=bmi[bmi bawah]),0),0)</f>
        <v>Obesitas II</v>
      </c>
      <c r="Q1060" s="138">
        <f>insurance9[[#This Row],[cha]]</f>
        <v>2480.9791</v>
      </c>
      <c r="R1060" s="138" t="str">
        <f>insurance9[[#This Row],[smo]]</f>
        <v>Non Perokok</v>
      </c>
      <c r="S1060" s="149">
        <f>insurance9[[#This Row],[bmi]]</f>
        <v>39.49</v>
      </c>
      <c r="T1060" s="149">
        <f>insurance9[[#This Row],[age]]</f>
        <v>24</v>
      </c>
      <c r="U1060" s="149">
        <f>insurance9[[#This Row],[bmi2]]</f>
        <v>39.49</v>
      </c>
      <c r="V1060">
        <f>insurance9[[#This Row],[charges_class]]</f>
        <v>1</v>
      </c>
      <c r="W1060">
        <f>VLOOKUP(insurance9[[#This Row],[region]],Table2[],2,0)</f>
        <v>4</v>
      </c>
      <c r="X1060">
        <f>IF(insurance9[[#This Row],[sex]]="female",0,1)</f>
        <v>0</v>
      </c>
      <c r="Y1060">
        <f>insurance9[[#This Row],[bmi]]</f>
        <v>39.49</v>
      </c>
      <c r="Z1060">
        <f>insurance9[[#This Row],[children]]</f>
        <v>0</v>
      </c>
    </row>
    <row r="1061" spans="1:26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 s="29">
        <v>4462.7218000000003</v>
      </c>
      <c r="H1061" cm="1">
        <f t="array" ref="H1061">INDEX(kelas_charges[kelas],MATCH(1,(insurance9[[#This Row],[charges]]&gt;=kelas_charges[Lower])*(insurance9[[#This Row],[charges]]&lt;kelas_charges[Upper]),0),1)</f>
        <v>1</v>
      </c>
      <c r="I1061" t="str" cm="1">
        <f t="array" ref="I1061">INDEX(kelas_charges[desc],MATCH(1,(insurance9[[#This Row],[charges]]&gt;=kelas_charges[Lower])*(insurance9[[#This Row],[charges]]&lt;kelas_charges[Upper]),0),1)</f>
        <v>1121 s.d 6817</v>
      </c>
      <c r="J1061">
        <f>IF(insurance9[[#This Row],[charges]]&gt;16700,1,0)</f>
        <v>0</v>
      </c>
      <c r="K1061" s="138">
        <f>insurance9[[#This Row],[charges]]</f>
        <v>4462.7218000000003</v>
      </c>
      <c r="L1061">
        <f>insurance9[[#This Row],[age]]</f>
        <v>32</v>
      </c>
      <c r="M1061">
        <f>IF(insurance9[[#This Row],[smoker]]="yes",1,0)</f>
        <v>0</v>
      </c>
      <c r="N1061" t="str">
        <f>IF(insurance9[[#This Row],[smoker]]="yes","Perokok","Non Perokok")</f>
        <v>Non Perokok</v>
      </c>
      <c r="O1061" s="138">
        <f>insurance9[[#This Row],[charges]]</f>
        <v>4462.7218000000003</v>
      </c>
      <c r="P1061" s="138" t="str" cm="1">
        <f t="array" ref="P1061">INDEX(bmi[bmi name],MATCH(1,(insurance9[[#This Row],[bmi]]&lt;bmi[bmi atas])*(insurance9[[#This Row],[bmi]]&gt;=bmi[bmi bawah]),0),0)</f>
        <v>Obesitas II</v>
      </c>
      <c r="Q1061" s="138">
        <f>insurance9[[#This Row],[cha]]</f>
        <v>4462.7218000000003</v>
      </c>
      <c r="R1061" s="138" t="str">
        <f>insurance9[[#This Row],[smo]]</f>
        <v>Non Perokok</v>
      </c>
      <c r="S1061" s="149">
        <f>insurance9[[#This Row],[bmi]]</f>
        <v>33.82</v>
      </c>
      <c r="T1061" s="149">
        <f>insurance9[[#This Row],[age]]</f>
        <v>32</v>
      </c>
      <c r="U1061" s="149">
        <f>insurance9[[#This Row],[bmi2]]</f>
        <v>33.82</v>
      </c>
      <c r="V1061">
        <f>insurance9[[#This Row],[charges_class]]</f>
        <v>1</v>
      </c>
      <c r="W1061">
        <f>VLOOKUP(insurance9[[#This Row],[region]],Table2[],2,0)</f>
        <v>1</v>
      </c>
      <c r="X1061">
        <f>IF(insurance9[[#This Row],[sex]]="female",0,1)</f>
        <v>1</v>
      </c>
      <c r="Y1061">
        <f>insurance9[[#This Row],[bmi]]</f>
        <v>33.82</v>
      </c>
      <c r="Z1061">
        <f>insurance9[[#This Row],[children]]</f>
        <v>1</v>
      </c>
    </row>
    <row r="1062" spans="1:26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 s="29">
        <v>1981.5818999999999</v>
      </c>
      <c r="H1062" cm="1">
        <f t="array" ref="H1062">INDEX(kelas_charges[kelas],MATCH(1,(insurance9[[#This Row],[charges]]&gt;=kelas_charges[Lower])*(insurance9[[#This Row],[charges]]&lt;kelas_charges[Upper]),0),1)</f>
        <v>1</v>
      </c>
      <c r="I1062" t="str" cm="1">
        <f t="array" ref="I1062">INDEX(kelas_charges[desc],MATCH(1,(insurance9[[#This Row],[charges]]&gt;=kelas_charges[Lower])*(insurance9[[#This Row],[charges]]&lt;kelas_charges[Upper]),0),1)</f>
        <v>1121 s.d 6817</v>
      </c>
      <c r="J1062">
        <f>IF(insurance9[[#This Row],[charges]]&gt;16700,1,0)</f>
        <v>0</v>
      </c>
      <c r="K1062" s="138">
        <f>insurance9[[#This Row],[charges]]</f>
        <v>1981.5818999999999</v>
      </c>
      <c r="L1062">
        <f>insurance9[[#This Row],[age]]</f>
        <v>24</v>
      </c>
      <c r="M1062">
        <f>IF(insurance9[[#This Row],[smoker]]="yes",1,0)</f>
        <v>0</v>
      </c>
      <c r="N1062" t="str">
        <f>IF(insurance9[[#This Row],[smoker]]="yes","Perokok","Non Perokok")</f>
        <v>Non Perokok</v>
      </c>
      <c r="O1062" s="138">
        <f>insurance9[[#This Row],[charges]]</f>
        <v>1981.5818999999999</v>
      </c>
      <c r="P1062" s="138" t="str" cm="1">
        <f t="array" ref="P1062">INDEX(bmi[bmi name],MATCH(1,(insurance9[[#This Row],[bmi]]&lt;bmi[bmi atas])*(insurance9[[#This Row],[bmi]]&gt;=bmi[bmi bawah]),0),0)</f>
        <v>Obesitas II</v>
      </c>
      <c r="Q1062" s="138">
        <f>insurance9[[#This Row],[cha]]</f>
        <v>1981.5818999999999</v>
      </c>
      <c r="R1062" s="138" t="str">
        <f>insurance9[[#This Row],[smo]]</f>
        <v>Non Perokok</v>
      </c>
      <c r="S1062" s="149">
        <f>insurance9[[#This Row],[bmi]]</f>
        <v>32.01</v>
      </c>
      <c r="T1062" s="149">
        <f>insurance9[[#This Row],[age]]</f>
        <v>24</v>
      </c>
      <c r="U1062" s="149">
        <f>insurance9[[#This Row],[bmi2]]</f>
        <v>32.01</v>
      </c>
      <c r="V1062">
        <f>insurance9[[#This Row],[charges_class]]</f>
        <v>1</v>
      </c>
      <c r="W1062">
        <f>VLOOKUP(insurance9[[#This Row],[region]],Table2[],2,0)</f>
        <v>4</v>
      </c>
      <c r="X1062">
        <f>IF(insurance9[[#This Row],[sex]]="female",0,1)</f>
        <v>1</v>
      </c>
      <c r="Y1062">
        <f>insurance9[[#This Row],[bmi]]</f>
        <v>32.01</v>
      </c>
      <c r="Z1062">
        <f>insurance9[[#This Row],[children]]</f>
        <v>0</v>
      </c>
    </row>
    <row r="1063" spans="1:26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 s="29">
        <v>11554.223599999999</v>
      </c>
      <c r="H1063" cm="1">
        <f t="array" ref="H1063">INDEX(kelas_charges[kelas],MATCH(1,(insurance9[[#This Row],[charges]]&gt;=kelas_charges[Lower])*(insurance9[[#This Row],[charges]]&lt;kelas_charges[Upper]),0),1)</f>
        <v>2</v>
      </c>
      <c r="I1063" t="str" cm="1">
        <f t="array" ref="I1063">INDEX(kelas_charges[desc],MATCH(1,(insurance9[[#This Row],[charges]]&gt;=kelas_charges[Lower])*(insurance9[[#This Row],[charges]]&lt;kelas_charges[Upper]),0),1)</f>
        <v>6817 s.d 12512</v>
      </c>
      <c r="J1063">
        <f>IF(insurance9[[#This Row],[charges]]&gt;16700,1,0)</f>
        <v>0</v>
      </c>
      <c r="K1063" s="138">
        <f>insurance9[[#This Row],[charges]]</f>
        <v>11554.223599999999</v>
      </c>
      <c r="L1063">
        <f>insurance9[[#This Row],[age]]</f>
        <v>57</v>
      </c>
      <c r="M1063">
        <f>IF(insurance9[[#This Row],[smoker]]="yes",1,0)</f>
        <v>0</v>
      </c>
      <c r="N1063" t="str">
        <f>IF(insurance9[[#This Row],[smoker]]="yes","Perokok","Non Perokok")</f>
        <v>Non Perokok</v>
      </c>
      <c r="O1063" s="138">
        <f>insurance9[[#This Row],[charges]]</f>
        <v>11554.223599999999</v>
      </c>
      <c r="P1063" s="138" t="str" cm="1">
        <f t="array" ref="P1063">INDEX(bmi[bmi name],MATCH(1,(insurance9[[#This Row],[bmi]]&lt;bmi[bmi atas])*(insurance9[[#This Row],[bmi]]&gt;=bmi[bmi bawah]),0),0)</f>
        <v>Obesitas I</v>
      </c>
      <c r="Q1063" s="138">
        <f>insurance9[[#This Row],[cha]]</f>
        <v>11554.223599999999</v>
      </c>
      <c r="R1063" s="138" t="str">
        <f>insurance9[[#This Row],[smo]]</f>
        <v>Non Perokok</v>
      </c>
      <c r="S1063" s="149">
        <f>insurance9[[#This Row],[bmi]]</f>
        <v>27.94</v>
      </c>
      <c r="T1063" s="149">
        <f>insurance9[[#This Row],[age]]</f>
        <v>57</v>
      </c>
      <c r="U1063" s="149">
        <f>insurance9[[#This Row],[bmi2]]</f>
        <v>27.94</v>
      </c>
      <c r="V1063">
        <f>insurance9[[#This Row],[charges_class]]</f>
        <v>2</v>
      </c>
      <c r="W1063">
        <f>VLOOKUP(insurance9[[#This Row],[region]],Table2[],2,0)</f>
        <v>4</v>
      </c>
      <c r="X1063">
        <f>IF(insurance9[[#This Row],[sex]]="female",0,1)</f>
        <v>1</v>
      </c>
      <c r="Y1063">
        <f>insurance9[[#This Row],[bmi]]</f>
        <v>27.94</v>
      </c>
      <c r="Z1063">
        <f>insurance9[[#This Row],[children]]</f>
        <v>1</v>
      </c>
    </row>
    <row r="1064" spans="1:26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 s="29">
        <v>48970.247600000002</v>
      </c>
      <c r="H1064" cm="1">
        <f t="array" ref="H1064">INDEX(kelas_charges[kelas],MATCH(1,(insurance9[[#This Row],[charges]]&gt;=kelas_charges[Lower])*(insurance9[[#This Row],[charges]]&lt;kelas_charges[Upper]),0),1)</f>
        <v>9</v>
      </c>
      <c r="I1064" t="str" cm="1">
        <f t="array" ref="I1064">INDEX(kelas_charges[desc],MATCH(1,(insurance9[[#This Row],[charges]]&gt;=kelas_charges[Lower])*(insurance9[[#This Row],[charges]]&lt;kelas_charges[Upper]),0),1)</f>
        <v>46684 s.d 52379</v>
      </c>
      <c r="J1064">
        <f>IF(insurance9[[#This Row],[charges]]&gt;16700,1,0)</f>
        <v>1</v>
      </c>
      <c r="K1064" s="138">
        <f>insurance9[[#This Row],[charges]]</f>
        <v>48970.247600000002</v>
      </c>
      <c r="L1064">
        <f>insurance9[[#This Row],[age]]</f>
        <v>59</v>
      </c>
      <c r="M1064">
        <f>IF(insurance9[[#This Row],[smoker]]="yes",1,0)</f>
        <v>1</v>
      </c>
      <c r="N1064" t="str">
        <f>IF(insurance9[[#This Row],[smoker]]="yes","Perokok","Non Perokok")</f>
        <v>Perokok</v>
      </c>
      <c r="O1064" s="138">
        <f>insurance9[[#This Row],[charges]]</f>
        <v>48970.247600000002</v>
      </c>
      <c r="P1064" s="138" t="str" cm="1">
        <f t="array" ref="P1064">INDEX(bmi[bmi name],MATCH(1,(insurance9[[#This Row],[bmi]]&lt;bmi[bmi atas])*(insurance9[[#This Row],[bmi]]&gt;=bmi[bmi bawah]),0),0)</f>
        <v>Obesitas II</v>
      </c>
      <c r="Q1064" s="138">
        <f>insurance9[[#This Row],[cha]]</f>
        <v>48970.247600000002</v>
      </c>
      <c r="R1064" s="138" t="str">
        <f>insurance9[[#This Row],[smo]]</f>
        <v>Perokok</v>
      </c>
      <c r="S1064" s="149">
        <f>insurance9[[#This Row],[bmi]]</f>
        <v>41.14</v>
      </c>
      <c r="T1064" s="149">
        <f>insurance9[[#This Row],[age]]</f>
        <v>59</v>
      </c>
      <c r="U1064" s="149">
        <f>insurance9[[#This Row],[bmi2]]</f>
        <v>41.14</v>
      </c>
      <c r="V1064">
        <f>insurance9[[#This Row],[charges_class]]</f>
        <v>9</v>
      </c>
      <c r="W1064">
        <f>VLOOKUP(insurance9[[#This Row],[region]],Table2[],2,0)</f>
        <v>4</v>
      </c>
      <c r="X1064">
        <f>IF(insurance9[[#This Row],[sex]]="female",0,1)</f>
        <v>1</v>
      </c>
      <c r="Y1064">
        <f>insurance9[[#This Row],[bmi]]</f>
        <v>41.14</v>
      </c>
      <c r="Z1064">
        <f>insurance9[[#This Row],[children]]</f>
        <v>1</v>
      </c>
    </row>
    <row r="1065" spans="1:26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 s="29">
        <v>6548.1950500000003</v>
      </c>
      <c r="H1065" cm="1">
        <f t="array" ref="H1065">INDEX(kelas_charges[kelas],MATCH(1,(insurance9[[#This Row],[charges]]&gt;=kelas_charges[Lower])*(insurance9[[#This Row],[charges]]&lt;kelas_charges[Upper]),0),1)</f>
        <v>1</v>
      </c>
      <c r="I1065" t="str" cm="1">
        <f t="array" ref="I1065">INDEX(kelas_charges[desc],MATCH(1,(insurance9[[#This Row],[charges]]&gt;=kelas_charges[Lower])*(insurance9[[#This Row],[charges]]&lt;kelas_charges[Upper]),0),1)</f>
        <v>1121 s.d 6817</v>
      </c>
      <c r="J1065">
        <f>IF(insurance9[[#This Row],[charges]]&gt;16700,1,0)</f>
        <v>0</v>
      </c>
      <c r="K1065" s="138">
        <f>insurance9[[#This Row],[charges]]</f>
        <v>6548.1950500000003</v>
      </c>
      <c r="L1065">
        <f>insurance9[[#This Row],[age]]</f>
        <v>36</v>
      </c>
      <c r="M1065">
        <f>IF(insurance9[[#This Row],[smoker]]="yes",1,0)</f>
        <v>0</v>
      </c>
      <c r="N1065" t="str">
        <f>IF(insurance9[[#This Row],[smoker]]="yes","Perokok","Non Perokok")</f>
        <v>Non Perokok</v>
      </c>
      <c r="O1065" s="138">
        <f>insurance9[[#This Row],[charges]]</f>
        <v>6548.1950500000003</v>
      </c>
      <c r="P1065" s="138" t="str" cm="1">
        <f t="array" ref="P1065">INDEX(bmi[bmi name],MATCH(1,(insurance9[[#This Row],[bmi]]&lt;bmi[bmi atas])*(insurance9[[#This Row],[bmi]]&gt;=bmi[bmi bawah]),0),0)</f>
        <v>Obesitas I</v>
      </c>
      <c r="Q1065" s="138">
        <f>insurance9[[#This Row],[cha]]</f>
        <v>6548.1950500000003</v>
      </c>
      <c r="R1065" s="138" t="str">
        <f>insurance9[[#This Row],[smo]]</f>
        <v>Non Perokok</v>
      </c>
      <c r="S1065" s="149">
        <f>insurance9[[#This Row],[bmi]]</f>
        <v>28.594999999999999</v>
      </c>
      <c r="T1065" s="149">
        <f>insurance9[[#This Row],[age]]</f>
        <v>36</v>
      </c>
      <c r="U1065" s="149">
        <f>insurance9[[#This Row],[bmi2]]</f>
        <v>28.594999999999999</v>
      </c>
      <c r="V1065">
        <f>insurance9[[#This Row],[charges_class]]</f>
        <v>1</v>
      </c>
      <c r="W1065">
        <f>VLOOKUP(insurance9[[#This Row],[region]],Table2[],2,0)</f>
        <v>1</v>
      </c>
      <c r="X1065">
        <f>IF(insurance9[[#This Row],[sex]]="female",0,1)</f>
        <v>1</v>
      </c>
      <c r="Y1065">
        <f>insurance9[[#This Row],[bmi]]</f>
        <v>28.594999999999999</v>
      </c>
      <c r="Z1065">
        <f>insurance9[[#This Row],[children]]</f>
        <v>3</v>
      </c>
    </row>
    <row r="1066" spans="1:26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 s="29">
        <v>5708.8670000000002</v>
      </c>
      <c r="H1066" cm="1">
        <f t="array" ref="H1066">INDEX(kelas_charges[kelas],MATCH(1,(insurance9[[#This Row],[charges]]&gt;=kelas_charges[Lower])*(insurance9[[#This Row],[charges]]&lt;kelas_charges[Upper]),0),1)</f>
        <v>1</v>
      </c>
      <c r="I1066" t="str" cm="1">
        <f t="array" ref="I1066">INDEX(kelas_charges[desc],MATCH(1,(insurance9[[#This Row],[charges]]&gt;=kelas_charges[Lower])*(insurance9[[#This Row],[charges]]&lt;kelas_charges[Upper]),0),1)</f>
        <v>1121 s.d 6817</v>
      </c>
      <c r="J1066">
        <f>IF(insurance9[[#This Row],[charges]]&gt;16700,1,0)</f>
        <v>0</v>
      </c>
      <c r="K1066" s="138">
        <f>insurance9[[#This Row],[charges]]</f>
        <v>5708.8670000000002</v>
      </c>
      <c r="L1066">
        <f>insurance9[[#This Row],[age]]</f>
        <v>29</v>
      </c>
      <c r="M1066">
        <f>IF(insurance9[[#This Row],[smoker]]="yes",1,0)</f>
        <v>0</v>
      </c>
      <c r="N1066" t="str">
        <f>IF(insurance9[[#This Row],[smoker]]="yes","Perokok","Non Perokok")</f>
        <v>Non Perokok</v>
      </c>
      <c r="O1066" s="138">
        <f>insurance9[[#This Row],[charges]]</f>
        <v>5708.8670000000002</v>
      </c>
      <c r="P1066" s="138" t="str" cm="1">
        <f t="array" ref="P1066">INDEX(bmi[bmi name],MATCH(1,(insurance9[[#This Row],[bmi]]&lt;bmi[bmi atas])*(insurance9[[#This Row],[bmi]]&gt;=bmi[bmi bawah]),0),0)</f>
        <v>Obesitas I</v>
      </c>
      <c r="Q1066" s="138">
        <f>insurance9[[#This Row],[cha]]</f>
        <v>5708.8670000000002</v>
      </c>
      <c r="R1066" s="138" t="str">
        <f>insurance9[[#This Row],[smo]]</f>
        <v>Non Perokok</v>
      </c>
      <c r="S1066" s="149">
        <f>insurance9[[#This Row],[bmi]]</f>
        <v>25.6</v>
      </c>
      <c r="T1066" s="149">
        <f>insurance9[[#This Row],[age]]</f>
        <v>29</v>
      </c>
      <c r="U1066" s="149">
        <f>insurance9[[#This Row],[bmi2]]</f>
        <v>25.6</v>
      </c>
      <c r="V1066">
        <f>insurance9[[#This Row],[charges_class]]</f>
        <v>1</v>
      </c>
      <c r="W1066">
        <f>VLOOKUP(insurance9[[#This Row],[region]],Table2[],2,0)</f>
        <v>3</v>
      </c>
      <c r="X1066">
        <f>IF(insurance9[[#This Row],[sex]]="female",0,1)</f>
        <v>0</v>
      </c>
      <c r="Y1066">
        <f>insurance9[[#This Row],[bmi]]</f>
        <v>25.6</v>
      </c>
      <c r="Z1066">
        <f>insurance9[[#This Row],[children]]</f>
        <v>4</v>
      </c>
    </row>
    <row r="1067" spans="1:26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 s="29">
        <v>7045.4989999999998</v>
      </c>
      <c r="H1067" cm="1">
        <f t="array" ref="H1067">INDEX(kelas_charges[kelas],MATCH(1,(insurance9[[#This Row],[charges]]&gt;=kelas_charges[Lower])*(insurance9[[#This Row],[charges]]&lt;kelas_charges[Upper]),0),1)</f>
        <v>2</v>
      </c>
      <c r="I1067" t="str" cm="1">
        <f t="array" ref="I1067">INDEX(kelas_charges[desc],MATCH(1,(insurance9[[#This Row],[charges]]&gt;=kelas_charges[Lower])*(insurance9[[#This Row],[charges]]&lt;kelas_charges[Upper]),0),1)</f>
        <v>6817 s.d 12512</v>
      </c>
      <c r="J1067">
        <f>IF(insurance9[[#This Row],[charges]]&gt;16700,1,0)</f>
        <v>0</v>
      </c>
      <c r="K1067" s="138">
        <f>insurance9[[#This Row],[charges]]</f>
        <v>7045.4989999999998</v>
      </c>
      <c r="L1067">
        <f>insurance9[[#This Row],[age]]</f>
        <v>42</v>
      </c>
      <c r="M1067">
        <f>IF(insurance9[[#This Row],[smoker]]="yes",1,0)</f>
        <v>0</v>
      </c>
      <c r="N1067" t="str">
        <f>IF(insurance9[[#This Row],[smoker]]="yes","Perokok","Non Perokok")</f>
        <v>Non Perokok</v>
      </c>
      <c r="O1067" s="138">
        <f>insurance9[[#This Row],[charges]]</f>
        <v>7045.4989999999998</v>
      </c>
      <c r="P1067" s="138" t="str" cm="1">
        <f t="array" ref="P1067">INDEX(bmi[bmi name],MATCH(1,(insurance9[[#This Row],[bmi]]&lt;bmi[bmi atas])*(insurance9[[#This Row],[bmi]]&gt;=bmi[bmi bawah]),0),0)</f>
        <v>Obesitas I</v>
      </c>
      <c r="Q1067" s="138">
        <f>insurance9[[#This Row],[cha]]</f>
        <v>7045.4989999999998</v>
      </c>
      <c r="R1067" s="138" t="str">
        <f>insurance9[[#This Row],[smo]]</f>
        <v>Non Perokok</v>
      </c>
      <c r="S1067" s="149">
        <f>insurance9[[#This Row],[bmi]]</f>
        <v>25.3</v>
      </c>
      <c r="T1067" s="149">
        <f>insurance9[[#This Row],[age]]</f>
        <v>42</v>
      </c>
      <c r="U1067" s="149">
        <f>insurance9[[#This Row],[bmi2]]</f>
        <v>25.3</v>
      </c>
      <c r="V1067">
        <f>insurance9[[#This Row],[charges_class]]</f>
        <v>2</v>
      </c>
      <c r="W1067">
        <f>VLOOKUP(insurance9[[#This Row],[region]],Table2[],2,0)</f>
        <v>3</v>
      </c>
      <c r="X1067">
        <f>IF(insurance9[[#This Row],[sex]]="female",0,1)</f>
        <v>0</v>
      </c>
      <c r="Y1067">
        <f>insurance9[[#This Row],[bmi]]</f>
        <v>25.3</v>
      </c>
      <c r="Z1067">
        <f>insurance9[[#This Row],[children]]</f>
        <v>1</v>
      </c>
    </row>
    <row r="1068" spans="1:26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 s="29">
        <v>8978.1851000000006</v>
      </c>
      <c r="H1068" cm="1">
        <f t="array" ref="H1068">INDEX(kelas_charges[kelas],MATCH(1,(insurance9[[#This Row],[charges]]&gt;=kelas_charges[Lower])*(insurance9[[#This Row],[charges]]&lt;kelas_charges[Upper]),0),1)</f>
        <v>2</v>
      </c>
      <c r="I1068" t="str" cm="1">
        <f t="array" ref="I1068">INDEX(kelas_charges[desc],MATCH(1,(insurance9[[#This Row],[charges]]&gt;=kelas_charges[Lower])*(insurance9[[#This Row],[charges]]&lt;kelas_charges[Upper]),0),1)</f>
        <v>6817 s.d 12512</v>
      </c>
      <c r="J1068">
        <f>IF(insurance9[[#This Row],[charges]]&gt;16700,1,0)</f>
        <v>0</v>
      </c>
      <c r="K1068" s="138">
        <f>insurance9[[#This Row],[charges]]</f>
        <v>8978.1851000000006</v>
      </c>
      <c r="L1068">
        <f>insurance9[[#This Row],[age]]</f>
        <v>48</v>
      </c>
      <c r="M1068">
        <f>IF(insurance9[[#This Row],[smoker]]="yes",1,0)</f>
        <v>0</v>
      </c>
      <c r="N1068" t="str">
        <f>IF(insurance9[[#This Row],[smoker]]="yes","Perokok","Non Perokok")</f>
        <v>Non Perokok</v>
      </c>
      <c r="O1068" s="138">
        <f>insurance9[[#This Row],[charges]]</f>
        <v>8978.1851000000006</v>
      </c>
      <c r="P1068" s="138" t="str" cm="1">
        <f t="array" ref="P1068">INDEX(bmi[bmi name],MATCH(1,(insurance9[[#This Row],[bmi]]&lt;bmi[bmi atas])*(insurance9[[#This Row],[bmi]]&gt;=bmi[bmi bawah]),0),0)</f>
        <v>Obesitas II</v>
      </c>
      <c r="Q1068" s="138">
        <f>insurance9[[#This Row],[cha]]</f>
        <v>8978.1851000000006</v>
      </c>
      <c r="R1068" s="138" t="str">
        <f>insurance9[[#This Row],[smo]]</f>
        <v>Non Perokok</v>
      </c>
      <c r="S1068" s="149">
        <f>insurance9[[#This Row],[bmi]]</f>
        <v>37.29</v>
      </c>
      <c r="T1068" s="149">
        <f>insurance9[[#This Row],[age]]</f>
        <v>48</v>
      </c>
      <c r="U1068" s="149">
        <f>insurance9[[#This Row],[bmi2]]</f>
        <v>37.29</v>
      </c>
      <c r="V1068">
        <f>insurance9[[#This Row],[charges_class]]</f>
        <v>2</v>
      </c>
      <c r="W1068">
        <f>VLOOKUP(insurance9[[#This Row],[region]],Table2[],2,0)</f>
        <v>4</v>
      </c>
      <c r="X1068">
        <f>IF(insurance9[[#This Row],[sex]]="female",0,1)</f>
        <v>1</v>
      </c>
      <c r="Y1068">
        <f>insurance9[[#This Row],[bmi]]</f>
        <v>37.29</v>
      </c>
      <c r="Z1068">
        <f>insurance9[[#This Row],[children]]</f>
        <v>2</v>
      </c>
    </row>
    <row r="1069" spans="1:26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 s="29">
        <v>5757.41345</v>
      </c>
      <c r="H1069" cm="1">
        <f t="array" ref="H1069">INDEX(kelas_charges[kelas],MATCH(1,(insurance9[[#This Row],[charges]]&gt;=kelas_charges[Lower])*(insurance9[[#This Row],[charges]]&lt;kelas_charges[Upper]),0),1)</f>
        <v>1</v>
      </c>
      <c r="I1069" t="str" cm="1">
        <f t="array" ref="I1069">INDEX(kelas_charges[desc],MATCH(1,(insurance9[[#This Row],[charges]]&gt;=kelas_charges[Lower])*(insurance9[[#This Row],[charges]]&lt;kelas_charges[Upper]),0),1)</f>
        <v>1121 s.d 6817</v>
      </c>
      <c r="J1069">
        <f>IF(insurance9[[#This Row],[charges]]&gt;16700,1,0)</f>
        <v>0</v>
      </c>
      <c r="K1069" s="138">
        <f>insurance9[[#This Row],[charges]]</f>
        <v>5757.41345</v>
      </c>
      <c r="L1069">
        <f>insurance9[[#This Row],[age]]</f>
        <v>39</v>
      </c>
      <c r="M1069">
        <f>IF(insurance9[[#This Row],[smoker]]="yes",1,0)</f>
        <v>0</v>
      </c>
      <c r="N1069" t="str">
        <f>IF(insurance9[[#This Row],[smoker]]="yes","Perokok","Non Perokok")</f>
        <v>Non Perokok</v>
      </c>
      <c r="O1069" s="138">
        <f>insurance9[[#This Row],[charges]]</f>
        <v>5757.41345</v>
      </c>
      <c r="P1069" s="138" t="str" cm="1">
        <f t="array" ref="P1069">INDEX(bmi[bmi name],MATCH(1,(insurance9[[#This Row],[bmi]]&lt;bmi[bmi atas])*(insurance9[[#This Row],[bmi]]&gt;=bmi[bmi bawah]),0),0)</f>
        <v>Obesitas II</v>
      </c>
      <c r="Q1069" s="138">
        <f>insurance9[[#This Row],[cha]]</f>
        <v>5757.41345</v>
      </c>
      <c r="R1069" s="138" t="str">
        <f>insurance9[[#This Row],[smo]]</f>
        <v>Non Perokok</v>
      </c>
      <c r="S1069" s="149">
        <f>insurance9[[#This Row],[bmi]]</f>
        <v>42.655000000000001</v>
      </c>
      <c r="T1069" s="149">
        <f>insurance9[[#This Row],[age]]</f>
        <v>39</v>
      </c>
      <c r="U1069" s="149">
        <f>insurance9[[#This Row],[bmi2]]</f>
        <v>42.655000000000001</v>
      </c>
      <c r="V1069">
        <f>insurance9[[#This Row],[charges_class]]</f>
        <v>1</v>
      </c>
      <c r="W1069">
        <f>VLOOKUP(insurance9[[#This Row],[region]],Table2[],2,0)</f>
        <v>2</v>
      </c>
      <c r="X1069">
        <f>IF(insurance9[[#This Row],[sex]]="female",0,1)</f>
        <v>1</v>
      </c>
      <c r="Y1069">
        <f>insurance9[[#This Row],[bmi]]</f>
        <v>42.655000000000001</v>
      </c>
      <c r="Z1069">
        <f>insurance9[[#This Row],[children]]</f>
        <v>0</v>
      </c>
    </row>
    <row r="1070" spans="1:26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 s="29">
        <v>14349.8544</v>
      </c>
      <c r="H1070" cm="1">
        <f t="array" ref="H1070">INDEX(kelas_charges[kelas],MATCH(1,(insurance9[[#This Row],[charges]]&gt;=kelas_charges[Lower])*(insurance9[[#This Row],[charges]]&lt;kelas_charges[Upper]),0),1)</f>
        <v>3</v>
      </c>
      <c r="I1070" t="str" cm="1">
        <f t="array" ref="I1070">INDEX(kelas_charges[desc],MATCH(1,(insurance9[[#This Row],[charges]]&gt;=kelas_charges[Lower])*(insurance9[[#This Row],[charges]]&lt;kelas_charges[Upper]),0),1)</f>
        <v>12512 s.d 18207</v>
      </c>
      <c r="J1070">
        <f>IF(insurance9[[#This Row],[charges]]&gt;16700,1,0)</f>
        <v>0</v>
      </c>
      <c r="K1070" s="138">
        <f>insurance9[[#This Row],[charges]]</f>
        <v>14349.8544</v>
      </c>
      <c r="L1070">
        <f>insurance9[[#This Row],[age]]</f>
        <v>63</v>
      </c>
      <c r="M1070">
        <f>IF(insurance9[[#This Row],[smoker]]="yes",1,0)</f>
        <v>0</v>
      </c>
      <c r="N1070" t="str">
        <f>IF(insurance9[[#This Row],[smoker]]="yes","Perokok","Non Perokok")</f>
        <v>Non Perokok</v>
      </c>
      <c r="O1070" s="138">
        <f>insurance9[[#This Row],[charges]]</f>
        <v>14349.8544</v>
      </c>
      <c r="P1070" s="138" t="str" cm="1">
        <f t="array" ref="P1070">INDEX(bmi[bmi name],MATCH(1,(insurance9[[#This Row],[bmi]]&lt;bmi[bmi atas])*(insurance9[[#This Row],[bmi]]&gt;=bmi[bmi bawah]),0),0)</f>
        <v>Normal</v>
      </c>
      <c r="Q1070" s="138">
        <f>insurance9[[#This Row],[cha]]</f>
        <v>14349.8544</v>
      </c>
      <c r="R1070" s="138" t="str">
        <f>insurance9[[#This Row],[smo]]</f>
        <v>Non Perokok</v>
      </c>
      <c r="S1070" s="149">
        <f>insurance9[[#This Row],[bmi]]</f>
        <v>21.66</v>
      </c>
      <c r="T1070" s="149">
        <f>insurance9[[#This Row],[age]]</f>
        <v>63</v>
      </c>
      <c r="U1070" s="149">
        <f>insurance9[[#This Row],[bmi2]]</f>
        <v>21.66</v>
      </c>
      <c r="V1070">
        <f>insurance9[[#This Row],[charges_class]]</f>
        <v>3</v>
      </c>
      <c r="W1070">
        <f>VLOOKUP(insurance9[[#This Row],[region]],Table2[],2,0)</f>
        <v>1</v>
      </c>
      <c r="X1070">
        <f>IF(insurance9[[#This Row],[sex]]="female",0,1)</f>
        <v>1</v>
      </c>
      <c r="Y1070">
        <f>insurance9[[#This Row],[bmi]]</f>
        <v>21.66</v>
      </c>
      <c r="Z1070">
        <f>insurance9[[#This Row],[children]]</f>
        <v>1</v>
      </c>
    </row>
    <row r="1071" spans="1:26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 s="29">
        <v>10928.849</v>
      </c>
      <c r="H1071" cm="1">
        <f t="array" ref="H1071">INDEX(kelas_charges[kelas],MATCH(1,(insurance9[[#This Row],[charges]]&gt;=kelas_charges[Lower])*(insurance9[[#This Row],[charges]]&lt;kelas_charges[Upper]),0),1)</f>
        <v>2</v>
      </c>
      <c r="I1071" t="str" cm="1">
        <f t="array" ref="I1071">INDEX(kelas_charges[desc],MATCH(1,(insurance9[[#This Row],[charges]]&gt;=kelas_charges[Lower])*(insurance9[[#This Row],[charges]]&lt;kelas_charges[Upper]),0),1)</f>
        <v>6817 s.d 12512</v>
      </c>
      <c r="J1071">
        <f>IF(insurance9[[#This Row],[charges]]&gt;16700,1,0)</f>
        <v>0</v>
      </c>
      <c r="K1071" s="138">
        <f>insurance9[[#This Row],[charges]]</f>
        <v>10928.849</v>
      </c>
      <c r="L1071">
        <f>insurance9[[#This Row],[age]]</f>
        <v>54</v>
      </c>
      <c r="M1071">
        <f>IF(insurance9[[#This Row],[smoker]]="yes",1,0)</f>
        <v>0</v>
      </c>
      <c r="N1071" t="str">
        <f>IF(insurance9[[#This Row],[smoker]]="yes","Perokok","Non Perokok")</f>
        <v>Non Perokok</v>
      </c>
      <c r="O1071" s="138">
        <f>insurance9[[#This Row],[charges]]</f>
        <v>10928.849</v>
      </c>
      <c r="P1071" s="138" t="str" cm="1">
        <f t="array" ref="P1071">INDEX(bmi[bmi name],MATCH(1,(insurance9[[#This Row],[bmi]]&lt;bmi[bmi atas])*(insurance9[[#This Row],[bmi]]&gt;=bmi[bmi bawah]),0),0)</f>
        <v>Obesitas II</v>
      </c>
      <c r="Q1071" s="138">
        <f>insurance9[[#This Row],[cha]]</f>
        <v>10928.849</v>
      </c>
      <c r="R1071" s="138" t="str">
        <f>insurance9[[#This Row],[smo]]</f>
        <v>Non Perokok</v>
      </c>
      <c r="S1071" s="149">
        <f>insurance9[[#This Row],[bmi]]</f>
        <v>31.9</v>
      </c>
      <c r="T1071" s="149">
        <f>insurance9[[#This Row],[age]]</f>
        <v>54</v>
      </c>
      <c r="U1071" s="149">
        <f>insurance9[[#This Row],[bmi2]]</f>
        <v>31.9</v>
      </c>
      <c r="V1071">
        <f>insurance9[[#This Row],[charges_class]]</f>
        <v>2</v>
      </c>
      <c r="W1071">
        <f>VLOOKUP(insurance9[[#This Row],[region]],Table2[],2,0)</f>
        <v>4</v>
      </c>
      <c r="X1071">
        <f>IF(insurance9[[#This Row],[sex]]="female",0,1)</f>
        <v>0</v>
      </c>
      <c r="Y1071">
        <f>insurance9[[#This Row],[bmi]]</f>
        <v>31.9</v>
      </c>
      <c r="Z1071">
        <f>insurance9[[#This Row],[children]]</f>
        <v>1</v>
      </c>
    </row>
    <row r="1072" spans="1:26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 s="29">
        <v>39871.704299999998</v>
      </c>
      <c r="H1072" cm="1">
        <f t="array" ref="H1072">INDEX(kelas_charges[kelas],MATCH(1,(insurance9[[#This Row],[charges]]&gt;=kelas_charges[Lower])*(insurance9[[#This Row],[charges]]&lt;kelas_charges[Upper]),0),1)</f>
        <v>7</v>
      </c>
      <c r="I1072" t="str" cm="1">
        <f t="array" ref="I1072">INDEX(kelas_charges[desc],MATCH(1,(insurance9[[#This Row],[charges]]&gt;=kelas_charges[Lower])*(insurance9[[#This Row],[charges]]&lt;kelas_charges[Upper]),0),1)</f>
        <v>35293 s.d 40989</v>
      </c>
      <c r="J1072">
        <f>IF(insurance9[[#This Row],[charges]]&gt;16700,1,0)</f>
        <v>1</v>
      </c>
      <c r="K1072" s="138">
        <f>insurance9[[#This Row],[charges]]</f>
        <v>39871.704299999998</v>
      </c>
      <c r="L1072">
        <f>insurance9[[#This Row],[age]]</f>
        <v>37</v>
      </c>
      <c r="M1072">
        <f>IF(insurance9[[#This Row],[smoker]]="yes",1,0)</f>
        <v>1</v>
      </c>
      <c r="N1072" t="str">
        <f>IF(insurance9[[#This Row],[smoker]]="yes","Perokok","Non Perokok")</f>
        <v>Perokok</v>
      </c>
      <c r="O1072" s="138">
        <f>insurance9[[#This Row],[charges]]</f>
        <v>39871.704299999998</v>
      </c>
      <c r="P1072" s="138" t="str" cm="1">
        <f t="array" ref="P1072">INDEX(bmi[bmi name],MATCH(1,(insurance9[[#This Row],[bmi]]&lt;bmi[bmi atas])*(insurance9[[#This Row],[bmi]]&gt;=bmi[bmi bawah]),0),0)</f>
        <v>Obesitas II</v>
      </c>
      <c r="Q1072" s="138">
        <f>insurance9[[#This Row],[cha]]</f>
        <v>39871.704299999998</v>
      </c>
      <c r="R1072" s="138" t="str">
        <f>insurance9[[#This Row],[smo]]</f>
        <v>Perokok</v>
      </c>
      <c r="S1072" s="149">
        <f>insurance9[[#This Row],[bmi]]</f>
        <v>37.07</v>
      </c>
      <c r="T1072" s="149">
        <f>insurance9[[#This Row],[age]]</f>
        <v>37</v>
      </c>
      <c r="U1072" s="149">
        <f>insurance9[[#This Row],[bmi2]]</f>
        <v>37.07</v>
      </c>
      <c r="V1072">
        <f>insurance9[[#This Row],[charges_class]]</f>
        <v>7</v>
      </c>
      <c r="W1072">
        <f>VLOOKUP(insurance9[[#This Row],[region]],Table2[],2,0)</f>
        <v>4</v>
      </c>
      <c r="X1072">
        <f>IF(insurance9[[#This Row],[sex]]="female",0,1)</f>
        <v>1</v>
      </c>
      <c r="Y1072">
        <f>insurance9[[#This Row],[bmi]]</f>
        <v>37.07</v>
      </c>
      <c r="Z1072">
        <f>insurance9[[#This Row],[children]]</f>
        <v>1</v>
      </c>
    </row>
    <row r="1073" spans="1:26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 s="29">
        <v>13974.455550000001</v>
      </c>
      <c r="H1073" cm="1">
        <f t="array" ref="H1073">INDEX(kelas_charges[kelas],MATCH(1,(insurance9[[#This Row],[charges]]&gt;=kelas_charges[Lower])*(insurance9[[#This Row],[charges]]&lt;kelas_charges[Upper]),0),1)</f>
        <v>3</v>
      </c>
      <c r="I1073" t="str" cm="1">
        <f t="array" ref="I1073">INDEX(kelas_charges[desc],MATCH(1,(insurance9[[#This Row],[charges]]&gt;=kelas_charges[Lower])*(insurance9[[#This Row],[charges]]&lt;kelas_charges[Upper]),0),1)</f>
        <v>12512 s.d 18207</v>
      </c>
      <c r="J1073">
        <f>IF(insurance9[[#This Row],[charges]]&gt;16700,1,0)</f>
        <v>0</v>
      </c>
      <c r="K1073" s="138">
        <f>insurance9[[#This Row],[charges]]</f>
        <v>13974.455550000001</v>
      </c>
      <c r="L1073">
        <f>insurance9[[#This Row],[age]]</f>
        <v>63</v>
      </c>
      <c r="M1073">
        <f>IF(insurance9[[#This Row],[smoker]]="yes",1,0)</f>
        <v>0</v>
      </c>
      <c r="N1073" t="str">
        <f>IF(insurance9[[#This Row],[smoker]]="yes","Perokok","Non Perokok")</f>
        <v>Non Perokok</v>
      </c>
      <c r="O1073" s="138">
        <f>insurance9[[#This Row],[charges]]</f>
        <v>13974.455550000001</v>
      </c>
      <c r="P1073" s="138" t="str" cm="1">
        <f t="array" ref="P1073">INDEX(bmi[bmi name],MATCH(1,(insurance9[[#This Row],[bmi]]&lt;bmi[bmi atas])*(insurance9[[#This Row],[bmi]]&gt;=bmi[bmi bawah]),0),0)</f>
        <v>Obesitas II</v>
      </c>
      <c r="Q1073" s="138">
        <f>insurance9[[#This Row],[cha]]</f>
        <v>13974.455550000001</v>
      </c>
      <c r="R1073" s="138" t="str">
        <f>insurance9[[#This Row],[smo]]</f>
        <v>Non Perokok</v>
      </c>
      <c r="S1073" s="149">
        <f>insurance9[[#This Row],[bmi]]</f>
        <v>31.445</v>
      </c>
      <c r="T1073" s="149">
        <f>insurance9[[#This Row],[age]]</f>
        <v>63</v>
      </c>
      <c r="U1073" s="149">
        <f>insurance9[[#This Row],[bmi2]]</f>
        <v>31.445</v>
      </c>
      <c r="V1073">
        <f>insurance9[[#This Row],[charges_class]]</f>
        <v>3</v>
      </c>
      <c r="W1073">
        <f>VLOOKUP(insurance9[[#This Row],[region]],Table2[],2,0)</f>
        <v>2</v>
      </c>
      <c r="X1073">
        <f>IF(insurance9[[#This Row],[sex]]="female",0,1)</f>
        <v>1</v>
      </c>
      <c r="Y1073">
        <f>insurance9[[#This Row],[bmi]]</f>
        <v>31.445</v>
      </c>
      <c r="Z1073">
        <f>insurance9[[#This Row],[children]]</f>
        <v>0</v>
      </c>
    </row>
    <row r="1074" spans="1:26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 s="29">
        <v>1909.52745</v>
      </c>
      <c r="H1074" cm="1">
        <f t="array" ref="H1074">INDEX(kelas_charges[kelas],MATCH(1,(insurance9[[#This Row],[charges]]&gt;=kelas_charges[Lower])*(insurance9[[#This Row],[charges]]&lt;kelas_charges[Upper]),0),1)</f>
        <v>1</v>
      </c>
      <c r="I1074" t="str" cm="1">
        <f t="array" ref="I1074">INDEX(kelas_charges[desc],MATCH(1,(insurance9[[#This Row],[charges]]&gt;=kelas_charges[Lower])*(insurance9[[#This Row],[charges]]&lt;kelas_charges[Upper]),0),1)</f>
        <v>1121 s.d 6817</v>
      </c>
      <c r="J1074">
        <f>IF(insurance9[[#This Row],[charges]]&gt;16700,1,0)</f>
        <v>0</v>
      </c>
      <c r="K1074" s="138">
        <f>insurance9[[#This Row],[charges]]</f>
        <v>1909.52745</v>
      </c>
      <c r="L1074">
        <f>insurance9[[#This Row],[age]]</f>
        <v>21</v>
      </c>
      <c r="M1074">
        <f>IF(insurance9[[#This Row],[smoker]]="yes",1,0)</f>
        <v>0</v>
      </c>
      <c r="N1074" t="str">
        <f>IF(insurance9[[#This Row],[smoker]]="yes","Perokok","Non Perokok")</f>
        <v>Non Perokok</v>
      </c>
      <c r="O1074" s="138">
        <f>insurance9[[#This Row],[charges]]</f>
        <v>1909.52745</v>
      </c>
      <c r="P1074" s="138" t="str" cm="1">
        <f t="array" ref="P1074">INDEX(bmi[bmi name],MATCH(1,(insurance9[[#This Row],[bmi]]&lt;bmi[bmi atas])*(insurance9[[#This Row],[bmi]]&gt;=bmi[bmi bawah]),0),0)</f>
        <v>Obesitas II</v>
      </c>
      <c r="Q1074" s="138">
        <f>insurance9[[#This Row],[cha]]</f>
        <v>1909.52745</v>
      </c>
      <c r="R1074" s="138" t="str">
        <f>insurance9[[#This Row],[smo]]</f>
        <v>Non Perokok</v>
      </c>
      <c r="S1074" s="149">
        <f>insurance9[[#This Row],[bmi]]</f>
        <v>31.254999999999999</v>
      </c>
      <c r="T1074" s="149">
        <f>insurance9[[#This Row],[age]]</f>
        <v>21</v>
      </c>
      <c r="U1074" s="149">
        <f>insurance9[[#This Row],[bmi2]]</f>
        <v>31.254999999999999</v>
      </c>
      <c r="V1074">
        <f>insurance9[[#This Row],[charges_class]]</f>
        <v>1</v>
      </c>
      <c r="W1074">
        <f>VLOOKUP(insurance9[[#This Row],[region]],Table2[],2,0)</f>
        <v>1</v>
      </c>
      <c r="X1074">
        <f>IF(insurance9[[#This Row],[sex]]="female",0,1)</f>
        <v>1</v>
      </c>
      <c r="Y1074">
        <f>insurance9[[#This Row],[bmi]]</f>
        <v>31.254999999999999</v>
      </c>
      <c r="Z1074">
        <f>insurance9[[#This Row],[children]]</f>
        <v>0</v>
      </c>
    </row>
    <row r="1075" spans="1:26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 s="29">
        <v>12096.6512</v>
      </c>
      <c r="H1075" cm="1">
        <f t="array" ref="H1075">INDEX(kelas_charges[kelas],MATCH(1,(insurance9[[#This Row],[charges]]&gt;=kelas_charges[Lower])*(insurance9[[#This Row],[charges]]&lt;kelas_charges[Upper]),0),1)</f>
        <v>2</v>
      </c>
      <c r="I1075" t="str" cm="1">
        <f t="array" ref="I1075">INDEX(kelas_charges[desc],MATCH(1,(insurance9[[#This Row],[charges]]&gt;=kelas_charges[Lower])*(insurance9[[#This Row],[charges]]&lt;kelas_charges[Upper]),0),1)</f>
        <v>6817 s.d 12512</v>
      </c>
      <c r="J1075">
        <f>IF(insurance9[[#This Row],[charges]]&gt;16700,1,0)</f>
        <v>0</v>
      </c>
      <c r="K1075" s="138">
        <f>insurance9[[#This Row],[charges]]</f>
        <v>12096.6512</v>
      </c>
      <c r="L1075">
        <f>insurance9[[#This Row],[age]]</f>
        <v>54</v>
      </c>
      <c r="M1075">
        <f>IF(insurance9[[#This Row],[smoker]]="yes",1,0)</f>
        <v>0</v>
      </c>
      <c r="N1075" t="str">
        <f>IF(insurance9[[#This Row],[smoker]]="yes","Perokok","Non Perokok")</f>
        <v>Non Perokok</v>
      </c>
      <c r="O1075" s="138">
        <f>insurance9[[#This Row],[charges]]</f>
        <v>12096.6512</v>
      </c>
      <c r="P1075" s="138" t="str" cm="1">
        <f t="array" ref="P1075">INDEX(bmi[bmi name],MATCH(1,(insurance9[[#This Row],[bmi]]&lt;bmi[bmi atas])*(insurance9[[#This Row],[bmi]]&gt;=bmi[bmi bawah]),0),0)</f>
        <v>Obesitas I</v>
      </c>
      <c r="Q1075" s="138">
        <f>insurance9[[#This Row],[cha]]</f>
        <v>12096.6512</v>
      </c>
      <c r="R1075" s="138" t="str">
        <f>insurance9[[#This Row],[smo]]</f>
        <v>Non Perokok</v>
      </c>
      <c r="S1075" s="149">
        <f>insurance9[[#This Row],[bmi]]</f>
        <v>28.88</v>
      </c>
      <c r="T1075" s="149">
        <f>insurance9[[#This Row],[age]]</f>
        <v>54</v>
      </c>
      <c r="U1075" s="149">
        <f>insurance9[[#This Row],[bmi2]]</f>
        <v>28.88</v>
      </c>
      <c r="V1075">
        <f>insurance9[[#This Row],[charges_class]]</f>
        <v>2</v>
      </c>
      <c r="W1075">
        <f>VLOOKUP(insurance9[[#This Row],[region]],Table2[],2,0)</f>
        <v>2</v>
      </c>
      <c r="X1075">
        <f>IF(insurance9[[#This Row],[sex]]="female",0,1)</f>
        <v>0</v>
      </c>
      <c r="Y1075">
        <f>insurance9[[#This Row],[bmi]]</f>
        <v>28.88</v>
      </c>
      <c r="Z1075">
        <f>insurance9[[#This Row],[children]]</f>
        <v>2</v>
      </c>
    </row>
    <row r="1076" spans="1:26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 s="29">
        <v>13204.28565</v>
      </c>
      <c r="H1076" cm="1">
        <f t="array" ref="H1076">INDEX(kelas_charges[kelas],MATCH(1,(insurance9[[#This Row],[charges]]&gt;=kelas_charges[Lower])*(insurance9[[#This Row],[charges]]&lt;kelas_charges[Upper]),0),1)</f>
        <v>3</v>
      </c>
      <c r="I1076" t="str" cm="1">
        <f t="array" ref="I1076">INDEX(kelas_charges[desc],MATCH(1,(insurance9[[#This Row],[charges]]&gt;=kelas_charges[Lower])*(insurance9[[#This Row],[charges]]&lt;kelas_charges[Upper]),0),1)</f>
        <v>12512 s.d 18207</v>
      </c>
      <c r="J1076">
        <f>IF(insurance9[[#This Row],[charges]]&gt;16700,1,0)</f>
        <v>0</v>
      </c>
      <c r="K1076" s="138">
        <f>insurance9[[#This Row],[charges]]</f>
        <v>13204.28565</v>
      </c>
      <c r="L1076">
        <f>insurance9[[#This Row],[age]]</f>
        <v>60</v>
      </c>
      <c r="M1076">
        <f>IF(insurance9[[#This Row],[smoker]]="yes",1,0)</f>
        <v>0</v>
      </c>
      <c r="N1076" t="str">
        <f>IF(insurance9[[#This Row],[smoker]]="yes","Perokok","Non Perokok")</f>
        <v>Non Perokok</v>
      </c>
      <c r="O1076" s="138">
        <f>insurance9[[#This Row],[charges]]</f>
        <v>13204.28565</v>
      </c>
      <c r="P1076" s="138" t="str" cm="1">
        <f t="array" ref="P1076">INDEX(bmi[bmi name],MATCH(1,(insurance9[[#This Row],[bmi]]&lt;bmi[bmi atas])*(insurance9[[#This Row],[bmi]]&gt;=bmi[bmi bawah]),0),0)</f>
        <v>Underweight</v>
      </c>
      <c r="Q1076" s="138">
        <f>insurance9[[#This Row],[cha]]</f>
        <v>13204.28565</v>
      </c>
      <c r="R1076" s="138" t="str">
        <f>insurance9[[#This Row],[smo]]</f>
        <v>Non Perokok</v>
      </c>
      <c r="S1076" s="149">
        <f>insurance9[[#This Row],[bmi]]</f>
        <v>18.335000000000001</v>
      </c>
      <c r="T1076" s="149">
        <f>insurance9[[#This Row],[age]]</f>
        <v>60</v>
      </c>
      <c r="U1076" s="149">
        <f>insurance9[[#This Row],[bmi2]]</f>
        <v>18.335000000000001</v>
      </c>
      <c r="V1076">
        <f>insurance9[[#This Row],[charges_class]]</f>
        <v>3</v>
      </c>
      <c r="W1076">
        <f>VLOOKUP(insurance9[[#This Row],[region]],Table2[],2,0)</f>
        <v>2</v>
      </c>
      <c r="X1076">
        <f>IF(insurance9[[#This Row],[sex]]="female",0,1)</f>
        <v>0</v>
      </c>
      <c r="Y1076">
        <f>insurance9[[#This Row],[bmi]]</f>
        <v>18.335000000000001</v>
      </c>
      <c r="Z1076">
        <f>insurance9[[#This Row],[children]]</f>
        <v>0</v>
      </c>
    </row>
    <row r="1077" spans="1:26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 s="29">
        <v>4562.8420999999998</v>
      </c>
      <c r="H1077" cm="1">
        <f t="array" ref="H1077">INDEX(kelas_charges[kelas],MATCH(1,(insurance9[[#This Row],[charges]]&gt;=kelas_charges[Lower])*(insurance9[[#This Row],[charges]]&lt;kelas_charges[Upper]),0),1)</f>
        <v>1</v>
      </c>
      <c r="I1077" t="str" cm="1">
        <f t="array" ref="I1077">INDEX(kelas_charges[desc],MATCH(1,(insurance9[[#This Row],[charges]]&gt;=kelas_charges[Lower])*(insurance9[[#This Row],[charges]]&lt;kelas_charges[Upper]),0),1)</f>
        <v>1121 s.d 6817</v>
      </c>
      <c r="J1077">
        <f>IF(insurance9[[#This Row],[charges]]&gt;16700,1,0)</f>
        <v>0</v>
      </c>
      <c r="K1077" s="138">
        <f>insurance9[[#This Row],[charges]]</f>
        <v>4562.8420999999998</v>
      </c>
      <c r="L1077">
        <f>insurance9[[#This Row],[age]]</f>
        <v>32</v>
      </c>
      <c r="M1077">
        <f>IF(insurance9[[#This Row],[smoker]]="yes",1,0)</f>
        <v>0</v>
      </c>
      <c r="N1077" t="str">
        <f>IF(insurance9[[#This Row],[smoker]]="yes","Perokok","Non Perokok")</f>
        <v>Non Perokok</v>
      </c>
      <c r="O1077" s="138">
        <f>insurance9[[#This Row],[charges]]</f>
        <v>4562.8420999999998</v>
      </c>
      <c r="P1077" s="138" t="str" cm="1">
        <f t="array" ref="P1077">INDEX(bmi[bmi name],MATCH(1,(insurance9[[#This Row],[bmi]]&lt;bmi[bmi atas])*(insurance9[[#This Row],[bmi]]&gt;=bmi[bmi bawah]),0),0)</f>
        <v>Obesitas I</v>
      </c>
      <c r="Q1077" s="138">
        <f>insurance9[[#This Row],[cha]]</f>
        <v>4562.8420999999998</v>
      </c>
      <c r="R1077" s="138" t="str">
        <f>insurance9[[#This Row],[smo]]</f>
        <v>Non Perokok</v>
      </c>
      <c r="S1077" s="149">
        <f>insurance9[[#This Row],[bmi]]</f>
        <v>29.59</v>
      </c>
      <c r="T1077" s="149">
        <f>insurance9[[#This Row],[age]]</f>
        <v>32</v>
      </c>
      <c r="U1077" s="149">
        <f>insurance9[[#This Row],[bmi2]]</f>
        <v>29.59</v>
      </c>
      <c r="V1077">
        <f>insurance9[[#This Row],[charges_class]]</f>
        <v>1</v>
      </c>
      <c r="W1077">
        <f>VLOOKUP(insurance9[[#This Row],[region]],Table2[],2,0)</f>
        <v>4</v>
      </c>
      <c r="X1077">
        <f>IF(insurance9[[#This Row],[sex]]="female",0,1)</f>
        <v>0</v>
      </c>
      <c r="Y1077">
        <f>insurance9[[#This Row],[bmi]]</f>
        <v>29.59</v>
      </c>
      <c r="Z1077">
        <f>insurance9[[#This Row],[children]]</f>
        <v>1</v>
      </c>
    </row>
    <row r="1078" spans="1:26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 s="29">
        <v>8551.3469999999998</v>
      </c>
      <c r="H1078" cm="1">
        <f t="array" ref="H1078">INDEX(kelas_charges[kelas],MATCH(1,(insurance9[[#This Row],[charges]]&gt;=kelas_charges[Lower])*(insurance9[[#This Row],[charges]]&lt;kelas_charges[Upper]),0),1)</f>
        <v>2</v>
      </c>
      <c r="I1078" t="str" cm="1">
        <f t="array" ref="I1078">INDEX(kelas_charges[desc],MATCH(1,(insurance9[[#This Row],[charges]]&gt;=kelas_charges[Lower])*(insurance9[[#This Row],[charges]]&lt;kelas_charges[Upper]),0),1)</f>
        <v>6817 s.d 12512</v>
      </c>
      <c r="J1078">
        <f>IF(insurance9[[#This Row],[charges]]&gt;16700,1,0)</f>
        <v>0</v>
      </c>
      <c r="K1078" s="138">
        <f>insurance9[[#This Row],[charges]]</f>
        <v>8551.3469999999998</v>
      </c>
      <c r="L1078">
        <f>insurance9[[#This Row],[age]]</f>
        <v>47</v>
      </c>
      <c r="M1078">
        <f>IF(insurance9[[#This Row],[smoker]]="yes",1,0)</f>
        <v>0</v>
      </c>
      <c r="N1078" t="str">
        <f>IF(insurance9[[#This Row],[smoker]]="yes","Perokok","Non Perokok")</f>
        <v>Non Perokok</v>
      </c>
      <c r="O1078" s="138">
        <f>insurance9[[#This Row],[charges]]</f>
        <v>8551.3469999999998</v>
      </c>
      <c r="P1078" s="138" t="str" cm="1">
        <f t="array" ref="P1078">INDEX(bmi[bmi name],MATCH(1,(insurance9[[#This Row],[bmi]]&lt;bmi[bmi atas])*(insurance9[[#This Row],[bmi]]&gt;=bmi[bmi bawah]),0),0)</f>
        <v>Obesitas II</v>
      </c>
      <c r="Q1078" s="138">
        <f>insurance9[[#This Row],[cha]]</f>
        <v>8551.3469999999998</v>
      </c>
      <c r="R1078" s="138" t="str">
        <f>insurance9[[#This Row],[smo]]</f>
        <v>Non Perokok</v>
      </c>
      <c r="S1078" s="149">
        <f>insurance9[[#This Row],[bmi]]</f>
        <v>32</v>
      </c>
      <c r="T1078" s="149">
        <f>insurance9[[#This Row],[age]]</f>
        <v>47</v>
      </c>
      <c r="U1078" s="149">
        <f>insurance9[[#This Row],[bmi2]]</f>
        <v>32</v>
      </c>
      <c r="V1078">
        <f>insurance9[[#This Row],[charges_class]]</f>
        <v>2</v>
      </c>
      <c r="W1078">
        <f>VLOOKUP(insurance9[[#This Row],[region]],Table2[],2,0)</f>
        <v>3</v>
      </c>
      <c r="X1078">
        <f>IF(insurance9[[#This Row],[sex]]="female",0,1)</f>
        <v>0</v>
      </c>
      <c r="Y1078">
        <f>insurance9[[#This Row],[bmi]]</f>
        <v>32</v>
      </c>
      <c r="Z1078">
        <f>insurance9[[#This Row],[children]]</f>
        <v>1</v>
      </c>
    </row>
    <row r="1079" spans="1:26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 s="29">
        <v>2102.2647000000002</v>
      </c>
      <c r="H1079" cm="1">
        <f t="array" ref="H1079">INDEX(kelas_charges[kelas],MATCH(1,(insurance9[[#This Row],[charges]]&gt;=kelas_charges[Lower])*(insurance9[[#This Row],[charges]]&lt;kelas_charges[Upper]),0),1)</f>
        <v>1</v>
      </c>
      <c r="I1079" t="str" cm="1">
        <f t="array" ref="I1079">INDEX(kelas_charges[desc],MATCH(1,(insurance9[[#This Row],[charges]]&gt;=kelas_charges[Lower])*(insurance9[[#This Row],[charges]]&lt;kelas_charges[Upper]),0),1)</f>
        <v>1121 s.d 6817</v>
      </c>
      <c r="J1079">
        <f>IF(insurance9[[#This Row],[charges]]&gt;16700,1,0)</f>
        <v>0</v>
      </c>
      <c r="K1079" s="138">
        <f>insurance9[[#This Row],[charges]]</f>
        <v>2102.2647000000002</v>
      </c>
      <c r="L1079">
        <f>insurance9[[#This Row],[age]]</f>
        <v>21</v>
      </c>
      <c r="M1079">
        <f>IF(insurance9[[#This Row],[smoker]]="yes",1,0)</f>
        <v>0</v>
      </c>
      <c r="N1079" t="str">
        <f>IF(insurance9[[#This Row],[smoker]]="yes","Perokok","Non Perokok")</f>
        <v>Non Perokok</v>
      </c>
      <c r="O1079" s="138">
        <f>insurance9[[#This Row],[charges]]</f>
        <v>2102.2647000000002</v>
      </c>
      <c r="P1079" s="138" t="str" cm="1">
        <f t="array" ref="P1079">INDEX(bmi[bmi name],MATCH(1,(insurance9[[#This Row],[bmi]]&lt;bmi[bmi atas])*(insurance9[[#This Row],[bmi]]&gt;=bmi[bmi bawah]),0),0)</f>
        <v>Obesitas I</v>
      </c>
      <c r="Q1079" s="138">
        <f>insurance9[[#This Row],[cha]]</f>
        <v>2102.2647000000002</v>
      </c>
      <c r="R1079" s="138" t="str">
        <f>insurance9[[#This Row],[smo]]</f>
        <v>Non Perokok</v>
      </c>
      <c r="S1079" s="149">
        <f>insurance9[[#This Row],[bmi]]</f>
        <v>26.03</v>
      </c>
      <c r="T1079" s="149">
        <f>insurance9[[#This Row],[age]]</f>
        <v>21</v>
      </c>
      <c r="U1079" s="149">
        <f>insurance9[[#This Row],[bmi2]]</f>
        <v>26.03</v>
      </c>
      <c r="V1079">
        <f>insurance9[[#This Row],[charges_class]]</f>
        <v>1</v>
      </c>
      <c r="W1079">
        <f>VLOOKUP(insurance9[[#This Row],[region]],Table2[],2,0)</f>
        <v>2</v>
      </c>
      <c r="X1079">
        <f>IF(insurance9[[#This Row],[sex]]="female",0,1)</f>
        <v>1</v>
      </c>
      <c r="Y1079">
        <f>insurance9[[#This Row],[bmi]]</f>
        <v>26.03</v>
      </c>
      <c r="Z1079">
        <f>insurance9[[#This Row],[children]]</f>
        <v>0</v>
      </c>
    </row>
    <row r="1080" spans="1:26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 s="29">
        <v>34672.147199999999</v>
      </c>
      <c r="H1080" cm="1">
        <f t="array" ref="H1080">INDEX(kelas_charges[kelas],MATCH(1,(insurance9[[#This Row],[charges]]&gt;=kelas_charges[Lower])*(insurance9[[#This Row],[charges]]&lt;kelas_charges[Upper]),0),1)</f>
        <v>6</v>
      </c>
      <c r="I1080" t="str" cm="1">
        <f t="array" ref="I1080">INDEX(kelas_charges[desc],MATCH(1,(insurance9[[#This Row],[charges]]&gt;=kelas_charges[Lower])*(insurance9[[#This Row],[charges]]&lt;kelas_charges[Upper]),0),1)</f>
        <v>29598 s.d 35293</v>
      </c>
      <c r="J1080">
        <f>IF(insurance9[[#This Row],[charges]]&gt;16700,1,0)</f>
        <v>1</v>
      </c>
      <c r="K1080" s="138">
        <f>insurance9[[#This Row],[charges]]</f>
        <v>34672.147199999999</v>
      </c>
      <c r="L1080">
        <f>insurance9[[#This Row],[age]]</f>
        <v>28</v>
      </c>
      <c r="M1080">
        <f>IF(insurance9[[#This Row],[smoker]]="yes",1,0)</f>
        <v>1</v>
      </c>
      <c r="N1080" t="str">
        <f>IF(insurance9[[#This Row],[smoker]]="yes","Perokok","Non Perokok")</f>
        <v>Perokok</v>
      </c>
      <c r="O1080" s="138">
        <f>insurance9[[#This Row],[charges]]</f>
        <v>34672.147199999999</v>
      </c>
      <c r="P1080" s="138" t="str" cm="1">
        <f t="array" ref="P1080">INDEX(bmi[bmi name],MATCH(1,(insurance9[[#This Row],[bmi]]&lt;bmi[bmi atas])*(insurance9[[#This Row],[bmi]]&gt;=bmi[bmi bawah]),0),0)</f>
        <v>Obesitas II</v>
      </c>
      <c r="Q1080" s="138">
        <f>insurance9[[#This Row],[cha]]</f>
        <v>34672.147199999999</v>
      </c>
      <c r="R1080" s="138" t="str">
        <f>insurance9[[#This Row],[smo]]</f>
        <v>Perokok</v>
      </c>
      <c r="S1080" s="149">
        <f>insurance9[[#This Row],[bmi]]</f>
        <v>31.68</v>
      </c>
      <c r="T1080" s="149">
        <f>insurance9[[#This Row],[age]]</f>
        <v>28</v>
      </c>
      <c r="U1080" s="149">
        <f>insurance9[[#This Row],[bmi2]]</f>
        <v>31.68</v>
      </c>
      <c r="V1080">
        <f>insurance9[[#This Row],[charges_class]]</f>
        <v>6</v>
      </c>
      <c r="W1080">
        <f>VLOOKUP(insurance9[[#This Row],[region]],Table2[],2,0)</f>
        <v>4</v>
      </c>
      <c r="X1080">
        <f>IF(insurance9[[#This Row],[sex]]="female",0,1)</f>
        <v>1</v>
      </c>
      <c r="Y1080">
        <f>insurance9[[#This Row],[bmi]]</f>
        <v>31.68</v>
      </c>
      <c r="Z1080">
        <f>insurance9[[#This Row],[children]]</f>
        <v>0</v>
      </c>
    </row>
    <row r="1081" spans="1:26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 s="29">
        <v>15161.5344</v>
      </c>
      <c r="H1081" cm="1">
        <f t="array" ref="H1081">INDEX(kelas_charges[kelas],MATCH(1,(insurance9[[#This Row],[charges]]&gt;=kelas_charges[Lower])*(insurance9[[#This Row],[charges]]&lt;kelas_charges[Upper]),0),1)</f>
        <v>3</v>
      </c>
      <c r="I1081" t="str" cm="1">
        <f t="array" ref="I1081">INDEX(kelas_charges[desc],MATCH(1,(insurance9[[#This Row],[charges]]&gt;=kelas_charges[Lower])*(insurance9[[#This Row],[charges]]&lt;kelas_charges[Upper]),0),1)</f>
        <v>12512 s.d 18207</v>
      </c>
      <c r="J1081">
        <f>IF(insurance9[[#This Row],[charges]]&gt;16700,1,0)</f>
        <v>0</v>
      </c>
      <c r="K1081" s="138">
        <f>insurance9[[#This Row],[charges]]</f>
        <v>15161.5344</v>
      </c>
      <c r="L1081">
        <f>insurance9[[#This Row],[age]]</f>
        <v>63</v>
      </c>
      <c r="M1081">
        <f>IF(insurance9[[#This Row],[smoker]]="yes",1,0)</f>
        <v>0</v>
      </c>
      <c r="N1081" t="str">
        <f>IF(insurance9[[#This Row],[smoker]]="yes","Perokok","Non Perokok")</f>
        <v>Non Perokok</v>
      </c>
      <c r="O1081" s="138">
        <f>insurance9[[#This Row],[charges]]</f>
        <v>15161.5344</v>
      </c>
      <c r="P1081" s="138" t="str" cm="1">
        <f t="array" ref="P1081">INDEX(bmi[bmi name],MATCH(1,(insurance9[[#This Row],[bmi]]&lt;bmi[bmi atas])*(insurance9[[#This Row],[bmi]]&gt;=bmi[bmi bawah]),0),0)</f>
        <v>Obesitas II</v>
      </c>
      <c r="Q1081" s="138">
        <f>insurance9[[#This Row],[cha]]</f>
        <v>15161.5344</v>
      </c>
      <c r="R1081" s="138" t="str">
        <f>insurance9[[#This Row],[smo]]</f>
        <v>Non Perokok</v>
      </c>
      <c r="S1081" s="149">
        <f>insurance9[[#This Row],[bmi]]</f>
        <v>33.659999999999997</v>
      </c>
      <c r="T1081" s="149">
        <f>insurance9[[#This Row],[age]]</f>
        <v>63</v>
      </c>
      <c r="U1081" s="149">
        <f>insurance9[[#This Row],[bmi2]]</f>
        <v>33.659999999999997</v>
      </c>
      <c r="V1081">
        <f>insurance9[[#This Row],[charges_class]]</f>
        <v>3</v>
      </c>
      <c r="W1081">
        <f>VLOOKUP(insurance9[[#This Row],[region]],Table2[],2,0)</f>
        <v>4</v>
      </c>
      <c r="X1081">
        <f>IF(insurance9[[#This Row],[sex]]="female",0,1)</f>
        <v>1</v>
      </c>
      <c r="Y1081">
        <f>insurance9[[#This Row],[bmi]]</f>
        <v>33.659999999999997</v>
      </c>
      <c r="Z1081">
        <f>insurance9[[#This Row],[children]]</f>
        <v>3</v>
      </c>
    </row>
    <row r="1082" spans="1:26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 s="29">
        <v>11884.048580000001</v>
      </c>
      <c r="H1082" cm="1">
        <f t="array" ref="H1082">INDEX(kelas_charges[kelas],MATCH(1,(insurance9[[#This Row],[charges]]&gt;=kelas_charges[Lower])*(insurance9[[#This Row],[charges]]&lt;kelas_charges[Upper]),0),1)</f>
        <v>2</v>
      </c>
      <c r="I1082" t="str" cm="1">
        <f t="array" ref="I1082">INDEX(kelas_charges[desc],MATCH(1,(insurance9[[#This Row],[charges]]&gt;=kelas_charges[Lower])*(insurance9[[#This Row],[charges]]&lt;kelas_charges[Upper]),0),1)</f>
        <v>6817 s.d 12512</v>
      </c>
      <c r="J1082">
        <f>IF(insurance9[[#This Row],[charges]]&gt;16700,1,0)</f>
        <v>0</v>
      </c>
      <c r="K1082" s="138">
        <f>insurance9[[#This Row],[charges]]</f>
        <v>11884.048580000001</v>
      </c>
      <c r="L1082">
        <f>insurance9[[#This Row],[age]]</f>
        <v>18</v>
      </c>
      <c r="M1082">
        <f>IF(insurance9[[#This Row],[smoker]]="yes",1,0)</f>
        <v>0</v>
      </c>
      <c r="N1082" t="str">
        <f>IF(insurance9[[#This Row],[smoker]]="yes","Perokok","Non Perokok")</f>
        <v>Non Perokok</v>
      </c>
      <c r="O1082" s="138">
        <f>insurance9[[#This Row],[charges]]</f>
        <v>11884.048580000001</v>
      </c>
      <c r="P1082" s="138" t="str" cm="1">
        <f t="array" ref="P1082">INDEX(bmi[bmi name],MATCH(1,(insurance9[[#This Row],[bmi]]&lt;bmi[bmi atas])*(insurance9[[#This Row],[bmi]]&gt;=bmi[bmi bawah]),0),0)</f>
        <v>Normal</v>
      </c>
      <c r="Q1082" s="138">
        <f>insurance9[[#This Row],[cha]]</f>
        <v>11884.048580000001</v>
      </c>
      <c r="R1082" s="138" t="str">
        <f>insurance9[[#This Row],[smo]]</f>
        <v>Non Perokok</v>
      </c>
      <c r="S1082" s="149">
        <f>insurance9[[#This Row],[bmi]]</f>
        <v>21.78</v>
      </c>
      <c r="T1082" s="149">
        <f>insurance9[[#This Row],[age]]</f>
        <v>18</v>
      </c>
      <c r="U1082" s="149">
        <f>insurance9[[#This Row],[bmi2]]</f>
        <v>21.78</v>
      </c>
      <c r="V1082">
        <f>insurance9[[#This Row],[charges_class]]</f>
        <v>2</v>
      </c>
      <c r="W1082">
        <f>VLOOKUP(insurance9[[#This Row],[region]],Table2[],2,0)</f>
        <v>4</v>
      </c>
      <c r="X1082">
        <f>IF(insurance9[[#This Row],[sex]]="female",0,1)</f>
        <v>1</v>
      </c>
      <c r="Y1082">
        <f>insurance9[[#This Row],[bmi]]</f>
        <v>21.78</v>
      </c>
      <c r="Z1082">
        <f>insurance9[[#This Row],[children]]</f>
        <v>2</v>
      </c>
    </row>
    <row r="1083" spans="1:26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 s="29">
        <v>4454.40265</v>
      </c>
      <c r="H1083" cm="1">
        <f t="array" ref="H1083">INDEX(kelas_charges[kelas],MATCH(1,(insurance9[[#This Row],[charges]]&gt;=kelas_charges[Lower])*(insurance9[[#This Row],[charges]]&lt;kelas_charges[Upper]),0),1)</f>
        <v>1</v>
      </c>
      <c r="I1083" t="str" cm="1">
        <f t="array" ref="I1083">INDEX(kelas_charges[desc],MATCH(1,(insurance9[[#This Row],[charges]]&gt;=kelas_charges[Lower])*(insurance9[[#This Row],[charges]]&lt;kelas_charges[Upper]),0),1)</f>
        <v>1121 s.d 6817</v>
      </c>
      <c r="J1083">
        <f>IF(insurance9[[#This Row],[charges]]&gt;16700,1,0)</f>
        <v>0</v>
      </c>
      <c r="K1083" s="138">
        <f>insurance9[[#This Row],[charges]]</f>
        <v>4454.40265</v>
      </c>
      <c r="L1083">
        <f>insurance9[[#This Row],[age]]</f>
        <v>32</v>
      </c>
      <c r="M1083">
        <f>IF(insurance9[[#This Row],[smoker]]="yes",1,0)</f>
        <v>0</v>
      </c>
      <c r="N1083" t="str">
        <f>IF(insurance9[[#This Row],[smoker]]="yes","Perokok","Non Perokok")</f>
        <v>Non Perokok</v>
      </c>
      <c r="O1083" s="138">
        <f>insurance9[[#This Row],[charges]]</f>
        <v>4454.40265</v>
      </c>
      <c r="P1083" s="138" t="str" cm="1">
        <f t="array" ref="P1083">INDEX(bmi[bmi name],MATCH(1,(insurance9[[#This Row],[bmi]]&lt;bmi[bmi atas])*(insurance9[[#This Row],[bmi]]&gt;=bmi[bmi bawah]),0),0)</f>
        <v>Obesitas I</v>
      </c>
      <c r="Q1083" s="138">
        <f>insurance9[[#This Row],[cha]]</f>
        <v>4454.40265</v>
      </c>
      <c r="R1083" s="138" t="str">
        <f>insurance9[[#This Row],[smo]]</f>
        <v>Non Perokok</v>
      </c>
      <c r="S1083" s="149">
        <f>insurance9[[#This Row],[bmi]]</f>
        <v>27.835000000000001</v>
      </c>
      <c r="T1083" s="149">
        <f>insurance9[[#This Row],[age]]</f>
        <v>32</v>
      </c>
      <c r="U1083" s="149">
        <f>insurance9[[#This Row],[bmi2]]</f>
        <v>27.835000000000001</v>
      </c>
      <c r="V1083">
        <f>insurance9[[#This Row],[charges_class]]</f>
        <v>1</v>
      </c>
      <c r="W1083">
        <f>VLOOKUP(insurance9[[#This Row],[region]],Table2[],2,0)</f>
        <v>1</v>
      </c>
      <c r="X1083">
        <f>IF(insurance9[[#This Row],[sex]]="female",0,1)</f>
        <v>1</v>
      </c>
      <c r="Y1083">
        <f>insurance9[[#This Row],[bmi]]</f>
        <v>27.835000000000001</v>
      </c>
      <c r="Z1083">
        <f>insurance9[[#This Row],[children]]</f>
        <v>1</v>
      </c>
    </row>
    <row r="1084" spans="1:26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 s="29">
        <v>5855.9025000000001</v>
      </c>
      <c r="H1084" cm="1">
        <f t="array" ref="H1084">INDEX(kelas_charges[kelas],MATCH(1,(insurance9[[#This Row],[charges]]&gt;=kelas_charges[Lower])*(insurance9[[#This Row],[charges]]&lt;kelas_charges[Upper]),0),1)</f>
        <v>1</v>
      </c>
      <c r="I1084" t="str" cm="1">
        <f t="array" ref="I1084">INDEX(kelas_charges[desc],MATCH(1,(insurance9[[#This Row],[charges]]&gt;=kelas_charges[Lower])*(insurance9[[#This Row],[charges]]&lt;kelas_charges[Upper]),0),1)</f>
        <v>1121 s.d 6817</v>
      </c>
      <c r="J1084">
        <f>IF(insurance9[[#This Row],[charges]]&gt;16700,1,0)</f>
        <v>0</v>
      </c>
      <c r="K1084" s="138">
        <f>insurance9[[#This Row],[charges]]</f>
        <v>5855.9025000000001</v>
      </c>
      <c r="L1084">
        <f>insurance9[[#This Row],[age]]</f>
        <v>38</v>
      </c>
      <c r="M1084">
        <f>IF(insurance9[[#This Row],[smoker]]="yes",1,0)</f>
        <v>0</v>
      </c>
      <c r="N1084" t="str">
        <f>IF(insurance9[[#This Row],[smoker]]="yes","Perokok","Non Perokok")</f>
        <v>Non Perokok</v>
      </c>
      <c r="O1084" s="138">
        <f>insurance9[[#This Row],[charges]]</f>
        <v>5855.9025000000001</v>
      </c>
      <c r="P1084" s="138" t="str" cm="1">
        <f t="array" ref="P1084">INDEX(bmi[bmi name],MATCH(1,(insurance9[[#This Row],[bmi]]&lt;bmi[bmi atas])*(insurance9[[#This Row],[bmi]]&gt;=bmi[bmi bawah]),0),0)</f>
        <v>Normal</v>
      </c>
      <c r="Q1084" s="138">
        <f>insurance9[[#This Row],[cha]]</f>
        <v>5855.9025000000001</v>
      </c>
      <c r="R1084" s="138" t="str">
        <f>insurance9[[#This Row],[smo]]</f>
        <v>Non Perokok</v>
      </c>
      <c r="S1084" s="149">
        <f>insurance9[[#This Row],[bmi]]</f>
        <v>19.95</v>
      </c>
      <c r="T1084" s="149">
        <f>insurance9[[#This Row],[age]]</f>
        <v>38</v>
      </c>
      <c r="U1084" s="149">
        <f>insurance9[[#This Row],[bmi2]]</f>
        <v>19.95</v>
      </c>
      <c r="V1084">
        <f>insurance9[[#This Row],[charges_class]]</f>
        <v>1</v>
      </c>
      <c r="W1084">
        <f>VLOOKUP(insurance9[[#This Row],[region]],Table2[],2,0)</f>
        <v>1</v>
      </c>
      <c r="X1084">
        <f>IF(insurance9[[#This Row],[sex]]="female",0,1)</f>
        <v>1</v>
      </c>
      <c r="Y1084">
        <f>insurance9[[#This Row],[bmi]]</f>
        <v>19.95</v>
      </c>
      <c r="Z1084">
        <f>insurance9[[#This Row],[children]]</f>
        <v>1</v>
      </c>
    </row>
    <row r="1085" spans="1:26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 s="29">
        <v>4076.4969999999998</v>
      </c>
      <c r="H1085" cm="1">
        <f t="array" ref="H1085">INDEX(kelas_charges[kelas],MATCH(1,(insurance9[[#This Row],[charges]]&gt;=kelas_charges[Lower])*(insurance9[[#This Row],[charges]]&lt;kelas_charges[Upper]),0),1)</f>
        <v>1</v>
      </c>
      <c r="I1085" t="str" cm="1">
        <f t="array" ref="I1085">INDEX(kelas_charges[desc],MATCH(1,(insurance9[[#This Row],[charges]]&gt;=kelas_charges[Lower])*(insurance9[[#This Row],[charges]]&lt;kelas_charges[Upper]),0),1)</f>
        <v>1121 s.d 6817</v>
      </c>
      <c r="J1085">
        <f>IF(insurance9[[#This Row],[charges]]&gt;16700,1,0)</f>
        <v>0</v>
      </c>
      <c r="K1085" s="138">
        <f>insurance9[[#This Row],[charges]]</f>
        <v>4076.4969999999998</v>
      </c>
      <c r="L1085">
        <f>insurance9[[#This Row],[age]]</f>
        <v>32</v>
      </c>
      <c r="M1085">
        <f>IF(insurance9[[#This Row],[smoker]]="yes",1,0)</f>
        <v>0</v>
      </c>
      <c r="N1085" t="str">
        <f>IF(insurance9[[#This Row],[smoker]]="yes","Perokok","Non Perokok")</f>
        <v>Non Perokok</v>
      </c>
      <c r="O1085" s="138">
        <f>insurance9[[#This Row],[charges]]</f>
        <v>4076.4969999999998</v>
      </c>
      <c r="P1085" s="138" t="str" cm="1">
        <f t="array" ref="P1085">INDEX(bmi[bmi name],MATCH(1,(insurance9[[#This Row],[bmi]]&lt;bmi[bmi atas])*(insurance9[[#This Row],[bmi]]&gt;=bmi[bmi bawah]),0),0)</f>
        <v>Obesitas II</v>
      </c>
      <c r="Q1085" s="138">
        <f>insurance9[[#This Row],[cha]]</f>
        <v>4076.4969999999998</v>
      </c>
      <c r="R1085" s="138" t="str">
        <f>insurance9[[#This Row],[smo]]</f>
        <v>Non Perokok</v>
      </c>
      <c r="S1085" s="149">
        <f>insurance9[[#This Row],[bmi]]</f>
        <v>31.5</v>
      </c>
      <c r="T1085" s="149">
        <f>insurance9[[#This Row],[age]]</f>
        <v>32</v>
      </c>
      <c r="U1085" s="149">
        <f>insurance9[[#This Row],[bmi2]]</f>
        <v>31.5</v>
      </c>
      <c r="V1085">
        <f>insurance9[[#This Row],[charges_class]]</f>
        <v>1</v>
      </c>
      <c r="W1085">
        <f>VLOOKUP(insurance9[[#This Row],[region]],Table2[],2,0)</f>
        <v>3</v>
      </c>
      <c r="X1085">
        <f>IF(insurance9[[#This Row],[sex]]="female",0,1)</f>
        <v>1</v>
      </c>
      <c r="Y1085">
        <f>insurance9[[#This Row],[bmi]]</f>
        <v>31.5</v>
      </c>
      <c r="Z1085">
        <f>insurance9[[#This Row],[children]]</f>
        <v>1</v>
      </c>
    </row>
    <row r="1086" spans="1:26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 s="29">
        <v>15019.760050000001</v>
      </c>
      <c r="H1086" cm="1">
        <f t="array" ref="H1086">INDEX(kelas_charges[kelas],MATCH(1,(insurance9[[#This Row],[charges]]&gt;=kelas_charges[Lower])*(insurance9[[#This Row],[charges]]&lt;kelas_charges[Upper]),0),1)</f>
        <v>3</v>
      </c>
      <c r="I1086" t="str" cm="1">
        <f t="array" ref="I1086">INDEX(kelas_charges[desc],MATCH(1,(insurance9[[#This Row],[charges]]&gt;=kelas_charges[Lower])*(insurance9[[#This Row],[charges]]&lt;kelas_charges[Upper]),0),1)</f>
        <v>12512 s.d 18207</v>
      </c>
      <c r="J1086">
        <f>IF(insurance9[[#This Row],[charges]]&gt;16700,1,0)</f>
        <v>0</v>
      </c>
      <c r="K1086" s="138">
        <f>insurance9[[#This Row],[charges]]</f>
        <v>15019.760050000001</v>
      </c>
      <c r="L1086">
        <f>insurance9[[#This Row],[age]]</f>
        <v>62</v>
      </c>
      <c r="M1086">
        <f>IF(insurance9[[#This Row],[smoker]]="yes",1,0)</f>
        <v>0</v>
      </c>
      <c r="N1086" t="str">
        <f>IF(insurance9[[#This Row],[smoker]]="yes","Perokok","Non Perokok")</f>
        <v>Non Perokok</v>
      </c>
      <c r="O1086" s="138">
        <f>insurance9[[#This Row],[charges]]</f>
        <v>15019.760050000001</v>
      </c>
      <c r="P1086" s="138" t="str" cm="1">
        <f t="array" ref="P1086">INDEX(bmi[bmi name],MATCH(1,(insurance9[[#This Row],[bmi]]&lt;bmi[bmi atas])*(insurance9[[#This Row],[bmi]]&gt;=bmi[bmi bawah]),0),0)</f>
        <v>Obesitas II</v>
      </c>
      <c r="Q1086" s="138">
        <f>insurance9[[#This Row],[cha]]</f>
        <v>15019.760050000001</v>
      </c>
      <c r="R1086" s="138" t="str">
        <f>insurance9[[#This Row],[smo]]</f>
        <v>Non Perokok</v>
      </c>
      <c r="S1086" s="149">
        <f>insurance9[[#This Row],[bmi]]</f>
        <v>30.495000000000001</v>
      </c>
      <c r="T1086" s="149">
        <f>insurance9[[#This Row],[age]]</f>
        <v>62</v>
      </c>
      <c r="U1086" s="149">
        <f>insurance9[[#This Row],[bmi2]]</f>
        <v>30.495000000000001</v>
      </c>
      <c r="V1086">
        <f>insurance9[[#This Row],[charges_class]]</f>
        <v>3</v>
      </c>
      <c r="W1086">
        <f>VLOOKUP(insurance9[[#This Row],[region]],Table2[],2,0)</f>
        <v>1</v>
      </c>
      <c r="X1086">
        <f>IF(insurance9[[#This Row],[sex]]="female",0,1)</f>
        <v>0</v>
      </c>
      <c r="Y1086">
        <f>insurance9[[#This Row],[bmi]]</f>
        <v>30.495000000000001</v>
      </c>
      <c r="Z1086">
        <f>insurance9[[#This Row],[children]]</f>
        <v>2</v>
      </c>
    </row>
    <row r="1087" spans="1:26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 s="29">
        <v>19023.259999999998</v>
      </c>
      <c r="H1087" cm="1">
        <f t="array" ref="H1087">INDEX(kelas_charges[kelas],MATCH(1,(insurance9[[#This Row],[charges]]&gt;=kelas_charges[Lower])*(insurance9[[#This Row],[charges]]&lt;kelas_charges[Upper]),0),1)</f>
        <v>4</v>
      </c>
      <c r="I1087" t="str" cm="1">
        <f t="array" ref="I1087">INDEX(kelas_charges[desc],MATCH(1,(insurance9[[#This Row],[charges]]&gt;=kelas_charges[Lower])*(insurance9[[#This Row],[charges]]&lt;kelas_charges[Upper]),0),1)</f>
        <v>18207 s.d 23903</v>
      </c>
      <c r="J1087">
        <f>IF(insurance9[[#This Row],[charges]]&gt;16700,1,0)</f>
        <v>1</v>
      </c>
      <c r="K1087" s="138">
        <f>insurance9[[#This Row],[charges]]</f>
        <v>19023.259999999998</v>
      </c>
      <c r="L1087">
        <f>insurance9[[#This Row],[age]]</f>
        <v>39</v>
      </c>
      <c r="M1087">
        <f>IF(insurance9[[#This Row],[smoker]]="yes",1,0)</f>
        <v>1</v>
      </c>
      <c r="N1087" t="str">
        <f>IF(insurance9[[#This Row],[smoker]]="yes","Perokok","Non Perokok")</f>
        <v>Perokok</v>
      </c>
      <c r="O1087" s="138">
        <f>insurance9[[#This Row],[charges]]</f>
        <v>19023.259999999998</v>
      </c>
      <c r="P1087" s="138" t="str" cm="1">
        <f t="array" ref="P1087">INDEX(bmi[bmi name],MATCH(1,(insurance9[[#This Row],[bmi]]&lt;bmi[bmi atas])*(insurance9[[#This Row],[bmi]]&gt;=bmi[bmi bawah]),0),0)</f>
        <v>Underweight</v>
      </c>
      <c r="Q1087" s="138">
        <f>insurance9[[#This Row],[cha]]</f>
        <v>19023.259999999998</v>
      </c>
      <c r="R1087" s="138" t="str">
        <f>insurance9[[#This Row],[smo]]</f>
        <v>Perokok</v>
      </c>
      <c r="S1087" s="149">
        <f>insurance9[[#This Row],[bmi]]</f>
        <v>18.3</v>
      </c>
      <c r="T1087" s="149">
        <f>insurance9[[#This Row],[age]]</f>
        <v>39</v>
      </c>
      <c r="U1087" s="149">
        <f>insurance9[[#This Row],[bmi2]]</f>
        <v>18.3</v>
      </c>
      <c r="V1087">
        <f>insurance9[[#This Row],[charges_class]]</f>
        <v>4</v>
      </c>
      <c r="W1087">
        <f>VLOOKUP(insurance9[[#This Row],[region]],Table2[],2,0)</f>
        <v>3</v>
      </c>
      <c r="X1087">
        <f>IF(insurance9[[#This Row],[sex]]="female",0,1)</f>
        <v>0</v>
      </c>
      <c r="Y1087">
        <f>insurance9[[#This Row],[bmi]]</f>
        <v>18.3</v>
      </c>
      <c r="Z1087">
        <f>insurance9[[#This Row],[children]]</f>
        <v>5</v>
      </c>
    </row>
    <row r="1088" spans="1:26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 s="29">
        <v>10796.35025</v>
      </c>
      <c r="H1088" cm="1">
        <f t="array" ref="H1088">INDEX(kelas_charges[kelas],MATCH(1,(insurance9[[#This Row],[charges]]&gt;=kelas_charges[Lower])*(insurance9[[#This Row],[charges]]&lt;kelas_charges[Upper]),0),1)</f>
        <v>2</v>
      </c>
      <c r="I1088" t="str" cm="1">
        <f t="array" ref="I1088">INDEX(kelas_charges[desc],MATCH(1,(insurance9[[#This Row],[charges]]&gt;=kelas_charges[Lower])*(insurance9[[#This Row],[charges]]&lt;kelas_charges[Upper]),0),1)</f>
        <v>6817 s.d 12512</v>
      </c>
      <c r="J1088">
        <f>IF(insurance9[[#This Row],[charges]]&gt;16700,1,0)</f>
        <v>0</v>
      </c>
      <c r="K1088" s="138">
        <f>insurance9[[#This Row],[charges]]</f>
        <v>10796.35025</v>
      </c>
      <c r="L1088">
        <f>insurance9[[#This Row],[age]]</f>
        <v>55</v>
      </c>
      <c r="M1088">
        <f>IF(insurance9[[#This Row],[smoker]]="yes",1,0)</f>
        <v>0</v>
      </c>
      <c r="N1088" t="str">
        <f>IF(insurance9[[#This Row],[smoker]]="yes","Perokok","Non Perokok")</f>
        <v>Non Perokok</v>
      </c>
      <c r="O1088" s="138">
        <f>insurance9[[#This Row],[charges]]</f>
        <v>10796.35025</v>
      </c>
      <c r="P1088" s="138" t="str" cm="1">
        <f t="array" ref="P1088">INDEX(bmi[bmi name],MATCH(1,(insurance9[[#This Row],[bmi]]&lt;bmi[bmi atas])*(insurance9[[#This Row],[bmi]]&gt;=bmi[bmi bawah]),0),0)</f>
        <v>Obesitas I</v>
      </c>
      <c r="Q1088" s="138">
        <f>insurance9[[#This Row],[cha]]</f>
        <v>10796.35025</v>
      </c>
      <c r="R1088" s="138" t="str">
        <f>insurance9[[#This Row],[smo]]</f>
        <v>Non Perokok</v>
      </c>
      <c r="S1088" s="149">
        <f>insurance9[[#This Row],[bmi]]</f>
        <v>28.975000000000001</v>
      </c>
      <c r="T1088" s="149">
        <f>insurance9[[#This Row],[age]]</f>
        <v>55</v>
      </c>
      <c r="U1088" s="149">
        <f>insurance9[[#This Row],[bmi2]]</f>
        <v>28.975000000000001</v>
      </c>
      <c r="V1088">
        <f>insurance9[[#This Row],[charges_class]]</f>
        <v>2</v>
      </c>
      <c r="W1088">
        <f>VLOOKUP(insurance9[[#This Row],[region]],Table2[],2,0)</f>
        <v>2</v>
      </c>
      <c r="X1088">
        <f>IF(insurance9[[#This Row],[sex]]="female",0,1)</f>
        <v>1</v>
      </c>
      <c r="Y1088">
        <f>insurance9[[#This Row],[bmi]]</f>
        <v>28.975000000000001</v>
      </c>
      <c r="Z1088">
        <f>insurance9[[#This Row],[children]]</f>
        <v>0</v>
      </c>
    </row>
    <row r="1089" spans="1:26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 s="29">
        <v>11353.2276</v>
      </c>
      <c r="H1089" cm="1">
        <f t="array" ref="H1089">INDEX(kelas_charges[kelas],MATCH(1,(insurance9[[#This Row],[charges]]&gt;=kelas_charges[Lower])*(insurance9[[#This Row],[charges]]&lt;kelas_charges[Upper]),0),1)</f>
        <v>2</v>
      </c>
      <c r="I1089" t="str" cm="1">
        <f t="array" ref="I1089">INDEX(kelas_charges[desc],MATCH(1,(insurance9[[#This Row],[charges]]&gt;=kelas_charges[Lower])*(insurance9[[#This Row],[charges]]&lt;kelas_charges[Upper]),0),1)</f>
        <v>6817 s.d 12512</v>
      </c>
      <c r="J1089">
        <f>IF(insurance9[[#This Row],[charges]]&gt;16700,1,0)</f>
        <v>0</v>
      </c>
      <c r="K1089" s="138">
        <f>insurance9[[#This Row],[charges]]</f>
        <v>11353.2276</v>
      </c>
      <c r="L1089">
        <f>insurance9[[#This Row],[age]]</f>
        <v>57</v>
      </c>
      <c r="M1089">
        <f>IF(insurance9[[#This Row],[smoker]]="yes",1,0)</f>
        <v>0</v>
      </c>
      <c r="N1089" t="str">
        <f>IF(insurance9[[#This Row],[smoker]]="yes","Perokok","Non Perokok")</f>
        <v>Non Perokok</v>
      </c>
      <c r="O1089" s="138">
        <f>insurance9[[#This Row],[charges]]</f>
        <v>11353.2276</v>
      </c>
      <c r="P1089" s="138" t="str" cm="1">
        <f t="array" ref="P1089">INDEX(bmi[bmi name],MATCH(1,(insurance9[[#This Row],[bmi]]&lt;bmi[bmi atas])*(insurance9[[#This Row],[bmi]]&gt;=bmi[bmi bawah]),0),0)</f>
        <v>Obesitas II</v>
      </c>
      <c r="Q1089" s="138">
        <f>insurance9[[#This Row],[cha]]</f>
        <v>11353.2276</v>
      </c>
      <c r="R1089" s="138" t="str">
        <f>insurance9[[#This Row],[smo]]</f>
        <v>Non Perokok</v>
      </c>
      <c r="S1089" s="149">
        <f>insurance9[[#This Row],[bmi]]</f>
        <v>31.54</v>
      </c>
      <c r="T1089" s="149">
        <f>insurance9[[#This Row],[age]]</f>
        <v>57</v>
      </c>
      <c r="U1089" s="149">
        <f>insurance9[[#This Row],[bmi2]]</f>
        <v>31.54</v>
      </c>
      <c r="V1089">
        <f>insurance9[[#This Row],[charges_class]]</f>
        <v>2</v>
      </c>
      <c r="W1089">
        <f>VLOOKUP(insurance9[[#This Row],[region]],Table2[],2,0)</f>
        <v>1</v>
      </c>
      <c r="X1089">
        <f>IF(insurance9[[#This Row],[sex]]="female",0,1)</f>
        <v>1</v>
      </c>
      <c r="Y1089">
        <f>insurance9[[#This Row],[bmi]]</f>
        <v>31.54</v>
      </c>
      <c r="Z1089">
        <f>insurance9[[#This Row],[children]]</f>
        <v>0</v>
      </c>
    </row>
    <row r="1090" spans="1:26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 s="29">
        <v>9748.9105999999992</v>
      </c>
      <c r="H1090" cm="1">
        <f t="array" ref="H1090">INDEX(kelas_charges[kelas],MATCH(1,(insurance9[[#This Row],[charges]]&gt;=kelas_charges[Lower])*(insurance9[[#This Row],[charges]]&lt;kelas_charges[Upper]),0),1)</f>
        <v>2</v>
      </c>
      <c r="I1090" t="str" cm="1">
        <f t="array" ref="I1090">INDEX(kelas_charges[desc],MATCH(1,(insurance9[[#This Row],[charges]]&gt;=kelas_charges[Lower])*(insurance9[[#This Row],[charges]]&lt;kelas_charges[Upper]),0),1)</f>
        <v>6817 s.d 12512</v>
      </c>
      <c r="J1090">
        <f>IF(insurance9[[#This Row],[charges]]&gt;16700,1,0)</f>
        <v>0</v>
      </c>
      <c r="K1090" s="138">
        <f>insurance9[[#This Row],[charges]]</f>
        <v>9748.9105999999992</v>
      </c>
      <c r="L1090">
        <f>insurance9[[#This Row],[age]]</f>
        <v>52</v>
      </c>
      <c r="M1090">
        <f>IF(insurance9[[#This Row],[smoker]]="yes",1,0)</f>
        <v>0</v>
      </c>
      <c r="N1090" t="str">
        <f>IF(insurance9[[#This Row],[smoker]]="yes","Perokok","Non Perokok")</f>
        <v>Non Perokok</v>
      </c>
      <c r="O1090" s="138">
        <f>insurance9[[#This Row],[charges]]</f>
        <v>9748.9105999999992</v>
      </c>
      <c r="P1090" s="138" t="str" cm="1">
        <f t="array" ref="P1090">INDEX(bmi[bmi name],MATCH(1,(insurance9[[#This Row],[bmi]]&lt;bmi[bmi atas])*(insurance9[[#This Row],[bmi]]&gt;=bmi[bmi bawah]),0),0)</f>
        <v>Obesitas II</v>
      </c>
      <c r="Q1090" s="138">
        <f>insurance9[[#This Row],[cha]]</f>
        <v>9748.9105999999992</v>
      </c>
      <c r="R1090" s="138" t="str">
        <f>insurance9[[#This Row],[smo]]</f>
        <v>Non Perokok</v>
      </c>
      <c r="S1090" s="149">
        <f>insurance9[[#This Row],[bmi]]</f>
        <v>47.74</v>
      </c>
      <c r="T1090" s="149">
        <f>insurance9[[#This Row],[age]]</f>
        <v>52</v>
      </c>
      <c r="U1090" s="149">
        <f>insurance9[[#This Row],[bmi2]]</f>
        <v>47.74</v>
      </c>
      <c r="V1090">
        <f>insurance9[[#This Row],[charges_class]]</f>
        <v>2</v>
      </c>
      <c r="W1090">
        <f>VLOOKUP(insurance9[[#This Row],[region]],Table2[],2,0)</f>
        <v>4</v>
      </c>
      <c r="X1090">
        <f>IF(insurance9[[#This Row],[sex]]="female",0,1)</f>
        <v>1</v>
      </c>
      <c r="Y1090">
        <f>insurance9[[#This Row],[bmi]]</f>
        <v>47.74</v>
      </c>
      <c r="Z1090">
        <f>insurance9[[#This Row],[children]]</f>
        <v>1</v>
      </c>
    </row>
    <row r="1091" spans="1:26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 s="29">
        <v>10577.087</v>
      </c>
      <c r="H1091" cm="1">
        <f t="array" ref="H1091">INDEX(kelas_charges[kelas],MATCH(1,(insurance9[[#This Row],[charges]]&gt;=kelas_charges[Lower])*(insurance9[[#This Row],[charges]]&lt;kelas_charges[Upper]),0),1)</f>
        <v>2</v>
      </c>
      <c r="I1091" t="str" cm="1">
        <f t="array" ref="I1091">INDEX(kelas_charges[desc],MATCH(1,(insurance9[[#This Row],[charges]]&gt;=kelas_charges[Lower])*(insurance9[[#This Row],[charges]]&lt;kelas_charges[Upper]),0),1)</f>
        <v>6817 s.d 12512</v>
      </c>
      <c r="J1091">
        <f>IF(insurance9[[#This Row],[charges]]&gt;16700,1,0)</f>
        <v>0</v>
      </c>
      <c r="K1091" s="138">
        <f>insurance9[[#This Row],[charges]]</f>
        <v>10577.087</v>
      </c>
      <c r="L1091">
        <f>insurance9[[#This Row],[age]]</f>
        <v>56</v>
      </c>
      <c r="M1091">
        <f>IF(insurance9[[#This Row],[smoker]]="yes",1,0)</f>
        <v>0</v>
      </c>
      <c r="N1091" t="str">
        <f>IF(insurance9[[#This Row],[smoker]]="yes","Perokok","Non Perokok")</f>
        <v>Non Perokok</v>
      </c>
      <c r="O1091" s="138">
        <f>insurance9[[#This Row],[charges]]</f>
        <v>10577.087</v>
      </c>
      <c r="P1091" s="138" t="str" cm="1">
        <f t="array" ref="P1091">INDEX(bmi[bmi name],MATCH(1,(insurance9[[#This Row],[bmi]]&lt;bmi[bmi atas])*(insurance9[[#This Row],[bmi]]&gt;=bmi[bmi bawah]),0),0)</f>
        <v>Normal</v>
      </c>
      <c r="Q1091" s="138">
        <f>insurance9[[#This Row],[cha]]</f>
        <v>10577.087</v>
      </c>
      <c r="R1091" s="138" t="str">
        <f>insurance9[[#This Row],[smo]]</f>
        <v>Non Perokok</v>
      </c>
      <c r="S1091" s="149">
        <f>insurance9[[#This Row],[bmi]]</f>
        <v>22.1</v>
      </c>
      <c r="T1091" s="149">
        <f>insurance9[[#This Row],[age]]</f>
        <v>56</v>
      </c>
      <c r="U1091" s="149">
        <f>insurance9[[#This Row],[bmi2]]</f>
        <v>22.1</v>
      </c>
      <c r="V1091">
        <f>insurance9[[#This Row],[charges_class]]</f>
        <v>2</v>
      </c>
      <c r="W1091">
        <f>VLOOKUP(insurance9[[#This Row],[region]],Table2[],2,0)</f>
        <v>3</v>
      </c>
      <c r="X1091">
        <f>IF(insurance9[[#This Row],[sex]]="female",0,1)</f>
        <v>1</v>
      </c>
      <c r="Y1091">
        <f>insurance9[[#This Row],[bmi]]</f>
        <v>22.1</v>
      </c>
      <c r="Z1091">
        <f>insurance9[[#This Row],[children]]</f>
        <v>0</v>
      </c>
    </row>
    <row r="1092" spans="1:26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 s="29">
        <v>41676.081100000003</v>
      </c>
      <c r="H1092" cm="1">
        <f t="array" ref="H1092">INDEX(kelas_charges[kelas],MATCH(1,(insurance9[[#This Row],[charges]]&gt;=kelas_charges[Lower])*(insurance9[[#This Row],[charges]]&lt;kelas_charges[Upper]),0),1)</f>
        <v>8</v>
      </c>
      <c r="I1092" t="str" cm="1">
        <f t="array" ref="I1092">INDEX(kelas_charges[desc],MATCH(1,(insurance9[[#This Row],[charges]]&gt;=kelas_charges[Lower])*(insurance9[[#This Row],[charges]]&lt;kelas_charges[Upper]),0),1)</f>
        <v>40989 s.d 46684</v>
      </c>
      <c r="J1092">
        <f>IF(insurance9[[#This Row],[charges]]&gt;16700,1,0)</f>
        <v>1</v>
      </c>
      <c r="K1092" s="138">
        <f>insurance9[[#This Row],[charges]]</f>
        <v>41676.081100000003</v>
      </c>
      <c r="L1092">
        <f>insurance9[[#This Row],[age]]</f>
        <v>47</v>
      </c>
      <c r="M1092">
        <f>IF(insurance9[[#This Row],[smoker]]="yes",1,0)</f>
        <v>1</v>
      </c>
      <c r="N1092" t="str">
        <f>IF(insurance9[[#This Row],[smoker]]="yes","Perokok","Non Perokok")</f>
        <v>Perokok</v>
      </c>
      <c r="O1092" s="138">
        <f>insurance9[[#This Row],[charges]]</f>
        <v>41676.081100000003</v>
      </c>
      <c r="P1092" s="138" t="str" cm="1">
        <f t="array" ref="P1092">INDEX(bmi[bmi name],MATCH(1,(insurance9[[#This Row],[bmi]]&lt;bmi[bmi atas])*(insurance9[[#This Row],[bmi]]&gt;=bmi[bmi bawah]),0),0)</f>
        <v>Obesitas II</v>
      </c>
      <c r="Q1092" s="138">
        <f>insurance9[[#This Row],[cha]]</f>
        <v>41676.081100000003</v>
      </c>
      <c r="R1092" s="138" t="str">
        <f>insurance9[[#This Row],[smo]]</f>
        <v>Perokok</v>
      </c>
      <c r="S1092" s="149">
        <f>insurance9[[#This Row],[bmi]]</f>
        <v>36.19</v>
      </c>
      <c r="T1092" s="149">
        <f>insurance9[[#This Row],[age]]</f>
        <v>47</v>
      </c>
      <c r="U1092" s="149">
        <f>insurance9[[#This Row],[bmi2]]</f>
        <v>36.19</v>
      </c>
      <c r="V1092">
        <f>insurance9[[#This Row],[charges_class]]</f>
        <v>8</v>
      </c>
      <c r="W1092">
        <f>VLOOKUP(insurance9[[#This Row],[region]],Table2[],2,0)</f>
        <v>4</v>
      </c>
      <c r="X1092">
        <f>IF(insurance9[[#This Row],[sex]]="female",0,1)</f>
        <v>1</v>
      </c>
      <c r="Y1092">
        <f>insurance9[[#This Row],[bmi]]</f>
        <v>36.19</v>
      </c>
      <c r="Z1092">
        <f>insurance9[[#This Row],[children]]</f>
        <v>0</v>
      </c>
    </row>
    <row r="1093" spans="1:26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 s="29">
        <v>11286.538699999999</v>
      </c>
      <c r="H1093" cm="1">
        <f t="array" ref="H1093">INDEX(kelas_charges[kelas],MATCH(1,(insurance9[[#This Row],[charges]]&gt;=kelas_charges[Lower])*(insurance9[[#This Row],[charges]]&lt;kelas_charges[Upper]),0),1)</f>
        <v>2</v>
      </c>
      <c r="I1093" t="str" cm="1">
        <f t="array" ref="I1093">INDEX(kelas_charges[desc],MATCH(1,(insurance9[[#This Row],[charges]]&gt;=kelas_charges[Lower])*(insurance9[[#This Row],[charges]]&lt;kelas_charges[Upper]),0),1)</f>
        <v>6817 s.d 12512</v>
      </c>
      <c r="J1093">
        <f>IF(insurance9[[#This Row],[charges]]&gt;16700,1,0)</f>
        <v>0</v>
      </c>
      <c r="K1093" s="138">
        <f>insurance9[[#This Row],[charges]]</f>
        <v>11286.538699999999</v>
      </c>
      <c r="L1093">
        <f>insurance9[[#This Row],[age]]</f>
        <v>55</v>
      </c>
      <c r="M1093">
        <f>IF(insurance9[[#This Row],[smoker]]="yes",1,0)</f>
        <v>0</v>
      </c>
      <c r="N1093" t="str">
        <f>IF(insurance9[[#This Row],[smoker]]="yes","Perokok","Non Perokok")</f>
        <v>Non Perokok</v>
      </c>
      <c r="O1093" s="138">
        <f>insurance9[[#This Row],[charges]]</f>
        <v>11286.538699999999</v>
      </c>
      <c r="P1093" s="138" t="str" cm="1">
        <f t="array" ref="P1093">INDEX(bmi[bmi name],MATCH(1,(insurance9[[#This Row],[bmi]]&lt;bmi[bmi atas])*(insurance9[[#This Row],[bmi]]&gt;=bmi[bmi bawah]),0),0)</f>
        <v>Obesitas I</v>
      </c>
      <c r="Q1093" s="138">
        <f>insurance9[[#This Row],[cha]]</f>
        <v>11286.538699999999</v>
      </c>
      <c r="R1093" s="138" t="str">
        <f>insurance9[[#This Row],[smo]]</f>
        <v>Non Perokok</v>
      </c>
      <c r="S1093" s="149">
        <f>insurance9[[#This Row],[bmi]]</f>
        <v>29.83</v>
      </c>
      <c r="T1093" s="149">
        <f>insurance9[[#This Row],[age]]</f>
        <v>55</v>
      </c>
      <c r="U1093" s="149">
        <f>insurance9[[#This Row],[bmi2]]</f>
        <v>29.83</v>
      </c>
      <c r="V1093">
        <f>insurance9[[#This Row],[charges_class]]</f>
        <v>2</v>
      </c>
      <c r="W1093">
        <f>VLOOKUP(insurance9[[#This Row],[region]],Table2[],2,0)</f>
        <v>2</v>
      </c>
      <c r="X1093">
        <f>IF(insurance9[[#This Row],[sex]]="female",0,1)</f>
        <v>0</v>
      </c>
      <c r="Y1093">
        <f>insurance9[[#This Row],[bmi]]</f>
        <v>29.83</v>
      </c>
      <c r="Z1093">
        <f>insurance9[[#This Row],[children]]</f>
        <v>0</v>
      </c>
    </row>
    <row r="1094" spans="1:26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 s="29">
        <v>3591.48</v>
      </c>
      <c r="H1094" cm="1">
        <f t="array" ref="H1094">INDEX(kelas_charges[kelas],MATCH(1,(insurance9[[#This Row],[charges]]&gt;=kelas_charges[Lower])*(insurance9[[#This Row],[charges]]&lt;kelas_charges[Upper]),0),1)</f>
        <v>1</v>
      </c>
      <c r="I1094" t="str" cm="1">
        <f t="array" ref="I1094">INDEX(kelas_charges[desc],MATCH(1,(insurance9[[#This Row],[charges]]&gt;=kelas_charges[Lower])*(insurance9[[#This Row],[charges]]&lt;kelas_charges[Upper]),0),1)</f>
        <v>1121 s.d 6817</v>
      </c>
      <c r="J1094">
        <f>IF(insurance9[[#This Row],[charges]]&gt;16700,1,0)</f>
        <v>0</v>
      </c>
      <c r="K1094" s="138">
        <f>insurance9[[#This Row],[charges]]</f>
        <v>3591.48</v>
      </c>
      <c r="L1094">
        <f>insurance9[[#This Row],[age]]</f>
        <v>23</v>
      </c>
      <c r="M1094">
        <f>IF(insurance9[[#This Row],[smoker]]="yes",1,0)</f>
        <v>0</v>
      </c>
      <c r="N1094" t="str">
        <f>IF(insurance9[[#This Row],[smoker]]="yes","Perokok","Non Perokok")</f>
        <v>Non Perokok</v>
      </c>
      <c r="O1094" s="138">
        <f>insurance9[[#This Row],[charges]]</f>
        <v>3591.48</v>
      </c>
      <c r="P1094" s="138" t="str" cm="1">
        <f t="array" ref="P1094">INDEX(bmi[bmi name],MATCH(1,(insurance9[[#This Row],[bmi]]&lt;bmi[bmi atas])*(insurance9[[#This Row],[bmi]]&gt;=bmi[bmi bawah]),0),0)</f>
        <v>Obesitas II</v>
      </c>
      <c r="Q1094" s="138">
        <f>insurance9[[#This Row],[cha]]</f>
        <v>3591.48</v>
      </c>
      <c r="R1094" s="138" t="str">
        <f>insurance9[[#This Row],[smo]]</f>
        <v>Non Perokok</v>
      </c>
      <c r="S1094" s="149">
        <f>insurance9[[#This Row],[bmi]]</f>
        <v>32.700000000000003</v>
      </c>
      <c r="T1094" s="149">
        <f>insurance9[[#This Row],[age]]</f>
        <v>23</v>
      </c>
      <c r="U1094" s="149">
        <f>insurance9[[#This Row],[bmi2]]</f>
        <v>32.700000000000003</v>
      </c>
      <c r="V1094">
        <f>insurance9[[#This Row],[charges_class]]</f>
        <v>1</v>
      </c>
      <c r="W1094">
        <f>VLOOKUP(insurance9[[#This Row],[region]],Table2[],2,0)</f>
        <v>3</v>
      </c>
      <c r="X1094">
        <f>IF(insurance9[[#This Row],[sex]]="female",0,1)</f>
        <v>1</v>
      </c>
      <c r="Y1094">
        <f>insurance9[[#This Row],[bmi]]</f>
        <v>32.700000000000003</v>
      </c>
      <c r="Z1094">
        <f>insurance9[[#This Row],[children]]</f>
        <v>3</v>
      </c>
    </row>
    <row r="1095" spans="1:26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 s="29">
        <v>33907.548000000003</v>
      </c>
      <c r="H1095" cm="1">
        <f t="array" ref="H1095">INDEX(kelas_charges[kelas],MATCH(1,(insurance9[[#This Row],[charges]]&gt;=kelas_charges[Lower])*(insurance9[[#This Row],[charges]]&lt;kelas_charges[Upper]),0),1)</f>
        <v>6</v>
      </c>
      <c r="I1095" t="str" cm="1">
        <f t="array" ref="I1095">INDEX(kelas_charges[desc],MATCH(1,(insurance9[[#This Row],[charges]]&gt;=kelas_charges[Lower])*(insurance9[[#This Row],[charges]]&lt;kelas_charges[Upper]),0),1)</f>
        <v>29598 s.d 35293</v>
      </c>
      <c r="J1095">
        <f>IF(insurance9[[#This Row],[charges]]&gt;16700,1,0)</f>
        <v>1</v>
      </c>
      <c r="K1095" s="138">
        <f>insurance9[[#This Row],[charges]]</f>
        <v>33907.548000000003</v>
      </c>
      <c r="L1095">
        <f>insurance9[[#This Row],[age]]</f>
        <v>22</v>
      </c>
      <c r="M1095">
        <f>IF(insurance9[[#This Row],[smoker]]="yes",1,0)</f>
        <v>1</v>
      </c>
      <c r="N1095" t="str">
        <f>IF(insurance9[[#This Row],[smoker]]="yes","Perokok","Non Perokok")</f>
        <v>Perokok</v>
      </c>
      <c r="O1095" s="138">
        <f>insurance9[[#This Row],[charges]]</f>
        <v>33907.548000000003</v>
      </c>
      <c r="P1095" s="138" t="str" cm="1">
        <f t="array" ref="P1095">INDEX(bmi[bmi name],MATCH(1,(insurance9[[#This Row],[bmi]]&lt;bmi[bmi atas])*(insurance9[[#This Row],[bmi]]&gt;=bmi[bmi bawah]),0),0)</f>
        <v>Obesitas II</v>
      </c>
      <c r="Q1095" s="138">
        <f>insurance9[[#This Row],[cha]]</f>
        <v>33907.548000000003</v>
      </c>
      <c r="R1095" s="138" t="str">
        <f>insurance9[[#This Row],[smo]]</f>
        <v>Perokok</v>
      </c>
      <c r="S1095" s="149">
        <f>insurance9[[#This Row],[bmi]]</f>
        <v>30.4</v>
      </c>
      <c r="T1095" s="149">
        <f>insurance9[[#This Row],[age]]</f>
        <v>22</v>
      </c>
      <c r="U1095" s="149">
        <f>insurance9[[#This Row],[bmi2]]</f>
        <v>30.4</v>
      </c>
      <c r="V1095">
        <f>insurance9[[#This Row],[charges_class]]</f>
        <v>6</v>
      </c>
      <c r="W1095">
        <f>VLOOKUP(insurance9[[#This Row],[region]],Table2[],2,0)</f>
        <v>1</v>
      </c>
      <c r="X1095">
        <f>IF(insurance9[[#This Row],[sex]]="female",0,1)</f>
        <v>0</v>
      </c>
      <c r="Y1095">
        <f>insurance9[[#This Row],[bmi]]</f>
        <v>30.4</v>
      </c>
      <c r="Z1095">
        <f>insurance9[[#This Row],[children]]</f>
        <v>0</v>
      </c>
    </row>
    <row r="1096" spans="1:26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 s="29">
        <v>11299.343000000001</v>
      </c>
      <c r="H1096" cm="1">
        <f t="array" ref="H1096">INDEX(kelas_charges[kelas],MATCH(1,(insurance9[[#This Row],[charges]]&gt;=kelas_charges[Lower])*(insurance9[[#This Row],[charges]]&lt;kelas_charges[Upper]),0),1)</f>
        <v>2</v>
      </c>
      <c r="I1096" t="str" cm="1">
        <f t="array" ref="I1096">INDEX(kelas_charges[desc],MATCH(1,(insurance9[[#This Row],[charges]]&gt;=kelas_charges[Lower])*(insurance9[[#This Row],[charges]]&lt;kelas_charges[Upper]),0),1)</f>
        <v>6817 s.d 12512</v>
      </c>
      <c r="J1096">
        <f>IF(insurance9[[#This Row],[charges]]&gt;16700,1,0)</f>
        <v>0</v>
      </c>
      <c r="K1096" s="138">
        <f>insurance9[[#This Row],[charges]]</f>
        <v>11299.343000000001</v>
      </c>
      <c r="L1096">
        <f>insurance9[[#This Row],[age]]</f>
        <v>50</v>
      </c>
      <c r="M1096">
        <f>IF(insurance9[[#This Row],[smoker]]="yes",1,0)</f>
        <v>0</v>
      </c>
      <c r="N1096" t="str">
        <f>IF(insurance9[[#This Row],[smoker]]="yes","Perokok","Non Perokok")</f>
        <v>Non Perokok</v>
      </c>
      <c r="O1096" s="138">
        <f>insurance9[[#This Row],[charges]]</f>
        <v>11299.343000000001</v>
      </c>
      <c r="P1096" s="138" t="str" cm="1">
        <f t="array" ref="P1096">INDEX(bmi[bmi name],MATCH(1,(insurance9[[#This Row],[bmi]]&lt;bmi[bmi atas])*(insurance9[[#This Row],[bmi]]&gt;=bmi[bmi bawah]),0),0)</f>
        <v>Obesitas II</v>
      </c>
      <c r="Q1096" s="138">
        <f>insurance9[[#This Row],[cha]]</f>
        <v>11299.343000000001</v>
      </c>
      <c r="R1096" s="138" t="str">
        <f>insurance9[[#This Row],[smo]]</f>
        <v>Non Perokok</v>
      </c>
      <c r="S1096" s="149">
        <f>insurance9[[#This Row],[bmi]]</f>
        <v>33.700000000000003</v>
      </c>
      <c r="T1096" s="149">
        <f>insurance9[[#This Row],[age]]</f>
        <v>50</v>
      </c>
      <c r="U1096" s="149">
        <f>insurance9[[#This Row],[bmi2]]</f>
        <v>33.700000000000003</v>
      </c>
      <c r="V1096">
        <f>insurance9[[#This Row],[charges_class]]</f>
        <v>2</v>
      </c>
      <c r="W1096">
        <f>VLOOKUP(insurance9[[#This Row],[region]],Table2[],2,0)</f>
        <v>3</v>
      </c>
      <c r="X1096">
        <f>IF(insurance9[[#This Row],[sex]]="female",0,1)</f>
        <v>0</v>
      </c>
      <c r="Y1096">
        <f>insurance9[[#This Row],[bmi]]</f>
        <v>33.700000000000003</v>
      </c>
      <c r="Z1096">
        <f>insurance9[[#This Row],[children]]</f>
        <v>4</v>
      </c>
    </row>
    <row r="1097" spans="1:26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 s="29">
        <v>4561.1885000000002</v>
      </c>
      <c r="H1097" cm="1">
        <f t="array" ref="H1097">INDEX(kelas_charges[kelas],MATCH(1,(insurance9[[#This Row],[charges]]&gt;=kelas_charges[Lower])*(insurance9[[#This Row],[charges]]&lt;kelas_charges[Upper]),0),1)</f>
        <v>1</v>
      </c>
      <c r="I1097" t="str" cm="1">
        <f t="array" ref="I1097">INDEX(kelas_charges[desc],MATCH(1,(insurance9[[#This Row],[charges]]&gt;=kelas_charges[Lower])*(insurance9[[#This Row],[charges]]&lt;kelas_charges[Upper]),0),1)</f>
        <v>1121 s.d 6817</v>
      </c>
      <c r="J1097">
        <f>IF(insurance9[[#This Row],[charges]]&gt;16700,1,0)</f>
        <v>0</v>
      </c>
      <c r="K1097" s="138">
        <f>insurance9[[#This Row],[charges]]</f>
        <v>4561.1885000000002</v>
      </c>
      <c r="L1097">
        <f>insurance9[[#This Row],[age]]</f>
        <v>18</v>
      </c>
      <c r="M1097">
        <f>IF(insurance9[[#This Row],[smoker]]="yes",1,0)</f>
        <v>0</v>
      </c>
      <c r="N1097" t="str">
        <f>IF(insurance9[[#This Row],[smoker]]="yes","Perokok","Non Perokok")</f>
        <v>Non Perokok</v>
      </c>
      <c r="O1097" s="138">
        <f>insurance9[[#This Row],[charges]]</f>
        <v>4561.1885000000002</v>
      </c>
      <c r="P1097" s="138" t="str" cm="1">
        <f t="array" ref="P1097">INDEX(bmi[bmi name],MATCH(1,(insurance9[[#This Row],[bmi]]&lt;bmi[bmi atas])*(insurance9[[#This Row],[bmi]]&gt;=bmi[bmi bawah]),0),0)</f>
        <v>Obesitas II</v>
      </c>
      <c r="Q1097" s="138">
        <f>insurance9[[#This Row],[cha]]</f>
        <v>4561.1885000000002</v>
      </c>
      <c r="R1097" s="138" t="str">
        <f>insurance9[[#This Row],[smo]]</f>
        <v>Non Perokok</v>
      </c>
      <c r="S1097" s="149">
        <f>insurance9[[#This Row],[bmi]]</f>
        <v>31.35</v>
      </c>
      <c r="T1097" s="149">
        <f>insurance9[[#This Row],[age]]</f>
        <v>18</v>
      </c>
      <c r="U1097" s="149">
        <f>insurance9[[#This Row],[bmi2]]</f>
        <v>31.35</v>
      </c>
      <c r="V1097">
        <f>insurance9[[#This Row],[charges_class]]</f>
        <v>1</v>
      </c>
      <c r="W1097">
        <f>VLOOKUP(insurance9[[#This Row],[region]],Table2[],2,0)</f>
        <v>2</v>
      </c>
      <c r="X1097">
        <f>IF(insurance9[[#This Row],[sex]]="female",0,1)</f>
        <v>0</v>
      </c>
      <c r="Y1097">
        <f>insurance9[[#This Row],[bmi]]</f>
        <v>31.35</v>
      </c>
      <c r="Z1097">
        <f>insurance9[[#This Row],[children]]</f>
        <v>4</v>
      </c>
    </row>
    <row r="1098" spans="1:26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 s="29">
        <v>44641.197399999997</v>
      </c>
      <c r="H1098" cm="1">
        <f t="array" ref="H1098">INDEX(kelas_charges[kelas],MATCH(1,(insurance9[[#This Row],[charges]]&gt;=kelas_charges[Lower])*(insurance9[[#This Row],[charges]]&lt;kelas_charges[Upper]),0),1)</f>
        <v>8</v>
      </c>
      <c r="I1098" t="str" cm="1">
        <f t="array" ref="I1098">INDEX(kelas_charges[desc],MATCH(1,(insurance9[[#This Row],[charges]]&gt;=kelas_charges[Lower])*(insurance9[[#This Row],[charges]]&lt;kelas_charges[Upper]),0),1)</f>
        <v>40989 s.d 46684</v>
      </c>
      <c r="J1098">
        <f>IF(insurance9[[#This Row],[charges]]&gt;16700,1,0)</f>
        <v>1</v>
      </c>
      <c r="K1098" s="138">
        <f>insurance9[[#This Row],[charges]]</f>
        <v>44641.197399999997</v>
      </c>
      <c r="L1098">
        <f>insurance9[[#This Row],[age]]</f>
        <v>51</v>
      </c>
      <c r="M1098">
        <f>IF(insurance9[[#This Row],[smoker]]="yes",1,0)</f>
        <v>1</v>
      </c>
      <c r="N1098" t="str">
        <f>IF(insurance9[[#This Row],[smoker]]="yes","Perokok","Non Perokok")</f>
        <v>Perokok</v>
      </c>
      <c r="O1098" s="138">
        <f>insurance9[[#This Row],[charges]]</f>
        <v>44641.197399999997</v>
      </c>
      <c r="P1098" s="138" t="str" cm="1">
        <f t="array" ref="P1098">INDEX(bmi[bmi name],MATCH(1,(insurance9[[#This Row],[bmi]]&lt;bmi[bmi atas])*(insurance9[[#This Row],[bmi]]&gt;=bmi[bmi bawah]),0),0)</f>
        <v>Obesitas II</v>
      </c>
      <c r="Q1098" s="138">
        <f>insurance9[[#This Row],[cha]]</f>
        <v>44641.197399999997</v>
      </c>
      <c r="R1098" s="138" t="str">
        <f>insurance9[[#This Row],[smo]]</f>
        <v>Perokok</v>
      </c>
      <c r="S1098" s="149">
        <f>insurance9[[#This Row],[bmi]]</f>
        <v>34.96</v>
      </c>
      <c r="T1098" s="149">
        <f>insurance9[[#This Row],[age]]</f>
        <v>51</v>
      </c>
      <c r="U1098" s="149">
        <f>insurance9[[#This Row],[bmi2]]</f>
        <v>34.96</v>
      </c>
      <c r="V1098">
        <f>insurance9[[#This Row],[charges_class]]</f>
        <v>8</v>
      </c>
      <c r="W1098">
        <f>VLOOKUP(insurance9[[#This Row],[region]],Table2[],2,0)</f>
        <v>2</v>
      </c>
      <c r="X1098">
        <f>IF(insurance9[[#This Row],[sex]]="female",0,1)</f>
        <v>0</v>
      </c>
      <c r="Y1098">
        <f>insurance9[[#This Row],[bmi]]</f>
        <v>34.96</v>
      </c>
      <c r="Z1098">
        <f>insurance9[[#This Row],[children]]</f>
        <v>2</v>
      </c>
    </row>
    <row r="1099" spans="1:26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 s="29">
        <v>1674.6323</v>
      </c>
      <c r="H1099" cm="1">
        <f t="array" ref="H1099">INDEX(kelas_charges[kelas],MATCH(1,(insurance9[[#This Row],[charges]]&gt;=kelas_charges[Lower])*(insurance9[[#This Row],[charges]]&lt;kelas_charges[Upper]),0),1)</f>
        <v>1</v>
      </c>
      <c r="I1099" t="str" cm="1">
        <f t="array" ref="I1099">INDEX(kelas_charges[desc],MATCH(1,(insurance9[[#This Row],[charges]]&gt;=kelas_charges[Lower])*(insurance9[[#This Row],[charges]]&lt;kelas_charges[Upper]),0),1)</f>
        <v>1121 s.d 6817</v>
      </c>
      <c r="J1099">
        <f>IF(insurance9[[#This Row],[charges]]&gt;16700,1,0)</f>
        <v>0</v>
      </c>
      <c r="K1099" s="138">
        <f>insurance9[[#This Row],[charges]]</f>
        <v>1674.6323</v>
      </c>
      <c r="L1099">
        <f>insurance9[[#This Row],[age]]</f>
        <v>22</v>
      </c>
      <c r="M1099">
        <f>IF(insurance9[[#This Row],[smoker]]="yes",1,0)</f>
        <v>0</v>
      </c>
      <c r="N1099" t="str">
        <f>IF(insurance9[[#This Row],[smoker]]="yes","Perokok","Non Perokok")</f>
        <v>Non Perokok</v>
      </c>
      <c r="O1099" s="138">
        <f>insurance9[[#This Row],[charges]]</f>
        <v>1674.6323</v>
      </c>
      <c r="P1099" s="138" t="str" cm="1">
        <f t="array" ref="P1099">INDEX(bmi[bmi name],MATCH(1,(insurance9[[#This Row],[bmi]]&lt;bmi[bmi atas])*(insurance9[[#This Row],[bmi]]&gt;=bmi[bmi bawah]),0),0)</f>
        <v>Obesitas II</v>
      </c>
      <c r="Q1099" s="138">
        <f>insurance9[[#This Row],[cha]]</f>
        <v>1674.6323</v>
      </c>
      <c r="R1099" s="138" t="str">
        <f>insurance9[[#This Row],[smo]]</f>
        <v>Non Perokok</v>
      </c>
      <c r="S1099" s="149">
        <f>insurance9[[#This Row],[bmi]]</f>
        <v>33.770000000000003</v>
      </c>
      <c r="T1099" s="149">
        <f>insurance9[[#This Row],[age]]</f>
        <v>22</v>
      </c>
      <c r="U1099" s="149">
        <f>insurance9[[#This Row],[bmi2]]</f>
        <v>33.770000000000003</v>
      </c>
      <c r="V1099">
        <f>insurance9[[#This Row],[charges_class]]</f>
        <v>1</v>
      </c>
      <c r="W1099">
        <f>VLOOKUP(insurance9[[#This Row],[region]],Table2[],2,0)</f>
        <v>4</v>
      </c>
      <c r="X1099">
        <f>IF(insurance9[[#This Row],[sex]]="female",0,1)</f>
        <v>1</v>
      </c>
      <c r="Y1099">
        <f>insurance9[[#This Row],[bmi]]</f>
        <v>33.770000000000003</v>
      </c>
      <c r="Z1099">
        <f>insurance9[[#This Row],[children]]</f>
        <v>0</v>
      </c>
    </row>
    <row r="1100" spans="1:26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 s="29">
        <v>23045.566159999998</v>
      </c>
      <c r="H1100" cm="1">
        <f t="array" ref="H1100">INDEX(kelas_charges[kelas],MATCH(1,(insurance9[[#This Row],[charges]]&gt;=kelas_charges[Lower])*(insurance9[[#This Row],[charges]]&lt;kelas_charges[Upper]),0),1)</f>
        <v>4</v>
      </c>
      <c r="I1100" t="str" cm="1">
        <f t="array" ref="I1100">INDEX(kelas_charges[desc],MATCH(1,(insurance9[[#This Row],[charges]]&gt;=kelas_charges[Lower])*(insurance9[[#This Row],[charges]]&lt;kelas_charges[Upper]),0),1)</f>
        <v>18207 s.d 23903</v>
      </c>
      <c r="J1100">
        <f>IF(insurance9[[#This Row],[charges]]&gt;16700,1,0)</f>
        <v>1</v>
      </c>
      <c r="K1100" s="138">
        <f>insurance9[[#This Row],[charges]]</f>
        <v>23045.566159999998</v>
      </c>
      <c r="L1100">
        <f>insurance9[[#This Row],[age]]</f>
        <v>52</v>
      </c>
      <c r="M1100">
        <f>IF(insurance9[[#This Row],[smoker]]="yes",1,0)</f>
        <v>0</v>
      </c>
      <c r="N1100" t="str">
        <f>IF(insurance9[[#This Row],[smoker]]="yes","Perokok","Non Perokok")</f>
        <v>Non Perokok</v>
      </c>
      <c r="O1100" s="138">
        <f>insurance9[[#This Row],[charges]]</f>
        <v>23045.566159999998</v>
      </c>
      <c r="P1100" s="138" t="str" cm="1">
        <f t="array" ref="P1100">INDEX(bmi[bmi name],MATCH(1,(insurance9[[#This Row],[bmi]]&lt;bmi[bmi atas])*(insurance9[[#This Row],[bmi]]&gt;=bmi[bmi bawah]),0),0)</f>
        <v>Obesitas II</v>
      </c>
      <c r="Q1100" s="138">
        <f>insurance9[[#This Row],[cha]]</f>
        <v>23045.566159999998</v>
      </c>
      <c r="R1100" s="138" t="str">
        <f>insurance9[[#This Row],[smo]]</f>
        <v>Non Perokok</v>
      </c>
      <c r="S1100" s="149">
        <f>insurance9[[#This Row],[bmi]]</f>
        <v>30.875</v>
      </c>
      <c r="T1100" s="149">
        <f>insurance9[[#This Row],[age]]</f>
        <v>52</v>
      </c>
      <c r="U1100" s="149">
        <f>insurance9[[#This Row],[bmi2]]</f>
        <v>30.875</v>
      </c>
      <c r="V1100">
        <f>insurance9[[#This Row],[charges_class]]</f>
        <v>4</v>
      </c>
      <c r="W1100">
        <f>VLOOKUP(insurance9[[#This Row],[region]],Table2[],2,0)</f>
        <v>2</v>
      </c>
      <c r="X1100">
        <f>IF(insurance9[[#This Row],[sex]]="female",0,1)</f>
        <v>0</v>
      </c>
      <c r="Y1100">
        <f>insurance9[[#This Row],[bmi]]</f>
        <v>30.875</v>
      </c>
      <c r="Z1100">
        <f>insurance9[[#This Row],[children]]</f>
        <v>0</v>
      </c>
    </row>
    <row r="1101" spans="1:26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 s="29">
        <v>3227.1210999999998</v>
      </c>
      <c r="H1101" cm="1">
        <f t="array" ref="H1101">INDEX(kelas_charges[kelas],MATCH(1,(insurance9[[#This Row],[charges]]&gt;=kelas_charges[Lower])*(insurance9[[#This Row],[charges]]&lt;kelas_charges[Upper]),0),1)</f>
        <v>1</v>
      </c>
      <c r="I1101" t="str" cm="1">
        <f t="array" ref="I1101">INDEX(kelas_charges[desc],MATCH(1,(insurance9[[#This Row],[charges]]&gt;=kelas_charges[Lower])*(insurance9[[#This Row],[charges]]&lt;kelas_charges[Upper]),0),1)</f>
        <v>1121 s.d 6817</v>
      </c>
      <c r="J1101">
        <f>IF(insurance9[[#This Row],[charges]]&gt;16700,1,0)</f>
        <v>0</v>
      </c>
      <c r="K1101" s="138">
        <f>insurance9[[#This Row],[charges]]</f>
        <v>3227.1210999999998</v>
      </c>
      <c r="L1101">
        <f>insurance9[[#This Row],[age]]</f>
        <v>25</v>
      </c>
      <c r="M1101">
        <f>IF(insurance9[[#This Row],[smoker]]="yes",1,0)</f>
        <v>0</v>
      </c>
      <c r="N1101" t="str">
        <f>IF(insurance9[[#This Row],[smoker]]="yes","Perokok","Non Perokok")</f>
        <v>Non Perokok</v>
      </c>
      <c r="O1101" s="138">
        <f>insurance9[[#This Row],[charges]]</f>
        <v>3227.1210999999998</v>
      </c>
      <c r="P1101" s="138" t="str" cm="1">
        <f t="array" ref="P1101">INDEX(bmi[bmi name],MATCH(1,(insurance9[[#This Row],[bmi]]&lt;bmi[bmi atas])*(insurance9[[#This Row],[bmi]]&gt;=bmi[bmi bawah]),0),0)</f>
        <v>Obesitas II</v>
      </c>
      <c r="Q1101" s="138">
        <f>insurance9[[#This Row],[cha]]</f>
        <v>3227.1210999999998</v>
      </c>
      <c r="R1101" s="138" t="str">
        <f>insurance9[[#This Row],[smo]]</f>
        <v>Non Perokok</v>
      </c>
      <c r="S1101" s="149">
        <f>insurance9[[#This Row],[bmi]]</f>
        <v>33.99</v>
      </c>
      <c r="T1101" s="149">
        <f>insurance9[[#This Row],[age]]</f>
        <v>25</v>
      </c>
      <c r="U1101" s="149">
        <f>insurance9[[#This Row],[bmi2]]</f>
        <v>33.99</v>
      </c>
      <c r="V1101">
        <f>insurance9[[#This Row],[charges_class]]</f>
        <v>1</v>
      </c>
      <c r="W1101">
        <f>VLOOKUP(insurance9[[#This Row],[region]],Table2[],2,0)</f>
        <v>4</v>
      </c>
      <c r="X1101">
        <f>IF(insurance9[[#This Row],[sex]]="female",0,1)</f>
        <v>0</v>
      </c>
      <c r="Y1101">
        <f>insurance9[[#This Row],[bmi]]</f>
        <v>33.99</v>
      </c>
      <c r="Z1101">
        <f>insurance9[[#This Row],[children]]</f>
        <v>1</v>
      </c>
    </row>
    <row r="1102" spans="1:26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 s="29">
        <v>16776.304049999999</v>
      </c>
      <c r="H1102" cm="1">
        <f t="array" ref="H1102">INDEX(kelas_charges[kelas],MATCH(1,(insurance9[[#This Row],[charges]]&gt;=kelas_charges[Lower])*(insurance9[[#This Row],[charges]]&lt;kelas_charges[Upper]),0),1)</f>
        <v>3</v>
      </c>
      <c r="I1102" t="str" cm="1">
        <f t="array" ref="I1102">INDEX(kelas_charges[desc],MATCH(1,(insurance9[[#This Row],[charges]]&gt;=kelas_charges[Lower])*(insurance9[[#This Row],[charges]]&lt;kelas_charges[Upper]),0),1)</f>
        <v>12512 s.d 18207</v>
      </c>
      <c r="J1102">
        <f>IF(insurance9[[#This Row],[charges]]&gt;16700,1,0)</f>
        <v>1</v>
      </c>
      <c r="K1102" s="138">
        <f>insurance9[[#This Row],[charges]]</f>
        <v>16776.304049999999</v>
      </c>
      <c r="L1102">
        <f>insurance9[[#This Row],[age]]</f>
        <v>33</v>
      </c>
      <c r="M1102">
        <f>IF(insurance9[[#This Row],[smoker]]="yes",1,0)</f>
        <v>1</v>
      </c>
      <c r="N1102" t="str">
        <f>IF(insurance9[[#This Row],[smoker]]="yes","Perokok","Non Perokok")</f>
        <v>Perokok</v>
      </c>
      <c r="O1102" s="138">
        <f>insurance9[[#This Row],[charges]]</f>
        <v>16776.304049999999</v>
      </c>
      <c r="P1102" s="138" t="str" cm="1">
        <f t="array" ref="P1102">INDEX(bmi[bmi name],MATCH(1,(insurance9[[#This Row],[bmi]]&lt;bmi[bmi atas])*(insurance9[[#This Row],[bmi]]&gt;=bmi[bmi bawah]),0),0)</f>
        <v>Normal</v>
      </c>
      <c r="Q1102" s="138">
        <f>insurance9[[#This Row],[cha]]</f>
        <v>16776.304049999999</v>
      </c>
      <c r="R1102" s="138" t="str">
        <f>insurance9[[#This Row],[smo]]</f>
        <v>Perokok</v>
      </c>
      <c r="S1102" s="149">
        <f>insurance9[[#This Row],[bmi]]</f>
        <v>19.094999999999999</v>
      </c>
      <c r="T1102" s="149">
        <f>insurance9[[#This Row],[age]]</f>
        <v>33</v>
      </c>
      <c r="U1102" s="149">
        <f>insurance9[[#This Row],[bmi2]]</f>
        <v>19.094999999999999</v>
      </c>
      <c r="V1102">
        <f>insurance9[[#This Row],[charges_class]]</f>
        <v>3</v>
      </c>
      <c r="W1102">
        <f>VLOOKUP(insurance9[[#This Row],[region]],Table2[],2,0)</f>
        <v>2</v>
      </c>
      <c r="X1102">
        <f>IF(insurance9[[#This Row],[sex]]="female",0,1)</f>
        <v>0</v>
      </c>
      <c r="Y1102">
        <f>insurance9[[#This Row],[bmi]]</f>
        <v>19.094999999999999</v>
      </c>
      <c r="Z1102">
        <f>insurance9[[#This Row],[children]]</f>
        <v>2</v>
      </c>
    </row>
    <row r="1103" spans="1:26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 s="29">
        <v>11253.421</v>
      </c>
      <c r="H1103" cm="1">
        <f t="array" ref="H1103">INDEX(kelas_charges[kelas],MATCH(1,(insurance9[[#This Row],[charges]]&gt;=kelas_charges[Lower])*(insurance9[[#This Row],[charges]]&lt;kelas_charges[Upper]),0),1)</f>
        <v>2</v>
      </c>
      <c r="I1103" t="str" cm="1">
        <f t="array" ref="I1103">INDEX(kelas_charges[desc],MATCH(1,(insurance9[[#This Row],[charges]]&gt;=kelas_charges[Lower])*(insurance9[[#This Row],[charges]]&lt;kelas_charges[Upper]),0),1)</f>
        <v>6817 s.d 12512</v>
      </c>
      <c r="J1103">
        <f>IF(insurance9[[#This Row],[charges]]&gt;16700,1,0)</f>
        <v>0</v>
      </c>
      <c r="K1103" s="138">
        <f>insurance9[[#This Row],[charges]]</f>
        <v>11253.421</v>
      </c>
      <c r="L1103">
        <f>insurance9[[#This Row],[age]]</f>
        <v>53</v>
      </c>
      <c r="M1103">
        <f>IF(insurance9[[#This Row],[smoker]]="yes",1,0)</f>
        <v>0</v>
      </c>
      <c r="N1103" t="str">
        <f>IF(insurance9[[#This Row],[smoker]]="yes","Perokok","Non Perokok")</f>
        <v>Non Perokok</v>
      </c>
      <c r="O1103" s="138">
        <f>insurance9[[#This Row],[charges]]</f>
        <v>11253.421</v>
      </c>
      <c r="P1103" s="138" t="str" cm="1">
        <f t="array" ref="P1103">INDEX(bmi[bmi name],MATCH(1,(insurance9[[#This Row],[bmi]]&lt;bmi[bmi atas])*(insurance9[[#This Row],[bmi]]&gt;=bmi[bmi bawah]),0),0)</f>
        <v>Obesitas I</v>
      </c>
      <c r="Q1103" s="138">
        <f>insurance9[[#This Row],[cha]]</f>
        <v>11253.421</v>
      </c>
      <c r="R1103" s="138" t="str">
        <f>insurance9[[#This Row],[smo]]</f>
        <v>Non Perokok</v>
      </c>
      <c r="S1103" s="149">
        <f>insurance9[[#This Row],[bmi]]</f>
        <v>28.6</v>
      </c>
      <c r="T1103" s="149">
        <f>insurance9[[#This Row],[age]]</f>
        <v>53</v>
      </c>
      <c r="U1103" s="149">
        <f>insurance9[[#This Row],[bmi2]]</f>
        <v>28.6</v>
      </c>
      <c r="V1103">
        <f>insurance9[[#This Row],[charges_class]]</f>
        <v>2</v>
      </c>
      <c r="W1103">
        <f>VLOOKUP(insurance9[[#This Row],[region]],Table2[],2,0)</f>
        <v>3</v>
      </c>
      <c r="X1103">
        <f>IF(insurance9[[#This Row],[sex]]="female",0,1)</f>
        <v>1</v>
      </c>
      <c r="Y1103">
        <f>insurance9[[#This Row],[bmi]]</f>
        <v>28.6</v>
      </c>
      <c r="Z1103">
        <f>insurance9[[#This Row],[children]]</f>
        <v>3</v>
      </c>
    </row>
    <row r="1104" spans="1:26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 s="29">
        <v>3471.4096</v>
      </c>
      <c r="H1104" cm="1">
        <f t="array" ref="H1104">INDEX(kelas_charges[kelas],MATCH(1,(insurance9[[#This Row],[charges]]&gt;=kelas_charges[Lower])*(insurance9[[#This Row],[charges]]&lt;kelas_charges[Upper]),0),1)</f>
        <v>1</v>
      </c>
      <c r="I1104" t="str" cm="1">
        <f t="array" ref="I1104">INDEX(kelas_charges[desc],MATCH(1,(insurance9[[#This Row],[charges]]&gt;=kelas_charges[Lower])*(insurance9[[#This Row],[charges]]&lt;kelas_charges[Upper]),0),1)</f>
        <v>1121 s.d 6817</v>
      </c>
      <c r="J1104">
        <f>IF(insurance9[[#This Row],[charges]]&gt;16700,1,0)</f>
        <v>0</v>
      </c>
      <c r="K1104" s="138">
        <f>insurance9[[#This Row],[charges]]</f>
        <v>3471.4096</v>
      </c>
      <c r="L1104">
        <f>insurance9[[#This Row],[age]]</f>
        <v>29</v>
      </c>
      <c r="M1104">
        <f>IF(insurance9[[#This Row],[smoker]]="yes",1,0)</f>
        <v>0</v>
      </c>
      <c r="N1104" t="str">
        <f>IF(insurance9[[#This Row],[smoker]]="yes","Perokok","Non Perokok")</f>
        <v>Non Perokok</v>
      </c>
      <c r="O1104" s="138">
        <f>insurance9[[#This Row],[charges]]</f>
        <v>3471.4096</v>
      </c>
      <c r="P1104" s="138" t="str" cm="1">
        <f t="array" ref="P1104">INDEX(bmi[bmi name],MATCH(1,(insurance9[[#This Row],[bmi]]&lt;bmi[bmi atas])*(insurance9[[#This Row],[bmi]]&gt;=bmi[bmi bawah]),0),0)</f>
        <v>Obesitas II</v>
      </c>
      <c r="Q1104" s="138">
        <f>insurance9[[#This Row],[cha]]</f>
        <v>3471.4096</v>
      </c>
      <c r="R1104" s="138" t="str">
        <f>insurance9[[#This Row],[smo]]</f>
        <v>Non Perokok</v>
      </c>
      <c r="S1104" s="149">
        <f>insurance9[[#This Row],[bmi]]</f>
        <v>38.94</v>
      </c>
      <c r="T1104" s="149">
        <f>insurance9[[#This Row],[age]]</f>
        <v>29</v>
      </c>
      <c r="U1104" s="149">
        <f>insurance9[[#This Row],[bmi2]]</f>
        <v>38.94</v>
      </c>
      <c r="V1104">
        <f>insurance9[[#This Row],[charges_class]]</f>
        <v>1</v>
      </c>
      <c r="W1104">
        <f>VLOOKUP(insurance9[[#This Row],[region]],Table2[],2,0)</f>
        <v>4</v>
      </c>
      <c r="X1104">
        <f>IF(insurance9[[#This Row],[sex]]="female",0,1)</f>
        <v>1</v>
      </c>
      <c r="Y1104">
        <f>insurance9[[#This Row],[bmi]]</f>
        <v>38.94</v>
      </c>
      <c r="Z1104">
        <f>insurance9[[#This Row],[children]]</f>
        <v>1</v>
      </c>
    </row>
    <row r="1105" spans="1:26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 s="29">
        <v>11363.2832</v>
      </c>
      <c r="H1105" cm="1">
        <f t="array" ref="H1105">INDEX(kelas_charges[kelas],MATCH(1,(insurance9[[#This Row],[charges]]&gt;=kelas_charges[Lower])*(insurance9[[#This Row],[charges]]&lt;kelas_charges[Upper]),0),1)</f>
        <v>2</v>
      </c>
      <c r="I1105" t="str" cm="1">
        <f t="array" ref="I1105">INDEX(kelas_charges[desc],MATCH(1,(insurance9[[#This Row],[charges]]&gt;=kelas_charges[Lower])*(insurance9[[#This Row],[charges]]&lt;kelas_charges[Upper]),0),1)</f>
        <v>6817 s.d 12512</v>
      </c>
      <c r="J1105">
        <f>IF(insurance9[[#This Row],[charges]]&gt;16700,1,0)</f>
        <v>0</v>
      </c>
      <c r="K1105" s="138">
        <f>insurance9[[#This Row],[charges]]</f>
        <v>11363.2832</v>
      </c>
      <c r="L1105">
        <f>insurance9[[#This Row],[age]]</f>
        <v>58</v>
      </c>
      <c r="M1105">
        <f>IF(insurance9[[#This Row],[smoker]]="yes",1,0)</f>
        <v>0</v>
      </c>
      <c r="N1105" t="str">
        <f>IF(insurance9[[#This Row],[smoker]]="yes","Perokok","Non Perokok")</f>
        <v>Non Perokok</v>
      </c>
      <c r="O1105" s="138">
        <f>insurance9[[#This Row],[charges]]</f>
        <v>11363.2832</v>
      </c>
      <c r="P1105" s="138" t="str" cm="1">
        <f t="array" ref="P1105">INDEX(bmi[bmi name],MATCH(1,(insurance9[[#This Row],[bmi]]&lt;bmi[bmi atas])*(insurance9[[#This Row],[bmi]]&gt;=bmi[bmi bawah]),0),0)</f>
        <v>Obesitas II</v>
      </c>
      <c r="Q1105" s="138">
        <f>insurance9[[#This Row],[cha]]</f>
        <v>11363.2832</v>
      </c>
      <c r="R1105" s="138" t="str">
        <f>insurance9[[#This Row],[smo]]</f>
        <v>Non Perokok</v>
      </c>
      <c r="S1105" s="149">
        <f>insurance9[[#This Row],[bmi]]</f>
        <v>36.08</v>
      </c>
      <c r="T1105" s="149">
        <f>insurance9[[#This Row],[age]]</f>
        <v>58</v>
      </c>
      <c r="U1105" s="149">
        <f>insurance9[[#This Row],[bmi2]]</f>
        <v>36.08</v>
      </c>
      <c r="V1105">
        <f>insurance9[[#This Row],[charges_class]]</f>
        <v>2</v>
      </c>
      <c r="W1105">
        <f>VLOOKUP(insurance9[[#This Row],[region]],Table2[],2,0)</f>
        <v>4</v>
      </c>
      <c r="X1105">
        <f>IF(insurance9[[#This Row],[sex]]="female",0,1)</f>
        <v>1</v>
      </c>
      <c r="Y1105">
        <f>insurance9[[#This Row],[bmi]]</f>
        <v>36.08</v>
      </c>
      <c r="Z1105">
        <f>insurance9[[#This Row],[children]]</f>
        <v>0</v>
      </c>
    </row>
    <row r="1106" spans="1:26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 s="29">
        <v>20420.604650000001</v>
      </c>
      <c r="H1106" cm="1">
        <f t="array" ref="H1106">INDEX(kelas_charges[kelas],MATCH(1,(insurance9[[#This Row],[charges]]&gt;=kelas_charges[Lower])*(insurance9[[#This Row],[charges]]&lt;kelas_charges[Upper]),0),1)</f>
        <v>4</v>
      </c>
      <c r="I1106" t="str" cm="1">
        <f t="array" ref="I1106">INDEX(kelas_charges[desc],MATCH(1,(insurance9[[#This Row],[charges]]&gt;=kelas_charges[Lower])*(insurance9[[#This Row],[charges]]&lt;kelas_charges[Upper]),0),1)</f>
        <v>18207 s.d 23903</v>
      </c>
      <c r="J1106">
        <f>IF(insurance9[[#This Row],[charges]]&gt;16700,1,0)</f>
        <v>1</v>
      </c>
      <c r="K1106" s="138">
        <f>insurance9[[#This Row],[charges]]</f>
        <v>20420.604650000001</v>
      </c>
      <c r="L1106">
        <f>insurance9[[#This Row],[age]]</f>
        <v>37</v>
      </c>
      <c r="M1106">
        <f>IF(insurance9[[#This Row],[smoker]]="yes",1,0)</f>
        <v>0</v>
      </c>
      <c r="N1106" t="str">
        <f>IF(insurance9[[#This Row],[smoker]]="yes","Perokok","Non Perokok")</f>
        <v>Non Perokok</v>
      </c>
      <c r="O1106" s="138">
        <f>insurance9[[#This Row],[charges]]</f>
        <v>20420.604650000001</v>
      </c>
      <c r="P1106" s="138" t="str" cm="1">
        <f t="array" ref="P1106">INDEX(bmi[bmi name],MATCH(1,(insurance9[[#This Row],[bmi]]&lt;bmi[bmi atas])*(insurance9[[#This Row],[bmi]]&gt;=bmi[bmi bawah]),0),0)</f>
        <v>Obesitas I</v>
      </c>
      <c r="Q1106" s="138">
        <f>insurance9[[#This Row],[cha]]</f>
        <v>20420.604650000001</v>
      </c>
      <c r="R1106" s="138" t="str">
        <f>insurance9[[#This Row],[smo]]</f>
        <v>Non Perokok</v>
      </c>
      <c r="S1106" s="149">
        <f>insurance9[[#This Row],[bmi]]</f>
        <v>29.8</v>
      </c>
      <c r="T1106" s="149">
        <f>insurance9[[#This Row],[age]]</f>
        <v>37</v>
      </c>
      <c r="U1106" s="149">
        <f>insurance9[[#This Row],[bmi2]]</f>
        <v>29.8</v>
      </c>
      <c r="V1106">
        <f>insurance9[[#This Row],[charges_class]]</f>
        <v>4</v>
      </c>
      <c r="W1106">
        <f>VLOOKUP(insurance9[[#This Row],[region]],Table2[],2,0)</f>
        <v>3</v>
      </c>
      <c r="X1106">
        <f>IF(insurance9[[#This Row],[sex]]="female",0,1)</f>
        <v>1</v>
      </c>
      <c r="Y1106">
        <f>insurance9[[#This Row],[bmi]]</f>
        <v>29.8</v>
      </c>
      <c r="Z1106">
        <f>insurance9[[#This Row],[children]]</f>
        <v>0</v>
      </c>
    </row>
    <row r="1107" spans="1:26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 s="29">
        <v>10338.9316</v>
      </c>
      <c r="H1107" cm="1">
        <f t="array" ref="H1107">INDEX(kelas_charges[kelas],MATCH(1,(insurance9[[#This Row],[charges]]&gt;=kelas_charges[Lower])*(insurance9[[#This Row],[charges]]&lt;kelas_charges[Upper]),0),1)</f>
        <v>2</v>
      </c>
      <c r="I1107" t="str" cm="1">
        <f t="array" ref="I1107">INDEX(kelas_charges[desc],MATCH(1,(insurance9[[#This Row],[charges]]&gt;=kelas_charges[Lower])*(insurance9[[#This Row],[charges]]&lt;kelas_charges[Upper]),0),1)</f>
        <v>6817 s.d 12512</v>
      </c>
      <c r="J1107">
        <f>IF(insurance9[[#This Row],[charges]]&gt;16700,1,0)</f>
        <v>0</v>
      </c>
      <c r="K1107" s="138">
        <f>insurance9[[#This Row],[charges]]</f>
        <v>10338.9316</v>
      </c>
      <c r="L1107">
        <f>insurance9[[#This Row],[age]]</f>
        <v>54</v>
      </c>
      <c r="M1107">
        <f>IF(insurance9[[#This Row],[smoker]]="yes",1,0)</f>
        <v>0</v>
      </c>
      <c r="N1107" t="str">
        <f>IF(insurance9[[#This Row],[smoker]]="yes","Perokok","Non Perokok")</f>
        <v>Non Perokok</v>
      </c>
      <c r="O1107" s="138">
        <f>insurance9[[#This Row],[charges]]</f>
        <v>10338.9316</v>
      </c>
      <c r="P1107" s="138" t="str" cm="1">
        <f t="array" ref="P1107">INDEX(bmi[bmi name],MATCH(1,(insurance9[[#This Row],[bmi]]&lt;bmi[bmi atas])*(insurance9[[#This Row],[bmi]]&gt;=bmi[bmi bawah]),0),0)</f>
        <v>Obesitas II</v>
      </c>
      <c r="Q1107" s="138">
        <f>insurance9[[#This Row],[cha]]</f>
        <v>10338.9316</v>
      </c>
      <c r="R1107" s="138" t="str">
        <f>insurance9[[#This Row],[smo]]</f>
        <v>Non Perokok</v>
      </c>
      <c r="S1107" s="149">
        <f>insurance9[[#This Row],[bmi]]</f>
        <v>31.24</v>
      </c>
      <c r="T1107" s="149">
        <f>insurance9[[#This Row],[age]]</f>
        <v>54</v>
      </c>
      <c r="U1107" s="149">
        <f>insurance9[[#This Row],[bmi2]]</f>
        <v>31.24</v>
      </c>
      <c r="V1107">
        <f>insurance9[[#This Row],[charges_class]]</f>
        <v>2</v>
      </c>
      <c r="W1107">
        <f>VLOOKUP(insurance9[[#This Row],[region]],Table2[],2,0)</f>
        <v>4</v>
      </c>
      <c r="X1107">
        <f>IF(insurance9[[#This Row],[sex]]="female",0,1)</f>
        <v>0</v>
      </c>
      <c r="Y1107">
        <f>insurance9[[#This Row],[bmi]]</f>
        <v>31.24</v>
      </c>
      <c r="Z1107">
        <f>insurance9[[#This Row],[children]]</f>
        <v>0</v>
      </c>
    </row>
    <row r="1108" spans="1:26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 s="29">
        <v>8988.1587500000005</v>
      </c>
      <c r="H1108" cm="1">
        <f t="array" ref="H1108">INDEX(kelas_charges[kelas],MATCH(1,(insurance9[[#This Row],[charges]]&gt;=kelas_charges[Lower])*(insurance9[[#This Row],[charges]]&lt;kelas_charges[Upper]),0),1)</f>
        <v>2</v>
      </c>
      <c r="I1108" t="str" cm="1">
        <f t="array" ref="I1108">INDEX(kelas_charges[desc],MATCH(1,(insurance9[[#This Row],[charges]]&gt;=kelas_charges[Lower])*(insurance9[[#This Row],[charges]]&lt;kelas_charges[Upper]),0),1)</f>
        <v>6817 s.d 12512</v>
      </c>
      <c r="J1108">
        <f>IF(insurance9[[#This Row],[charges]]&gt;16700,1,0)</f>
        <v>0</v>
      </c>
      <c r="K1108" s="138">
        <f>insurance9[[#This Row],[charges]]</f>
        <v>8988.1587500000005</v>
      </c>
      <c r="L1108">
        <f>insurance9[[#This Row],[age]]</f>
        <v>49</v>
      </c>
      <c r="M1108">
        <f>IF(insurance9[[#This Row],[smoker]]="yes",1,0)</f>
        <v>0</v>
      </c>
      <c r="N1108" t="str">
        <f>IF(insurance9[[#This Row],[smoker]]="yes","Perokok","Non Perokok")</f>
        <v>Non Perokok</v>
      </c>
      <c r="O1108" s="138">
        <f>insurance9[[#This Row],[charges]]</f>
        <v>8988.1587500000005</v>
      </c>
      <c r="P1108" s="138" t="str" cm="1">
        <f t="array" ref="P1108">INDEX(bmi[bmi name],MATCH(1,(insurance9[[#This Row],[bmi]]&lt;bmi[bmi atas])*(insurance9[[#This Row],[bmi]]&gt;=bmi[bmi bawah]),0),0)</f>
        <v>Obesitas I</v>
      </c>
      <c r="Q1108" s="138">
        <f>insurance9[[#This Row],[cha]]</f>
        <v>8988.1587500000005</v>
      </c>
      <c r="R1108" s="138" t="str">
        <f>insurance9[[#This Row],[smo]]</f>
        <v>Non Perokok</v>
      </c>
      <c r="S1108" s="149">
        <f>insurance9[[#This Row],[bmi]]</f>
        <v>29.925000000000001</v>
      </c>
      <c r="T1108" s="149">
        <f>insurance9[[#This Row],[age]]</f>
        <v>49</v>
      </c>
      <c r="U1108" s="149">
        <f>insurance9[[#This Row],[bmi2]]</f>
        <v>29.925000000000001</v>
      </c>
      <c r="V1108">
        <f>insurance9[[#This Row],[charges_class]]</f>
        <v>2</v>
      </c>
      <c r="W1108">
        <f>VLOOKUP(insurance9[[#This Row],[region]],Table2[],2,0)</f>
        <v>1</v>
      </c>
      <c r="X1108">
        <f>IF(insurance9[[#This Row],[sex]]="female",0,1)</f>
        <v>0</v>
      </c>
      <c r="Y1108">
        <f>insurance9[[#This Row],[bmi]]</f>
        <v>29.925000000000001</v>
      </c>
      <c r="Z1108">
        <f>insurance9[[#This Row],[children]]</f>
        <v>0</v>
      </c>
    </row>
    <row r="1109" spans="1:26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 s="29">
        <v>10493.9458</v>
      </c>
      <c r="H1109" cm="1">
        <f t="array" ref="H1109">INDEX(kelas_charges[kelas],MATCH(1,(insurance9[[#This Row],[charges]]&gt;=kelas_charges[Lower])*(insurance9[[#This Row],[charges]]&lt;kelas_charges[Upper]),0),1)</f>
        <v>2</v>
      </c>
      <c r="I1109" t="str" cm="1">
        <f t="array" ref="I1109">INDEX(kelas_charges[desc],MATCH(1,(insurance9[[#This Row],[charges]]&gt;=kelas_charges[Lower])*(insurance9[[#This Row],[charges]]&lt;kelas_charges[Upper]),0),1)</f>
        <v>6817 s.d 12512</v>
      </c>
      <c r="J1109">
        <f>IF(insurance9[[#This Row],[charges]]&gt;16700,1,0)</f>
        <v>0</v>
      </c>
      <c r="K1109" s="138">
        <f>insurance9[[#This Row],[charges]]</f>
        <v>10493.9458</v>
      </c>
      <c r="L1109">
        <f>insurance9[[#This Row],[age]]</f>
        <v>50</v>
      </c>
      <c r="M1109">
        <f>IF(insurance9[[#This Row],[smoker]]="yes",1,0)</f>
        <v>0</v>
      </c>
      <c r="N1109" t="str">
        <f>IF(insurance9[[#This Row],[smoker]]="yes","Perokok","Non Perokok")</f>
        <v>Non Perokok</v>
      </c>
      <c r="O1109" s="138">
        <f>insurance9[[#This Row],[charges]]</f>
        <v>10493.9458</v>
      </c>
      <c r="P1109" s="138" t="str" cm="1">
        <f t="array" ref="P1109">INDEX(bmi[bmi name],MATCH(1,(insurance9[[#This Row],[bmi]]&lt;bmi[bmi atas])*(insurance9[[#This Row],[bmi]]&gt;=bmi[bmi bawah]),0),0)</f>
        <v>Obesitas I</v>
      </c>
      <c r="Q1109" s="138">
        <f>insurance9[[#This Row],[cha]]</f>
        <v>10493.9458</v>
      </c>
      <c r="R1109" s="138" t="str">
        <f>insurance9[[#This Row],[smo]]</f>
        <v>Non Perokok</v>
      </c>
      <c r="S1109" s="149">
        <f>insurance9[[#This Row],[bmi]]</f>
        <v>26.22</v>
      </c>
      <c r="T1109" s="149">
        <f>insurance9[[#This Row],[age]]</f>
        <v>50</v>
      </c>
      <c r="U1109" s="149">
        <f>insurance9[[#This Row],[bmi2]]</f>
        <v>26.22</v>
      </c>
      <c r="V1109">
        <f>insurance9[[#This Row],[charges_class]]</f>
        <v>2</v>
      </c>
      <c r="W1109">
        <f>VLOOKUP(insurance9[[#This Row],[region]],Table2[],2,0)</f>
        <v>1</v>
      </c>
      <c r="X1109">
        <f>IF(insurance9[[#This Row],[sex]]="female",0,1)</f>
        <v>0</v>
      </c>
      <c r="Y1109">
        <f>insurance9[[#This Row],[bmi]]</f>
        <v>26.22</v>
      </c>
      <c r="Z1109">
        <f>insurance9[[#This Row],[children]]</f>
        <v>2</v>
      </c>
    </row>
    <row r="1110" spans="1:26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 s="29">
        <v>2904.0880000000002</v>
      </c>
      <c r="H1110" cm="1">
        <f t="array" ref="H1110">INDEX(kelas_charges[kelas],MATCH(1,(insurance9[[#This Row],[charges]]&gt;=kelas_charges[Lower])*(insurance9[[#This Row],[charges]]&lt;kelas_charges[Upper]),0),1)</f>
        <v>1</v>
      </c>
      <c r="I1110" t="str" cm="1">
        <f t="array" ref="I1110">INDEX(kelas_charges[desc],MATCH(1,(insurance9[[#This Row],[charges]]&gt;=kelas_charges[Lower])*(insurance9[[#This Row],[charges]]&lt;kelas_charges[Upper]),0),1)</f>
        <v>1121 s.d 6817</v>
      </c>
      <c r="J1110">
        <f>IF(insurance9[[#This Row],[charges]]&gt;16700,1,0)</f>
        <v>0</v>
      </c>
      <c r="K1110" s="138">
        <f>insurance9[[#This Row],[charges]]</f>
        <v>2904.0880000000002</v>
      </c>
      <c r="L1110">
        <f>insurance9[[#This Row],[age]]</f>
        <v>26</v>
      </c>
      <c r="M1110">
        <f>IF(insurance9[[#This Row],[smoker]]="yes",1,0)</f>
        <v>0</v>
      </c>
      <c r="N1110" t="str">
        <f>IF(insurance9[[#This Row],[smoker]]="yes","Perokok","Non Perokok")</f>
        <v>Non Perokok</v>
      </c>
      <c r="O1110" s="138">
        <f>insurance9[[#This Row],[charges]]</f>
        <v>2904.0880000000002</v>
      </c>
      <c r="P1110" s="138" t="str" cm="1">
        <f t="array" ref="P1110">INDEX(bmi[bmi name],MATCH(1,(insurance9[[#This Row],[bmi]]&lt;bmi[bmi atas])*(insurance9[[#This Row],[bmi]]&gt;=bmi[bmi bawah]),0),0)</f>
        <v>Obesitas II</v>
      </c>
      <c r="Q1110" s="138">
        <f>insurance9[[#This Row],[cha]]</f>
        <v>2904.0880000000002</v>
      </c>
      <c r="R1110" s="138" t="str">
        <f>insurance9[[#This Row],[smo]]</f>
        <v>Non Perokok</v>
      </c>
      <c r="S1110" s="149">
        <f>insurance9[[#This Row],[bmi]]</f>
        <v>30</v>
      </c>
      <c r="T1110" s="149">
        <f>insurance9[[#This Row],[age]]</f>
        <v>26</v>
      </c>
      <c r="U1110" s="149">
        <f>insurance9[[#This Row],[bmi2]]</f>
        <v>30</v>
      </c>
      <c r="V1110">
        <f>insurance9[[#This Row],[charges_class]]</f>
        <v>1</v>
      </c>
      <c r="W1110">
        <f>VLOOKUP(insurance9[[#This Row],[region]],Table2[],2,0)</f>
        <v>3</v>
      </c>
      <c r="X1110">
        <f>IF(insurance9[[#This Row],[sex]]="female",0,1)</f>
        <v>1</v>
      </c>
      <c r="Y1110">
        <f>insurance9[[#This Row],[bmi]]</f>
        <v>30</v>
      </c>
      <c r="Z1110">
        <f>insurance9[[#This Row],[children]]</f>
        <v>1</v>
      </c>
    </row>
    <row r="1111" spans="1:26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 s="29">
        <v>8605.3615000000009</v>
      </c>
      <c r="H1111" cm="1">
        <f t="array" ref="H1111">INDEX(kelas_charges[kelas],MATCH(1,(insurance9[[#This Row],[charges]]&gt;=kelas_charges[Lower])*(insurance9[[#This Row],[charges]]&lt;kelas_charges[Upper]),0),1)</f>
        <v>2</v>
      </c>
      <c r="I1111" t="str" cm="1">
        <f t="array" ref="I1111">INDEX(kelas_charges[desc],MATCH(1,(insurance9[[#This Row],[charges]]&gt;=kelas_charges[Lower])*(insurance9[[#This Row],[charges]]&lt;kelas_charges[Upper]),0),1)</f>
        <v>6817 s.d 12512</v>
      </c>
      <c r="J1111">
        <f>IF(insurance9[[#This Row],[charges]]&gt;16700,1,0)</f>
        <v>0</v>
      </c>
      <c r="K1111" s="138">
        <f>insurance9[[#This Row],[charges]]</f>
        <v>8605.3615000000009</v>
      </c>
      <c r="L1111">
        <f>insurance9[[#This Row],[age]]</f>
        <v>45</v>
      </c>
      <c r="M1111">
        <f>IF(insurance9[[#This Row],[smoker]]="yes",1,0)</f>
        <v>0</v>
      </c>
      <c r="N1111" t="str">
        <f>IF(insurance9[[#This Row],[smoker]]="yes","Perokok","Non Perokok")</f>
        <v>Non Perokok</v>
      </c>
      <c r="O1111" s="138">
        <f>insurance9[[#This Row],[charges]]</f>
        <v>8605.3615000000009</v>
      </c>
      <c r="P1111" s="138" t="str" cm="1">
        <f t="array" ref="P1111">INDEX(bmi[bmi name],MATCH(1,(insurance9[[#This Row],[bmi]]&lt;bmi[bmi atas])*(insurance9[[#This Row],[bmi]]&gt;=bmi[bmi bawah]),0),0)</f>
        <v>Normal</v>
      </c>
      <c r="Q1111" s="138">
        <f>insurance9[[#This Row],[cha]]</f>
        <v>8605.3615000000009</v>
      </c>
      <c r="R1111" s="138" t="str">
        <f>insurance9[[#This Row],[smo]]</f>
        <v>Non Perokok</v>
      </c>
      <c r="S1111" s="149">
        <f>insurance9[[#This Row],[bmi]]</f>
        <v>20.350000000000001</v>
      </c>
      <c r="T1111" s="149">
        <f>insurance9[[#This Row],[age]]</f>
        <v>45</v>
      </c>
      <c r="U1111" s="149">
        <f>insurance9[[#This Row],[bmi2]]</f>
        <v>20.350000000000001</v>
      </c>
      <c r="V1111">
        <f>insurance9[[#This Row],[charges_class]]</f>
        <v>2</v>
      </c>
      <c r="W1111">
        <f>VLOOKUP(insurance9[[#This Row],[region]],Table2[],2,0)</f>
        <v>4</v>
      </c>
      <c r="X1111">
        <f>IF(insurance9[[#This Row],[sex]]="female",0,1)</f>
        <v>1</v>
      </c>
      <c r="Y1111">
        <f>insurance9[[#This Row],[bmi]]</f>
        <v>20.350000000000001</v>
      </c>
      <c r="Z1111">
        <f>insurance9[[#This Row],[children]]</f>
        <v>3</v>
      </c>
    </row>
    <row r="1112" spans="1:26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 s="29">
        <v>11512.405000000001</v>
      </c>
      <c r="H1112" cm="1">
        <f t="array" ref="H1112">INDEX(kelas_charges[kelas],MATCH(1,(insurance9[[#This Row],[charges]]&gt;=kelas_charges[Lower])*(insurance9[[#This Row],[charges]]&lt;kelas_charges[Upper]),0),1)</f>
        <v>2</v>
      </c>
      <c r="I1112" t="str" cm="1">
        <f t="array" ref="I1112">INDEX(kelas_charges[desc],MATCH(1,(insurance9[[#This Row],[charges]]&gt;=kelas_charges[Lower])*(insurance9[[#This Row],[charges]]&lt;kelas_charges[Upper]),0),1)</f>
        <v>6817 s.d 12512</v>
      </c>
      <c r="J1112">
        <f>IF(insurance9[[#This Row],[charges]]&gt;16700,1,0)</f>
        <v>0</v>
      </c>
      <c r="K1112" s="138">
        <f>insurance9[[#This Row],[charges]]</f>
        <v>11512.405000000001</v>
      </c>
      <c r="L1112">
        <f>insurance9[[#This Row],[age]]</f>
        <v>54</v>
      </c>
      <c r="M1112">
        <f>IF(insurance9[[#This Row],[smoker]]="yes",1,0)</f>
        <v>0</v>
      </c>
      <c r="N1112" t="str">
        <f>IF(insurance9[[#This Row],[smoker]]="yes","Perokok","Non Perokok")</f>
        <v>Non Perokok</v>
      </c>
      <c r="O1112" s="138">
        <f>insurance9[[#This Row],[charges]]</f>
        <v>11512.405000000001</v>
      </c>
      <c r="P1112" s="138" t="str" cm="1">
        <f t="array" ref="P1112">INDEX(bmi[bmi name],MATCH(1,(insurance9[[#This Row],[bmi]]&lt;bmi[bmi atas])*(insurance9[[#This Row],[bmi]]&gt;=bmi[bmi bawah]),0),0)</f>
        <v>Obesitas II</v>
      </c>
      <c r="Q1112" s="138">
        <f>insurance9[[#This Row],[cha]]</f>
        <v>11512.405000000001</v>
      </c>
      <c r="R1112" s="138" t="str">
        <f>insurance9[[#This Row],[smo]]</f>
        <v>Non Perokok</v>
      </c>
      <c r="S1112" s="149">
        <f>insurance9[[#This Row],[bmi]]</f>
        <v>32.299999999999997</v>
      </c>
      <c r="T1112" s="149">
        <f>insurance9[[#This Row],[age]]</f>
        <v>54</v>
      </c>
      <c r="U1112" s="149">
        <f>insurance9[[#This Row],[bmi2]]</f>
        <v>32.299999999999997</v>
      </c>
      <c r="V1112">
        <f>insurance9[[#This Row],[charges_class]]</f>
        <v>2</v>
      </c>
      <c r="W1112">
        <f>VLOOKUP(insurance9[[#This Row],[region]],Table2[],2,0)</f>
        <v>2</v>
      </c>
      <c r="X1112">
        <f>IF(insurance9[[#This Row],[sex]]="female",0,1)</f>
        <v>0</v>
      </c>
      <c r="Y1112">
        <f>insurance9[[#This Row],[bmi]]</f>
        <v>32.299999999999997</v>
      </c>
      <c r="Z1112">
        <f>insurance9[[#This Row],[children]]</f>
        <v>1</v>
      </c>
    </row>
    <row r="1113" spans="1:26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 s="29">
        <v>41949.244100000004</v>
      </c>
      <c r="H1113" cm="1">
        <f t="array" ref="H1113">INDEX(kelas_charges[kelas],MATCH(1,(insurance9[[#This Row],[charges]]&gt;=kelas_charges[Lower])*(insurance9[[#This Row],[charges]]&lt;kelas_charges[Upper]),0),1)</f>
        <v>8</v>
      </c>
      <c r="I1113" t="str" cm="1">
        <f t="array" ref="I1113">INDEX(kelas_charges[desc],MATCH(1,(insurance9[[#This Row],[charges]]&gt;=kelas_charges[Lower])*(insurance9[[#This Row],[charges]]&lt;kelas_charges[Upper]),0),1)</f>
        <v>40989 s.d 46684</v>
      </c>
      <c r="J1113">
        <f>IF(insurance9[[#This Row],[charges]]&gt;16700,1,0)</f>
        <v>1</v>
      </c>
      <c r="K1113" s="138">
        <f>insurance9[[#This Row],[charges]]</f>
        <v>41949.244100000004</v>
      </c>
      <c r="L1113">
        <f>insurance9[[#This Row],[age]]</f>
        <v>38</v>
      </c>
      <c r="M1113">
        <f>IF(insurance9[[#This Row],[smoker]]="yes",1,0)</f>
        <v>1</v>
      </c>
      <c r="N1113" t="str">
        <f>IF(insurance9[[#This Row],[smoker]]="yes","Perokok","Non Perokok")</f>
        <v>Perokok</v>
      </c>
      <c r="O1113" s="138">
        <f>insurance9[[#This Row],[charges]]</f>
        <v>41949.244100000004</v>
      </c>
      <c r="P1113" s="138" t="str" cm="1">
        <f t="array" ref="P1113">INDEX(bmi[bmi name],MATCH(1,(insurance9[[#This Row],[bmi]]&lt;bmi[bmi atas])*(insurance9[[#This Row],[bmi]]&gt;=bmi[bmi bawah]),0),0)</f>
        <v>Obesitas II</v>
      </c>
      <c r="Q1113" s="138">
        <f>insurance9[[#This Row],[cha]]</f>
        <v>41949.244100000004</v>
      </c>
      <c r="R1113" s="138" t="str">
        <f>insurance9[[#This Row],[smo]]</f>
        <v>Perokok</v>
      </c>
      <c r="S1113" s="149">
        <f>insurance9[[#This Row],[bmi]]</f>
        <v>38.39</v>
      </c>
      <c r="T1113" s="149">
        <f>insurance9[[#This Row],[age]]</f>
        <v>38</v>
      </c>
      <c r="U1113" s="149">
        <f>insurance9[[#This Row],[bmi2]]</f>
        <v>38.39</v>
      </c>
      <c r="V1113">
        <f>insurance9[[#This Row],[charges_class]]</f>
        <v>8</v>
      </c>
      <c r="W1113">
        <f>VLOOKUP(insurance9[[#This Row],[region]],Table2[],2,0)</f>
        <v>4</v>
      </c>
      <c r="X1113">
        <f>IF(insurance9[[#This Row],[sex]]="female",0,1)</f>
        <v>1</v>
      </c>
      <c r="Y1113">
        <f>insurance9[[#This Row],[bmi]]</f>
        <v>38.39</v>
      </c>
      <c r="Z1113">
        <f>insurance9[[#This Row],[children]]</f>
        <v>3</v>
      </c>
    </row>
    <row r="1114" spans="1:26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 s="29">
        <v>24180.933499999999</v>
      </c>
      <c r="H1114" cm="1">
        <f t="array" ref="H1114">INDEX(kelas_charges[kelas],MATCH(1,(insurance9[[#This Row],[charges]]&gt;=kelas_charges[Lower])*(insurance9[[#This Row],[charges]]&lt;kelas_charges[Upper]),0),1)</f>
        <v>5</v>
      </c>
      <c r="I1114" t="str" cm="1">
        <f t="array" ref="I1114">INDEX(kelas_charges[desc],MATCH(1,(insurance9[[#This Row],[charges]]&gt;=kelas_charges[Lower])*(insurance9[[#This Row],[charges]]&lt;kelas_charges[Upper]),0),1)</f>
        <v>23903 s.d 29598</v>
      </c>
      <c r="J1114">
        <f>IF(insurance9[[#This Row],[charges]]&gt;16700,1,0)</f>
        <v>1</v>
      </c>
      <c r="K1114" s="138">
        <f>insurance9[[#This Row],[charges]]</f>
        <v>24180.933499999999</v>
      </c>
      <c r="L1114">
        <f>insurance9[[#This Row],[age]]</f>
        <v>48</v>
      </c>
      <c r="M1114">
        <f>IF(insurance9[[#This Row],[smoker]]="yes",1,0)</f>
        <v>1</v>
      </c>
      <c r="N1114" t="str">
        <f>IF(insurance9[[#This Row],[smoker]]="yes","Perokok","Non Perokok")</f>
        <v>Perokok</v>
      </c>
      <c r="O1114" s="138">
        <f>insurance9[[#This Row],[charges]]</f>
        <v>24180.933499999999</v>
      </c>
      <c r="P1114" s="138" t="str" cm="1">
        <f t="array" ref="P1114">INDEX(bmi[bmi name],MATCH(1,(insurance9[[#This Row],[bmi]]&lt;bmi[bmi atas])*(insurance9[[#This Row],[bmi]]&gt;=bmi[bmi bawah]),0),0)</f>
        <v>Obesitas I</v>
      </c>
      <c r="Q1114" s="138">
        <f>insurance9[[#This Row],[cha]]</f>
        <v>24180.933499999999</v>
      </c>
      <c r="R1114" s="138" t="str">
        <f>insurance9[[#This Row],[smo]]</f>
        <v>Perokok</v>
      </c>
      <c r="S1114" s="149">
        <f>insurance9[[#This Row],[bmi]]</f>
        <v>25.85</v>
      </c>
      <c r="T1114" s="149">
        <f>insurance9[[#This Row],[age]]</f>
        <v>48</v>
      </c>
      <c r="U1114" s="149">
        <f>insurance9[[#This Row],[bmi2]]</f>
        <v>25.85</v>
      </c>
      <c r="V1114">
        <f>insurance9[[#This Row],[charges_class]]</f>
        <v>5</v>
      </c>
      <c r="W1114">
        <f>VLOOKUP(insurance9[[#This Row],[region]],Table2[],2,0)</f>
        <v>4</v>
      </c>
      <c r="X1114">
        <f>IF(insurance9[[#This Row],[sex]]="female",0,1)</f>
        <v>0</v>
      </c>
      <c r="Y1114">
        <f>insurance9[[#This Row],[bmi]]</f>
        <v>25.85</v>
      </c>
      <c r="Z1114">
        <f>insurance9[[#This Row],[children]]</f>
        <v>3</v>
      </c>
    </row>
    <row r="1115" spans="1:26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 s="29">
        <v>5312.1698500000002</v>
      </c>
      <c r="H1115" cm="1">
        <f t="array" ref="H1115">INDEX(kelas_charges[kelas],MATCH(1,(insurance9[[#This Row],[charges]]&gt;=kelas_charges[Lower])*(insurance9[[#This Row],[charges]]&lt;kelas_charges[Upper]),0),1)</f>
        <v>1</v>
      </c>
      <c r="I1115" t="str" cm="1">
        <f t="array" ref="I1115">INDEX(kelas_charges[desc],MATCH(1,(insurance9[[#This Row],[charges]]&gt;=kelas_charges[Lower])*(insurance9[[#This Row],[charges]]&lt;kelas_charges[Upper]),0),1)</f>
        <v>1121 s.d 6817</v>
      </c>
      <c r="J1115">
        <f>IF(insurance9[[#This Row],[charges]]&gt;16700,1,0)</f>
        <v>0</v>
      </c>
      <c r="K1115" s="138">
        <f>insurance9[[#This Row],[charges]]</f>
        <v>5312.1698500000002</v>
      </c>
      <c r="L1115">
        <f>insurance9[[#This Row],[age]]</f>
        <v>28</v>
      </c>
      <c r="M1115">
        <f>IF(insurance9[[#This Row],[smoker]]="yes",1,0)</f>
        <v>0</v>
      </c>
      <c r="N1115" t="str">
        <f>IF(insurance9[[#This Row],[smoker]]="yes","Perokok","Non Perokok")</f>
        <v>Non Perokok</v>
      </c>
      <c r="O1115" s="138">
        <f>insurance9[[#This Row],[charges]]</f>
        <v>5312.1698500000002</v>
      </c>
      <c r="P1115" s="138" t="str" cm="1">
        <f t="array" ref="P1115">INDEX(bmi[bmi name],MATCH(1,(insurance9[[#This Row],[bmi]]&lt;bmi[bmi atas])*(insurance9[[#This Row],[bmi]]&gt;=bmi[bmi bawah]),0),0)</f>
        <v>Obesitas I</v>
      </c>
      <c r="Q1115" s="138">
        <f>insurance9[[#This Row],[cha]]</f>
        <v>5312.1698500000002</v>
      </c>
      <c r="R1115" s="138" t="str">
        <f>insurance9[[#This Row],[smo]]</f>
        <v>Non Perokok</v>
      </c>
      <c r="S1115" s="149">
        <f>insurance9[[#This Row],[bmi]]</f>
        <v>26.315000000000001</v>
      </c>
      <c r="T1115" s="149">
        <f>insurance9[[#This Row],[age]]</f>
        <v>28</v>
      </c>
      <c r="U1115" s="149">
        <f>insurance9[[#This Row],[bmi2]]</f>
        <v>26.315000000000001</v>
      </c>
      <c r="V1115">
        <f>insurance9[[#This Row],[charges_class]]</f>
        <v>1</v>
      </c>
      <c r="W1115">
        <f>VLOOKUP(insurance9[[#This Row],[region]],Table2[],2,0)</f>
        <v>1</v>
      </c>
      <c r="X1115">
        <f>IF(insurance9[[#This Row],[sex]]="female",0,1)</f>
        <v>0</v>
      </c>
      <c r="Y1115">
        <f>insurance9[[#This Row],[bmi]]</f>
        <v>26.315000000000001</v>
      </c>
      <c r="Z1115">
        <f>insurance9[[#This Row],[children]]</f>
        <v>3</v>
      </c>
    </row>
    <row r="1116" spans="1:26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 s="29">
        <v>2396.0958999999998</v>
      </c>
      <c r="H1116" cm="1">
        <f t="array" ref="H1116">INDEX(kelas_charges[kelas],MATCH(1,(insurance9[[#This Row],[charges]]&gt;=kelas_charges[Lower])*(insurance9[[#This Row],[charges]]&lt;kelas_charges[Upper]),0),1)</f>
        <v>1</v>
      </c>
      <c r="I1116" t="str" cm="1">
        <f t="array" ref="I1116">INDEX(kelas_charges[desc],MATCH(1,(insurance9[[#This Row],[charges]]&gt;=kelas_charges[Lower])*(insurance9[[#This Row],[charges]]&lt;kelas_charges[Upper]),0),1)</f>
        <v>1121 s.d 6817</v>
      </c>
      <c r="J1116">
        <f>IF(insurance9[[#This Row],[charges]]&gt;16700,1,0)</f>
        <v>0</v>
      </c>
      <c r="K1116" s="138">
        <f>insurance9[[#This Row],[charges]]</f>
        <v>2396.0958999999998</v>
      </c>
      <c r="L1116">
        <f>insurance9[[#This Row],[age]]</f>
        <v>23</v>
      </c>
      <c r="M1116">
        <f>IF(insurance9[[#This Row],[smoker]]="yes",1,0)</f>
        <v>0</v>
      </c>
      <c r="N1116" t="str">
        <f>IF(insurance9[[#This Row],[smoker]]="yes","Perokok","Non Perokok")</f>
        <v>Non Perokok</v>
      </c>
      <c r="O1116" s="138">
        <f>insurance9[[#This Row],[charges]]</f>
        <v>2396.0958999999998</v>
      </c>
      <c r="P1116" s="138" t="str" cm="1">
        <f t="array" ref="P1116">INDEX(bmi[bmi name],MATCH(1,(insurance9[[#This Row],[bmi]]&lt;bmi[bmi atas])*(insurance9[[#This Row],[bmi]]&gt;=bmi[bmi bawah]),0),0)</f>
        <v>Overweight</v>
      </c>
      <c r="Q1116" s="138">
        <f>insurance9[[#This Row],[cha]]</f>
        <v>2396.0958999999998</v>
      </c>
      <c r="R1116" s="138" t="str">
        <f>insurance9[[#This Row],[smo]]</f>
        <v>Non Perokok</v>
      </c>
      <c r="S1116" s="149">
        <f>insurance9[[#This Row],[bmi]]</f>
        <v>24.51</v>
      </c>
      <c r="T1116" s="149">
        <f>insurance9[[#This Row],[age]]</f>
        <v>23</v>
      </c>
      <c r="U1116" s="149">
        <f>insurance9[[#This Row],[bmi2]]</f>
        <v>24.51</v>
      </c>
      <c r="V1116">
        <f>insurance9[[#This Row],[charges_class]]</f>
        <v>1</v>
      </c>
      <c r="W1116">
        <f>VLOOKUP(insurance9[[#This Row],[region]],Table2[],2,0)</f>
        <v>2</v>
      </c>
      <c r="X1116">
        <f>IF(insurance9[[#This Row],[sex]]="female",0,1)</f>
        <v>1</v>
      </c>
      <c r="Y1116">
        <f>insurance9[[#This Row],[bmi]]</f>
        <v>24.51</v>
      </c>
      <c r="Z1116">
        <f>insurance9[[#This Row],[children]]</f>
        <v>0</v>
      </c>
    </row>
    <row r="1117" spans="1:26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 s="29">
        <v>10807.4863</v>
      </c>
      <c r="H1117" cm="1">
        <f t="array" ref="H1117">INDEX(kelas_charges[kelas],MATCH(1,(insurance9[[#This Row],[charges]]&gt;=kelas_charges[Lower])*(insurance9[[#This Row],[charges]]&lt;kelas_charges[Upper]),0),1)</f>
        <v>2</v>
      </c>
      <c r="I1117" t="str" cm="1">
        <f t="array" ref="I1117">INDEX(kelas_charges[desc],MATCH(1,(insurance9[[#This Row],[charges]]&gt;=kelas_charges[Lower])*(insurance9[[#This Row],[charges]]&lt;kelas_charges[Upper]),0),1)</f>
        <v>6817 s.d 12512</v>
      </c>
      <c r="J1117">
        <f>IF(insurance9[[#This Row],[charges]]&gt;16700,1,0)</f>
        <v>0</v>
      </c>
      <c r="K1117" s="138">
        <f>insurance9[[#This Row],[charges]]</f>
        <v>10807.4863</v>
      </c>
      <c r="L1117">
        <f>insurance9[[#This Row],[age]]</f>
        <v>55</v>
      </c>
      <c r="M1117">
        <f>IF(insurance9[[#This Row],[smoker]]="yes",1,0)</f>
        <v>0</v>
      </c>
      <c r="N1117" t="str">
        <f>IF(insurance9[[#This Row],[smoker]]="yes","Perokok","Non Perokok")</f>
        <v>Non Perokok</v>
      </c>
      <c r="O1117" s="138">
        <f>insurance9[[#This Row],[charges]]</f>
        <v>10807.4863</v>
      </c>
      <c r="P1117" s="138" t="str" cm="1">
        <f t="array" ref="P1117">INDEX(bmi[bmi name],MATCH(1,(insurance9[[#This Row],[bmi]]&lt;bmi[bmi atas])*(insurance9[[#This Row],[bmi]]&gt;=bmi[bmi bawah]),0),0)</f>
        <v>Obesitas II</v>
      </c>
      <c r="Q1117" s="138">
        <f>insurance9[[#This Row],[cha]]</f>
        <v>10807.4863</v>
      </c>
      <c r="R1117" s="138" t="str">
        <f>insurance9[[#This Row],[smo]]</f>
        <v>Non Perokok</v>
      </c>
      <c r="S1117" s="149">
        <f>insurance9[[#This Row],[bmi]]</f>
        <v>32.67</v>
      </c>
      <c r="T1117" s="149">
        <f>insurance9[[#This Row],[age]]</f>
        <v>55</v>
      </c>
      <c r="U1117" s="149">
        <f>insurance9[[#This Row],[bmi2]]</f>
        <v>32.67</v>
      </c>
      <c r="V1117">
        <f>insurance9[[#This Row],[charges_class]]</f>
        <v>2</v>
      </c>
      <c r="W1117">
        <f>VLOOKUP(insurance9[[#This Row],[region]],Table2[],2,0)</f>
        <v>4</v>
      </c>
      <c r="X1117">
        <f>IF(insurance9[[#This Row],[sex]]="female",0,1)</f>
        <v>1</v>
      </c>
      <c r="Y1117">
        <f>insurance9[[#This Row],[bmi]]</f>
        <v>32.67</v>
      </c>
      <c r="Z1117">
        <f>insurance9[[#This Row],[children]]</f>
        <v>1</v>
      </c>
    </row>
    <row r="1118" spans="1:26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 s="29">
        <v>9222.4025999999994</v>
      </c>
      <c r="H1118" cm="1">
        <f t="array" ref="H1118">INDEX(kelas_charges[kelas],MATCH(1,(insurance9[[#This Row],[charges]]&gt;=kelas_charges[Lower])*(insurance9[[#This Row],[charges]]&lt;kelas_charges[Upper]),0),1)</f>
        <v>2</v>
      </c>
      <c r="I1118" t="str" cm="1">
        <f t="array" ref="I1118">INDEX(kelas_charges[desc],MATCH(1,(insurance9[[#This Row],[charges]]&gt;=kelas_charges[Lower])*(insurance9[[#This Row],[charges]]&lt;kelas_charges[Upper]),0),1)</f>
        <v>6817 s.d 12512</v>
      </c>
      <c r="J1118">
        <f>IF(insurance9[[#This Row],[charges]]&gt;16700,1,0)</f>
        <v>0</v>
      </c>
      <c r="K1118" s="138">
        <f>insurance9[[#This Row],[charges]]</f>
        <v>9222.4025999999994</v>
      </c>
      <c r="L1118">
        <f>insurance9[[#This Row],[age]]</f>
        <v>41</v>
      </c>
      <c r="M1118">
        <f>IF(insurance9[[#This Row],[smoker]]="yes",1,0)</f>
        <v>0</v>
      </c>
      <c r="N1118" t="str">
        <f>IF(insurance9[[#This Row],[smoker]]="yes","Perokok","Non Perokok")</f>
        <v>Non Perokok</v>
      </c>
      <c r="O1118" s="138">
        <f>insurance9[[#This Row],[charges]]</f>
        <v>9222.4025999999994</v>
      </c>
      <c r="P1118" s="138" t="str" cm="1">
        <f t="array" ref="P1118">INDEX(bmi[bmi name],MATCH(1,(insurance9[[#This Row],[bmi]]&lt;bmi[bmi atas])*(insurance9[[#This Row],[bmi]]&gt;=bmi[bmi bawah]),0),0)</f>
        <v>Obesitas I</v>
      </c>
      <c r="Q1118" s="138">
        <f>insurance9[[#This Row],[cha]]</f>
        <v>9222.4025999999994</v>
      </c>
      <c r="R1118" s="138" t="str">
        <f>insurance9[[#This Row],[smo]]</f>
        <v>Non Perokok</v>
      </c>
      <c r="S1118" s="149">
        <f>insurance9[[#This Row],[bmi]]</f>
        <v>29.64</v>
      </c>
      <c r="T1118" s="149">
        <f>insurance9[[#This Row],[age]]</f>
        <v>41</v>
      </c>
      <c r="U1118" s="149">
        <f>insurance9[[#This Row],[bmi2]]</f>
        <v>29.64</v>
      </c>
      <c r="V1118">
        <f>insurance9[[#This Row],[charges_class]]</f>
        <v>2</v>
      </c>
      <c r="W1118">
        <f>VLOOKUP(insurance9[[#This Row],[region]],Table2[],2,0)</f>
        <v>2</v>
      </c>
      <c r="X1118">
        <f>IF(insurance9[[#This Row],[sex]]="female",0,1)</f>
        <v>1</v>
      </c>
      <c r="Y1118">
        <f>insurance9[[#This Row],[bmi]]</f>
        <v>29.64</v>
      </c>
      <c r="Z1118">
        <f>insurance9[[#This Row],[children]]</f>
        <v>5</v>
      </c>
    </row>
    <row r="1119" spans="1:26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 s="29">
        <v>36124.573700000001</v>
      </c>
      <c r="H1119" cm="1">
        <f t="array" ref="H1119">INDEX(kelas_charges[kelas],MATCH(1,(insurance9[[#This Row],[charges]]&gt;=kelas_charges[Lower])*(insurance9[[#This Row],[charges]]&lt;kelas_charges[Upper]),0),1)</f>
        <v>7</v>
      </c>
      <c r="I1119" t="str" cm="1">
        <f t="array" ref="I1119">INDEX(kelas_charges[desc],MATCH(1,(insurance9[[#This Row],[charges]]&gt;=kelas_charges[Lower])*(insurance9[[#This Row],[charges]]&lt;kelas_charges[Upper]),0),1)</f>
        <v>35293 s.d 40989</v>
      </c>
      <c r="J1119">
        <f>IF(insurance9[[#This Row],[charges]]&gt;16700,1,0)</f>
        <v>1</v>
      </c>
      <c r="K1119" s="138">
        <f>insurance9[[#This Row],[charges]]</f>
        <v>36124.573700000001</v>
      </c>
      <c r="L1119">
        <f>insurance9[[#This Row],[age]]</f>
        <v>25</v>
      </c>
      <c r="M1119">
        <f>IF(insurance9[[#This Row],[smoker]]="yes",1,0)</f>
        <v>1</v>
      </c>
      <c r="N1119" t="str">
        <f>IF(insurance9[[#This Row],[smoker]]="yes","Perokok","Non Perokok")</f>
        <v>Perokok</v>
      </c>
      <c r="O1119" s="138">
        <f>insurance9[[#This Row],[charges]]</f>
        <v>36124.573700000001</v>
      </c>
      <c r="P1119" s="138" t="str" cm="1">
        <f t="array" ref="P1119">INDEX(bmi[bmi name],MATCH(1,(insurance9[[#This Row],[bmi]]&lt;bmi[bmi atas])*(insurance9[[#This Row],[bmi]]&gt;=bmi[bmi bawah]),0),0)</f>
        <v>Obesitas II</v>
      </c>
      <c r="Q1119" s="138">
        <f>insurance9[[#This Row],[cha]]</f>
        <v>36124.573700000001</v>
      </c>
      <c r="R1119" s="138" t="str">
        <f>insurance9[[#This Row],[smo]]</f>
        <v>Perokok</v>
      </c>
      <c r="S1119" s="149">
        <f>insurance9[[#This Row],[bmi]]</f>
        <v>33.33</v>
      </c>
      <c r="T1119" s="149">
        <f>insurance9[[#This Row],[age]]</f>
        <v>25</v>
      </c>
      <c r="U1119" s="149">
        <f>insurance9[[#This Row],[bmi2]]</f>
        <v>33.33</v>
      </c>
      <c r="V1119">
        <f>insurance9[[#This Row],[charges_class]]</f>
        <v>7</v>
      </c>
      <c r="W1119">
        <f>VLOOKUP(insurance9[[#This Row],[region]],Table2[],2,0)</f>
        <v>4</v>
      </c>
      <c r="X1119">
        <f>IF(insurance9[[#This Row],[sex]]="female",0,1)</f>
        <v>1</v>
      </c>
      <c r="Y1119">
        <f>insurance9[[#This Row],[bmi]]</f>
        <v>33.33</v>
      </c>
      <c r="Z1119">
        <f>insurance9[[#This Row],[children]]</f>
        <v>2</v>
      </c>
    </row>
    <row r="1120" spans="1:26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 s="29">
        <v>38282.749499999998</v>
      </c>
      <c r="H1120" cm="1">
        <f t="array" ref="H1120">INDEX(kelas_charges[kelas],MATCH(1,(insurance9[[#This Row],[charges]]&gt;=kelas_charges[Lower])*(insurance9[[#This Row],[charges]]&lt;kelas_charges[Upper]),0),1)</f>
        <v>7</v>
      </c>
      <c r="I1120" t="str" cm="1">
        <f t="array" ref="I1120">INDEX(kelas_charges[desc],MATCH(1,(insurance9[[#This Row],[charges]]&gt;=kelas_charges[Lower])*(insurance9[[#This Row],[charges]]&lt;kelas_charges[Upper]),0),1)</f>
        <v>35293 s.d 40989</v>
      </c>
      <c r="J1120">
        <f>IF(insurance9[[#This Row],[charges]]&gt;16700,1,0)</f>
        <v>1</v>
      </c>
      <c r="K1120" s="138">
        <f>insurance9[[#This Row],[charges]]</f>
        <v>38282.749499999998</v>
      </c>
      <c r="L1120">
        <f>insurance9[[#This Row],[age]]</f>
        <v>33</v>
      </c>
      <c r="M1120">
        <f>IF(insurance9[[#This Row],[smoker]]="yes",1,0)</f>
        <v>1</v>
      </c>
      <c r="N1120" t="str">
        <f>IF(insurance9[[#This Row],[smoker]]="yes","Perokok","Non Perokok")</f>
        <v>Perokok</v>
      </c>
      <c r="O1120" s="138">
        <f>insurance9[[#This Row],[charges]]</f>
        <v>38282.749499999998</v>
      </c>
      <c r="P1120" s="138" t="str" cm="1">
        <f t="array" ref="P1120">INDEX(bmi[bmi name],MATCH(1,(insurance9[[#This Row],[bmi]]&lt;bmi[bmi atas])*(insurance9[[#This Row],[bmi]]&gt;=bmi[bmi bawah]),0),0)</f>
        <v>Obesitas II</v>
      </c>
      <c r="Q1120" s="138">
        <f>insurance9[[#This Row],[cha]]</f>
        <v>38282.749499999998</v>
      </c>
      <c r="R1120" s="138" t="str">
        <f>insurance9[[#This Row],[smo]]</f>
        <v>Perokok</v>
      </c>
      <c r="S1120" s="149">
        <f>insurance9[[#This Row],[bmi]]</f>
        <v>35.75</v>
      </c>
      <c r="T1120" s="149">
        <f>insurance9[[#This Row],[age]]</f>
        <v>33</v>
      </c>
      <c r="U1120" s="149">
        <f>insurance9[[#This Row],[bmi2]]</f>
        <v>35.75</v>
      </c>
      <c r="V1120">
        <f>insurance9[[#This Row],[charges_class]]</f>
        <v>7</v>
      </c>
      <c r="W1120">
        <f>VLOOKUP(insurance9[[#This Row],[region]],Table2[],2,0)</f>
        <v>4</v>
      </c>
      <c r="X1120">
        <f>IF(insurance9[[#This Row],[sex]]="female",0,1)</f>
        <v>1</v>
      </c>
      <c r="Y1120">
        <f>insurance9[[#This Row],[bmi]]</f>
        <v>35.75</v>
      </c>
      <c r="Z1120">
        <f>insurance9[[#This Row],[children]]</f>
        <v>1</v>
      </c>
    </row>
    <row r="1121" spans="1:26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 s="29">
        <v>5693.4305000000004</v>
      </c>
      <c r="H1121" cm="1">
        <f t="array" ref="H1121">INDEX(kelas_charges[kelas],MATCH(1,(insurance9[[#This Row],[charges]]&gt;=kelas_charges[Lower])*(insurance9[[#This Row],[charges]]&lt;kelas_charges[Upper]),0),1)</f>
        <v>1</v>
      </c>
      <c r="I1121" t="str" cm="1">
        <f t="array" ref="I1121">INDEX(kelas_charges[desc],MATCH(1,(insurance9[[#This Row],[charges]]&gt;=kelas_charges[Lower])*(insurance9[[#This Row],[charges]]&lt;kelas_charges[Upper]),0),1)</f>
        <v>1121 s.d 6817</v>
      </c>
      <c r="J1121">
        <f>IF(insurance9[[#This Row],[charges]]&gt;16700,1,0)</f>
        <v>0</v>
      </c>
      <c r="K1121" s="138">
        <f>insurance9[[#This Row],[charges]]</f>
        <v>5693.4305000000004</v>
      </c>
      <c r="L1121">
        <f>insurance9[[#This Row],[age]]</f>
        <v>30</v>
      </c>
      <c r="M1121">
        <f>IF(insurance9[[#This Row],[smoker]]="yes",1,0)</f>
        <v>0</v>
      </c>
      <c r="N1121" t="str">
        <f>IF(insurance9[[#This Row],[smoker]]="yes","Perokok","Non Perokok")</f>
        <v>Non Perokok</v>
      </c>
      <c r="O1121" s="138">
        <f>insurance9[[#This Row],[charges]]</f>
        <v>5693.4305000000004</v>
      </c>
      <c r="P1121" s="138" t="str" cm="1">
        <f t="array" ref="P1121">INDEX(bmi[bmi name],MATCH(1,(insurance9[[#This Row],[bmi]]&lt;bmi[bmi atas])*(insurance9[[#This Row],[bmi]]&gt;=bmi[bmi bawah]),0),0)</f>
        <v>Normal</v>
      </c>
      <c r="Q1121" s="138">
        <f>insurance9[[#This Row],[cha]]</f>
        <v>5693.4305000000004</v>
      </c>
      <c r="R1121" s="138" t="str">
        <f>insurance9[[#This Row],[smo]]</f>
        <v>Non Perokok</v>
      </c>
      <c r="S1121" s="149">
        <f>insurance9[[#This Row],[bmi]]</f>
        <v>19.95</v>
      </c>
      <c r="T1121" s="149">
        <f>insurance9[[#This Row],[age]]</f>
        <v>30</v>
      </c>
      <c r="U1121" s="149">
        <f>insurance9[[#This Row],[bmi2]]</f>
        <v>19.95</v>
      </c>
      <c r="V1121">
        <f>insurance9[[#This Row],[charges_class]]</f>
        <v>1</v>
      </c>
      <c r="W1121">
        <f>VLOOKUP(insurance9[[#This Row],[region]],Table2[],2,0)</f>
        <v>1</v>
      </c>
      <c r="X1121">
        <f>IF(insurance9[[#This Row],[sex]]="female",0,1)</f>
        <v>0</v>
      </c>
      <c r="Y1121">
        <f>insurance9[[#This Row],[bmi]]</f>
        <v>19.95</v>
      </c>
      <c r="Z1121">
        <f>insurance9[[#This Row],[children]]</f>
        <v>3</v>
      </c>
    </row>
    <row r="1122" spans="1:26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 s="29">
        <v>34166.273000000001</v>
      </c>
      <c r="H1122" cm="1">
        <f t="array" ref="H1122">INDEX(kelas_charges[kelas],MATCH(1,(insurance9[[#This Row],[charges]]&gt;=kelas_charges[Lower])*(insurance9[[#This Row],[charges]]&lt;kelas_charges[Upper]),0),1)</f>
        <v>6</v>
      </c>
      <c r="I1122" t="str" cm="1">
        <f t="array" ref="I1122">INDEX(kelas_charges[desc],MATCH(1,(insurance9[[#This Row],[charges]]&gt;=kelas_charges[Lower])*(insurance9[[#This Row],[charges]]&lt;kelas_charges[Upper]),0),1)</f>
        <v>29598 s.d 35293</v>
      </c>
      <c r="J1122">
        <f>IF(insurance9[[#This Row],[charges]]&gt;16700,1,0)</f>
        <v>1</v>
      </c>
      <c r="K1122" s="138">
        <f>insurance9[[#This Row],[charges]]</f>
        <v>34166.273000000001</v>
      </c>
      <c r="L1122">
        <f>insurance9[[#This Row],[age]]</f>
        <v>23</v>
      </c>
      <c r="M1122">
        <f>IF(insurance9[[#This Row],[smoker]]="yes",1,0)</f>
        <v>1</v>
      </c>
      <c r="N1122" t="str">
        <f>IF(insurance9[[#This Row],[smoker]]="yes","Perokok","Non Perokok")</f>
        <v>Perokok</v>
      </c>
      <c r="O1122" s="138">
        <f>insurance9[[#This Row],[charges]]</f>
        <v>34166.273000000001</v>
      </c>
      <c r="P1122" s="138" t="str" cm="1">
        <f t="array" ref="P1122">INDEX(bmi[bmi name],MATCH(1,(insurance9[[#This Row],[bmi]]&lt;bmi[bmi atas])*(insurance9[[#This Row],[bmi]]&gt;=bmi[bmi bawah]),0),0)</f>
        <v>Obesitas II</v>
      </c>
      <c r="Q1122" s="138">
        <f>insurance9[[#This Row],[cha]]</f>
        <v>34166.273000000001</v>
      </c>
      <c r="R1122" s="138" t="str">
        <f>insurance9[[#This Row],[smo]]</f>
        <v>Perokok</v>
      </c>
      <c r="S1122" s="149">
        <f>insurance9[[#This Row],[bmi]]</f>
        <v>31.4</v>
      </c>
      <c r="T1122" s="149">
        <f>insurance9[[#This Row],[age]]</f>
        <v>23</v>
      </c>
      <c r="U1122" s="149">
        <f>insurance9[[#This Row],[bmi2]]</f>
        <v>31.4</v>
      </c>
      <c r="V1122">
        <f>insurance9[[#This Row],[charges_class]]</f>
        <v>6</v>
      </c>
      <c r="W1122">
        <f>VLOOKUP(insurance9[[#This Row],[region]],Table2[],2,0)</f>
        <v>3</v>
      </c>
      <c r="X1122">
        <f>IF(insurance9[[#This Row],[sex]]="female",0,1)</f>
        <v>0</v>
      </c>
      <c r="Y1122">
        <f>insurance9[[#This Row],[bmi]]</f>
        <v>31.4</v>
      </c>
      <c r="Z1122">
        <f>insurance9[[#This Row],[children]]</f>
        <v>0</v>
      </c>
    </row>
    <row r="1123" spans="1:26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 s="29">
        <v>8347.1643000000004</v>
      </c>
      <c r="H1123" cm="1">
        <f t="array" ref="H1123">INDEX(kelas_charges[kelas],MATCH(1,(insurance9[[#This Row],[charges]]&gt;=kelas_charges[Lower])*(insurance9[[#This Row],[charges]]&lt;kelas_charges[Upper]),0),1)</f>
        <v>2</v>
      </c>
      <c r="I1123" t="str" cm="1">
        <f t="array" ref="I1123">INDEX(kelas_charges[desc],MATCH(1,(insurance9[[#This Row],[charges]]&gt;=kelas_charges[Lower])*(insurance9[[#This Row],[charges]]&lt;kelas_charges[Upper]),0),1)</f>
        <v>6817 s.d 12512</v>
      </c>
      <c r="J1123">
        <f>IF(insurance9[[#This Row],[charges]]&gt;16700,1,0)</f>
        <v>0</v>
      </c>
      <c r="K1123" s="138">
        <f>insurance9[[#This Row],[charges]]</f>
        <v>8347.1643000000004</v>
      </c>
      <c r="L1123">
        <f>insurance9[[#This Row],[age]]</f>
        <v>46</v>
      </c>
      <c r="M1123">
        <f>IF(insurance9[[#This Row],[smoker]]="yes",1,0)</f>
        <v>0</v>
      </c>
      <c r="N1123" t="str">
        <f>IF(insurance9[[#This Row],[smoker]]="yes","Perokok","Non Perokok")</f>
        <v>Non Perokok</v>
      </c>
      <c r="O1123" s="138">
        <f>insurance9[[#This Row],[charges]]</f>
        <v>8347.1643000000004</v>
      </c>
      <c r="P1123" s="138" t="str" cm="1">
        <f t="array" ref="P1123">INDEX(bmi[bmi name],MATCH(1,(insurance9[[#This Row],[bmi]]&lt;bmi[bmi atas])*(insurance9[[#This Row],[bmi]]&gt;=bmi[bmi bawah]),0),0)</f>
        <v>Obesitas II</v>
      </c>
      <c r="Q1123" s="138">
        <f>insurance9[[#This Row],[cha]]</f>
        <v>8347.1643000000004</v>
      </c>
      <c r="R1123" s="138" t="str">
        <f>insurance9[[#This Row],[smo]]</f>
        <v>Non Perokok</v>
      </c>
      <c r="S1123" s="149">
        <f>insurance9[[#This Row],[bmi]]</f>
        <v>38.17</v>
      </c>
      <c r="T1123" s="149">
        <f>insurance9[[#This Row],[age]]</f>
        <v>46</v>
      </c>
      <c r="U1123" s="149">
        <f>insurance9[[#This Row],[bmi2]]</f>
        <v>38.17</v>
      </c>
      <c r="V1123">
        <f>insurance9[[#This Row],[charges_class]]</f>
        <v>2</v>
      </c>
      <c r="W1123">
        <f>VLOOKUP(insurance9[[#This Row],[region]],Table2[],2,0)</f>
        <v>4</v>
      </c>
      <c r="X1123">
        <f>IF(insurance9[[#This Row],[sex]]="female",0,1)</f>
        <v>1</v>
      </c>
      <c r="Y1123">
        <f>insurance9[[#This Row],[bmi]]</f>
        <v>38.17</v>
      </c>
      <c r="Z1123">
        <f>insurance9[[#This Row],[children]]</f>
        <v>2</v>
      </c>
    </row>
    <row r="1124" spans="1:26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 s="29">
        <v>46661.4424</v>
      </c>
      <c r="H1124" cm="1">
        <f t="array" ref="H1124">INDEX(kelas_charges[kelas],MATCH(1,(insurance9[[#This Row],[charges]]&gt;=kelas_charges[Lower])*(insurance9[[#This Row],[charges]]&lt;kelas_charges[Upper]),0),1)</f>
        <v>8</v>
      </c>
      <c r="I1124" t="str" cm="1">
        <f t="array" ref="I1124">INDEX(kelas_charges[desc],MATCH(1,(insurance9[[#This Row],[charges]]&gt;=kelas_charges[Lower])*(insurance9[[#This Row],[charges]]&lt;kelas_charges[Upper]),0),1)</f>
        <v>40989 s.d 46684</v>
      </c>
      <c r="J1124">
        <f>IF(insurance9[[#This Row],[charges]]&gt;16700,1,0)</f>
        <v>1</v>
      </c>
      <c r="K1124" s="138">
        <f>insurance9[[#This Row],[charges]]</f>
        <v>46661.4424</v>
      </c>
      <c r="L1124">
        <f>insurance9[[#This Row],[age]]</f>
        <v>53</v>
      </c>
      <c r="M1124">
        <f>IF(insurance9[[#This Row],[smoker]]="yes",1,0)</f>
        <v>1</v>
      </c>
      <c r="N1124" t="str">
        <f>IF(insurance9[[#This Row],[smoker]]="yes","Perokok","Non Perokok")</f>
        <v>Perokok</v>
      </c>
      <c r="O1124" s="138">
        <f>insurance9[[#This Row],[charges]]</f>
        <v>46661.4424</v>
      </c>
      <c r="P1124" s="138" t="str" cm="1">
        <f t="array" ref="P1124">INDEX(bmi[bmi name],MATCH(1,(insurance9[[#This Row],[bmi]]&lt;bmi[bmi atas])*(insurance9[[#This Row],[bmi]]&gt;=bmi[bmi bawah]),0),0)</f>
        <v>Obesitas II</v>
      </c>
      <c r="Q1124" s="138">
        <f>insurance9[[#This Row],[cha]]</f>
        <v>46661.4424</v>
      </c>
      <c r="R1124" s="138" t="str">
        <f>insurance9[[#This Row],[smo]]</f>
        <v>Perokok</v>
      </c>
      <c r="S1124" s="149">
        <f>insurance9[[#This Row],[bmi]]</f>
        <v>36.86</v>
      </c>
      <c r="T1124" s="149">
        <f>insurance9[[#This Row],[age]]</f>
        <v>53</v>
      </c>
      <c r="U1124" s="149">
        <f>insurance9[[#This Row],[bmi2]]</f>
        <v>36.86</v>
      </c>
      <c r="V1124">
        <f>insurance9[[#This Row],[charges_class]]</f>
        <v>8</v>
      </c>
      <c r="W1124">
        <f>VLOOKUP(insurance9[[#This Row],[region]],Table2[],2,0)</f>
        <v>1</v>
      </c>
      <c r="X1124">
        <f>IF(insurance9[[#This Row],[sex]]="female",0,1)</f>
        <v>0</v>
      </c>
      <c r="Y1124">
        <f>insurance9[[#This Row],[bmi]]</f>
        <v>36.86</v>
      </c>
      <c r="Z1124">
        <f>insurance9[[#This Row],[children]]</f>
        <v>3</v>
      </c>
    </row>
    <row r="1125" spans="1:26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 s="29">
        <v>18903.491409999999</v>
      </c>
      <c r="H1125" cm="1">
        <f t="array" ref="H1125">INDEX(kelas_charges[kelas],MATCH(1,(insurance9[[#This Row],[charges]]&gt;=kelas_charges[Lower])*(insurance9[[#This Row],[charges]]&lt;kelas_charges[Upper]),0),1)</f>
        <v>4</v>
      </c>
      <c r="I1125" t="str" cm="1">
        <f t="array" ref="I1125">INDEX(kelas_charges[desc],MATCH(1,(insurance9[[#This Row],[charges]]&gt;=kelas_charges[Lower])*(insurance9[[#This Row],[charges]]&lt;kelas_charges[Upper]),0),1)</f>
        <v>18207 s.d 23903</v>
      </c>
      <c r="J1125">
        <f>IF(insurance9[[#This Row],[charges]]&gt;16700,1,0)</f>
        <v>1</v>
      </c>
      <c r="K1125" s="138">
        <f>insurance9[[#This Row],[charges]]</f>
        <v>18903.491409999999</v>
      </c>
      <c r="L1125">
        <f>insurance9[[#This Row],[age]]</f>
        <v>27</v>
      </c>
      <c r="M1125">
        <f>IF(insurance9[[#This Row],[smoker]]="yes",1,0)</f>
        <v>0</v>
      </c>
      <c r="N1125" t="str">
        <f>IF(insurance9[[#This Row],[smoker]]="yes","Perokok","Non Perokok")</f>
        <v>Non Perokok</v>
      </c>
      <c r="O1125" s="138">
        <f>insurance9[[#This Row],[charges]]</f>
        <v>18903.491409999999</v>
      </c>
      <c r="P1125" s="138" t="str" cm="1">
        <f t="array" ref="P1125">INDEX(bmi[bmi name],MATCH(1,(insurance9[[#This Row],[bmi]]&lt;bmi[bmi atas])*(insurance9[[#This Row],[bmi]]&gt;=bmi[bmi bawah]),0),0)</f>
        <v>Obesitas II</v>
      </c>
      <c r="Q1125" s="138">
        <f>insurance9[[#This Row],[cha]]</f>
        <v>18903.491409999999</v>
      </c>
      <c r="R1125" s="138" t="str">
        <f>insurance9[[#This Row],[smo]]</f>
        <v>Non Perokok</v>
      </c>
      <c r="S1125" s="149">
        <f>insurance9[[#This Row],[bmi]]</f>
        <v>32.395000000000003</v>
      </c>
      <c r="T1125" s="149">
        <f>insurance9[[#This Row],[age]]</f>
        <v>27</v>
      </c>
      <c r="U1125" s="149">
        <f>insurance9[[#This Row],[bmi2]]</f>
        <v>32.395000000000003</v>
      </c>
      <c r="V1125">
        <f>insurance9[[#This Row],[charges_class]]</f>
        <v>4</v>
      </c>
      <c r="W1125">
        <f>VLOOKUP(insurance9[[#This Row],[region]],Table2[],2,0)</f>
        <v>2</v>
      </c>
      <c r="X1125">
        <f>IF(insurance9[[#This Row],[sex]]="female",0,1)</f>
        <v>0</v>
      </c>
      <c r="Y1125">
        <f>insurance9[[#This Row],[bmi]]</f>
        <v>32.395000000000003</v>
      </c>
      <c r="Z1125">
        <f>insurance9[[#This Row],[children]]</f>
        <v>1</v>
      </c>
    </row>
    <row r="1126" spans="1:26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 s="29">
        <v>40904.199500000002</v>
      </c>
      <c r="H1126" cm="1">
        <f t="array" ref="H1126">INDEX(kelas_charges[kelas],MATCH(1,(insurance9[[#This Row],[charges]]&gt;=kelas_charges[Lower])*(insurance9[[#This Row],[charges]]&lt;kelas_charges[Upper]),0),1)</f>
        <v>7</v>
      </c>
      <c r="I1126" t="str" cm="1">
        <f t="array" ref="I1126">INDEX(kelas_charges[desc],MATCH(1,(insurance9[[#This Row],[charges]]&gt;=kelas_charges[Lower])*(insurance9[[#This Row],[charges]]&lt;kelas_charges[Upper]),0),1)</f>
        <v>35293 s.d 40989</v>
      </c>
      <c r="J1126">
        <f>IF(insurance9[[#This Row],[charges]]&gt;16700,1,0)</f>
        <v>1</v>
      </c>
      <c r="K1126" s="138">
        <f>insurance9[[#This Row],[charges]]</f>
        <v>40904.199500000002</v>
      </c>
      <c r="L1126">
        <f>insurance9[[#This Row],[age]]</f>
        <v>23</v>
      </c>
      <c r="M1126">
        <f>IF(insurance9[[#This Row],[smoker]]="yes",1,0)</f>
        <v>1</v>
      </c>
      <c r="N1126" t="str">
        <f>IF(insurance9[[#This Row],[smoker]]="yes","Perokok","Non Perokok")</f>
        <v>Perokok</v>
      </c>
      <c r="O1126" s="138">
        <f>insurance9[[#This Row],[charges]]</f>
        <v>40904.199500000002</v>
      </c>
      <c r="P1126" s="138" t="str" cm="1">
        <f t="array" ref="P1126">INDEX(bmi[bmi name],MATCH(1,(insurance9[[#This Row],[bmi]]&lt;bmi[bmi atas])*(insurance9[[#This Row],[bmi]]&gt;=bmi[bmi bawah]),0),0)</f>
        <v>Obesitas II</v>
      </c>
      <c r="Q1126" s="138">
        <f>insurance9[[#This Row],[cha]]</f>
        <v>40904.199500000002</v>
      </c>
      <c r="R1126" s="138" t="str">
        <f>insurance9[[#This Row],[smo]]</f>
        <v>Perokok</v>
      </c>
      <c r="S1126" s="149">
        <f>insurance9[[#This Row],[bmi]]</f>
        <v>42.75</v>
      </c>
      <c r="T1126" s="149">
        <f>insurance9[[#This Row],[age]]</f>
        <v>23</v>
      </c>
      <c r="U1126" s="149">
        <f>insurance9[[#This Row],[bmi2]]</f>
        <v>42.75</v>
      </c>
      <c r="V1126">
        <f>insurance9[[#This Row],[charges_class]]</f>
        <v>7</v>
      </c>
      <c r="W1126">
        <f>VLOOKUP(insurance9[[#This Row],[region]],Table2[],2,0)</f>
        <v>2</v>
      </c>
      <c r="X1126">
        <f>IF(insurance9[[#This Row],[sex]]="female",0,1)</f>
        <v>0</v>
      </c>
      <c r="Y1126">
        <f>insurance9[[#This Row],[bmi]]</f>
        <v>42.75</v>
      </c>
      <c r="Z1126">
        <f>insurance9[[#This Row],[children]]</f>
        <v>1</v>
      </c>
    </row>
    <row r="1127" spans="1:26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 s="29">
        <v>14254.608200000001</v>
      </c>
      <c r="H1127" cm="1">
        <f t="array" ref="H1127">INDEX(kelas_charges[kelas],MATCH(1,(insurance9[[#This Row],[charges]]&gt;=kelas_charges[Lower])*(insurance9[[#This Row],[charges]]&lt;kelas_charges[Upper]),0),1)</f>
        <v>3</v>
      </c>
      <c r="I1127" t="str" cm="1">
        <f t="array" ref="I1127">INDEX(kelas_charges[desc],MATCH(1,(insurance9[[#This Row],[charges]]&gt;=kelas_charges[Lower])*(insurance9[[#This Row],[charges]]&lt;kelas_charges[Upper]),0),1)</f>
        <v>12512 s.d 18207</v>
      </c>
      <c r="J1127">
        <f>IF(insurance9[[#This Row],[charges]]&gt;16700,1,0)</f>
        <v>0</v>
      </c>
      <c r="K1127" s="138">
        <f>insurance9[[#This Row],[charges]]</f>
        <v>14254.608200000001</v>
      </c>
      <c r="L1127">
        <f>insurance9[[#This Row],[age]]</f>
        <v>63</v>
      </c>
      <c r="M1127">
        <f>IF(insurance9[[#This Row],[smoker]]="yes",1,0)</f>
        <v>0</v>
      </c>
      <c r="N1127" t="str">
        <f>IF(insurance9[[#This Row],[smoker]]="yes","Perokok","Non Perokok")</f>
        <v>Non Perokok</v>
      </c>
      <c r="O1127" s="138">
        <f>insurance9[[#This Row],[charges]]</f>
        <v>14254.608200000001</v>
      </c>
      <c r="P1127" s="138" t="str" cm="1">
        <f t="array" ref="P1127">INDEX(bmi[bmi name],MATCH(1,(insurance9[[#This Row],[bmi]]&lt;bmi[bmi atas])*(insurance9[[#This Row],[bmi]]&gt;=bmi[bmi bawah]),0),0)</f>
        <v>Obesitas I</v>
      </c>
      <c r="Q1127" s="138">
        <f>insurance9[[#This Row],[cha]]</f>
        <v>14254.608200000001</v>
      </c>
      <c r="R1127" s="138" t="str">
        <f>insurance9[[#This Row],[smo]]</f>
        <v>Non Perokok</v>
      </c>
      <c r="S1127" s="149">
        <f>insurance9[[#This Row],[bmi]]</f>
        <v>25.08</v>
      </c>
      <c r="T1127" s="149">
        <f>insurance9[[#This Row],[age]]</f>
        <v>63</v>
      </c>
      <c r="U1127" s="149">
        <f>insurance9[[#This Row],[bmi2]]</f>
        <v>25.08</v>
      </c>
      <c r="V1127">
        <f>insurance9[[#This Row],[charges_class]]</f>
        <v>3</v>
      </c>
      <c r="W1127">
        <f>VLOOKUP(insurance9[[#This Row],[region]],Table2[],2,0)</f>
        <v>1</v>
      </c>
      <c r="X1127">
        <f>IF(insurance9[[#This Row],[sex]]="female",0,1)</f>
        <v>0</v>
      </c>
      <c r="Y1127">
        <f>insurance9[[#This Row],[bmi]]</f>
        <v>25.08</v>
      </c>
      <c r="Z1127">
        <f>insurance9[[#This Row],[children]]</f>
        <v>0</v>
      </c>
    </row>
    <row r="1128" spans="1:26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 s="29">
        <v>10214.636</v>
      </c>
      <c r="H1128" cm="1">
        <f t="array" ref="H1128">INDEX(kelas_charges[kelas],MATCH(1,(insurance9[[#This Row],[charges]]&gt;=kelas_charges[Lower])*(insurance9[[#This Row],[charges]]&lt;kelas_charges[Upper]),0),1)</f>
        <v>2</v>
      </c>
      <c r="I1128" t="str" cm="1">
        <f t="array" ref="I1128">INDEX(kelas_charges[desc],MATCH(1,(insurance9[[#This Row],[charges]]&gt;=kelas_charges[Lower])*(insurance9[[#This Row],[charges]]&lt;kelas_charges[Upper]),0),1)</f>
        <v>6817 s.d 12512</v>
      </c>
      <c r="J1128">
        <f>IF(insurance9[[#This Row],[charges]]&gt;16700,1,0)</f>
        <v>0</v>
      </c>
      <c r="K1128" s="138">
        <f>insurance9[[#This Row],[charges]]</f>
        <v>10214.636</v>
      </c>
      <c r="L1128">
        <f>insurance9[[#This Row],[age]]</f>
        <v>55</v>
      </c>
      <c r="M1128">
        <f>IF(insurance9[[#This Row],[smoker]]="yes",1,0)</f>
        <v>0</v>
      </c>
      <c r="N1128" t="str">
        <f>IF(insurance9[[#This Row],[smoker]]="yes","Perokok","Non Perokok")</f>
        <v>Non Perokok</v>
      </c>
      <c r="O1128" s="138">
        <f>insurance9[[#This Row],[charges]]</f>
        <v>10214.636</v>
      </c>
      <c r="P1128" s="138" t="str" cm="1">
        <f t="array" ref="P1128">INDEX(bmi[bmi name],MATCH(1,(insurance9[[#This Row],[bmi]]&lt;bmi[bmi atas])*(insurance9[[#This Row],[bmi]]&gt;=bmi[bmi bawah]),0),0)</f>
        <v>Obesitas I</v>
      </c>
      <c r="Q1128" s="138">
        <f>insurance9[[#This Row],[cha]]</f>
        <v>10214.636</v>
      </c>
      <c r="R1128" s="138" t="str">
        <f>insurance9[[#This Row],[smo]]</f>
        <v>Non Perokok</v>
      </c>
      <c r="S1128" s="149">
        <f>insurance9[[#This Row],[bmi]]</f>
        <v>29.9</v>
      </c>
      <c r="T1128" s="149">
        <f>insurance9[[#This Row],[age]]</f>
        <v>55</v>
      </c>
      <c r="U1128" s="149">
        <f>insurance9[[#This Row],[bmi2]]</f>
        <v>29.9</v>
      </c>
      <c r="V1128">
        <f>insurance9[[#This Row],[charges_class]]</f>
        <v>2</v>
      </c>
      <c r="W1128">
        <f>VLOOKUP(insurance9[[#This Row],[region]],Table2[],2,0)</f>
        <v>3</v>
      </c>
      <c r="X1128">
        <f>IF(insurance9[[#This Row],[sex]]="female",0,1)</f>
        <v>1</v>
      </c>
      <c r="Y1128">
        <f>insurance9[[#This Row],[bmi]]</f>
        <v>29.9</v>
      </c>
      <c r="Z1128">
        <f>insurance9[[#This Row],[children]]</f>
        <v>0</v>
      </c>
    </row>
    <row r="1129" spans="1:26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 s="29">
        <v>5836.5204000000003</v>
      </c>
      <c r="H1129" cm="1">
        <f t="array" ref="H1129">INDEX(kelas_charges[kelas],MATCH(1,(insurance9[[#This Row],[charges]]&gt;=kelas_charges[Lower])*(insurance9[[#This Row],[charges]]&lt;kelas_charges[Upper]),0),1)</f>
        <v>1</v>
      </c>
      <c r="I1129" t="str" cm="1">
        <f t="array" ref="I1129">INDEX(kelas_charges[desc],MATCH(1,(insurance9[[#This Row],[charges]]&gt;=kelas_charges[Lower])*(insurance9[[#This Row],[charges]]&lt;kelas_charges[Upper]),0),1)</f>
        <v>1121 s.d 6817</v>
      </c>
      <c r="J1129">
        <f>IF(insurance9[[#This Row],[charges]]&gt;16700,1,0)</f>
        <v>0</v>
      </c>
      <c r="K1129" s="138">
        <f>insurance9[[#This Row],[charges]]</f>
        <v>5836.5204000000003</v>
      </c>
      <c r="L1129">
        <f>insurance9[[#This Row],[age]]</f>
        <v>35</v>
      </c>
      <c r="M1129">
        <f>IF(insurance9[[#This Row],[smoker]]="yes",1,0)</f>
        <v>0</v>
      </c>
      <c r="N1129" t="str">
        <f>IF(insurance9[[#This Row],[smoker]]="yes","Perokok","Non Perokok")</f>
        <v>Non Perokok</v>
      </c>
      <c r="O1129" s="138">
        <f>insurance9[[#This Row],[charges]]</f>
        <v>5836.5204000000003</v>
      </c>
      <c r="P1129" s="138" t="str" cm="1">
        <f t="array" ref="P1129">INDEX(bmi[bmi name],MATCH(1,(insurance9[[#This Row],[bmi]]&lt;bmi[bmi atas])*(insurance9[[#This Row],[bmi]]&gt;=bmi[bmi bawah]),0),0)</f>
        <v>Obesitas II</v>
      </c>
      <c r="Q1129" s="138">
        <f>insurance9[[#This Row],[cha]]</f>
        <v>5836.5204000000003</v>
      </c>
      <c r="R1129" s="138" t="str">
        <f>insurance9[[#This Row],[smo]]</f>
        <v>Non Perokok</v>
      </c>
      <c r="S1129" s="149">
        <f>insurance9[[#This Row],[bmi]]</f>
        <v>35.86</v>
      </c>
      <c r="T1129" s="149">
        <f>insurance9[[#This Row],[age]]</f>
        <v>35</v>
      </c>
      <c r="U1129" s="149">
        <f>insurance9[[#This Row],[bmi2]]</f>
        <v>35.86</v>
      </c>
      <c r="V1129">
        <f>insurance9[[#This Row],[charges_class]]</f>
        <v>1</v>
      </c>
      <c r="W1129">
        <f>VLOOKUP(insurance9[[#This Row],[region]],Table2[],2,0)</f>
        <v>4</v>
      </c>
      <c r="X1129">
        <f>IF(insurance9[[#This Row],[sex]]="female",0,1)</f>
        <v>0</v>
      </c>
      <c r="Y1129">
        <f>insurance9[[#This Row],[bmi]]</f>
        <v>35.86</v>
      </c>
      <c r="Z1129">
        <f>insurance9[[#This Row],[children]]</f>
        <v>2</v>
      </c>
    </row>
    <row r="1130" spans="1:26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 s="29">
        <v>14358.364369999999</v>
      </c>
      <c r="H1130" cm="1">
        <f t="array" ref="H1130">INDEX(kelas_charges[kelas],MATCH(1,(insurance9[[#This Row],[charges]]&gt;=kelas_charges[Lower])*(insurance9[[#This Row],[charges]]&lt;kelas_charges[Upper]),0),1)</f>
        <v>3</v>
      </c>
      <c r="I1130" t="str" cm="1">
        <f t="array" ref="I1130">INDEX(kelas_charges[desc],MATCH(1,(insurance9[[#This Row],[charges]]&gt;=kelas_charges[Lower])*(insurance9[[#This Row],[charges]]&lt;kelas_charges[Upper]),0),1)</f>
        <v>12512 s.d 18207</v>
      </c>
      <c r="J1130">
        <f>IF(insurance9[[#This Row],[charges]]&gt;16700,1,0)</f>
        <v>0</v>
      </c>
      <c r="K1130" s="138">
        <f>insurance9[[#This Row],[charges]]</f>
        <v>14358.364369999999</v>
      </c>
      <c r="L1130">
        <f>insurance9[[#This Row],[age]]</f>
        <v>34</v>
      </c>
      <c r="M1130">
        <f>IF(insurance9[[#This Row],[smoker]]="yes",1,0)</f>
        <v>0</v>
      </c>
      <c r="N1130" t="str">
        <f>IF(insurance9[[#This Row],[smoker]]="yes","Perokok","Non Perokok")</f>
        <v>Non Perokok</v>
      </c>
      <c r="O1130" s="138">
        <f>insurance9[[#This Row],[charges]]</f>
        <v>14358.364369999999</v>
      </c>
      <c r="P1130" s="138" t="str" cm="1">
        <f t="array" ref="P1130">INDEX(bmi[bmi name],MATCH(1,(insurance9[[#This Row],[bmi]]&lt;bmi[bmi atas])*(insurance9[[#This Row],[bmi]]&gt;=bmi[bmi bawah]),0),0)</f>
        <v>Obesitas II</v>
      </c>
      <c r="Q1130" s="138">
        <f>insurance9[[#This Row],[cha]]</f>
        <v>14358.364369999999</v>
      </c>
      <c r="R1130" s="138" t="str">
        <f>insurance9[[#This Row],[smo]]</f>
        <v>Non Perokok</v>
      </c>
      <c r="S1130" s="149">
        <f>insurance9[[#This Row],[bmi]]</f>
        <v>32.799999999999997</v>
      </c>
      <c r="T1130" s="149">
        <f>insurance9[[#This Row],[age]]</f>
        <v>34</v>
      </c>
      <c r="U1130" s="149">
        <f>insurance9[[#This Row],[bmi2]]</f>
        <v>32.799999999999997</v>
      </c>
      <c r="V1130">
        <f>insurance9[[#This Row],[charges_class]]</f>
        <v>3</v>
      </c>
      <c r="W1130">
        <f>VLOOKUP(insurance9[[#This Row],[region]],Table2[],2,0)</f>
        <v>3</v>
      </c>
      <c r="X1130">
        <f>IF(insurance9[[#This Row],[sex]]="female",0,1)</f>
        <v>1</v>
      </c>
      <c r="Y1130">
        <f>insurance9[[#This Row],[bmi]]</f>
        <v>32.799999999999997</v>
      </c>
      <c r="Z1130">
        <f>insurance9[[#This Row],[children]]</f>
        <v>1</v>
      </c>
    </row>
    <row r="1131" spans="1:26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 s="29">
        <v>1728.8969999999999</v>
      </c>
      <c r="H1131" cm="1">
        <f t="array" ref="H1131">INDEX(kelas_charges[kelas],MATCH(1,(insurance9[[#This Row],[charges]]&gt;=kelas_charges[Lower])*(insurance9[[#This Row],[charges]]&lt;kelas_charges[Upper]),0),1)</f>
        <v>1</v>
      </c>
      <c r="I1131" t="str" cm="1">
        <f t="array" ref="I1131">INDEX(kelas_charges[desc],MATCH(1,(insurance9[[#This Row],[charges]]&gt;=kelas_charges[Lower])*(insurance9[[#This Row],[charges]]&lt;kelas_charges[Upper]),0),1)</f>
        <v>1121 s.d 6817</v>
      </c>
      <c r="J1131">
        <f>IF(insurance9[[#This Row],[charges]]&gt;16700,1,0)</f>
        <v>0</v>
      </c>
      <c r="K1131" s="138">
        <f>insurance9[[#This Row],[charges]]</f>
        <v>1728.8969999999999</v>
      </c>
      <c r="L1131">
        <f>insurance9[[#This Row],[age]]</f>
        <v>19</v>
      </c>
      <c r="M1131">
        <f>IF(insurance9[[#This Row],[smoker]]="yes",1,0)</f>
        <v>0</v>
      </c>
      <c r="N1131" t="str">
        <f>IF(insurance9[[#This Row],[smoker]]="yes","Perokok","Non Perokok")</f>
        <v>Non Perokok</v>
      </c>
      <c r="O1131" s="138">
        <f>insurance9[[#This Row],[charges]]</f>
        <v>1728.8969999999999</v>
      </c>
      <c r="P1131" s="138" t="str" cm="1">
        <f t="array" ref="P1131">INDEX(bmi[bmi name],MATCH(1,(insurance9[[#This Row],[bmi]]&lt;bmi[bmi atas])*(insurance9[[#This Row],[bmi]]&gt;=bmi[bmi bawah]),0),0)</f>
        <v>Normal</v>
      </c>
      <c r="Q1131" s="138">
        <f>insurance9[[#This Row],[cha]]</f>
        <v>1728.8969999999999</v>
      </c>
      <c r="R1131" s="138" t="str">
        <f>insurance9[[#This Row],[smo]]</f>
        <v>Non Perokok</v>
      </c>
      <c r="S1131" s="149">
        <f>insurance9[[#This Row],[bmi]]</f>
        <v>18.600000000000001</v>
      </c>
      <c r="T1131" s="149">
        <f>insurance9[[#This Row],[age]]</f>
        <v>19</v>
      </c>
      <c r="U1131" s="149">
        <f>insurance9[[#This Row],[bmi2]]</f>
        <v>18.600000000000001</v>
      </c>
      <c r="V1131">
        <f>insurance9[[#This Row],[charges_class]]</f>
        <v>1</v>
      </c>
      <c r="W1131">
        <f>VLOOKUP(insurance9[[#This Row],[region]],Table2[],2,0)</f>
        <v>3</v>
      </c>
      <c r="X1131">
        <f>IF(insurance9[[#This Row],[sex]]="female",0,1)</f>
        <v>0</v>
      </c>
      <c r="Y1131">
        <f>insurance9[[#This Row],[bmi]]</f>
        <v>18.600000000000001</v>
      </c>
      <c r="Z1131">
        <f>insurance9[[#This Row],[children]]</f>
        <v>0</v>
      </c>
    </row>
    <row r="1132" spans="1:26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 s="29">
        <v>8582.3022999999994</v>
      </c>
      <c r="H1132" cm="1">
        <f t="array" ref="H1132">INDEX(kelas_charges[kelas],MATCH(1,(insurance9[[#This Row],[charges]]&gt;=kelas_charges[Lower])*(insurance9[[#This Row],[charges]]&lt;kelas_charges[Upper]),0),1)</f>
        <v>2</v>
      </c>
      <c r="I1132" t="str" cm="1">
        <f t="array" ref="I1132">INDEX(kelas_charges[desc],MATCH(1,(insurance9[[#This Row],[charges]]&gt;=kelas_charges[Lower])*(insurance9[[#This Row],[charges]]&lt;kelas_charges[Upper]),0),1)</f>
        <v>6817 s.d 12512</v>
      </c>
      <c r="J1132">
        <f>IF(insurance9[[#This Row],[charges]]&gt;16700,1,0)</f>
        <v>0</v>
      </c>
      <c r="K1132" s="138">
        <f>insurance9[[#This Row],[charges]]</f>
        <v>8582.3022999999994</v>
      </c>
      <c r="L1132">
        <f>insurance9[[#This Row],[age]]</f>
        <v>39</v>
      </c>
      <c r="M1132">
        <f>IF(insurance9[[#This Row],[smoker]]="yes",1,0)</f>
        <v>0</v>
      </c>
      <c r="N1132" t="str">
        <f>IF(insurance9[[#This Row],[smoker]]="yes","Perokok","Non Perokok")</f>
        <v>Non Perokok</v>
      </c>
      <c r="O1132" s="138">
        <f>insurance9[[#This Row],[charges]]</f>
        <v>8582.3022999999994</v>
      </c>
      <c r="P1132" s="138" t="str" cm="1">
        <f t="array" ref="P1132">INDEX(bmi[bmi name],MATCH(1,(insurance9[[#This Row],[bmi]]&lt;bmi[bmi atas])*(insurance9[[#This Row],[bmi]]&gt;=bmi[bmi bawah]),0),0)</f>
        <v>Overweight</v>
      </c>
      <c r="Q1132" s="138">
        <f>insurance9[[#This Row],[cha]]</f>
        <v>8582.3022999999994</v>
      </c>
      <c r="R1132" s="138" t="str">
        <f>insurance9[[#This Row],[smo]]</f>
        <v>Non Perokok</v>
      </c>
      <c r="S1132" s="149">
        <f>insurance9[[#This Row],[bmi]]</f>
        <v>23.87</v>
      </c>
      <c r="T1132" s="149">
        <f>insurance9[[#This Row],[age]]</f>
        <v>39</v>
      </c>
      <c r="U1132" s="149">
        <f>insurance9[[#This Row],[bmi2]]</f>
        <v>23.87</v>
      </c>
      <c r="V1132">
        <f>insurance9[[#This Row],[charges_class]]</f>
        <v>2</v>
      </c>
      <c r="W1132">
        <f>VLOOKUP(insurance9[[#This Row],[region]],Table2[],2,0)</f>
        <v>4</v>
      </c>
      <c r="X1132">
        <f>IF(insurance9[[#This Row],[sex]]="female",0,1)</f>
        <v>0</v>
      </c>
      <c r="Y1132">
        <f>insurance9[[#This Row],[bmi]]</f>
        <v>23.87</v>
      </c>
      <c r="Z1132">
        <f>insurance9[[#This Row],[children]]</f>
        <v>5</v>
      </c>
    </row>
    <row r="1133" spans="1:26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 s="29">
        <v>3693.4279999999999</v>
      </c>
      <c r="H1133" cm="1">
        <f t="array" ref="H1133">INDEX(kelas_charges[kelas],MATCH(1,(insurance9[[#This Row],[charges]]&gt;=kelas_charges[Lower])*(insurance9[[#This Row],[charges]]&lt;kelas_charges[Upper]),0),1)</f>
        <v>1</v>
      </c>
      <c r="I1133" t="str" cm="1">
        <f t="array" ref="I1133">INDEX(kelas_charges[desc],MATCH(1,(insurance9[[#This Row],[charges]]&gt;=kelas_charges[Lower])*(insurance9[[#This Row],[charges]]&lt;kelas_charges[Upper]),0),1)</f>
        <v>1121 s.d 6817</v>
      </c>
      <c r="J1133">
        <f>IF(insurance9[[#This Row],[charges]]&gt;16700,1,0)</f>
        <v>0</v>
      </c>
      <c r="K1133" s="138">
        <f>insurance9[[#This Row],[charges]]</f>
        <v>3693.4279999999999</v>
      </c>
      <c r="L1133">
        <f>insurance9[[#This Row],[age]]</f>
        <v>27</v>
      </c>
      <c r="M1133">
        <f>IF(insurance9[[#This Row],[smoker]]="yes",1,0)</f>
        <v>0</v>
      </c>
      <c r="N1133" t="str">
        <f>IF(insurance9[[#This Row],[smoker]]="yes","Perokok","Non Perokok")</f>
        <v>Non Perokok</v>
      </c>
      <c r="O1133" s="138">
        <f>insurance9[[#This Row],[charges]]</f>
        <v>3693.4279999999999</v>
      </c>
      <c r="P1133" s="138" t="str" cm="1">
        <f t="array" ref="P1133">INDEX(bmi[bmi name],MATCH(1,(insurance9[[#This Row],[bmi]]&lt;bmi[bmi atas])*(insurance9[[#This Row],[bmi]]&gt;=bmi[bmi bawah]),0),0)</f>
        <v>Obesitas II</v>
      </c>
      <c r="Q1133" s="138">
        <f>insurance9[[#This Row],[cha]]</f>
        <v>3693.4279999999999</v>
      </c>
      <c r="R1133" s="138" t="str">
        <f>insurance9[[#This Row],[smo]]</f>
        <v>Non Perokok</v>
      </c>
      <c r="S1133" s="149">
        <f>insurance9[[#This Row],[bmi]]</f>
        <v>45.9</v>
      </c>
      <c r="T1133" s="149">
        <f>insurance9[[#This Row],[age]]</f>
        <v>27</v>
      </c>
      <c r="U1133" s="149">
        <f>insurance9[[#This Row],[bmi2]]</f>
        <v>45.9</v>
      </c>
      <c r="V1133">
        <f>insurance9[[#This Row],[charges_class]]</f>
        <v>1</v>
      </c>
      <c r="W1133">
        <f>VLOOKUP(insurance9[[#This Row],[region]],Table2[],2,0)</f>
        <v>3</v>
      </c>
      <c r="X1133">
        <f>IF(insurance9[[#This Row],[sex]]="female",0,1)</f>
        <v>1</v>
      </c>
      <c r="Y1133">
        <f>insurance9[[#This Row],[bmi]]</f>
        <v>45.9</v>
      </c>
      <c r="Z1133">
        <f>insurance9[[#This Row],[children]]</f>
        <v>2</v>
      </c>
    </row>
    <row r="1134" spans="1:26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 s="29">
        <v>20709.020339999999</v>
      </c>
      <c r="H1134" cm="1">
        <f t="array" ref="H1134">INDEX(kelas_charges[kelas],MATCH(1,(insurance9[[#This Row],[charges]]&gt;=kelas_charges[Lower])*(insurance9[[#This Row],[charges]]&lt;kelas_charges[Upper]),0),1)</f>
        <v>4</v>
      </c>
      <c r="I1134" t="str" cm="1">
        <f t="array" ref="I1134">INDEX(kelas_charges[desc],MATCH(1,(insurance9[[#This Row],[charges]]&gt;=kelas_charges[Lower])*(insurance9[[#This Row],[charges]]&lt;kelas_charges[Upper]),0),1)</f>
        <v>18207 s.d 23903</v>
      </c>
      <c r="J1134">
        <f>IF(insurance9[[#This Row],[charges]]&gt;16700,1,0)</f>
        <v>1</v>
      </c>
      <c r="K1134" s="138">
        <f>insurance9[[#This Row],[charges]]</f>
        <v>20709.020339999999</v>
      </c>
      <c r="L1134">
        <f>insurance9[[#This Row],[age]]</f>
        <v>57</v>
      </c>
      <c r="M1134">
        <f>IF(insurance9[[#This Row],[smoker]]="yes",1,0)</f>
        <v>0</v>
      </c>
      <c r="N1134" t="str">
        <f>IF(insurance9[[#This Row],[smoker]]="yes","Perokok","Non Perokok")</f>
        <v>Non Perokok</v>
      </c>
      <c r="O1134" s="138">
        <f>insurance9[[#This Row],[charges]]</f>
        <v>20709.020339999999</v>
      </c>
      <c r="P1134" s="138" t="str" cm="1">
        <f t="array" ref="P1134">INDEX(bmi[bmi name],MATCH(1,(insurance9[[#This Row],[bmi]]&lt;bmi[bmi atas])*(insurance9[[#This Row],[bmi]]&gt;=bmi[bmi bawah]),0),0)</f>
        <v>Obesitas II</v>
      </c>
      <c r="Q1134" s="138">
        <f>insurance9[[#This Row],[cha]]</f>
        <v>20709.020339999999</v>
      </c>
      <c r="R1134" s="138" t="str">
        <f>insurance9[[#This Row],[smo]]</f>
        <v>Non Perokok</v>
      </c>
      <c r="S1134" s="149">
        <f>insurance9[[#This Row],[bmi]]</f>
        <v>40.28</v>
      </c>
      <c r="T1134" s="149">
        <f>insurance9[[#This Row],[age]]</f>
        <v>57</v>
      </c>
      <c r="U1134" s="149">
        <f>insurance9[[#This Row],[bmi2]]</f>
        <v>40.28</v>
      </c>
      <c r="V1134">
        <f>insurance9[[#This Row],[charges_class]]</f>
        <v>4</v>
      </c>
      <c r="W1134">
        <f>VLOOKUP(insurance9[[#This Row],[region]],Table2[],2,0)</f>
        <v>2</v>
      </c>
      <c r="X1134">
        <f>IF(insurance9[[#This Row],[sex]]="female",0,1)</f>
        <v>1</v>
      </c>
      <c r="Y1134">
        <f>insurance9[[#This Row],[bmi]]</f>
        <v>40.28</v>
      </c>
      <c r="Z1134">
        <f>insurance9[[#This Row],[children]]</f>
        <v>0</v>
      </c>
    </row>
    <row r="1135" spans="1:26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 s="29">
        <v>9991.0376500000002</v>
      </c>
      <c r="H1135" cm="1">
        <f t="array" ref="H1135">INDEX(kelas_charges[kelas],MATCH(1,(insurance9[[#This Row],[charges]]&gt;=kelas_charges[Lower])*(insurance9[[#This Row],[charges]]&lt;kelas_charges[Upper]),0),1)</f>
        <v>2</v>
      </c>
      <c r="I1135" t="str" cm="1">
        <f t="array" ref="I1135">INDEX(kelas_charges[desc],MATCH(1,(insurance9[[#This Row],[charges]]&gt;=kelas_charges[Lower])*(insurance9[[#This Row],[charges]]&lt;kelas_charges[Upper]),0),1)</f>
        <v>6817 s.d 12512</v>
      </c>
      <c r="J1135">
        <f>IF(insurance9[[#This Row],[charges]]&gt;16700,1,0)</f>
        <v>0</v>
      </c>
      <c r="K1135" s="138">
        <f>insurance9[[#This Row],[charges]]</f>
        <v>9991.0376500000002</v>
      </c>
      <c r="L1135">
        <f>insurance9[[#This Row],[age]]</f>
        <v>52</v>
      </c>
      <c r="M1135">
        <f>IF(insurance9[[#This Row],[smoker]]="yes",1,0)</f>
        <v>0</v>
      </c>
      <c r="N1135" t="str">
        <f>IF(insurance9[[#This Row],[smoker]]="yes","Perokok","Non Perokok")</f>
        <v>Non Perokok</v>
      </c>
      <c r="O1135" s="138">
        <f>insurance9[[#This Row],[charges]]</f>
        <v>9991.0376500000002</v>
      </c>
      <c r="P1135" s="138" t="str" cm="1">
        <f t="array" ref="P1135">INDEX(bmi[bmi name],MATCH(1,(insurance9[[#This Row],[bmi]]&lt;bmi[bmi atas])*(insurance9[[#This Row],[bmi]]&gt;=bmi[bmi bawah]),0),0)</f>
        <v>Underweight</v>
      </c>
      <c r="Q1135" s="138">
        <f>insurance9[[#This Row],[cha]]</f>
        <v>9991.0376500000002</v>
      </c>
      <c r="R1135" s="138" t="str">
        <f>insurance9[[#This Row],[smo]]</f>
        <v>Non Perokok</v>
      </c>
      <c r="S1135" s="149">
        <f>insurance9[[#This Row],[bmi]]</f>
        <v>18.335000000000001</v>
      </c>
      <c r="T1135" s="149">
        <f>insurance9[[#This Row],[age]]</f>
        <v>52</v>
      </c>
      <c r="U1135" s="149">
        <f>insurance9[[#This Row],[bmi2]]</f>
        <v>18.335000000000001</v>
      </c>
      <c r="V1135">
        <f>insurance9[[#This Row],[charges_class]]</f>
        <v>2</v>
      </c>
      <c r="W1135">
        <f>VLOOKUP(insurance9[[#This Row],[region]],Table2[],2,0)</f>
        <v>1</v>
      </c>
      <c r="X1135">
        <f>IF(insurance9[[#This Row],[sex]]="female",0,1)</f>
        <v>0</v>
      </c>
      <c r="Y1135">
        <f>insurance9[[#This Row],[bmi]]</f>
        <v>18.335000000000001</v>
      </c>
      <c r="Z1135">
        <f>insurance9[[#This Row],[children]]</f>
        <v>0</v>
      </c>
    </row>
    <row r="1136" spans="1:26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 s="29">
        <v>19673.335729999999</v>
      </c>
      <c r="H1136" cm="1">
        <f t="array" ref="H1136">INDEX(kelas_charges[kelas],MATCH(1,(insurance9[[#This Row],[charges]]&gt;=kelas_charges[Lower])*(insurance9[[#This Row],[charges]]&lt;kelas_charges[Upper]),0),1)</f>
        <v>4</v>
      </c>
      <c r="I1136" t="str" cm="1">
        <f t="array" ref="I1136">INDEX(kelas_charges[desc],MATCH(1,(insurance9[[#This Row],[charges]]&gt;=kelas_charges[Lower])*(insurance9[[#This Row],[charges]]&lt;kelas_charges[Upper]),0),1)</f>
        <v>18207 s.d 23903</v>
      </c>
      <c r="J1136">
        <f>IF(insurance9[[#This Row],[charges]]&gt;16700,1,0)</f>
        <v>1</v>
      </c>
      <c r="K1136" s="138">
        <f>insurance9[[#This Row],[charges]]</f>
        <v>19673.335729999999</v>
      </c>
      <c r="L1136">
        <f>insurance9[[#This Row],[age]]</f>
        <v>28</v>
      </c>
      <c r="M1136">
        <f>IF(insurance9[[#This Row],[smoker]]="yes",1,0)</f>
        <v>0</v>
      </c>
      <c r="N1136" t="str">
        <f>IF(insurance9[[#This Row],[smoker]]="yes","Perokok","Non Perokok")</f>
        <v>Non Perokok</v>
      </c>
      <c r="O1136" s="138">
        <f>insurance9[[#This Row],[charges]]</f>
        <v>19673.335729999999</v>
      </c>
      <c r="P1136" s="138" t="str" cm="1">
        <f t="array" ref="P1136">INDEX(bmi[bmi name],MATCH(1,(insurance9[[#This Row],[bmi]]&lt;bmi[bmi atas])*(insurance9[[#This Row],[bmi]]&gt;=bmi[bmi bawah]),0),0)</f>
        <v>Obesitas II</v>
      </c>
      <c r="Q1136" s="138">
        <f>insurance9[[#This Row],[cha]]</f>
        <v>19673.335729999999</v>
      </c>
      <c r="R1136" s="138" t="str">
        <f>insurance9[[#This Row],[smo]]</f>
        <v>Non Perokok</v>
      </c>
      <c r="S1136" s="149">
        <f>insurance9[[#This Row],[bmi]]</f>
        <v>33.82</v>
      </c>
      <c r="T1136" s="149">
        <f>insurance9[[#This Row],[age]]</f>
        <v>28</v>
      </c>
      <c r="U1136" s="149">
        <f>insurance9[[#This Row],[bmi2]]</f>
        <v>33.82</v>
      </c>
      <c r="V1136">
        <f>insurance9[[#This Row],[charges_class]]</f>
        <v>4</v>
      </c>
      <c r="W1136">
        <f>VLOOKUP(insurance9[[#This Row],[region]],Table2[],2,0)</f>
        <v>1</v>
      </c>
      <c r="X1136">
        <f>IF(insurance9[[#This Row],[sex]]="female",0,1)</f>
        <v>1</v>
      </c>
      <c r="Y1136">
        <f>insurance9[[#This Row],[bmi]]</f>
        <v>33.82</v>
      </c>
      <c r="Z1136">
        <f>insurance9[[#This Row],[children]]</f>
        <v>0</v>
      </c>
    </row>
    <row r="1137" spans="1:26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 s="29">
        <v>11085.586799999999</v>
      </c>
      <c r="H1137" cm="1">
        <f t="array" ref="H1137">INDEX(kelas_charges[kelas],MATCH(1,(insurance9[[#This Row],[charges]]&gt;=kelas_charges[Lower])*(insurance9[[#This Row],[charges]]&lt;kelas_charges[Upper]),0),1)</f>
        <v>2</v>
      </c>
      <c r="I1137" t="str" cm="1">
        <f t="array" ref="I1137">INDEX(kelas_charges[desc],MATCH(1,(insurance9[[#This Row],[charges]]&gt;=kelas_charges[Lower])*(insurance9[[#This Row],[charges]]&lt;kelas_charges[Upper]),0),1)</f>
        <v>6817 s.d 12512</v>
      </c>
      <c r="J1137">
        <f>IF(insurance9[[#This Row],[charges]]&gt;16700,1,0)</f>
        <v>0</v>
      </c>
      <c r="K1137" s="138">
        <f>insurance9[[#This Row],[charges]]</f>
        <v>11085.586799999999</v>
      </c>
      <c r="L1137">
        <f>insurance9[[#This Row],[age]]</f>
        <v>50</v>
      </c>
      <c r="M1137">
        <f>IF(insurance9[[#This Row],[smoker]]="yes",1,0)</f>
        <v>0</v>
      </c>
      <c r="N1137" t="str">
        <f>IF(insurance9[[#This Row],[smoker]]="yes","Perokok","Non Perokok")</f>
        <v>Non Perokok</v>
      </c>
      <c r="O1137" s="138">
        <f>insurance9[[#This Row],[charges]]</f>
        <v>11085.586799999999</v>
      </c>
      <c r="P1137" s="138" t="str" cm="1">
        <f t="array" ref="P1137">INDEX(bmi[bmi name],MATCH(1,(insurance9[[#This Row],[bmi]]&lt;bmi[bmi atas])*(insurance9[[#This Row],[bmi]]&gt;=bmi[bmi bawah]),0),0)</f>
        <v>Obesitas I</v>
      </c>
      <c r="Q1137" s="138">
        <f>insurance9[[#This Row],[cha]]</f>
        <v>11085.586799999999</v>
      </c>
      <c r="R1137" s="138" t="str">
        <f>insurance9[[#This Row],[smo]]</f>
        <v>Non Perokok</v>
      </c>
      <c r="S1137" s="149">
        <f>insurance9[[#This Row],[bmi]]</f>
        <v>28.12</v>
      </c>
      <c r="T1137" s="149">
        <f>insurance9[[#This Row],[age]]</f>
        <v>50</v>
      </c>
      <c r="U1137" s="149">
        <f>insurance9[[#This Row],[bmi2]]</f>
        <v>28.12</v>
      </c>
      <c r="V1137">
        <f>insurance9[[#This Row],[charges_class]]</f>
        <v>2</v>
      </c>
      <c r="W1137">
        <f>VLOOKUP(insurance9[[#This Row],[region]],Table2[],2,0)</f>
        <v>1</v>
      </c>
      <c r="X1137">
        <f>IF(insurance9[[#This Row],[sex]]="female",0,1)</f>
        <v>0</v>
      </c>
      <c r="Y1137">
        <f>insurance9[[#This Row],[bmi]]</f>
        <v>28.12</v>
      </c>
      <c r="Z1137">
        <f>insurance9[[#This Row],[children]]</f>
        <v>3</v>
      </c>
    </row>
    <row r="1138" spans="1:26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 s="29">
        <v>7623.518</v>
      </c>
      <c r="H1138" cm="1">
        <f t="array" ref="H1138">INDEX(kelas_charges[kelas],MATCH(1,(insurance9[[#This Row],[charges]]&gt;=kelas_charges[Lower])*(insurance9[[#This Row],[charges]]&lt;kelas_charges[Upper]),0),1)</f>
        <v>2</v>
      </c>
      <c r="I1138" t="str" cm="1">
        <f t="array" ref="I1138">INDEX(kelas_charges[desc],MATCH(1,(insurance9[[#This Row],[charges]]&gt;=kelas_charges[Lower])*(insurance9[[#This Row],[charges]]&lt;kelas_charges[Upper]),0),1)</f>
        <v>6817 s.d 12512</v>
      </c>
      <c r="J1138">
        <f>IF(insurance9[[#This Row],[charges]]&gt;16700,1,0)</f>
        <v>0</v>
      </c>
      <c r="K1138" s="138">
        <f>insurance9[[#This Row],[charges]]</f>
        <v>7623.518</v>
      </c>
      <c r="L1138">
        <f>insurance9[[#This Row],[age]]</f>
        <v>44</v>
      </c>
      <c r="M1138">
        <f>IF(insurance9[[#This Row],[smoker]]="yes",1,0)</f>
        <v>0</v>
      </c>
      <c r="N1138" t="str">
        <f>IF(insurance9[[#This Row],[smoker]]="yes","Perokok","Non Perokok")</f>
        <v>Non Perokok</v>
      </c>
      <c r="O1138" s="138">
        <f>insurance9[[#This Row],[charges]]</f>
        <v>7623.518</v>
      </c>
      <c r="P1138" s="138" t="str" cm="1">
        <f t="array" ref="P1138">INDEX(bmi[bmi name],MATCH(1,(insurance9[[#This Row],[bmi]]&lt;bmi[bmi atas])*(insurance9[[#This Row],[bmi]]&gt;=bmi[bmi bawah]),0),0)</f>
        <v>Obesitas I</v>
      </c>
      <c r="Q1138" s="138">
        <f>insurance9[[#This Row],[cha]]</f>
        <v>7623.518</v>
      </c>
      <c r="R1138" s="138" t="str">
        <f>insurance9[[#This Row],[smo]]</f>
        <v>Non Perokok</v>
      </c>
      <c r="S1138" s="149">
        <f>insurance9[[#This Row],[bmi]]</f>
        <v>25</v>
      </c>
      <c r="T1138" s="149">
        <f>insurance9[[#This Row],[age]]</f>
        <v>44</v>
      </c>
      <c r="U1138" s="149">
        <f>insurance9[[#This Row],[bmi2]]</f>
        <v>25</v>
      </c>
      <c r="V1138">
        <f>insurance9[[#This Row],[charges_class]]</f>
        <v>2</v>
      </c>
      <c r="W1138">
        <f>VLOOKUP(insurance9[[#This Row],[region]],Table2[],2,0)</f>
        <v>3</v>
      </c>
      <c r="X1138">
        <f>IF(insurance9[[#This Row],[sex]]="female",0,1)</f>
        <v>0</v>
      </c>
      <c r="Y1138">
        <f>insurance9[[#This Row],[bmi]]</f>
        <v>25</v>
      </c>
      <c r="Z1138">
        <f>insurance9[[#This Row],[children]]</f>
        <v>1</v>
      </c>
    </row>
    <row r="1139" spans="1:26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 s="29">
        <v>3176.2876999999999</v>
      </c>
      <c r="H1139" cm="1">
        <f t="array" ref="H1139">INDEX(kelas_charges[kelas],MATCH(1,(insurance9[[#This Row],[charges]]&gt;=kelas_charges[Lower])*(insurance9[[#This Row],[charges]]&lt;kelas_charges[Upper]),0),1)</f>
        <v>1</v>
      </c>
      <c r="I1139" t="str" cm="1">
        <f t="array" ref="I1139">INDEX(kelas_charges[desc],MATCH(1,(insurance9[[#This Row],[charges]]&gt;=kelas_charges[Lower])*(insurance9[[#This Row],[charges]]&lt;kelas_charges[Upper]),0),1)</f>
        <v>1121 s.d 6817</v>
      </c>
      <c r="J1139">
        <f>IF(insurance9[[#This Row],[charges]]&gt;16700,1,0)</f>
        <v>0</v>
      </c>
      <c r="K1139" s="138">
        <f>insurance9[[#This Row],[charges]]</f>
        <v>3176.2876999999999</v>
      </c>
      <c r="L1139">
        <f>insurance9[[#This Row],[age]]</f>
        <v>26</v>
      </c>
      <c r="M1139">
        <f>IF(insurance9[[#This Row],[smoker]]="yes",1,0)</f>
        <v>0</v>
      </c>
      <c r="N1139" t="str">
        <f>IF(insurance9[[#This Row],[smoker]]="yes","Perokok","Non Perokok")</f>
        <v>Non Perokok</v>
      </c>
      <c r="O1139" s="138">
        <f>insurance9[[#This Row],[charges]]</f>
        <v>3176.2876999999999</v>
      </c>
      <c r="P1139" s="138" t="str" cm="1">
        <f t="array" ref="P1139">INDEX(bmi[bmi name],MATCH(1,(insurance9[[#This Row],[bmi]]&lt;bmi[bmi atas])*(insurance9[[#This Row],[bmi]]&gt;=bmi[bmi bawah]),0),0)</f>
        <v>Normal</v>
      </c>
      <c r="Q1139" s="138">
        <f>insurance9[[#This Row],[cha]]</f>
        <v>3176.2876999999999</v>
      </c>
      <c r="R1139" s="138" t="str">
        <f>insurance9[[#This Row],[smo]]</f>
        <v>Non Perokok</v>
      </c>
      <c r="S1139" s="149">
        <f>insurance9[[#This Row],[bmi]]</f>
        <v>22.23</v>
      </c>
      <c r="T1139" s="149">
        <f>insurance9[[#This Row],[age]]</f>
        <v>26</v>
      </c>
      <c r="U1139" s="149">
        <f>insurance9[[#This Row],[bmi2]]</f>
        <v>22.23</v>
      </c>
      <c r="V1139">
        <f>insurance9[[#This Row],[charges_class]]</f>
        <v>1</v>
      </c>
      <c r="W1139">
        <f>VLOOKUP(insurance9[[#This Row],[region]],Table2[],2,0)</f>
        <v>1</v>
      </c>
      <c r="X1139">
        <f>IF(insurance9[[#This Row],[sex]]="female",0,1)</f>
        <v>0</v>
      </c>
      <c r="Y1139">
        <f>insurance9[[#This Row],[bmi]]</f>
        <v>22.23</v>
      </c>
      <c r="Z1139">
        <f>insurance9[[#This Row],[children]]</f>
        <v>0</v>
      </c>
    </row>
    <row r="1140" spans="1:26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 s="29">
        <v>3704.3544999999999</v>
      </c>
      <c r="H1140" cm="1">
        <f t="array" ref="H1140">INDEX(kelas_charges[kelas],MATCH(1,(insurance9[[#This Row],[charges]]&gt;=kelas_charges[Lower])*(insurance9[[#This Row],[charges]]&lt;kelas_charges[Upper]),0),1)</f>
        <v>1</v>
      </c>
      <c r="I1140" t="str" cm="1">
        <f t="array" ref="I1140">INDEX(kelas_charges[desc],MATCH(1,(insurance9[[#This Row],[charges]]&gt;=kelas_charges[Lower])*(insurance9[[#This Row],[charges]]&lt;kelas_charges[Upper]),0),1)</f>
        <v>1121 s.d 6817</v>
      </c>
      <c r="J1140">
        <f>IF(insurance9[[#This Row],[charges]]&gt;16700,1,0)</f>
        <v>0</v>
      </c>
      <c r="K1140" s="138">
        <f>insurance9[[#This Row],[charges]]</f>
        <v>3704.3544999999999</v>
      </c>
      <c r="L1140">
        <f>insurance9[[#This Row],[age]]</f>
        <v>33</v>
      </c>
      <c r="M1140">
        <f>IF(insurance9[[#This Row],[smoker]]="yes",1,0)</f>
        <v>0</v>
      </c>
      <c r="N1140" t="str">
        <f>IF(insurance9[[#This Row],[smoker]]="yes","Perokok","Non Perokok")</f>
        <v>Non Perokok</v>
      </c>
      <c r="O1140" s="138">
        <f>insurance9[[#This Row],[charges]]</f>
        <v>3704.3544999999999</v>
      </c>
      <c r="P1140" s="138" t="str" cm="1">
        <f t="array" ref="P1140">INDEX(bmi[bmi name],MATCH(1,(insurance9[[#This Row],[bmi]]&lt;bmi[bmi atas])*(insurance9[[#This Row],[bmi]]&gt;=bmi[bmi bawah]),0),0)</f>
        <v>Obesitas II</v>
      </c>
      <c r="Q1140" s="138">
        <f>insurance9[[#This Row],[cha]]</f>
        <v>3704.3544999999999</v>
      </c>
      <c r="R1140" s="138" t="str">
        <f>insurance9[[#This Row],[smo]]</f>
        <v>Non Perokok</v>
      </c>
      <c r="S1140" s="149">
        <f>insurance9[[#This Row],[bmi]]</f>
        <v>30.25</v>
      </c>
      <c r="T1140" s="149">
        <f>insurance9[[#This Row],[age]]</f>
        <v>33</v>
      </c>
      <c r="U1140" s="149">
        <f>insurance9[[#This Row],[bmi2]]</f>
        <v>30.25</v>
      </c>
      <c r="V1140">
        <f>insurance9[[#This Row],[charges_class]]</f>
        <v>1</v>
      </c>
      <c r="W1140">
        <f>VLOOKUP(insurance9[[#This Row],[region]],Table2[],2,0)</f>
        <v>4</v>
      </c>
      <c r="X1140">
        <f>IF(insurance9[[#This Row],[sex]]="female",0,1)</f>
        <v>1</v>
      </c>
      <c r="Y1140">
        <f>insurance9[[#This Row],[bmi]]</f>
        <v>30.25</v>
      </c>
      <c r="Z1140">
        <f>insurance9[[#This Row],[children]]</f>
        <v>0</v>
      </c>
    </row>
    <row r="1141" spans="1:26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 s="29">
        <v>36898.733079999998</v>
      </c>
      <c r="H1141" cm="1">
        <f t="array" ref="H1141">INDEX(kelas_charges[kelas],MATCH(1,(insurance9[[#This Row],[charges]]&gt;=kelas_charges[Lower])*(insurance9[[#This Row],[charges]]&lt;kelas_charges[Upper]),0),1)</f>
        <v>7</v>
      </c>
      <c r="I1141" t="str" cm="1">
        <f t="array" ref="I1141">INDEX(kelas_charges[desc],MATCH(1,(insurance9[[#This Row],[charges]]&gt;=kelas_charges[Lower])*(insurance9[[#This Row],[charges]]&lt;kelas_charges[Upper]),0),1)</f>
        <v>35293 s.d 40989</v>
      </c>
      <c r="J1141">
        <f>IF(insurance9[[#This Row],[charges]]&gt;16700,1,0)</f>
        <v>1</v>
      </c>
      <c r="K1141" s="138">
        <f>insurance9[[#This Row],[charges]]</f>
        <v>36898.733079999998</v>
      </c>
      <c r="L1141">
        <f>insurance9[[#This Row],[age]]</f>
        <v>19</v>
      </c>
      <c r="M1141">
        <f>IF(insurance9[[#This Row],[smoker]]="yes",1,0)</f>
        <v>1</v>
      </c>
      <c r="N1141" t="str">
        <f>IF(insurance9[[#This Row],[smoker]]="yes","Perokok","Non Perokok")</f>
        <v>Perokok</v>
      </c>
      <c r="O1141" s="138">
        <f>insurance9[[#This Row],[charges]]</f>
        <v>36898.733079999998</v>
      </c>
      <c r="P1141" s="138" t="str" cm="1">
        <f t="array" ref="P1141">INDEX(bmi[bmi name],MATCH(1,(insurance9[[#This Row],[bmi]]&lt;bmi[bmi atas])*(insurance9[[#This Row],[bmi]]&gt;=bmi[bmi bawah]),0),0)</f>
        <v>Obesitas II</v>
      </c>
      <c r="Q1141" s="138">
        <f>insurance9[[#This Row],[cha]]</f>
        <v>36898.733079999998</v>
      </c>
      <c r="R1141" s="138" t="str">
        <f>insurance9[[#This Row],[smo]]</f>
        <v>Perokok</v>
      </c>
      <c r="S1141" s="149">
        <f>insurance9[[#This Row],[bmi]]</f>
        <v>32.49</v>
      </c>
      <c r="T1141" s="149">
        <f>insurance9[[#This Row],[age]]</f>
        <v>19</v>
      </c>
      <c r="U1141" s="149">
        <f>insurance9[[#This Row],[bmi2]]</f>
        <v>32.49</v>
      </c>
      <c r="V1141">
        <f>insurance9[[#This Row],[charges_class]]</f>
        <v>7</v>
      </c>
      <c r="W1141">
        <f>VLOOKUP(insurance9[[#This Row],[region]],Table2[],2,0)</f>
        <v>1</v>
      </c>
      <c r="X1141">
        <f>IF(insurance9[[#This Row],[sex]]="female",0,1)</f>
        <v>0</v>
      </c>
      <c r="Y1141">
        <f>insurance9[[#This Row],[bmi]]</f>
        <v>32.49</v>
      </c>
      <c r="Z1141">
        <f>insurance9[[#This Row],[children]]</f>
        <v>0</v>
      </c>
    </row>
    <row r="1142" spans="1:26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 s="29">
        <v>9048.0272999999997</v>
      </c>
      <c r="H1142" cm="1">
        <f t="array" ref="H1142">INDEX(kelas_charges[kelas],MATCH(1,(insurance9[[#This Row],[charges]]&gt;=kelas_charges[Lower])*(insurance9[[#This Row],[charges]]&lt;kelas_charges[Upper]),0),1)</f>
        <v>2</v>
      </c>
      <c r="I1142" t="str" cm="1">
        <f t="array" ref="I1142">INDEX(kelas_charges[desc],MATCH(1,(insurance9[[#This Row],[charges]]&gt;=kelas_charges[Lower])*(insurance9[[#This Row],[charges]]&lt;kelas_charges[Upper]),0),1)</f>
        <v>6817 s.d 12512</v>
      </c>
      <c r="J1142">
        <f>IF(insurance9[[#This Row],[charges]]&gt;16700,1,0)</f>
        <v>0</v>
      </c>
      <c r="K1142" s="138">
        <f>insurance9[[#This Row],[charges]]</f>
        <v>9048.0272999999997</v>
      </c>
      <c r="L1142">
        <f>insurance9[[#This Row],[age]]</f>
        <v>50</v>
      </c>
      <c r="M1142">
        <f>IF(insurance9[[#This Row],[smoker]]="yes",1,0)</f>
        <v>0</v>
      </c>
      <c r="N1142" t="str">
        <f>IF(insurance9[[#This Row],[smoker]]="yes","Perokok","Non Perokok")</f>
        <v>Non Perokok</v>
      </c>
      <c r="O1142" s="138">
        <f>insurance9[[#This Row],[charges]]</f>
        <v>9048.0272999999997</v>
      </c>
      <c r="P1142" s="138" t="str" cm="1">
        <f t="array" ref="P1142">INDEX(bmi[bmi name],MATCH(1,(insurance9[[#This Row],[bmi]]&lt;bmi[bmi atas])*(insurance9[[#This Row],[bmi]]&gt;=bmi[bmi bawah]),0),0)</f>
        <v>Obesitas II</v>
      </c>
      <c r="Q1142" s="138">
        <f>insurance9[[#This Row],[cha]]</f>
        <v>9048.0272999999997</v>
      </c>
      <c r="R1142" s="138" t="str">
        <f>insurance9[[#This Row],[smo]]</f>
        <v>Non Perokok</v>
      </c>
      <c r="S1142" s="149">
        <f>insurance9[[#This Row],[bmi]]</f>
        <v>37.07</v>
      </c>
      <c r="T1142" s="149">
        <f>insurance9[[#This Row],[age]]</f>
        <v>50</v>
      </c>
      <c r="U1142" s="149">
        <f>insurance9[[#This Row],[bmi2]]</f>
        <v>37.07</v>
      </c>
      <c r="V1142">
        <f>insurance9[[#This Row],[charges_class]]</f>
        <v>2</v>
      </c>
      <c r="W1142">
        <f>VLOOKUP(insurance9[[#This Row],[region]],Table2[],2,0)</f>
        <v>4</v>
      </c>
      <c r="X1142">
        <f>IF(insurance9[[#This Row],[sex]]="female",0,1)</f>
        <v>1</v>
      </c>
      <c r="Y1142">
        <f>insurance9[[#This Row],[bmi]]</f>
        <v>37.07</v>
      </c>
      <c r="Z1142">
        <f>insurance9[[#This Row],[children]]</f>
        <v>1</v>
      </c>
    </row>
    <row r="1143" spans="1:26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 s="29">
        <v>7954.5169999999998</v>
      </c>
      <c r="H1143" cm="1">
        <f t="array" ref="H1143">INDEX(kelas_charges[kelas],MATCH(1,(insurance9[[#This Row],[charges]]&gt;=kelas_charges[Lower])*(insurance9[[#This Row],[charges]]&lt;kelas_charges[Upper]),0),1)</f>
        <v>2</v>
      </c>
      <c r="I1143" t="str" cm="1">
        <f t="array" ref="I1143">INDEX(kelas_charges[desc],MATCH(1,(insurance9[[#This Row],[charges]]&gt;=kelas_charges[Lower])*(insurance9[[#This Row],[charges]]&lt;kelas_charges[Upper]),0),1)</f>
        <v>6817 s.d 12512</v>
      </c>
      <c r="J1143">
        <f>IF(insurance9[[#This Row],[charges]]&gt;16700,1,0)</f>
        <v>0</v>
      </c>
      <c r="K1143" s="138">
        <f>insurance9[[#This Row],[charges]]</f>
        <v>7954.5169999999998</v>
      </c>
      <c r="L1143">
        <f>insurance9[[#This Row],[age]]</f>
        <v>41</v>
      </c>
      <c r="M1143">
        <f>IF(insurance9[[#This Row],[smoker]]="yes",1,0)</f>
        <v>0</v>
      </c>
      <c r="N1143" t="str">
        <f>IF(insurance9[[#This Row],[smoker]]="yes","Perokok","Non Perokok")</f>
        <v>Non Perokok</v>
      </c>
      <c r="O1143" s="138">
        <f>insurance9[[#This Row],[charges]]</f>
        <v>7954.5169999999998</v>
      </c>
      <c r="P1143" s="138" t="str" cm="1">
        <f t="array" ref="P1143">INDEX(bmi[bmi name],MATCH(1,(insurance9[[#This Row],[bmi]]&lt;bmi[bmi atas])*(insurance9[[#This Row],[bmi]]&gt;=bmi[bmi bawah]),0),0)</f>
        <v>Obesitas II</v>
      </c>
      <c r="Q1143" s="138">
        <f>insurance9[[#This Row],[cha]]</f>
        <v>7954.5169999999998</v>
      </c>
      <c r="R1143" s="138" t="str">
        <f>insurance9[[#This Row],[smo]]</f>
        <v>Non Perokok</v>
      </c>
      <c r="S1143" s="149">
        <f>insurance9[[#This Row],[bmi]]</f>
        <v>32.6</v>
      </c>
      <c r="T1143" s="149">
        <f>insurance9[[#This Row],[age]]</f>
        <v>41</v>
      </c>
      <c r="U1143" s="149">
        <f>insurance9[[#This Row],[bmi2]]</f>
        <v>32.6</v>
      </c>
      <c r="V1143">
        <f>insurance9[[#This Row],[charges_class]]</f>
        <v>2</v>
      </c>
      <c r="W1143">
        <f>VLOOKUP(insurance9[[#This Row],[region]],Table2[],2,0)</f>
        <v>3</v>
      </c>
      <c r="X1143">
        <f>IF(insurance9[[#This Row],[sex]]="female",0,1)</f>
        <v>0</v>
      </c>
      <c r="Y1143">
        <f>insurance9[[#This Row],[bmi]]</f>
        <v>32.6</v>
      </c>
      <c r="Z1143">
        <f>insurance9[[#This Row],[children]]</f>
        <v>3</v>
      </c>
    </row>
    <row r="1144" spans="1:26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 s="29">
        <v>27117.993780000001</v>
      </c>
      <c r="H1144" cm="1">
        <f t="array" ref="H1144">INDEX(kelas_charges[kelas],MATCH(1,(insurance9[[#This Row],[charges]]&gt;=kelas_charges[Lower])*(insurance9[[#This Row],[charges]]&lt;kelas_charges[Upper]),0),1)</f>
        <v>5</v>
      </c>
      <c r="I1144" t="str" cm="1">
        <f t="array" ref="I1144">INDEX(kelas_charges[desc],MATCH(1,(insurance9[[#This Row],[charges]]&gt;=kelas_charges[Lower])*(insurance9[[#This Row],[charges]]&lt;kelas_charges[Upper]),0),1)</f>
        <v>23903 s.d 29598</v>
      </c>
      <c r="J1144">
        <f>IF(insurance9[[#This Row],[charges]]&gt;16700,1,0)</f>
        <v>1</v>
      </c>
      <c r="K1144" s="138">
        <f>insurance9[[#This Row],[charges]]</f>
        <v>27117.993780000001</v>
      </c>
      <c r="L1144">
        <f>insurance9[[#This Row],[age]]</f>
        <v>52</v>
      </c>
      <c r="M1144">
        <f>IF(insurance9[[#This Row],[smoker]]="yes",1,0)</f>
        <v>0</v>
      </c>
      <c r="N1144" t="str">
        <f>IF(insurance9[[#This Row],[smoker]]="yes","Perokok","Non Perokok")</f>
        <v>Non Perokok</v>
      </c>
      <c r="O1144" s="138">
        <f>insurance9[[#This Row],[charges]]</f>
        <v>27117.993780000001</v>
      </c>
      <c r="P1144" s="138" t="str" cm="1">
        <f t="array" ref="P1144">INDEX(bmi[bmi name],MATCH(1,(insurance9[[#This Row],[bmi]]&lt;bmi[bmi atas])*(insurance9[[#This Row],[bmi]]&gt;=bmi[bmi bawah]),0),0)</f>
        <v>Overweight</v>
      </c>
      <c r="Q1144" s="138">
        <f>insurance9[[#This Row],[cha]]</f>
        <v>27117.993780000001</v>
      </c>
      <c r="R1144" s="138" t="str">
        <f>insurance9[[#This Row],[smo]]</f>
        <v>Non Perokok</v>
      </c>
      <c r="S1144" s="149">
        <f>insurance9[[#This Row],[bmi]]</f>
        <v>24.86</v>
      </c>
      <c r="T1144" s="149">
        <f>insurance9[[#This Row],[age]]</f>
        <v>52</v>
      </c>
      <c r="U1144" s="149">
        <f>insurance9[[#This Row],[bmi2]]</f>
        <v>24.86</v>
      </c>
      <c r="V1144">
        <f>insurance9[[#This Row],[charges_class]]</f>
        <v>5</v>
      </c>
      <c r="W1144">
        <f>VLOOKUP(insurance9[[#This Row],[region]],Table2[],2,0)</f>
        <v>4</v>
      </c>
      <c r="X1144">
        <f>IF(insurance9[[#This Row],[sex]]="female",0,1)</f>
        <v>0</v>
      </c>
      <c r="Y1144">
        <f>insurance9[[#This Row],[bmi]]</f>
        <v>24.86</v>
      </c>
      <c r="Z1144">
        <f>insurance9[[#This Row],[children]]</f>
        <v>0</v>
      </c>
    </row>
    <row r="1145" spans="1:26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 s="29">
        <v>6338.0756000000001</v>
      </c>
      <c r="H1145" cm="1">
        <f t="array" ref="H1145">INDEX(kelas_charges[kelas],MATCH(1,(insurance9[[#This Row],[charges]]&gt;=kelas_charges[Lower])*(insurance9[[#This Row],[charges]]&lt;kelas_charges[Upper]),0),1)</f>
        <v>1</v>
      </c>
      <c r="I1145" t="str" cm="1">
        <f t="array" ref="I1145">INDEX(kelas_charges[desc],MATCH(1,(insurance9[[#This Row],[charges]]&gt;=kelas_charges[Lower])*(insurance9[[#This Row],[charges]]&lt;kelas_charges[Upper]),0),1)</f>
        <v>1121 s.d 6817</v>
      </c>
      <c r="J1145">
        <f>IF(insurance9[[#This Row],[charges]]&gt;16700,1,0)</f>
        <v>0</v>
      </c>
      <c r="K1145" s="138">
        <f>insurance9[[#This Row],[charges]]</f>
        <v>6338.0756000000001</v>
      </c>
      <c r="L1145">
        <f>insurance9[[#This Row],[age]]</f>
        <v>39</v>
      </c>
      <c r="M1145">
        <f>IF(insurance9[[#This Row],[smoker]]="yes",1,0)</f>
        <v>0</v>
      </c>
      <c r="N1145" t="str">
        <f>IF(insurance9[[#This Row],[smoker]]="yes","Perokok","Non Perokok")</f>
        <v>Non Perokok</v>
      </c>
      <c r="O1145" s="138">
        <f>insurance9[[#This Row],[charges]]</f>
        <v>6338.0756000000001</v>
      </c>
      <c r="P1145" s="138" t="str" cm="1">
        <f t="array" ref="P1145">INDEX(bmi[bmi name],MATCH(1,(insurance9[[#This Row],[bmi]]&lt;bmi[bmi atas])*(insurance9[[#This Row],[bmi]]&gt;=bmi[bmi bawah]),0),0)</f>
        <v>Obesitas II</v>
      </c>
      <c r="Q1145" s="138">
        <f>insurance9[[#This Row],[cha]]</f>
        <v>6338.0756000000001</v>
      </c>
      <c r="R1145" s="138" t="str">
        <f>insurance9[[#This Row],[smo]]</f>
        <v>Non Perokok</v>
      </c>
      <c r="S1145" s="149">
        <f>insurance9[[#This Row],[bmi]]</f>
        <v>32.340000000000003</v>
      </c>
      <c r="T1145" s="149">
        <f>insurance9[[#This Row],[age]]</f>
        <v>39</v>
      </c>
      <c r="U1145" s="149">
        <f>insurance9[[#This Row],[bmi2]]</f>
        <v>32.340000000000003</v>
      </c>
      <c r="V1145">
        <f>insurance9[[#This Row],[charges_class]]</f>
        <v>1</v>
      </c>
      <c r="W1145">
        <f>VLOOKUP(insurance9[[#This Row],[region]],Table2[],2,0)</f>
        <v>4</v>
      </c>
      <c r="X1145">
        <f>IF(insurance9[[#This Row],[sex]]="female",0,1)</f>
        <v>1</v>
      </c>
      <c r="Y1145">
        <f>insurance9[[#This Row],[bmi]]</f>
        <v>32.340000000000003</v>
      </c>
      <c r="Z1145">
        <f>insurance9[[#This Row],[children]]</f>
        <v>2</v>
      </c>
    </row>
    <row r="1146" spans="1:26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 s="29">
        <v>9630.3970000000008</v>
      </c>
      <c r="H1146" cm="1">
        <f t="array" ref="H1146">INDEX(kelas_charges[kelas],MATCH(1,(insurance9[[#This Row],[charges]]&gt;=kelas_charges[Lower])*(insurance9[[#This Row],[charges]]&lt;kelas_charges[Upper]),0),1)</f>
        <v>2</v>
      </c>
      <c r="I1146" t="str" cm="1">
        <f t="array" ref="I1146">INDEX(kelas_charges[desc],MATCH(1,(insurance9[[#This Row],[charges]]&gt;=kelas_charges[Lower])*(insurance9[[#This Row],[charges]]&lt;kelas_charges[Upper]),0),1)</f>
        <v>6817 s.d 12512</v>
      </c>
      <c r="J1146">
        <f>IF(insurance9[[#This Row],[charges]]&gt;16700,1,0)</f>
        <v>0</v>
      </c>
      <c r="K1146" s="138">
        <f>insurance9[[#This Row],[charges]]</f>
        <v>9630.3970000000008</v>
      </c>
      <c r="L1146">
        <f>insurance9[[#This Row],[age]]</f>
        <v>50</v>
      </c>
      <c r="M1146">
        <f>IF(insurance9[[#This Row],[smoker]]="yes",1,0)</f>
        <v>0</v>
      </c>
      <c r="N1146" t="str">
        <f>IF(insurance9[[#This Row],[smoker]]="yes","Perokok","Non Perokok")</f>
        <v>Non Perokok</v>
      </c>
      <c r="O1146" s="138">
        <f>insurance9[[#This Row],[charges]]</f>
        <v>9630.3970000000008</v>
      </c>
      <c r="P1146" s="138" t="str" cm="1">
        <f t="array" ref="P1146">INDEX(bmi[bmi name],MATCH(1,(insurance9[[#This Row],[bmi]]&lt;bmi[bmi atas])*(insurance9[[#This Row],[bmi]]&gt;=bmi[bmi bawah]),0),0)</f>
        <v>Obesitas II</v>
      </c>
      <c r="Q1146" s="138">
        <f>insurance9[[#This Row],[cha]]</f>
        <v>9630.3970000000008</v>
      </c>
      <c r="R1146" s="138" t="str">
        <f>insurance9[[#This Row],[smo]]</f>
        <v>Non Perokok</v>
      </c>
      <c r="S1146" s="149">
        <f>insurance9[[#This Row],[bmi]]</f>
        <v>32.299999999999997</v>
      </c>
      <c r="T1146" s="149">
        <f>insurance9[[#This Row],[age]]</f>
        <v>50</v>
      </c>
      <c r="U1146" s="149">
        <f>insurance9[[#This Row],[bmi2]]</f>
        <v>32.299999999999997</v>
      </c>
      <c r="V1146">
        <f>insurance9[[#This Row],[charges_class]]</f>
        <v>2</v>
      </c>
      <c r="W1146">
        <f>VLOOKUP(insurance9[[#This Row],[region]],Table2[],2,0)</f>
        <v>3</v>
      </c>
      <c r="X1146">
        <f>IF(insurance9[[#This Row],[sex]]="female",0,1)</f>
        <v>1</v>
      </c>
      <c r="Y1146">
        <f>insurance9[[#This Row],[bmi]]</f>
        <v>32.299999999999997</v>
      </c>
      <c r="Z1146">
        <f>insurance9[[#This Row],[children]]</f>
        <v>2</v>
      </c>
    </row>
    <row r="1147" spans="1:26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 s="29">
        <v>11289.10925</v>
      </c>
      <c r="H1147" cm="1">
        <f t="array" ref="H1147">INDEX(kelas_charges[kelas],MATCH(1,(insurance9[[#This Row],[charges]]&gt;=kelas_charges[Lower])*(insurance9[[#This Row],[charges]]&lt;kelas_charges[Upper]),0),1)</f>
        <v>2</v>
      </c>
      <c r="I1147" t="str" cm="1">
        <f t="array" ref="I1147">INDEX(kelas_charges[desc],MATCH(1,(insurance9[[#This Row],[charges]]&gt;=kelas_charges[Lower])*(insurance9[[#This Row],[charges]]&lt;kelas_charges[Upper]),0),1)</f>
        <v>6817 s.d 12512</v>
      </c>
      <c r="J1147">
        <f>IF(insurance9[[#This Row],[charges]]&gt;16700,1,0)</f>
        <v>0</v>
      </c>
      <c r="K1147" s="138">
        <f>insurance9[[#This Row],[charges]]</f>
        <v>11289.10925</v>
      </c>
      <c r="L1147">
        <f>insurance9[[#This Row],[age]]</f>
        <v>52</v>
      </c>
      <c r="M1147">
        <f>IF(insurance9[[#This Row],[smoker]]="yes",1,0)</f>
        <v>0</v>
      </c>
      <c r="N1147" t="str">
        <f>IF(insurance9[[#This Row],[smoker]]="yes","Perokok","Non Perokok")</f>
        <v>Non Perokok</v>
      </c>
      <c r="O1147" s="138">
        <f>insurance9[[#This Row],[charges]]</f>
        <v>11289.10925</v>
      </c>
      <c r="P1147" s="138" t="str" cm="1">
        <f t="array" ref="P1147">INDEX(bmi[bmi name],MATCH(1,(insurance9[[#This Row],[bmi]]&lt;bmi[bmi atas])*(insurance9[[#This Row],[bmi]]&gt;=bmi[bmi bawah]),0),0)</f>
        <v>Obesitas II</v>
      </c>
      <c r="Q1147" s="138">
        <f>insurance9[[#This Row],[cha]]</f>
        <v>11289.10925</v>
      </c>
      <c r="R1147" s="138" t="str">
        <f>insurance9[[#This Row],[smo]]</f>
        <v>Non Perokok</v>
      </c>
      <c r="S1147" s="149">
        <f>insurance9[[#This Row],[bmi]]</f>
        <v>32.774999999999999</v>
      </c>
      <c r="T1147" s="149">
        <f>insurance9[[#This Row],[age]]</f>
        <v>52</v>
      </c>
      <c r="U1147" s="149">
        <f>insurance9[[#This Row],[bmi2]]</f>
        <v>32.774999999999999</v>
      </c>
      <c r="V1147">
        <f>insurance9[[#This Row],[charges_class]]</f>
        <v>2</v>
      </c>
      <c r="W1147">
        <f>VLOOKUP(insurance9[[#This Row],[region]],Table2[],2,0)</f>
        <v>1</v>
      </c>
      <c r="X1147">
        <f>IF(insurance9[[#This Row],[sex]]="female",0,1)</f>
        <v>1</v>
      </c>
      <c r="Y1147">
        <f>insurance9[[#This Row],[bmi]]</f>
        <v>32.774999999999999</v>
      </c>
      <c r="Z1147">
        <f>insurance9[[#This Row],[children]]</f>
        <v>3</v>
      </c>
    </row>
    <row r="1148" spans="1:26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 s="29">
        <v>52590.829389999999</v>
      </c>
      <c r="H1148" cm="1">
        <f t="array" ref="H1148">INDEX(kelas_charges[kelas],MATCH(1,(insurance9[[#This Row],[charges]]&gt;=kelas_charges[Lower])*(insurance9[[#This Row],[charges]]&lt;kelas_charges[Upper]),0),1)</f>
        <v>10</v>
      </c>
      <c r="I1148" t="str" cm="1">
        <f t="array" ref="I1148">INDEX(kelas_charges[desc],MATCH(1,(insurance9[[#This Row],[charges]]&gt;=kelas_charges[Lower])*(insurance9[[#This Row],[charges]]&lt;kelas_charges[Upper]),0),1)</f>
        <v>52379 s.d 58075</v>
      </c>
      <c r="J1148">
        <f>IF(insurance9[[#This Row],[charges]]&gt;16700,1,0)</f>
        <v>1</v>
      </c>
      <c r="K1148" s="138">
        <f>insurance9[[#This Row],[charges]]</f>
        <v>52590.829389999999</v>
      </c>
      <c r="L1148">
        <f>insurance9[[#This Row],[age]]</f>
        <v>60</v>
      </c>
      <c r="M1148">
        <f>IF(insurance9[[#This Row],[smoker]]="yes",1,0)</f>
        <v>1</v>
      </c>
      <c r="N1148" t="str">
        <f>IF(insurance9[[#This Row],[smoker]]="yes","Perokok","Non Perokok")</f>
        <v>Perokok</v>
      </c>
      <c r="O1148" s="138">
        <f>insurance9[[#This Row],[charges]]</f>
        <v>52590.829389999999</v>
      </c>
      <c r="P1148" s="138" t="str" cm="1">
        <f t="array" ref="P1148">INDEX(bmi[bmi name],MATCH(1,(insurance9[[#This Row],[bmi]]&lt;bmi[bmi atas])*(insurance9[[#This Row],[bmi]]&gt;=bmi[bmi bawah]),0),0)</f>
        <v>Obesitas II</v>
      </c>
      <c r="Q1148" s="138">
        <f>insurance9[[#This Row],[cha]]</f>
        <v>52590.829389999999</v>
      </c>
      <c r="R1148" s="138" t="str">
        <f>insurance9[[#This Row],[smo]]</f>
        <v>Perokok</v>
      </c>
      <c r="S1148" s="149">
        <f>insurance9[[#This Row],[bmi]]</f>
        <v>32.799999999999997</v>
      </c>
      <c r="T1148" s="149">
        <f>insurance9[[#This Row],[age]]</f>
        <v>60</v>
      </c>
      <c r="U1148" s="149">
        <f>insurance9[[#This Row],[bmi2]]</f>
        <v>32.799999999999997</v>
      </c>
      <c r="V1148">
        <f>insurance9[[#This Row],[charges_class]]</f>
        <v>10</v>
      </c>
      <c r="W1148">
        <f>VLOOKUP(insurance9[[#This Row],[region]],Table2[],2,0)</f>
        <v>3</v>
      </c>
      <c r="X1148">
        <f>IF(insurance9[[#This Row],[sex]]="female",0,1)</f>
        <v>1</v>
      </c>
      <c r="Y1148">
        <f>insurance9[[#This Row],[bmi]]</f>
        <v>32.799999999999997</v>
      </c>
      <c r="Z1148">
        <f>insurance9[[#This Row],[children]]</f>
        <v>0</v>
      </c>
    </row>
    <row r="1149" spans="1:26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 s="29">
        <v>2261.5688</v>
      </c>
      <c r="H1149" cm="1">
        <f t="array" ref="H1149">INDEX(kelas_charges[kelas],MATCH(1,(insurance9[[#This Row],[charges]]&gt;=kelas_charges[Lower])*(insurance9[[#This Row],[charges]]&lt;kelas_charges[Upper]),0),1)</f>
        <v>1</v>
      </c>
      <c r="I1149" t="str" cm="1">
        <f t="array" ref="I1149">INDEX(kelas_charges[desc],MATCH(1,(insurance9[[#This Row],[charges]]&gt;=kelas_charges[Lower])*(insurance9[[#This Row],[charges]]&lt;kelas_charges[Upper]),0),1)</f>
        <v>1121 s.d 6817</v>
      </c>
      <c r="J1149">
        <f>IF(insurance9[[#This Row],[charges]]&gt;16700,1,0)</f>
        <v>0</v>
      </c>
      <c r="K1149" s="138">
        <f>insurance9[[#This Row],[charges]]</f>
        <v>2261.5688</v>
      </c>
      <c r="L1149">
        <f>insurance9[[#This Row],[age]]</f>
        <v>20</v>
      </c>
      <c r="M1149">
        <f>IF(insurance9[[#This Row],[smoker]]="yes",1,0)</f>
        <v>0</v>
      </c>
      <c r="N1149" t="str">
        <f>IF(insurance9[[#This Row],[smoker]]="yes","Perokok","Non Perokok")</f>
        <v>Non Perokok</v>
      </c>
      <c r="O1149" s="138">
        <f>insurance9[[#This Row],[charges]]</f>
        <v>2261.5688</v>
      </c>
      <c r="P1149" s="138" t="str" cm="1">
        <f t="array" ref="P1149">INDEX(bmi[bmi name],MATCH(1,(insurance9[[#This Row],[bmi]]&lt;bmi[bmi atas])*(insurance9[[#This Row],[bmi]]&gt;=bmi[bmi bawah]),0),0)</f>
        <v>Obesitas II</v>
      </c>
      <c r="Q1149" s="138">
        <f>insurance9[[#This Row],[cha]]</f>
        <v>2261.5688</v>
      </c>
      <c r="R1149" s="138" t="str">
        <f>insurance9[[#This Row],[smo]]</f>
        <v>Non Perokok</v>
      </c>
      <c r="S1149" s="149">
        <f>insurance9[[#This Row],[bmi]]</f>
        <v>31.92</v>
      </c>
      <c r="T1149" s="149">
        <f>insurance9[[#This Row],[age]]</f>
        <v>20</v>
      </c>
      <c r="U1149" s="149">
        <f>insurance9[[#This Row],[bmi2]]</f>
        <v>31.92</v>
      </c>
      <c r="V1149">
        <f>insurance9[[#This Row],[charges_class]]</f>
        <v>1</v>
      </c>
      <c r="W1149">
        <f>VLOOKUP(insurance9[[#This Row],[region]],Table2[],2,0)</f>
        <v>1</v>
      </c>
      <c r="X1149">
        <f>IF(insurance9[[#This Row],[sex]]="female",0,1)</f>
        <v>0</v>
      </c>
      <c r="Y1149">
        <f>insurance9[[#This Row],[bmi]]</f>
        <v>31.92</v>
      </c>
      <c r="Z1149">
        <f>insurance9[[#This Row],[children]]</f>
        <v>0</v>
      </c>
    </row>
    <row r="1150" spans="1:26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 s="29">
        <v>10791.96</v>
      </c>
      <c r="H1150" cm="1">
        <f t="array" ref="H1150">INDEX(kelas_charges[kelas],MATCH(1,(insurance9[[#This Row],[charges]]&gt;=kelas_charges[Lower])*(insurance9[[#This Row],[charges]]&lt;kelas_charges[Upper]),0),1)</f>
        <v>2</v>
      </c>
      <c r="I1150" t="str" cm="1">
        <f t="array" ref="I1150">INDEX(kelas_charges[desc],MATCH(1,(insurance9[[#This Row],[charges]]&gt;=kelas_charges[Lower])*(insurance9[[#This Row],[charges]]&lt;kelas_charges[Upper]),0),1)</f>
        <v>6817 s.d 12512</v>
      </c>
      <c r="J1150">
        <f>IF(insurance9[[#This Row],[charges]]&gt;16700,1,0)</f>
        <v>0</v>
      </c>
      <c r="K1150" s="138">
        <f>insurance9[[#This Row],[charges]]</f>
        <v>10791.96</v>
      </c>
      <c r="L1150">
        <f>insurance9[[#This Row],[age]]</f>
        <v>55</v>
      </c>
      <c r="M1150">
        <f>IF(insurance9[[#This Row],[smoker]]="yes",1,0)</f>
        <v>0</v>
      </c>
      <c r="N1150" t="str">
        <f>IF(insurance9[[#This Row],[smoker]]="yes","Perokok","Non Perokok")</f>
        <v>Non Perokok</v>
      </c>
      <c r="O1150" s="138">
        <f>insurance9[[#This Row],[charges]]</f>
        <v>10791.96</v>
      </c>
      <c r="P1150" s="138" t="str" cm="1">
        <f t="array" ref="P1150">INDEX(bmi[bmi name],MATCH(1,(insurance9[[#This Row],[bmi]]&lt;bmi[bmi atas])*(insurance9[[#This Row],[bmi]]&gt;=bmi[bmi bawah]),0),0)</f>
        <v>Normal</v>
      </c>
      <c r="Q1150" s="138">
        <f>insurance9[[#This Row],[cha]]</f>
        <v>10791.96</v>
      </c>
      <c r="R1150" s="138" t="str">
        <f>insurance9[[#This Row],[smo]]</f>
        <v>Non Perokok</v>
      </c>
      <c r="S1150" s="149">
        <f>insurance9[[#This Row],[bmi]]</f>
        <v>21.5</v>
      </c>
      <c r="T1150" s="149">
        <f>insurance9[[#This Row],[age]]</f>
        <v>55</v>
      </c>
      <c r="U1150" s="149">
        <f>insurance9[[#This Row],[bmi2]]</f>
        <v>21.5</v>
      </c>
      <c r="V1150">
        <f>insurance9[[#This Row],[charges_class]]</f>
        <v>2</v>
      </c>
      <c r="W1150">
        <f>VLOOKUP(insurance9[[#This Row],[region]],Table2[],2,0)</f>
        <v>3</v>
      </c>
      <c r="X1150">
        <f>IF(insurance9[[#This Row],[sex]]="female",0,1)</f>
        <v>1</v>
      </c>
      <c r="Y1150">
        <f>insurance9[[#This Row],[bmi]]</f>
        <v>21.5</v>
      </c>
      <c r="Z1150">
        <f>insurance9[[#This Row],[children]]</f>
        <v>1</v>
      </c>
    </row>
    <row r="1151" spans="1:26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 s="29">
        <v>5979.7309999999998</v>
      </c>
      <c r="H1151" cm="1">
        <f t="array" ref="H1151">INDEX(kelas_charges[kelas],MATCH(1,(insurance9[[#This Row],[charges]]&gt;=kelas_charges[Lower])*(insurance9[[#This Row],[charges]]&lt;kelas_charges[Upper]),0),1)</f>
        <v>1</v>
      </c>
      <c r="I1151" t="str" cm="1">
        <f t="array" ref="I1151">INDEX(kelas_charges[desc],MATCH(1,(insurance9[[#This Row],[charges]]&gt;=kelas_charges[Lower])*(insurance9[[#This Row],[charges]]&lt;kelas_charges[Upper]),0),1)</f>
        <v>1121 s.d 6817</v>
      </c>
      <c r="J1151">
        <f>IF(insurance9[[#This Row],[charges]]&gt;16700,1,0)</f>
        <v>0</v>
      </c>
      <c r="K1151" s="138">
        <f>insurance9[[#This Row],[charges]]</f>
        <v>5979.7309999999998</v>
      </c>
      <c r="L1151">
        <f>insurance9[[#This Row],[age]]</f>
        <v>42</v>
      </c>
      <c r="M1151">
        <f>IF(insurance9[[#This Row],[smoker]]="yes",1,0)</f>
        <v>0</v>
      </c>
      <c r="N1151" t="str">
        <f>IF(insurance9[[#This Row],[smoker]]="yes","Perokok","Non Perokok")</f>
        <v>Non Perokok</v>
      </c>
      <c r="O1151" s="138">
        <f>insurance9[[#This Row],[charges]]</f>
        <v>5979.7309999999998</v>
      </c>
      <c r="P1151" s="138" t="str" cm="1">
        <f t="array" ref="P1151">INDEX(bmi[bmi name],MATCH(1,(insurance9[[#This Row],[bmi]]&lt;bmi[bmi atas])*(insurance9[[#This Row],[bmi]]&gt;=bmi[bmi bawah]),0),0)</f>
        <v>Obesitas II</v>
      </c>
      <c r="Q1151" s="138">
        <f>insurance9[[#This Row],[cha]]</f>
        <v>5979.7309999999998</v>
      </c>
      <c r="R1151" s="138" t="str">
        <f>insurance9[[#This Row],[smo]]</f>
        <v>Non Perokok</v>
      </c>
      <c r="S1151" s="149">
        <f>insurance9[[#This Row],[bmi]]</f>
        <v>34.1</v>
      </c>
      <c r="T1151" s="149">
        <f>insurance9[[#This Row],[age]]</f>
        <v>42</v>
      </c>
      <c r="U1151" s="149">
        <f>insurance9[[#This Row],[bmi2]]</f>
        <v>34.1</v>
      </c>
      <c r="V1151">
        <f>insurance9[[#This Row],[charges_class]]</f>
        <v>1</v>
      </c>
      <c r="W1151">
        <f>VLOOKUP(insurance9[[#This Row],[region]],Table2[],2,0)</f>
        <v>3</v>
      </c>
      <c r="X1151">
        <f>IF(insurance9[[#This Row],[sex]]="female",0,1)</f>
        <v>1</v>
      </c>
      <c r="Y1151">
        <f>insurance9[[#This Row],[bmi]]</f>
        <v>34.1</v>
      </c>
      <c r="Z1151">
        <f>insurance9[[#This Row],[children]]</f>
        <v>0</v>
      </c>
    </row>
    <row r="1152" spans="1:26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 s="29">
        <v>2203.7359499999998</v>
      </c>
      <c r="H1152" cm="1">
        <f t="array" ref="H1152">INDEX(kelas_charges[kelas],MATCH(1,(insurance9[[#This Row],[charges]]&gt;=kelas_charges[Lower])*(insurance9[[#This Row],[charges]]&lt;kelas_charges[Upper]),0),1)</f>
        <v>1</v>
      </c>
      <c r="I1152" t="str" cm="1">
        <f t="array" ref="I1152">INDEX(kelas_charges[desc],MATCH(1,(insurance9[[#This Row],[charges]]&gt;=kelas_charges[Lower])*(insurance9[[#This Row],[charges]]&lt;kelas_charges[Upper]),0),1)</f>
        <v>1121 s.d 6817</v>
      </c>
      <c r="J1152">
        <f>IF(insurance9[[#This Row],[charges]]&gt;16700,1,0)</f>
        <v>0</v>
      </c>
      <c r="K1152" s="138">
        <f>insurance9[[#This Row],[charges]]</f>
        <v>2203.7359499999998</v>
      </c>
      <c r="L1152">
        <f>insurance9[[#This Row],[age]]</f>
        <v>18</v>
      </c>
      <c r="M1152">
        <f>IF(insurance9[[#This Row],[smoker]]="yes",1,0)</f>
        <v>0</v>
      </c>
      <c r="N1152" t="str">
        <f>IF(insurance9[[#This Row],[smoker]]="yes","Perokok","Non Perokok")</f>
        <v>Non Perokok</v>
      </c>
      <c r="O1152" s="138">
        <f>insurance9[[#This Row],[charges]]</f>
        <v>2203.7359499999998</v>
      </c>
      <c r="P1152" s="138" t="str" cm="1">
        <f t="array" ref="P1152">INDEX(bmi[bmi name],MATCH(1,(insurance9[[#This Row],[bmi]]&lt;bmi[bmi atas])*(insurance9[[#This Row],[bmi]]&gt;=bmi[bmi bawah]),0),0)</f>
        <v>Obesitas II</v>
      </c>
      <c r="Q1152" s="138">
        <f>insurance9[[#This Row],[cha]]</f>
        <v>2203.7359499999998</v>
      </c>
      <c r="R1152" s="138" t="str">
        <f>insurance9[[#This Row],[smo]]</f>
        <v>Non Perokok</v>
      </c>
      <c r="S1152" s="149">
        <f>insurance9[[#This Row],[bmi]]</f>
        <v>30.305</v>
      </c>
      <c r="T1152" s="149">
        <f>insurance9[[#This Row],[age]]</f>
        <v>18</v>
      </c>
      <c r="U1152" s="149">
        <f>insurance9[[#This Row],[bmi2]]</f>
        <v>30.305</v>
      </c>
      <c r="V1152">
        <f>insurance9[[#This Row],[charges_class]]</f>
        <v>1</v>
      </c>
      <c r="W1152">
        <f>VLOOKUP(insurance9[[#This Row],[region]],Table2[],2,0)</f>
        <v>2</v>
      </c>
      <c r="X1152">
        <f>IF(insurance9[[#This Row],[sex]]="female",0,1)</f>
        <v>0</v>
      </c>
      <c r="Y1152">
        <f>insurance9[[#This Row],[bmi]]</f>
        <v>30.305</v>
      </c>
      <c r="Z1152">
        <f>insurance9[[#This Row],[children]]</f>
        <v>0</v>
      </c>
    </row>
    <row r="1153" spans="1:26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 s="29">
        <v>12235.8392</v>
      </c>
      <c r="H1153" cm="1">
        <f t="array" ref="H1153">INDEX(kelas_charges[kelas],MATCH(1,(insurance9[[#This Row],[charges]]&gt;=kelas_charges[Lower])*(insurance9[[#This Row],[charges]]&lt;kelas_charges[Upper]),0),1)</f>
        <v>2</v>
      </c>
      <c r="I1153" t="str" cm="1">
        <f t="array" ref="I1153">INDEX(kelas_charges[desc],MATCH(1,(insurance9[[#This Row],[charges]]&gt;=kelas_charges[Lower])*(insurance9[[#This Row],[charges]]&lt;kelas_charges[Upper]),0),1)</f>
        <v>6817 s.d 12512</v>
      </c>
      <c r="J1153">
        <f>IF(insurance9[[#This Row],[charges]]&gt;16700,1,0)</f>
        <v>0</v>
      </c>
      <c r="K1153" s="138">
        <f>insurance9[[#This Row],[charges]]</f>
        <v>12235.8392</v>
      </c>
      <c r="L1153">
        <f>insurance9[[#This Row],[age]]</f>
        <v>58</v>
      </c>
      <c r="M1153">
        <f>IF(insurance9[[#This Row],[smoker]]="yes",1,0)</f>
        <v>0</v>
      </c>
      <c r="N1153" t="str">
        <f>IF(insurance9[[#This Row],[smoker]]="yes","Perokok","Non Perokok")</f>
        <v>Non Perokok</v>
      </c>
      <c r="O1153" s="138">
        <f>insurance9[[#This Row],[charges]]</f>
        <v>12235.8392</v>
      </c>
      <c r="P1153" s="138" t="str" cm="1">
        <f t="array" ref="P1153">INDEX(bmi[bmi name],MATCH(1,(insurance9[[#This Row],[bmi]]&lt;bmi[bmi atas])*(insurance9[[#This Row],[bmi]]&gt;=bmi[bmi bawah]),0),0)</f>
        <v>Obesitas II</v>
      </c>
      <c r="Q1153" s="138">
        <f>insurance9[[#This Row],[cha]]</f>
        <v>12235.8392</v>
      </c>
      <c r="R1153" s="138" t="str">
        <f>insurance9[[#This Row],[smo]]</f>
        <v>Non Perokok</v>
      </c>
      <c r="S1153" s="149">
        <f>insurance9[[#This Row],[bmi]]</f>
        <v>36.479999999999997</v>
      </c>
      <c r="T1153" s="149">
        <f>insurance9[[#This Row],[age]]</f>
        <v>58</v>
      </c>
      <c r="U1153" s="149">
        <f>insurance9[[#This Row],[bmi2]]</f>
        <v>36.479999999999997</v>
      </c>
      <c r="V1153">
        <f>insurance9[[#This Row],[charges_class]]</f>
        <v>2</v>
      </c>
      <c r="W1153">
        <f>VLOOKUP(insurance9[[#This Row],[region]],Table2[],2,0)</f>
        <v>1</v>
      </c>
      <c r="X1153">
        <f>IF(insurance9[[#This Row],[sex]]="female",0,1)</f>
        <v>0</v>
      </c>
      <c r="Y1153">
        <f>insurance9[[#This Row],[bmi]]</f>
        <v>36.479999999999997</v>
      </c>
      <c r="Z1153">
        <f>insurance9[[#This Row],[children]]</f>
        <v>0</v>
      </c>
    </row>
    <row r="1154" spans="1:26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 s="29">
        <v>40941.285400000001</v>
      </c>
      <c r="H1154" cm="1">
        <f t="array" ref="H1154">INDEX(kelas_charges[kelas],MATCH(1,(insurance9[[#This Row],[charges]]&gt;=kelas_charges[Lower])*(insurance9[[#This Row],[charges]]&lt;kelas_charges[Upper]),0),1)</f>
        <v>7</v>
      </c>
      <c r="I1154" t="str" cm="1">
        <f t="array" ref="I1154">INDEX(kelas_charges[desc],MATCH(1,(insurance9[[#This Row],[charges]]&gt;=kelas_charges[Lower])*(insurance9[[#This Row],[charges]]&lt;kelas_charges[Upper]),0),1)</f>
        <v>35293 s.d 40989</v>
      </c>
      <c r="J1154">
        <f>IF(insurance9[[#This Row],[charges]]&gt;16700,1,0)</f>
        <v>1</v>
      </c>
      <c r="K1154" s="138">
        <f>insurance9[[#This Row],[charges]]</f>
        <v>40941.285400000001</v>
      </c>
      <c r="L1154">
        <f>insurance9[[#This Row],[age]]</f>
        <v>43</v>
      </c>
      <c r="M1154">
        <f>IF(insurance9[[#This Row],[smoker]]="yes",1,0)</f>
        <v>1</v>
      </c>
      <c r="N1154" t="str">
        <f>IF(insurance9[[#This Row],[smoker]]="yes","Perokok","Non Perokok")</f>
        <v>Perokok</v>
      </c>
      <c r="O1154" s="138">
        <f>insurance9[[#This Row],[charges]]</f>
        <v>40941.285400000001</v>
      </c>
      <c r="P1154" s="138" t="str" cm="1">
        <f t="array" ref="P1154">INDEX(bmi[bmi name],MATCH(1,(insurance9[[#This Row],[bmi]]&lt;bmi[bmi atas])*(insurance9[[#This Row],[bmi]]&gt;=bmi[bmi bawah]),0),0)</f>
        <v>Obesitas II</v>
      </c>
      <c r="Q1154" s="138">
        <f>insurance9[[#This Row],[cha]]</f>
        <v>40941.285400000001</v>
      </c>
      <c r="R1154" s="138" t="str">
        <f>insurance9[[#This Row],[smo]]</f>
        <v>Perokok</v>
      </c>
      <c r="S1154" s="149">
        <f>insurance9[[#This Row],[bmi]]</f>
        <v>32.56</v>
      </c>
      <c r="T1154" s="149">
        <f>insurance9[[#This Row],[age]]</f>
        <v>43</v>
      </c>
      <c r="U1154" s="149">
        <f>insurance9[[#This Row],[bmi2]]</f>
        <v>32.56</v>
      </c>
      <c r="V1154">
        <f>insurance9[[#This Row],[charges_class]]</f>
        <v>7</v>
      </c>
      <c r="W1154">
        <f>VLOOKUP(insurance9[[#This Row],[region]],Table2[],2,0)</f>
        <v>4</v>
      </c>
      <c r="X1154">
        <f>IF(insurance9[[#This Row],[sex]]="female",0,1)</f>
        <v>0</v>
      </c>
      <c r="Y1154">
        <f>insurance9[[#This Row],[bmi]]</f>
        <v>32.56</v>
      </c>
      <c r="Z1154">
        <f>insurance9[[#This Row],[children]]</f>
        <v>3</v>
      </c>
    </row>
    <row r="1155" spans="1:26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 s="29">
        <v>5630.4578499999998</v>
      </c>
      <c r="H1155" cm="1">
        <f t="array" ref="H1155">INDEX(kelas_charges[kelas],MATCH(1,(insurance9[[#This Row],[charges]]&gt;=kelas_charges[Lower])*(insurance9[[#This Row],[charges]]&lt;kelas_charges[Upper]),0),1)</f>
        <v>1</v>
      </c>
      <c r="I1155" t="str" cm="1">
        <f t="array" ref="I1155">INDEX(kelas_charges[desc],MATCH(1,(insurance9[[#This Row],[charges]]&gt;=kelas_charges[Lower])*(insurance9[[#This Row],[charges]]&lt;kelas_charges[Upper]),0),1)</f>
        <v>1121 s.d 6817</v>
      </c>
      <c r="J1155">
        <f>IF(insurance9[[#This Row],[charges]]&gt;16700,1,0)</f>
        <v>0</v>
      </c>
      <c r="K1155" s="138">
        <f>insurance9[[#This Row],[charges]]</f>
        <v>5630.4578499999998</v>
      </c>
      <c r="L1155">
        <f>insurance9[[#This Row],[age]]</f>
        <v>35</v>
      </c>
      <c r="M1155">
        <f>IF(insurance9[[#This Row],[smoker]]="yes",1,0)</f>
        <v>0</v>
      </c>
      <c r="N1155" t="str">
        <f>IF(insurance9[[#This Row],[smoker]]="yes","Perokok","Non Perokok")</f>
        <v>Non Perokok</v>
      </c>
      <c r="O1155" s="138">
        <f>insurance9[[#This Row],[charges]]</f>
        <v>5630.4578499999998</v>
      </c>
      <c r="P1155" s="138" t="str" cm="1">
        <f t="array" ref="P1155">INDEX(bmi[bmi name],MATCH(1,(insurance9[[#This Row],[bmi]]&lt;bmi[bmi atas])*(insurance9[[#This Row],[bmi]]&gt;=bmi[bmi bawah]),0),0)</f>
        <v>Obesitas II</v>
      </c>
      <c r="Q1155" s="138">
        <f>insurance9[[#This Row],[cha]]</f>
        <v>5630.4578499999998</v>
      </c>
      <c r="R1155" s="138" t="str">
        <f>insurance9[[#This Row],[smo]]</f>
        <v>Non Perokok</v>
      </c>
      <c r="S1155" s="149">
        <f>insurance9[[#This Row],[bmi]]</f>
        <v>35.814999999999998</v>
      </c>
      <c r="T1155" s="149">
        <f>insurance9[[#This Row],[age]]</f>
        <v>35</v>
      </c>
      <c r="U1155" s="149">
        <f>insurance9[[#This Row],[bmi2]]</f>
        <v>35.814999999999998</v>
      </c>
      <c r="V1155">
        <f>insurance9[[#This Row],[charges_class]]</f>
        <v>1</v>
      </c>
      <c r="W1155">
        <f>VLOOKUP(insurance9[[#This Row],[region]],Table2[],2,0)</f>
        <v>1</v>
      </c>
      <c r="X1155">
        <f>IF(insurance9[[#This Row],[sex]]="female",0,1)</f>
        <v>0</v>
      </c>
      <c r="Y1155">
        <f>insurance9[[#This Row],[bmi]]</f>
        <v>35.814999999999998</v>
      </c>
      <c r="Z1155">
        <f>insurance9[[#This Row],[children]]</f>
        <v>1</v>
      </c>
    </row>
    <row r="1156" spans="1:26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 s="29">
        <v>11015.1747</v>
      </c>
      <c r="H1156" cm="1">
        <f t="array" ref="H1156">INDEX(kelas_charges[kelas],MATCH(1,(insurance9[[#This Row],[charges]]&gt;=kelas_charges[Lower])*(insurance9[[#This Row],[charges]]&lt;kelas_charges[Upper]),0),1)</f>
        <v>2</v>
      </c>
      <c r="I1156" t="str" cm="1">
        <f t="array" ref="I1156">INDEX(kelas_charges[desc],MATCH(1,(insurance9[[#This Row],[charges]]&gt;=kelas_charges[Lower])*(insurance9[[#This Row],[charges]]&lt;kelas_charges[Upper]),0),1)</f>
        <v>6817 s.d 12512</v>
      </c>
      <c r="J1156">
        <f>IF(insurance9[[#This Row],[charges]]&gt;16700,1,0)</f>
        <v>0</v>
      </c>
      <c r="K1156" s="138">
        <f>insurance9[[#This Row],[charges]]</f>
        <v>11015.1747</v>
      </c>
      <c r="L1156">
        <f>insurance9[[#This Row],[age]]</f>
        <v>48</v>
      </c>
      <c r="M1156">
        <f>IF(insurance9[[#This Row],[smoker]]="yes",1,0)</f>
        <v>0</v>
      </c>
      <c r="N1156" t="str">
        <f>IF(insurance9[[#This Row],[smoker]]="yes","Perokok","Non Perokok")</f>
        <v>Non Perokok</v>
      </c>
      <c r="O1156" s="138">
        <f>insurance9[[#This Row],[charges]]</f>
        <v>11015.1747</v>
      </c>
      <c r="P1156" s="138" t="str" cm="1">
        <f t="array" ref="P1156">INDEX(bmi[bmi name],MATCH(1,(insurance9[[#This Row],[bmi]]&lt;bmi[bmi atas])*(insurance9[[#This Row],[bmi]]&gt;=bmi[bmi bawah]),0),0)</f>
        <v>Obesitas I</v>
      </c>
      <c r="Q1156" s="138">
        <f>insurance9[[#This Row],[cha]]</f>
        <v>11015.1747</v>
      </c>
      <c r="R1156" s="138" t="str">
        <f>insurance9[[#This Row],[smo]]</f>
        <v>Non Perokok</v>
      </c>
      <c r="S1156" s="149">
        <f>insurance9[[#This Row],[bmi]]</f>
        <v>27.93</v>
      </c>
      <c r="T1156" s="149">
        <f>insurance9[[#This Row],[age]]</f>
        <v>48</v>
      </c>
      <c r="U1156" s="149">
        <f>insurance9[[#This Row],[bmi2]]</f>
        <v>27.93</v>
      </c>
      <c r="V1156">
        <f>insurance9[[#This Row],[charges_class]]</f>
        <v>2</v>
      </c>
      <c r="W1156">
        <f>VLOOKUP(insurance9[[#This Row],[region]],Table2[],2,0)</f>
        <v>1</v>
      </c>
      <c r="X1156">
        <f>IF(insurance9[[#This Row],[sex]]="female",0,1)</f>
        <v>0</v>
      </c>
      <c r="Y1156">
        <f>insurance9[[#This Row],[bmi]]</f>
        <v>27.93</v>
      </c>
      <c r="Z1156">
        <f>insurance9[[#This Row],[children]]</f>
        <v>4</v>
      </c>
    </row>
    <row r="1157" spans="1:26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 s="29">
        <v>7228.2156500000001</v>
      </c>
      <c r="H1157" cm="1">
        <f t="array" ref="H1157">INDEX(kelas_charges[kelas],MATCH(1,(insurance9[[#This Row],[charges]]&gt;=kelas_charges[Lower])*(insurance9[[#This Row],[charges]]&lt;kelas_charges[Upper]),0),1)</f>
        <v>2</v>
      </c>
      <c r="I1157" t="str" cm="1">
        <f t="array" ref="I1157">INDEX(kelas_charges[desc],MATCH(1,(insurance9[[#This Row],[charges]]&gt;=kelas_charges[Lower])*(insurance9[[#This Row],[charges]]&lt;kelas_charges[Upper]),0),1)</f>
        <v>6817 s.d 12512</v>
      </c>
      <c r="J1157">
        <f>IF(insurance9[[#This Row],[charges]]&gt;16700,1,0)</f>
        <v>0</v>
      </c>
      <c r="K1157" s="138">
        <f>insurance9[[#This Row],[charges]]</f>
        <v>7228.2156500000001</v>
      </c>
      <c r="L1157">
        <f>insurance9[[#This Row],[age]]</f>
        <v>36</v>
      </c>
      <c r="M1157">
        <f>IF(insurance9[[#This Row],[smoker]]="yes",1,0)</f>
        <v>0</v>
      </c>
      <c r="N1157" t="str">
        <f>IF(insurance9[[#This Row],[smoker]]="yes","Perokok","Non Perokok")</f>
        <v>Non Perokok</v>
      </c>
      <c r="O1157" s="138">
        <f>insurance9[[#This Row],[charges]]</f>
        <v>7228.2156500000001</v>
      </c>
      <c r="P1157" s="138" t="str" cm="1">
        <f t="array" ref="P1157">INDEX(bmi[bmi name],MATCH(1,(insurance9[[#This Row],[bmi]]&lt;bmi[bmi atas])*(insurance9[[#This Row],[bmi]]&gt;=bmi[bmi bawah]),0),0)</f>
        <v>Normal</v>
      </c>
      <c r="Q1157" s="138">
        <f>insurance9[[#This Row],[cha]]</f>
        <v>7228.2156500000001</v>
      </c>
      <c r="R1157" s="138" t="str">
        <f>insurance9[[#This Row],[smo]]</f>
        <v>Non Perokok</v>
      </c>
      <c r="S1157" s="149">
        <f>insurance9[[#This Row],[bmi]]</f>
        <v>22.135000000000002</v>
      </c>
      <c r="T1157" s="149">
        <f>insurance9[[#This Row],[age]]</f>
        <v>36</v>
      </c>
      <c r="U1157" s="149">
        <f>insurance9[[#This Row],[bmi2]]</f>
        <v>22.135000000000002</v>
      </c>
      <c r="V1157">
        <f>insurance9[[#This Row],[charges_class]]</f>
        <v>2</v>
      </c>
      <c r="W1157">
        <f>VLOOKUP(insurance9[[#This Row],[region]],Table2[],2,0)</f>
        <v>2</v>
      </c>
      <c r="X1157">
        <f>IF(insurance9[[#This Row],[sex]]="female",0,1)</f>
        <v>0</v>
      </c>
      <c r="Y1157">
        <f>insurance9[[#This Row],[bmi]]</f>
        <v>22.135000000000002</v>
      </c>
      <c r="Z1157">
        <f>insurance9[[#This Row],[children]]</f>
        <v>3</v>
      </c>
    </row>
    <row r="1158" spans="1:26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 s="29">
        <v>39722.746200000001</v>
      </c>
      <c r="H1158" cm="1">
        <f t="array" ref="H1158">INDEX(kelas_charges[kelas],MATCH(1,(insurance9[[#This Row],[charges]]&gt;=kelas_charges[Lower])*(insurance9[[#This Row],[charges]]&lt;kelas_charges[Upper]),0),1)</f>
        <v>7</v>
      </c>
      <c r="I1158" t="str" cm="1">
        <f t="array" ref="I1158">INDEX(kelas_charges[desc],MATCH(1,(insurance9[[#This Row],[charges]]&gt;=kelas_charges[Lower])*(insurance9[[#This Row],[charges]]&lt;kelas_charges[Upper]),0),1)</f>
        <v>35293 s.d 40989</v>
      </c>
      <c r="J1158">
        <f>IF(insurance9[[#This Row],[charges]]&gt;16700,1,0)</f>
        <v>1</v>
      </c>
      <c r="K1158" s="138">
        <f>insurance9[[#This Row],[charges]]</f>
        <v>39722.746200000001</v>
      </c>
      <c r="L1158">
        <f>insurance9[[#This Row],[age]]</f>
        <v>19</v>
      </c>
      <c r="M1158">
        <f>IF(insurance9[[#This Row],[smoker]]="yes",1,0)</f>
        <v>1</v>
      </c>
      <c r="N1158" t="str">
        <f>IF(insurance9[[#This Row],[smoker]]="yes","Perokok","Non Perokok")</f>
        <v>Perokok</v>
      </c>
      <c r="O1158" s="138">
        <f>insurance9[[#This Row],[charges]]</f>
        <v>39722.746200000001</v>
      </c>
      <c r="P1158" s="138" t="str" cm="1">
        <f t="array" ref="P1158">INDEX(bmi[bmi name],MATCH(1,(insurance9[[#This Row],[bmi]]&lt;bmi[bmi atas])*(insurance9[[#This Row],[bmi]]&gt;=bmi[bmi bawah]),0),0)</f>
        <v>Obesitas II</v>
      </c>
      <c r="Q1158" s="138">
        <f>insurance9[[#This Row],[cha]]</f>
        <v>39722.746200000001</v>
      </c>
      <c r="R1158" s="138" t="str">
        <f>insurance9[[#This Row],[smo]]</f>
        <v>Perokok</v>
      </c>
      <c r="S1158" s="149">
        <f>insurance9[[#This Row],[bmi]]</f>
        <v>44.88</v>
      </c>
      <c r="T1158" s="149">
        <f>insurance9[[#This Row],[age]]</f>
        <v>19</v>
      </c>
      <c r="U1158" s="149">
        <f>insurance9[[#This Row],[bmi2]]</f>
        <v>44.88</v>
      </c>
      <c r="V1158">
        <f>insurance9[[#This Row],[charges_class]]</f>
        <v>7</v>
      </c>
      <c r="W1158">
        <f>VLOOKUP(insurance9[[#This Row],[region]],Table2[],2,0)</f>
        <v>4</v>
      </c>
      <c r="X1158">
        <f>IF(insurance9[[#This Row],[sex]]="female",0,1)</f>
        <v>1</v>
      </c>
      <c r="Y1158">
        <f>insurance9[[#This Row],[bmi]]</f>
        <v>44.88</v>
      </c>
      <c r="Z1158">
        <f>insurance9[[#This Row],[children]]</f>
        <v>0</v>
      </c>
    </row>
    <row r="1159" spans="1:26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 s="29">
        <v>14426.073850000001</v>
      </c>
      <c r="H1159" cm="1">
        <f t="array" ref="H1159">INDEX(kelas_charges[kelas],MATCH(1,(insurance9[[#This Row],[charges]]&gt;=kelas_charges[Lower])*(insurance9[[#This Row],[charges]]&lt;kelas_charges[Upper]),0),1)</f>
        <v>3</v>
      </c>
      <c r="I1159" t="str" cm="1">
        <f t="array" ref="I1159">INDEX(kelas_charges[desc],MATCH(1,(insurance9[[#This Row],[charges]]&gt;=kelas_charges[Lower])*(insurance9[[#This Row],[charges]]&lt;kelas_charges[Upper]),0),1)</f>
        <v>12512 s.d 18207</v>
      </c>
      <c r="J1159">
        <f>IF(insurance9[[#This Row],[charges]]&gt;16700,1,0)</f>
        <v>0</v>
      </c>
      <c r="K1159" s="138">
        <f>insurance9[[#This Row],[charges]]</f>
        <v>14426.073850000001</v>
      </c>
      <c r="L1159">
        <f>insurance9[[#This Row],[age]]</f>
        <v>23</v>
      </c>
      <c r="M1159">
        <f>IF(insurance9[[#This Row],[smoker]]="yes",1,0)</f>
        <v>0</v>
      </c>
      <c r="N1159" t="str">
        <f>IF(insurance9[[#This Row],[smoker]]="yes","Perokok","Non Perokok")</f>
        <v>Non Perokok</v>
      </c>
      <c r="O1159" s="138">
        <f>insurance9[[#This Row],[charges]]</f>
        <v>14426.073850000001</v>
      </c>
      <c r="P1159" s="138" t="str" cm="1">
        <f t="array" ref="P1159">INDEX(bmi[bmi name],MATCH(1,(insurance9[[#This Row],[bmi]]&lt;bmi[bmi atas])*(insurance9[[#This Row],[bmi]]&gt;=bmi[bmi bawah]),0),0)</f>
        <v>Overweight</v>
      </c>
      <c r="Q1159" s="138">
        <f>insurance9[[#This Row],[cha]]</f>
        <v>14426.073850000001</v>
      </c>
      <c r="R1159" s="138" t="str">
        <f>insurance9[[#This Row],[smo]]</f>
        <v>Non Perokok</v>
      </c>
      <c r="S1159" s="149">
        <f>insurance9[[#This Row],[bmi]]</f>
        <v>23.18</v>
      </c>
      <c r="T1159" s="149">
        <f>insurance9[[#This Row],[age]]</f>
        <v>23</v>
      </c>
      <c r="U1159" s="149">
        <f>insurance9[[#This Row],[bmi2]]</f>
        <v>23.18</v>
      </c>
      <c r="V1159">
        <f>insurance9[[#This Row],[charges_class]]</f>
        <v>3</v>
      </c>
      <c r="W1159">
        <f>VLOOKUP(insurance9[[#This Row],[region]],Table2[],2,0)</f>
        <v>1</v>
      </c>
      <c r="X1159">
        <f>IF(insurance9[[#This Row],[sex]]="female",0,1)</f>
        <v>0</v>
      </c>
      <c r="Y1159">
        <f>insurance9[[#This Row],[bmi]]</f>
        <v>23.18</v>
      </c>
      <c r="Z1159">
        <f>insurance9[[#This Row],[children]]</f>
        <v>2</v>
      </c>
    </row>
    <row r="1160" spans="1:26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 s="29">
        <v>2459.7201</v>
      </c>
      <c r="H1160" cm="1">
        <f t="array" ref="H1160">INDEX(kelas_charges[kelas],MATCH(1,(insurance9[[#This Row],[charges]]&gt;=kelas_charges[Lower])*(insurance9[[#This Row],[charges]]&lt;kelas_charges[Upper]),0),1)</f>
        <v>1</v>
      </c>
      <c r="I1160" t="str" cm="1">
        <f t="array" ref="I1160">INDEX(kelas_charges[desc],MATCH(1,(insurance9[[#This Row],[charges]]&gt;=kelas_charges[Lower])*(insurance9[[#This Row],[charges]]&lt;kelas_charges[Upper]),0),1)</f>
        <v>1121 s.d 6817</v>
      </c>
      <c r="J1160">
        <f>IF(insurance9[[#This Row],[charges]]&gt;16700,1,0)</f>
        <v>0</v>
      </c>
      <c r="K1160" s="138">
        <f>insurance9[[#This Row],[charges]]</f>
        <v>2459.7201</v>
      </c>
      <c r="L1160">
        <f>insurance9[[#This Row],[age]]</f>
        <v>20</v>
      </c>
      <c r="M1160">
        <f>IF(insurance9[[#This Row],[smoker]]="yes",1,0)</f>
        <v>0</v>
      </c>
      <c r="N1160" t="str">
        <f>IF(insurance9[[#This Row],[smoker]]="yes","Perokok","Non Perokok")</f>
        <v>Non Perokok</v>
      </c>
      <c r="O1160" s="138">
        <f>insurance9[[#This Row],[charges]]</f>
        <v>2459.7201</v>
      </c>
      <c r="P1160" s="138" t="str" cm="1">
        <f t="array" ref="P1160">INDEX(bmi[bmi name],MATCH(1,(insurance9[[#This Row],[bmi]]&lt;bmi[bmi atas])*(insurance9[[#This Row],[bmi]]&gt;=bmi[bmi bawah]),0),0)</f>
        <v>Obesitas II</v>
      </c>
      <c r="Q1160" s="138">
        <f>insurance9[[#This Row],[cha]]</f>
        <v>2459.7201</v>
      </c>
      <c r="R1160" s="138" t="str">
        <f>insurance9[[#This Row],[smo]]</f>
        <v>Non Perokok</v>
      </c>
      <c r="S1160" s="149">
        <f>insurance9[[#This Row],[bmi]]</f>
        <v>30.59</v>
      </c>
      <c r="T1160" s="149">
        <f>insurance9[[#This Row],[age]]</f>
        <v>20</v>
      </c>
      <c r="U1160" s="149">
        <f>insurance9[[#This Row],[bmi2]]</f>
        <v>30.59</v>
      </c>
      <c r="V1160">
        <f>insurance9[[#This Row],[charges_class]]</f>
        <v>1</v>
      </c>
      <c r="W1160">
        <f>VLOOKUP(insurance9[[#This Row],[region]],Table2[],2,0)</f>
        <v>2</v>
      </c>
      <c r="X1160">
        <f>IF(insurance9[[#This Row],[sex]]="female",0,1)</f>
        <v>0</v>
      </c>
      <c r="Y1160">
        <f>insurance9[[#This Row],[bmi]]</f>
        <v>30.59</v>
      </c>
      <c r="Z1160">
        <f>insurance9[[#This Row],[children]]</f>
        <v>0</v>
      </c>
    </row>
    <row r="1161" spans="1:26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 s="29">
        <v>3989.8409999999999</v>
      </c>
      <c r="H1161" cm="1">
        <f t="array" ref="H1161">INDEX(kelas_charges[kelas],MATCH(1,(insurance9[[#This Row],[charges]]&gt;=kelas_charges[Lower])*(insurance9[[#This Row],[charges]]&lt;kelas_charges[Upper]),0),1)</f>
        <v>1</v>
      </c>
      <c r="I1161" t="str" cm="1">
        <f t="array" ref="I1161">INDEX(kelas_charges[desc],MATCH(1,(insurance9[[#This Row],[charges]]&gt;=kelas_charges[Lower])*(insurance9[[#This Row],[charges]]&lt;kelas_charges[Upper]),0),1)</f>
        <v>1121 s.d 6817</v>
      </c>
      <c r="J1161">
        <f>IF(insurance9[[#This Row],[charges]]&gt;16700,1,0)</f>
        <v>0</v>
      </c>
      <c r="K1161" s="138">
        <f>insurance9[[#This Row],[charges]]</f>
        <v>3989.8409999999999</v>
      </c>
      <c r="L1161">
        <f>insurance9[[#This Row],[age]]</f>
        <v>32</v>
      </c>
      <c r="M1161">
        <f>IF(insurance9[[#This Row],[smoker]]="yes",1,0)</f>
        <v>0</v>
      </c>
      <c r="N1161" t="str">
        <f>IF(insurance9[[#This Row],[smoker]]="yes","Perokok","Non Perokok")</f>
        <v>Non Perokok</v>
      </c>
      <c r="O1161" s="138">
        <f>insurance9[[#This Row],[charges]]</f>
        <v>3989.8409999999999</v>
      </c>
      <c r="P1161" s="138" t="str" cm="1">
        <f t="array" ref="P1161">INDEX(bmi[bmi name],MATCH(1,(insurance9[[#This Row],[bmi]]&lt;bmi[bmi atas])*(insurance9[[#This Row],[bmi]]&gt;=bmi[bmi bawah]),0),0)</f>
        <v>Obesitas II</v>
      </c>
      <c r="Q1161" s="138">
        <f>insurance9[[#This Row],[cha]]</f>
        <v>3989.8409999999999</v>
      </c>
      <c r="R1161" s="138" t="str">
        <f>insurance9[[#This Row],[smo]]</f>
        <v>Non Perokok</v>
      </c>
      <c r="S1161" s="149">
        <f>insurance9[[#This Row],[bmi]]</f>
        <v>41.1</v>
      </c>
      <c r="T1161" s="149">
        <f>insurance9[[#This Row],[age]]</f>
        <v>32</v>
      </c>
      <c r="U1161" s="149">
        <f>insurance9[[#This Row],[bmi2]]</f>
        <v>41.1</v>
      </c>
      <c r="V1161">
        <f>insurance9[[#This Row],[charges_class]]</f>
        <v>1</v>
      </c>
      <c r="W1161">
        <f>VLOOKUP(insurance9[[#This Row],[region]],Table2[],2,0)</f>
        <v>3</v>
      </c>
      <c r="X1161">
        <f>IF(insurance9[[#This Row],[sex]]="female",0,1)</f>
        <v>0</v>
      </c>
      <c r="Y1161">
        <f>insurance9[[#This Row],[bmi]]</f>
        <v>41.1</v>
      </c>
      <c r="Z1161">
        <f>insurance9[[#This Row],[children]]</f>
        <v>0</v>
      </c>
    </row>
    <row r="1162" spans="1:26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 s="29">
        <v>7727.2532000000001</v>
      </c>
      <c r="H1162" cm="1">
        <f t="array" ref="H1162">INDEX(kelas_charges[kelas],MATCH(1,(insurance9[[#This Row],[charges]]&gt;=kelas_charges[Lower])*(insurance9[[#This Row],[charges]]&lt;kelas_charges[Upper]),0),1)</f>
        <v>2</v>
      </c>
      <c r="I1162" t="str" cm="1">
        <f t="array" ref="I1162">INDEX(kelas_charges[desc],MATCH(1,(insurance9[[#This Row],[charges]]&gt;=kelas_charges[Lower])*(insurance9[[#This Row],[charges]]&lt;kelas_charges[Upper]),0),1)</f>
        <v>6817 s.d 12512</v>
      </c>
      <c r="J1162">
        <f>IF(insurance9[[#This Row],[charges]]&gt;16700,1,0)</f>
        <v>0</v>
      </c>
      <c r="K1162" s="138">
        <f>insurance9[[#This Row],[charges]]</f>
        <v>7727.2532000000001</v>
      </c>
      <c r="L1162">
        <f>insurance9[[#This Row],[age]]</f>
        <v>43</v>
      </c>
      <c r="M1162">
        <f>IF(insurance9[[#This Row],[smoker]]="yes",1,0)</f>
        <v>0</v>
      </c>
      <c r="N1162" t="str">
        <f>IF(insurance9[[#This Row],[smoker]]="yes","Perokok","Non Perokok")</f>
        <v>Non Perokok</v>
      </c>
      <c r="O1162" s="138">
        <f>insurance9[[#This Row],[charges]]</f>
        <v>7727.2532000000001</v>
      </c>
      <c r="P1162" s="138" t="str" cm="1">
        <f t="array" ref="P1162">INDEX(bmi[bmi name],MATCH(1,(insurance9[[#This Row],[bmi]]&lt;bmi[bmi atas])*(insurance9[[#This Row],[bmi]]&gt;=bmi[bmi bawah]),0),0)</f>
        <v>Obesitas II</v>
      </c>
      <c r="Q1162" s="138">
        <f>insurance9[[#This Row],[cha]]</f>
        <v>7727.2532000000001</v>
      </c>
      <c r="R1162" s="138" t="str">
        <f>insurance9[[#This Row],[smo]]</f>
        <v>Non Perokok</v>
      </c>
      <c r="S1162" s="149">
        <f>insurance9[[#This Row],[bmi]]</f>
        <v>34.58</v>
      </c>
      <c r="T1162" s="149">
        <f>insurance9[[#This Row],[age]]</f>
        <v>43</v>
      </c>
      <c r="U1162" s="149">
        <f>insurance9[[#This Row],[bmi2]]</f>
        <v>34.58</v>
      </c>
      <c r="V1162">
        <f>insurance9[[#This Row],[charges_class]]</f>
        <v>2</v>
      </c>
      <c r="W1162">
        <f>VLOOKUP(insurance9[[#This Row],[region]],Table2[],2,0)</f>
        <v>1</v>
      </c>
      <c r="X1162">
        <f>IF(insurance9[[#This Row],[sex]]="female",0,1)</f>
        <v>0</v>
      </c>
      <c r="Y1162">
        <f>insurance9[[#This Row],[bmi]]</f>
        <v>34.58</v>
      </c>
      <c r="Z1162">
        <f>insurance9[[#This Row],[children]]</f>
        <v>1</v>
      </c>
    </row>
    <row r="1163" spans="1:26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 s="29">
        <v>5124.1886999999997</v>
      </c>
      <c r="H1163" cm="1">
        <f t="array" ref="H1163">INDEX(kelas_charges[kelas],MATCH(1,(insurance9[[#This Row],[charges]]&gt;=kelas_charges[Lower])*(insurance9[[#This Row],[charges]]&lt;kelas_charges[Upper]),0),1)</f>
        <v>1</v>
      </c>
      <c r="I1163" t="str" cm="1">
        <f t="array" ref="I1163">INDEX(kelas_charges[desc],MATCH(1,(insurance9[[#This Row],[charges]]&gt;=kelas_charges[Lower])*(insurance9[[#This Row],[charges]]&lt;kelas_charges[Upper]),0),1)</f>
        <v>1121 s.d 6817</v>
      </c>
      <c r="J1163">
        <f>IF(insurance9[[#This Row],[charges]]&gt;16700,1,0)</f>
        <v>0</v>
      </c>
      <c r="K1163" s="138">
        <f>insurance9[[#This Row],[charges]]</f>
        <v>5124.1886999999997</v>
      </c>
      <c r="L1163">
        <f>insurance9[[#This Row],[age]]</f>
        <v>34</v>
      </c>
      <c r="M1163">
        <f>IF(insurance9[[#This Row],[smoker]]="yes",1,0)</f>
        <v>0</v>
      </c>
      <c r="N1163" t="str">
        <f>IF(insurance9[[#This Row],[smoker]]="yes","Perokok","Non Perokok")</f>
        <v>Non Perokok</v>
      </c>
      <c r="O1163" s="138">
        <f>insurance9[[#This Row],[charges]]</f>
        <v>5124.1886999999997</v>
      </c>
      <c r="P1163" s="138" t="str" cm="1">
        <f t="array" ref="P1163">INDEX(bmi[bmi name],MATCH(1,(insurance9[[#This Row],[bmi]]&lt;bmi[bmi atas])*(insurance9[[#This Row],[bmi]]&gt;=bmi[bmi bawah]),0),0)</f>
        <v>Obesitas II</v>
      </c>
      <c r="Q1163" s="138">
        <f>insurance9[[#This Row],[cha]]</f>
        <v>5124.1886999999997</v>
      </c>
      <c r="R1163" s="138" t="str">
        <f>insurance9[[#This Row],[smo]]</f>
        <v>Non Perokok</v>
      </c>
      <c r="S1163" s="149">
        <f>insurance9[[#This Row],[bmi]]</f>
        <v>42.13</v>
      </c>
      <c r="T1163" s="149">
        <f>insurance9[[#This Row],[age]]</f>
        <v>34</v>
      </c>
      <c r="U1163" s="149">
        <f>insurance9[[#This Row],[bmi2]]</f>
        <v>42.13</v>
      </c>
      <c r="V1163">
        <f>insurance9[[#This Row],[charges_class]]</f>
        <v>1</v>
      </c>
      <c r="W1163">
        <f>VLOOKUP(insurance9[[#This Row],[region]],Table2[],2,0)</f>
        <v>4</v>
      </c>
      <c r="X1163">
        <f>IF(insurance9[[#This Row],[sex]]="female",0,1)</f>
        <v>1</v>
      </c>
      <c r="Y1163">
        <f>insurance9[[#This Row],[bmi]]</f>
        <v>42.13</v>
      </c>
      <c r="Z1163">
        <f>insurance9[[#This Row],[children]]</f>
        <v>2</v>
      </c>
    </row>
    <row r="1164" spans="1:26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 s="29">
        <v>18963.171920000001</v>
      </c>
      <c r="H1164" cm="1">
        <f t="array" ref="H1164">INDEX(kelas_charges[kelas],MATCH(1,(insurance9[[#This Row],[charges]]&gt;=kelas_charges[Lower])*(insurance9[[#This Row],[charges]]&lt;kelas_charges[Upper]),0),1)</f>
        <v>4</v>
      </c>
      <c r="I1164" t="str" cm="1">
        <f t="array" ref="I1164">INDEX(kelas_charges[desc],MATCH(1,(insurance9[[#This Row],[charges]]&gt;=kelas_charges[Lower])*(insurance9[[#This Row],[charges]]&lt;kelas_charges[Upper]),0),1)</f>
        <v>18207 s.d 23903</v>
      </c>
      <c r="J1164">
        <f>IF(insurance9[[#This Row],[charges]]&gt;16700,1,0)</f>
        <v>1</v>
      </c>
      <c r="K1164" s="138">
        <f>insurance9[[#This Row],[charges]]</f>
        <v>18963.171920000001</v>
      </c>
      <c r="L1164">
        <f>insurance9[[#This Row],[age]]</f>
        <v>30</v>
      </c>
      <c r="M1164">
        <f>IF(insurance9[[#This Row],[smoker]]="yes",1,0)</f>
        <v>0</v>
      </c>
      <c r="N1164" t="str">
        <f>IF(insurance9[[#This Row],[smoker]]="yes","Perokok","Non Perokok")</f>
        <v>Non Perokok</v>
      </c>
      <c r="O1164" s="138">
        <f>insurance9[[#This Row],[charges]]</f>
        <v>18963.171920000001</v>
      </c>
      <c r="P1164" s="138" t="str" cm="1">
        <f t="array" ref="P1164">INDEX(bmi[bmi name],MATCH(1,(insurance9[[#This Row],[bmi]]&lt;bmi[bmi atas])*(insurance9[[#This Row],[bmi]]&gt;=bmi[bmi bawah]),0),0)</f>
        <v>Obesitas II</v>
      </c>
      <c r="Q1164" s="138">
        <f>insurance9[[#This Row],[cha]]</f>
        <v>18963.171920000001</v>
      </c>
      <c r="R1164" s="138" t="str">
        <f>insurance9[[#This Row],[smo]]</f>
        <v>Non Perokok</v>
      </c>
      <c r="S1164" s="149">
        <f>insurance9[[#This Row],[bmi]]</f>
        <v>38.83</v>
      </c>
      <c r="T1164" s="149">
        <f>insurance9[[#This Row],[age]]</f>
        <v>30</v>
      </c>
      <c r="U1164" s="149">
        <f>insurance9[[#This Row],[bmi2]]</f>
        <v>38.83</v>
      </c>
      <c r="V1164">
        <f>insurance9[[#This Row],[charges_class]]</f>
        <v>4</v>
      </c>
      <c r="W1164">
        <f>VLOOKUP(insurance9[[#This Row],[region]],Table2[],2,0)</f>
        <v>4</v>
      </c>
      <c r="X1164">
        <f>IF(insurance9[[#This Row],[sex]]="female",0,1)</f>
        <v>1</v>
      </c>
      <c r="Y1164">
        <f>insurance9[[#This Row],[bmi]]</f>
        <v>38.83</v>
      </c>
      <c r="Z1164">
        <f>insurance9[[#This Row],[children]]</f>
        <v>1</v>
      </c>
    </row>
    <row r="1165" spans="1:26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 s="29">
        <v>2200.8308499999998</v>
      </c>
      <c r="H1165" cm="1">
        <f t="array" ref="H1165">INDEX(kelas_charges[kelas],MATCH(1,(insurance9[[#This Row],[charges]]&gt;=kelas_charges[Lower])*(insurance9[[#This Row],[charges]]&lt;kelas_charges[Upper]),0),1)</f>
        <v>1</v>
      </c>
      <c r="I1165" t="str" cm="1">
        <f t="array" ref="I1165">INDEX(kelas_charges[desc],MATCH(1,(insurance9[[#This Row],[charges]]&gt;=kelas_charges[Lower])*(insurance9[[#This Row],[charges]]&lt;kelas_charges[Upper]),0),1)</f>
        <v>1121 s.d 6817</v>
      </c>
      <c r="J1165">
        <f>IF(insurance9[[#This Row],[charges]]&gt;16700,1,0)</f>
        <v>0</v>
      </c>
      <c r="K1165" s="138">
        <f>insurance9[[#This Row],[charges]]</f>
        <v>2200.8308499999998</v>
      </c>
      <c r="L1165">
        <f>insurance9[[#This Row],[age]]</f>
        <v>18</v>
      </c>
      <c r="M1165">
        <f>IF(insurance9[[#This Row],[smoker]]="yes",1,0)</f>
        <v>0</v>
      </c>
      <c r="N1165" t="str">
        <f>IF(insurance9[[#This Row],[smoker]]="yes","Perokok","Non Perokok")</f>
        <v>Non Perokok</v>
      </c>
      <c r="O1165" s="138">
        <f>insurance9[[#This Row],[charges]]</f>
        <v>2200.8308499999998</v>
      </c>
      <c r="P1165" s="138" t="str" cm="1">
        <f t="array" ref="P1165">INDEX(bmi[bmi name],MATCH(1,(insurance9[[#This Row],[bmi]]&lt;bmi[bmi atas])*(insurance9[[#This Row],[bmi]]&gt;=bmi[bmi bawah]),0),0)</f>
        <v>Obesitas I</v>
      </c>
      <c r="Q1165" s="138">
        <f>insurance9[[#This Row],[cha]]</f>
        <v>2200.8308499999998</v>
      </c>
      <c r="R1165" s="138" t="str">
        <f>insurance9[[#This Row],[smo]]</f>
        <v>Non Perokok</v>
      </c>
      <c r="S1165" s="149">
        <f>insurance9[[#This Row],[bmi]]</f>
        <v>28.215</v>
      </c>
      <c r="T1165" s="149">
        <f>insurance9[[#This Row],[age]]</f>
        <v>18</v>
      </c>
      <c r="U1165" s="149">
        <f>insurance9[[#This Row],[bmi2]]</f>
        <v>28.215</v>
      </c>
      <c r="V1165">
        <f>insurance9[[#This Row],[charges_class]]</f>
        <v>1</v>
      </c>
      <c r="W1165">
        <f>VLOOKUP(insurance9[[#This Row],[region]],Table2[],2,0)</f>
        <v>2</v>
      </c>
      <c r="X1165">
        <f>IF(insurance9[[#This Row],[sex]]="female",0,1)</f>
        <v>0</v>
      </c>
      <c r="Y1165">
        <f>insurance9[[#This Row],[bmi]]</f>
        <v>28.215</v>
      </c>
      <c r="Z1165">
        <f>insurance9[[#This Row],[children]]</f>
        <v>0</v>
      </c>
    </row>
    <row r="1166" spans="1:26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 s="29">
        <v>7153.5538999999999</v>
      </c>
      <c r="H1166" cm="1">
        <f t="array" ref="H1166">INDEX(kelas_charges[kelas],MATCH(1,(insurance9[[#This Row],[charges]]&gt;=kelas_charges[Lower])*(insurance9[[#This Row],[charges]]&lt;kelas_charges[Upper]),0),1)</f>
        <v>2</v>
      </c>
      <c r="I1166" t="str" cm="1">
        <f t="array" ref="I1166">INDEX(kelas_charges[desc],MATCH(1,(insurance9[[#This Row],[charges]]&gt;=kelas_charges[Lower])*(insurance9[[#This Row],[charges]]&lt;kelas_charges[Upper]),0),1)</f>
        <v>6817 s.d 12512</v>
      </c>
      <c r="J1166">
        <f>IF(insurance9[[#This Row],[charges]]&gt;16700,1,0)</f>
        <v>0</v>
      </c>
      <c r="K1166" s="138">
        <f>insurance9[[#This Row],[charges]]</f>
        <v>7153.5538999999999</v>
      </c>
      <c r="L1166">
        <f>insurance9[[#This Row],[age]]</f>
        <v>41</v>
      </c>
      <c r="M1166">
        <f>IF(insurance9[[#This Row],[smoker]]="yes",1,0)</f>
        <v>0</v>
      </c>
      <c r="N1166" t="str">
        <f>IF(insurance9[[#This Row],[smoker]]="yes","Perokok","Non Perokok")</f>
        <v>Non Perokok</v>
      </c>
      <c r="O1166" s="138">
        <f>insurance9[[#This Row],[charges]]</f>
        <v>7153.5538999999999</v>
      </c>
      <c r="P1166" s="138" t="str" cm="1">
        <f t="array" ref="P1166">INDEX(bmi[bmi name],MATCH(1,(insurance9[[#This Row],[bmi]]&lt;bmi[bmi atas])*(insurance9[[#This Row],[bmi]]&gt;=bmi[bmi bawah]),0),0)</f>
        <v>Obesitas I</v>
      </c>
      <c r="Q1166" s="138">
        <f>insurance9[[#This Row],[cha]]</f>
        <v>7153.5538999999999</v>
      </c>
      <c r="R1166" s="138" t="str">
        <f>insurance9[[#This Row],[smo]]</f>
        <v>Non Perokok</v>
      </c>
      <c r="S1166" s="149">
        <f>insurance9[[#This Row],[bmi]]</f>
        <v>28.31</v>
      </c>
      <c r="T1166" s="149">
        <f>insurance9[[#This Row],[age]]</f>
        <v>41</v>
      </c>
      <c r="U1166" s="149">
        <f>insurance9[[#This Row],[bmi2]]</f>
        <v>28.31</v>
      </c>
      <c r="V1166">
        <f>insurance9[[#This Row],[charges_class]]</f>
        <v>2</v>
      </c>
      <c r="W1166">
        <f>VLOOKUP(insurance9[[#This Row],[region]],Table2[],2,0)</f>
        <v>1</v>
      </c>
      <c r="X1166">
        <f>IF(insurance9[[#This Row],[sex]]="female",0,1)</f>
        <v>0</v>
      </c>
      <c r="Y1166">
        <f>insurance9[[#This Row],[bmi]]</f>
        <v>28.31</v>
      </c>
      <c r="Z1166">
        <f>insurance9[[#This Row],[children]]</f>
        <v>1</v>
      </c>
    </row>
    <row r="1167" spans="1:26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 s="29">
        <v>5227.9887500000004</v>
      </c>
      <c r="H1167" cm="1">
        <f t="array" ref="H1167">INDEX(kelas_charges[kelas],MATCH(1,(insurance9[[#This Row],[charges]]&gt;=kelas_charges[Lower])*(insurance9[[#This Row],[charges]]&lt;kelas_charges[Upper]),0),1)</f>
        <v>1</v>
      </c>
      <c r="I1167" t="str" cm="1">
        <f t="array" ref="I1167">INDEX(kelas_charges[desc],MATCH(1,(insurance9[[#This Row],[charges]]&gt;=kelas_charges[Lower])*(insurance9[[#This Row],[charges]]&lt;kelas_charges[Upper]),0),1)</f>
        <v>1121 s.d 6817</v>
      </c>
      <c r="J1167">
        <f>IF(insurance9[[#This Row],[charges]]&gt;16700,1,0)</f>
        <v>0</v>
      </c>
      <c r="K1167" s="138">
        <f>insurance9[[#This Row],[charges]]</f>
        <v>5227.9887500000004</v>
      </c>
      <c r="L1167">
        <f>insurance9[[#This Row],[age]]</f>
        <v>35</v>
      </c>
      <c r="M1167">
        <f>IF(insurance9[[#This Row],[smoker]]="yes",1,0)</f>
        <v>0</v>
      </c>
      <c r="N1167" t="str">
        <f>IF(insurance9[[#This Row],[smoker]]="yes","Perokok","Non Perokok")</f>
        <v>Non Perokok</v>
      </c>
      <c r="O1167" s="138">
        <f>insurance9[[#This Row],[charges]]</f>
        <v>5227.9887500000004</v>
      </c>
      <c r="P1167" s="138" t="str" cm="1">
        <f t="array" ref="P1167">INDEX(bmi[bmi name],MATCH(1,(insurance9[[#This Row],[bmi]]&lt;bmi[bmi atas])*(insurance9[[#This Row],[bmi]]&gt;=bmi[bmi bawah]),0),0)</f>
        <v>Obesitas I</v>
      </c>
      <c r="Q1167" s="138">
        <f>insurance9[[#This Row],[cha]]</f>
        <v>5227.9887500000004</v>
      </c>
      <c r="R1167" s="138" t="str">
        <f>insurance9[[#This Row],[smo]]</f>
        <v>Non Perokok</v>
      </c>
      <c r="S1167" s="149">
        <f>insurance9[[#This Row],[bmi]]</f>
        <v>26.125</v>
      </c>
      <c r="T1167" s="149">
        <f>insurance9[[#This Row],[age]]</f>
        <v>35</v>
      </c>
      <c r="U1167" s="149">
        <f>insurance9[[#This Row],[bmi2]]</f>
        <v>26.125</v>
      </c>
      <c r="V1167">
        <f>insurance9[[#This Row],[charges_class]]</f>
        <v>1</v>
      </c>
      <c r="W1167">
        <f>VLOOKUP(insurance9[[#This Row],[region]],Table2[],2,0)</f>
        <v>2</v>
      </c>
      <c r="X1167">
        <f>IF(insurance9[[#This Row],[sex]]="female",0,1)</f>
        <v>0</v>
      </c>
      <c r="Y1167">
        <f>insurance9[[#This Row],[bmi]]</f>
        <v>26.125</v>
      </c>
      <c r="Z1167">
        <f>insurance9[[#This Row],[children]]</f>
        <v>0</v>
      </c>
    </row>
    <row r="1168" spans="1:26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 s="29">
        <v>10982.5013</v>
      </c>
      <c r="H1168" cm="1">
        <f t="array" ref="H1168">INDEX(kelas_charges[kelas],MATCH(1,(insurance9[[#This Row],[charges]]&gt;=kelas_charges[Lower])*(insurance9[[#This Row],[charges]]&lt;kelas_charges[Upper]),0),1)</f>
        <v>2</v>
      </c>
      <c r="I1168" t="str" cm="1">
        <f t="array" ref="I1168">INDEX(kelas_charges[desc],MATCH(1,(insurance9[[#This Row],[charges]]&gt;=kelas_charges[Lower])*(insurance9[[#This Row],[charges]]&lt;kelas_charges[Upper]),0),1)</f>
        <v>6817 s.d 12512</v>
      </c>
      <c r="J1168">
        <f>IF(insurance9[[#This Row],[charges]]&gt;16700,1,0)</f>
        <v>0</v>
      </c>
      <c r="K1168" s="138">
        <f>insurance9[[#This Row],[charges]]</f>
        <v>10982.5013</v>
      </c>
      <c r="L1168">
        <f>insurance9[[#This Row],[age]]</f>
        <v>57</v>
      </c>
      <c r="M1168">
        <f>IF(insurance9[[#This Row],[smoker]]="yes",1,0)</f>
        <v>0</v>
      </c>
      <c r="N1168" t="str">
        <f>IF(insurance9[[#This Row],[smoker]]="yes","Perokok","Non Perokok")</f>
        <v>Non Perokok</v>
      </c>
      <c r="O1168" s="138">
        <f>insurance9[[#This Row],[charges]]</f>
        <v>10982.5013</v>
      </c>
      <c r="P1168" s="138" t="str" cm="1">
        <f t="array" ref="P1168">INDEX(bmi[bmi name],MATCH(1,(insurance9[[#This Row],[bmi]]&lt;bmi[bmi atas])*(insurance9[[#This Row],[bmi]]&gt;=bmi[bmi bawah]),0),0)</f>
        <v>Obesitas II</v>
      </c>
      <c r="Q1168" s="138">
        <f>insurance9[[#This Row],[cha]]</f>
        <v>10982.5013</v>
      </c>
      <c r="R1168" s="138" t="str">
        <f>insurance9[[#This Row],[smo]]</f>
        <v>Non Perokok</v>
      </c>
      <c r="S1168" s="149">
        <f>insurance9[[#This Row],[bmi]]</f>
        <v>40.369999999999997</v>
      </c>
      <c r="T1168" s="149">
        <f>insurance9[[#This Row],[age]]</f>
        <v>57</v>
      </c>
      <c r="U1168" s="149">
        <f>insurance9[[#This Row],[bmi2]]</f>
        <v>40.369999999999997</v>
      </c>
      <c r="V1168">
        <f>insurance9[[#This Row],[charges_class]]</f>
        <v>2</v>
      </c>
      <c r="W1168">
        <f>VLOOKUP(insurance9[[#This Row],[region]],Table2[],2,0)</f>
        <v>4</v>
      </c>
      <c r="X1168">
        <f>IF(insurance9[[#This Row],[sex]]="female",0,1)</f>
        <v>1</v>
      </c>
      <c r="Y1168">
        <f>insurance9[[#This Row],[bmi]]</f>
        <v>40.369999999999997</v>
      </c>
      <c r="Z1168">
        <f>insurance9[[#This Row],[children]]</f>
        <v>0</v>
      </c>
    </row>
    <row r="1169" spans="1:26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 s="29">
        <v>4529.4769999999999</v>
      </c>
      <c r="H1169" cm="1">
        <f t="array" ref="H1169">INDEX(kelas_charges[kelas],MATCH(1,(insurance9[[#This Row],[charges]]&gt;=kelas_charges[Lower])*(insurance9[[#This Row],[charges]]&lt;kelas_charges[Upper]),0),1)</f>
        <v>1</v>
      </c>
      <c r="I1169" t="str" cm="1">
        <f t="array" ref="I1169">INDEX(kelas_charges[desc],MATCH(1,(insurance9[[#This Row],[charges]]&gt;=kelas_charges[Lower])*(insurance9[[#This Row],[charges]]&lt;kelas_charges[Upper]),0),1)</f>
        <v>1121 s.d 6817</v>
      </c>
      <c r="J1169">
        <f>IF(insurance9[[#This Row],[charges]]&gt;16700,1,0)</f>
        <v>0</v>
      </c>
      <c r="K1169" s="138">
        <f>insurance9[[#This Row],[charges]]</f>
        <v>4529.4769999999999</v>
      </c>
      <c r="L1169">
        <f>insurance9[[#This Row],[age]]</f>
        <v>29</v>
      </c>
      <c r="M1169">
        <f>IF(insurance9[[#This Row],[smoker]]="yes",1,0)</f>
        <v>0</v>
      </c>
      <c r="N1169" t="str">
        <f>IF(insurance9[[#This Row],[smoker]]="yes","Perokok","Non Perokok")</f>
        <v>Non Perokok</v>
      </c>
      <c r="O1169" s="138">
        <f>insurance9[[#This Row],[charges]]</f>
        <v>4529.4769999999999</v>
      </c>
      <c r="P1169" s="138" t="str" cm="1">
        <f t="array" ref="P1169">INDEX(bmi[bmi name],MATCH(1,(insurance9[[#This Row],[bmi]]&lt;bmi[bmi atas])*(insurance9[[#This Row],[bmi]]&gt;=bmi[bmi bawah]),0),0)</f>
        <v>Overweight</v>
      </c>
      <c r="Q1169" s="138">
        <f>insurance9[[#This Row],[cha]]</f>
        <v>4529.4769999999999</v>
      </c>
      <c r="R1169" s="138" t="str">
        <f>insurance9[[#This Row],[smo]]</f>
        <v>Non Perokok</v>
      </c>
      <c r="S1169" s="149">
        <f>insurance9[[#This Row],[bmi]]</f>
        <v>24.6</v>
      </c>
      <c r="T1169" s="149">
        <f>insurance9[[#This Row],[age]]</f>
        <v>29</v>
      </c>
      <c r="U1169" s="149">
        <f>insurance9[[#This Row],[bmi2]]</f>
        <v>24.6</v>
      </c>
      <c r="V1169">
        <f>insurance9[[#This Row],[charges_class]]</f>
        <v>1</v>
      </c>
      <c r="W1169">
        <f>VLOOKUP(insurance9[[#This Row],[region]],Table2[],2,0)</f>
        <v>3</v>
      </c>
      <c r="X1169">
        <f>IF(insurance9[[#This Row],[sex]]="female",0,1)</f>
        <v>0</v>
      </c>
      <c r="Y1169">
        <f>insurance9[[#This Row],[bmi]]</f>
        <v>24.6</v>
      </c>
      <c r="Z1169">
        <f>insurance9[[#This Row],[children]]</f>
        <v>2</v>
      </c>
    </row>
    <row r="1170" spans="1:26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 s="29">
        <v>4670.6400000000003</v>
      </c>
      <c r="H1170" cm="1">
        <f t="array" ref="H1170">INDEX(kelas_charges[kelas],MATCH(1,(insurance9[[#This Row],[charges]]&gt;=kelas_charges[Lower])*(insurance9[[#This Row],[charges]]&lt;kelas_charges[Upper]),0),1)</f>
        <v>1</v>
      </c>
      <c r="I1170" t="str" cm="1">
        <f t="array" ref="I1170">INDEX(kelas_charges[desc],MATCH(1,(insurance9[[#This Row],[charges]]&gt;=kelas_charges[Lower])*(insurance9[[#This Row],[charges]]&lt;kelas_charges[Upper]),0),1)</f>
        <v>1121 s.d 6817</v>
      </c>
      <c r="J1170">
        <f>IF(insurance9[[#This Row],[charges]]&gt;16700,1,0)</f>
        <v>0</v>
      </c>
      <c r="K1170" s="138">
        <f>insurance9[[#This Row],[charges]]</f>
        <v>4670.6400000000003</v>
      </c>
      <c r="L1170">
        <f>insurance9[[#This Row],[age]]</f>
        <v>32</v>
      </c>
      <c r="M1170">
        <f>IF(insurance9[[#This Row],[smoker]]="yes",1,0)</f>
        <v>0</v>
      </c>
      <c r="N1170" t="str">
        <f>IF(insurance9[[#This Row],[smoker]]="yes","Perokok","Non Perokok")</f>
        <v>Non Perokok</v>
      </c>
      <c r="O1170" s="138">
        <f>insurance9[[#This Row],[charges]]</f>
        <v>4670.6400000000003</v>
      </c>
      <c r="P1170" s="138" t="str" cm="1">
        <f t="array" ref="P1170">INDEX(bmi[bmi name],MATCH(1,(insurance9[[#This Row],[bmi]]&lt;bmi[bmi atas])*(insurance9[[#This Row],[bmi]]&gt;=bmi[bmi bawah]),0),0)</f>
        <v>Obesitas II</v>
      </c>
      <c r="Q1170" s="138">
        <f>insurance9[[#This Row],[cha]]</f>
        <v>4670.6400000000003</v>
      </c>
      <c r="R1170" s="138" t="str">
        <f>insurance9[[#This Row],[smo]]</f>
        <v>Non Perokok</v>
      </c>
      <c r="S1170" s="149">
        <f>insurance9[[#This Row],[bmi]]</f>
        <v>35.200000000000003</v>
      </c>
      <c r="T1170" s="149">
        <f>insurance9[[#This Row],[age]]</f>
        <v>32</v>
      </c>
      <c r="U1170" s="149">
        <f>insurance9[[#This Row],[bmi2]]</f>
        <v>35.200000000000003</v>
      </c>
      <c r="V1170">
        <f>insurance9[[#This Row],[charges_class]]</f>
        <v>1</v>
      </c>
      <c r="W1170">
        <f>VLOOKUP(insurance9[[#This Row],[region]],Table2[],2,0)</f>
        <v>3</v>
      </c>
      <c r="X1170">
        <f>IF(insurance9[[#This Row],[sex]]="female",0,1)</f>
        <v>1</v>
      </c>
      <c r="Y1170">
        <f>insurance9[[#This Row],[bmi]]</f>
        <v>35.200000000000003</v>
      </c>
      <c r="Z1170">
        <f>insurance9[[#This Row],[children]]</f>
        <v>2</v>
      </c>
    </row>
    <row r="1171" spans="1:26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 s="29">
        <v>6112.3529500000004</v>
      </c>
      <c r="H1171" cm="1">
        <f t="array" ref="H1171">INDEX(kelas_charges[kelas],MATCH(1,(insurance9[[#This Row],[charges]]&gt;=kelas_charges[Lower])*(insurance9[[#This Row],[charges]]&lt;kelas_charges[Upper]),0),1)</f>
        <v>1</v>
      </c>
      <c r="I1171" t="str" cm="1">
        <f t="array" ref="I1171">INDEX(kelas_charges[desc],MATCH(1,(insurance9[[#This Row],[charges]]&gt;=kelas_charges[Lower])*(insurance9[[#This Row],[charges]]&lt;kelas_charges[Upper]),0),1)</f>
        <v>1121 s.d 6817</v>
      </c>
      <c r="J1171">
        <f>IF(insurance9[[#This Row],[charges]]&gt;16700,1,0)</f>
        <v>0</v>
      </c>
      <c r="K1171" s="138">
        <f>insurance9[[#This Row],[charges]]</f>
        <v>6112.3529500000004</v>
      </c>
      <c r="L1171">
        <f>insurance9[[#This Row],[age]]</f>
        <v>37</v>
      </c>
      <c r="M1171">
        <f>IF(insurance9[[#This Row],[smoker]]="yes",1,0)</f>
        <v>0</v>
      </c>
      <c r="N1171" t="str">
        <f>IF(insurance9[[#This Row],[smoker]]="yes","Perokok","Non Perokok")</f>
        <v>Non Perokok</v>
      </c>
      <c r="O1171" s="138">
        <f>insurance9[[#This Row],[charges]]</f>
        <v>6112.3529500000004</v>
      </c>
      <c r="P1171" s="138" t="str" cm="1">
        <f t="array" ref="P1171">INDEX(bmi[bmi name],MATCH(1,(insurance9[[#This Row],[bmi]]&lt;bmi[bmi atas])*(insurance9[[#This Row],[bmi]]&gt;=bmi[bmi bawah]),0),0)</f>
        <v>Obesitas II</v>
      </c>
      <c r="Q1171" s="138">
        <f>insurance9[[#This Row],[cha]]</f>
        <v>6112.3529500000004</v>
      </c>
      <c r="R1171" s="138" t="str">
        <f>insurance9[[#This Row],[smo]]</f>
        <v>Non Perokok</v>
      </c>
      <c r="S1171" s="149">
        <f>insurance9[[#This Row],[bmi]]</f>
        <v>34.104999999999997</v>
      </c>
      <c r="T1171" s="149">
        <f>insurance9[[#This Row],[age]]</f>
        <v>37</v>
      </c>
      <c r="U1171" s="149">
        <f>insurance9[[#This Row],[bmi2]]</f>
        <v>34.104999999999997</v>
      </c>
      <c r="V1171">
        <f>insurance9[[#This Row],[charges_class]]</f>
        <v>1</v>
      </c>
      <c r="W1171">
        <f>VLOOKUP(insurance9[[#This Row],[region]],Table2[],2,0)</f>
        <v>1</v>
      </c>
      <c r="X1171">
        <f>IF(insurance9[[#This Row],[sex]]="female",0,1)</f>
        <v>0</v>
      </c>
      <c r="Y1171">
        <f>insurance9[[#This Row],[bmi]]</f>
        <v>34.104999999999997</v>
      </c>
      <c r="Z1171">
        <f>insurance9[[#This Row],[children]]</f>
        <v>1</v>
      </c>
    </row>
    <row r="1172" spans="1:26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 s="29">
        <v>17178.682400000002</v>
      </c>
      <c r="H1172" cm="1">
        <f t="array" ref="H1172">INDEX(kelas_charges[kelas],MATCH(1,(insurance9[[#This Row],[charges]]&gt;=kelas_charges[Lower])*(insurance9[[#This Row],[charges]]&lt;kelas_charges[Upper]),0),1)</f>
        <v>3</v>
      </c>
      <c r="I1172" t="str" cm="1">
        <f t="array" ref="I1172">INDEX(kelas_charges[desc],MATCH(1,(insurance9[[#This Row],[charges]]&gt;=kelas_charges[Lower])*(insurance9[[#This Row],[charges]]&lt;kelas_charges[Upper]),0),1)</f>
        <v>12512 s.d 18207</v>
      </c>
      <c r="J1172">
        <f>IF(insurance9[[#This Row],[charges]]&gt;16700,1,0)</f>
        <v>1</v>
      </c>
      <c r="K1172" s="138">
        <f>insurance9[[#This Row],[charges]]</f>
        <v>17178.682400000002</v>
      </c>
      <c r="L1172">
        <f>insurance9[[#This Row],[age]]</f>
        <v>18</v>
      </c>
      <c r="M1172">
        <f>IF(insurance9[[#This Row],[smoker]]="yes",1,0)</f>
        <v>1</v>
      </c>
      <c r="N1172" t="str">
        <f>IF(insurance9[[#This Row],[smoker]]="yes","Perokok","Non Perokok")</f>
        <v>Perokok</v>
      </c>
      <c r="O1172" s="138">
        <f>insurance9[[#This Row],[charges]]</f>
        <v>17178.682400000002</v>
      </c>
      <c r="P1172" s="138" t="str" cm="1">
        <f t="array" ref="P1172">INDEX(bmi[bmi name],MATCH(1,(insurance9[[#This Row],[bmi]]&lt;bmi[bmi atas])*(insurance9[[#This Row],[bmi]]&gt;=bmi[bmi bawah]),0),0)</f>
        <v>Obesitas I</v>
      </c>
      <c r="Q1172" s="138">
        <f>insurance9[[#This Row],[cha]]</f>
        <v>17178.682400000002</v>
      </c>
      <c r="R1172" s="138" t="str">
        <f>insurance9[[#This Row],[smo]]</f>
        <v>Perokok</v>
      </c>
      <c r="S1172" s="149">
        <f>insurance9[[#This Row],[bmi]]</f>
        <v>27.36</v>
      </c>
      <c r="T1172" s="149">
        <f>insurance9[[#This Row],[age]]</f>
        <v>18</v>
      </c>
      <c r="U1172" s="149">
        <f>insurance9[[#This Row],[bmi2]]</f>
        <v>27.36</v>
      </c>
      <c r="V1172">
        <f>insurance9[[#This Row],[charges_class]]</f>
        <v>3</v>
      </c>
      <c r="W1172">
        <f>VLOOKUP(insurance9[[#This Row],[region]],Table2[],2,0)</f>
        <v>2</v>
      </c>
      <c r="X1172">
        <f>IF(insurance9[[#This Row],[sex]]="female",0,1)</f>
        <v>1</v>
      </c>
      <c r="Y1172">
        <f>insurance9[[#This Row],[bmi]]</f>
        <v>27.36</v>
      </c>
      <c r="Z1172">
        <f>insurance9[[#This Row],[children]]</f>
        <v>1</v>
      </c>
    </row>
    <row r="1173" spans="1:26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 s="29">
        <v>22478.6</v>
      </c>
      <c r="H1173" cm="1">
        <f t="array" ref="H1173">INDEX(kelas_charges[kelas],MATCH(1,(insurance9[[#This Row],[charges]]&gt;=kelas_charges[Lower])*(insurance9[[#This Row],[charges]]&lt;kelas_charges[Upper]),0),1)</f>
        <v>4</v>
      </c>
      <c r="I1173" t="str" cm="1">
        <f t="array" ref="I1173">INDEX(kelas_charges[desc],MATCH(1,(insurance9[[#This Row],[charges]]&gt;=kelas_charges[Lower])*(insurance9[[#This Row],[charges]]&lt;kelas_charges[Upper]),0),1)</f>
        <v>18207 s.d 23903</v>
      </c>
      <c r="J1173">
        <f>IF(insurance9[[#This Row],[charges]]&gt;16700,1,0)</f>
        <v>1</v>
      </c>
      <c r="K1173" s="138">
        <f>insurance9[[#This Row],[charges]]</f>
        <v>22478.6</v>
      </c>
      <c r="L1173">
        <f>insurance9[[#This Row],[age]]</f>
        <v>43</v>
      </c>
      <c r="M1173">
        <f>IF(insurance9[[#This Row],[smoker]]="yes",1,0)</f>
        <v>1</v>
      </c>
      <c r="N1173" t="str">
        <f>IF(insurance9[[#This Row],[smoker]]="yes","Perokok","Non Perokok")</f>
        <v>Perokok</v>
      </c>
      <c r="O1173" s="138">
        <f>insurance9[[#This Row],[charges]]</f>
        <v>22478.6</v>
      </c>
      <c r="P1173" s="138" t="str" cm="1">
        <f t="array" ref="P1173">INDEX(bmi[bmi name],MATCH(1,(insurance9[[#This Row],[bmi]]&lt;bmi[bmi atas])*(insurance9[[#This Row],[bmi]]&gt;=bmi[bmi bawah]),0),0)</f>
        <v>Obesitas I</v>
      </c>
      <c r="Q1173" s="138">
        <f>insurance9[[#This Row],[cha]]</f>
        <v>22478.6</v>
      </c>
      <c r="R1173" s="138" t="str">
        <f>insurance9[[#This Row],[smo]]</f>
        <v>Perokok</v>
      </c>
      <c r="S1173" s="149">
        <f>insurance9[[#This Row],[bmi]]</f>
        <v>26.7</v>
      </c>
      <c r="T1173" s="149">
        <f>insurance9[[#This Row],[age]]</f>
        <v>43</v>
      </c>
      <c r="U1173" s="149">
        <f>insurance9[[#This Row],[bmi2]]</f>
        <v>26.7</v>
      </c>
      <c r="V1173">
        <f>insurance9[[#This Row],[charges_class]]</f>
        <v>4</v>
      </c>
      <c r="W1173">
        <f>VLOOKUP(insurance9[[#This Row],[region]],Table2[],2,0)</f>
        <v>3</v>
      </c>
      <c r="X1173">
        <f>IF(insurance9[[#This Row],[sex]]="female",0,1)</f>
        <v>0</v>
      </c>
      <c r="Y1173">
        <f>insurance9[[#This Row],[bmi]]</f>
        <v>26.7</v>
      </c>
      <c r="Z1173">
        <f>insurance9[[#This Row],[children]]</f>
        <v>2</v>
      </c>
    </row>
    <row r="1174" spans="1:26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 s="29">
        <v>11093.6229</v>
      </c>
      <c r="H1174" cm="1">
        <f t="array" ref="H1174">INDEX(kelas_charges[kelas],MATCH(1,(insurance9[[#This Row],[charges]]&gt;=kelas_charges[Lower])*(insurance9[[#This Row],[charges]]&lt;kelas_charges[Upper]),0),1)</f>
        <v>2</v>
      </c>
      <c r="I1174" t="str" cm="1">
        <f t="array" ref="I1174">INDEX(kelas_charges[desc],MATCH(1,(insurance9[[#This Row],[charges]]&gt;=kelas_charges[Lower])*(insurance9[[#This Row],[charges]]&lt;kelas_charges[Upper]),0),1)</f>
        <v>6817 s.d 12512</v>
      </c>
      <c r="J1174">
        <f>IF(insurance9[[#This Row],[charges]]&gt;16700,1,0)</f>
        <v>0</v>
      </c>
      <c r="K1174" s="138">
        <f>insurance9[[#This Row],[charges]]</f>
        <v>11093.6229</v>
      </c>
      <c r="L1174">
        <f>insurance9[[#This Row],[age]]</f>
        <v>56</v>
      </c>
      <c r="M1174">
        <f>IF(insurance9[[#This Row],[smoker]]="yes",1,0)</f>
        <v>0</v>
      </c>
      <c r="N1174" t="str">
        <f>IF(insurance9[[#This Row],[smoker]]="yes","Perokok","Non Perokok")</f>
        <v>Non Perokok</v>
      </c>
      <c r="O1174" s="138">
        <f>insurance9[[#This Row],[charges]]</f>
        <v>11093.6229</v>
      </c>
      <c r="P1174" s="138" t="str" cm="1">
        <f t="array" ref="P1174">INDEX(bmi[bmi name],MATCH(1,(insurance9[[#This Row],[bmi]]&lt;bmi[bmi atas])*(insurance9[[#This Row],[bmi]]&gt;=bmi[bmi bawah]),0),0)</f>
        <v>Obesitas II</v>
      </c>
      <c r="Q1174" s="138">
        <f>insurance9[[#This Row],[cha]]</f>
        <v>11093.6229</v>
      </c>
      <c r="R1174" s="138" t="str">
        <f>insurance9[[#This Row],[smo]]</f>
        <v>Non Perokok</v>
      </c>
      <c r="S1174" s="149">
        <f>insurance9[[#This Row],[bmi]]</f>
        <v>41.91</v>
      </c>
      <c r="T1174" s="149">
        <f>insurance9[[#This Row],[age]]</f>
        <v>56</v>
      </c>
      <c r="U1174" s="149">
        <f>insurance9[[#This Row],[bmi2]]</f>
        <v>41.91</v>
      </c>
      <c r="V1174">
        <f>insurance9[[#This Row],[charges_class]]</f>
        <v>2</v>
      </c>
      <c r="W1174">
        <f>VLOOKUP(insurance9[[#This Row],[region]],Table2[],2,0)</f>
        <v>4</v>
      </c>
      <c r="X1174">
        <f>IF(insurance9[[#This Row],[sex]]="female",0,1)</f>
        <v>0</v>
      </c>
      <c r="Y1174">
        <f>insurance9[[#This Row],[bmi]]</f>
        <v>41.91</v>
      </c>
      <c r="Z1174">
        <f>insurance9[[#This Row],[children]]</f>
        <v>0</v>
      </c>
    </row>
    <row r="1175" spans="1:26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 s="29">
        <v>6457.8433999999997</v>
      </c>
      <c r="H1175" cm="1">
        <f t="array" ref="H1175">INDEX(kelas_charges[kelas],MATCH(1,(insurance9[[#This Row],[charges]]&gt;=kelas_charges[Lower])*(insurance9[[#This Row],[charges]]&lt;kelas_charges[Upper]),0),1)</f>
        <v>1</v>
      </c>
      <c r="I1175" t="str" cm="1">
        <f t="array" ref="I1175">INDEX(kelas_charges[desc],MATCH(1,(insurance9[[#This Row],[charges]]&gt;=kelas_charges[Lower])*(insurance9[[#This Row],[charges]]&lt;kelas_charges[Upper]),0),1)</f>
        <v>1121 s.d 6817</v>
      </c>
      <c r="J1175">
        <f>IF(insurance9[[#This Row],[charges]]&gt;16700,1,0)</f>
        <v>0</v>
      </c>
      <c r="K1175" s="138">
        <f>insurance9[[#This Row],[charges]]</f>
        <v>6457.8433999999997</v>
      </c>
      <c r="L1175">
        <f>insurance9[[#This Row],[age]]</f>
        <v>38</v>
      </c>
      <c r="M1175">
        <f>IF(insurance9[[#This Row],[smoker]]="yes",1,0)</f>
        <v>0</v>
      </c>
      <c r="N1175" t="str">
        <f>IF(insurance9[[#This Row],[smoker]]="yes","Perokok","Non Perokok")</f>
        <v>Non Perokok</v>
      </c>
      <c r="O1175" s="138">
        <f>insurance9[[#This Row],[charges]]</f>
        <v>6457.8433999999997</v>
      </c>
      <c r="P1175" s="138" t="str" cm="1">
        <f t="array" ref="P1175">INDEX(bmi[bmi name],MATCH(1,(insurance9[[#This Row],[bmi]]&lt;bmi[bmi atas])*(insurance9[[#This Row],[bmi]]&gt;=bmi[bmi bawah]),0),0)</f>
        <v>Obesitas I</v>
      </c>
      <c r="Q1175" s="138">
        <f>insurance9[[#This Row],[cha]]</f>
        <v>6457.8433999999997</v>
      </c>
      <c r="R1175" s="138" t="str">
        <f>insurance9[[#This Row],[smo]]</f>
        <v>Non Perokok</v>
      </c>
      <c r="S1175" s="149">
        <f>insurance9[[#This Row],[bmi]]</f>
        <v>29.26</v>
      </c>
      <c r="T1175" s="149">
        <f>insurance9[[#This Row],[age]]</f>
        <v>38</v>
      </c>
      <c r="U1175" s="149">
        <f>insurance9[[#This Row],[bmi2]]</f>
        <v>29.26</v>
      </c>
      <c r="V1175">
        <f>insurance9[[#This Row],[charges_class]]</f>
        <v>1</v>
      </c>
      <c r="W1175">
        <f>VLOOKUP(insurance9[[#This Row],[region]],Table2[],2,0)</f>
        <v>1</v>
      </c>
      <c r="X1175">
        <f>IF(insurance9[[#This Row],[sex]]="female",0,1)</f>
        <v>1</v>
      </c>
      <c r="Y1175">
        <f>insurance9[[#This Row],[bmi]]</f>
        <v>29.26</v>
      </c>
      <c r="Z1175">
        <f>insurance9[[#This Row],[children]]</f>
        <v>2</v>
      </c>
    </row>
    <row r="1176" spans="1:26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 s="29">
        <v>4433.9159</v>
      </c>
      <c r="H1176" cm="1">
        <f t="array" ref="H1176">INDEX(kelas_charges[kelas],MATCH(1,(insurance9[[#This Row],[charges]]&gt;=kelas_charges[Lower])*(insurance9[[#This Row],[charges]]&lt;kelas_charges[Upper]),0),1)</f>
        <v>1</v>
      </c>
      <c r="I1176" t="str" cm="1">
        <f t="array" ref="I1176">INDEX(kelas_charges[desc],MATCH(1,(insurance9[[#This Row],[charges]]&gt;=kelas_charges[Lower])*(insurance9[[#This Row],[charges]]&lt;kelas_charges[Upper]),0),1)</f>
        <v>1121 s.d 6817</v>
      </c>
      <c r="J1176">
        <f>IF(insurance9[[#This Row],[charges]]&gt;16700,1,0)</f>
        <v>0</v>
      </c>
      <c r="K1176" s="138">
        <f>insurance9[[#This Row],[charges]]</f>
        <v>4433.9159</v>
      </c>
      <c r="L1176">
        <f>insurance9[[#This Row],[age]]</f>
        <v>29</v>
      </c>
      <c r="M1176">
        <f>IF(insurance9[[#This Row],[smoker]]="yes",1,0)</f>
        <v>0</v>
      </c>
      <c r="N1176" t="str">
        <f>IF(insurance9[[#This Row],[smoker]]="yes","Perokok","Non Perokok")</f>
        <v>Non Perokok</v>
      </c>
      <c r="O1176" s="138">
        <f>insurance9[[#This Row],[charges]]</f>
        <v>4433.9159</v>
      </c>
      <c r="P1176" s="138" t="str" cm="1">
        <f t="array" ref="P1176">INDEX(bmi[bmi name],MATCH(1,(insurance9[[#This Row],[bmi]]&lt;bmi[bmi atas])*(insurance9[[#This Row],[bmi]]&gt;=bmi[bmi bawah]),0),0)</f>
        <v>Obesitas II</v>
      </c>
      <c r="Q1176" s="138">
        <f>insurance9[[#This Row],[cha]]</f>
        <v>4433.9159</v>
      </c>
      <c r="R1176" s="138" t="str">
        <f>insurance9[[#This Row],[smo]]</f>
        <v>Non Perokok</v>
      </c>
      <c r="S1176" s="149">
        <f>insurance9[[#This Row],[bmi]]</f>
        <v>32.11</v>
      </c>
      <c r="T1176" s="149">
        <f>insurance9[[#This Row],[age]]</f>
        <v>29</v>
      </c>
      <c r="U1176" s="149">
        <f>insurance9[[#This Row],[bmi2]]</f>
        <v>32.11</v>
      </c>
      <c r="V1176">
        <f>insurance9[[#This Row],[charges_class]]</f>
        <v>1</v>
      </c>
      <c r="W1176">
        <f>VLOOKUP(insurance9[[#This Row],[region]],Table2[],2,0)</f>
        <v>1</v>
      </c>
      <c r="X1176">
        <f>IF(insurance9[[#This Row],[sex]]="female",0,1)</f>
        <v>1</v>
      </c>
      <c r="Y1176">
        <f>insurance9[[#This Row],[bmi]]</f>
        <v>32.11</v>
      </c>
      <c r="Z1176">
        <f>insurance9[[#This Row],[children]]</f>
        <v>2</v>
      </c>
    </row>
    <row r="1177" spans="1:26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 s="29">
        <v>2154.3609999999999</v>
      </c>
      <c r="H1177" cm="1">
        <f t="array" ref="H1177">INDEX(kelas_charges[kelas],MATCH(1,(insurance9[[#This Row],[charges]]&gt;=kelas_charges[Lower])*(insurance9[[#This Row],[charges]]&lt;kelas_charges[Upper]),0),1)</f>
        <v>1</v>
      </c>
      <c r="I1177" t="str" cm="1">
        <f t="array" ref="I1177">INDEX(kelas_charges[desc],MATCH(1,(insurance9[[#This Row],[charges]]&gt;=kelas_charges[Lower])*(insurance9[[#This Row],[charges]]&lt;kelas_charges[Upper]),0),1)</f>
        <v>1121 s.d 6817</v>
      </c>
      <c r="J1177">
        <f>IF(insurance9[[#This Row],[charges]]&gt;16700,1,0)</f>
        <v>0</v>
      </c>
      <c r="K1177" s="138">
        <f>insurance9[[#This Row],[charges]]</f>
        <v>2154.3609999999999</v>
      </c>
      <c r="L1177">
        <f>insurance9[[#This Row],[age]]</f>
        <v>22</v>
      </c>
      <c r="M1177">
        <f>IF(insurance9[[#This Row],[smoker]]="yes",1,0)</f>
        <v>0</v>
      </c>
      <c r="N1177" t="str">
        <f>IF(insurance9[[#This Row],[smoker]]="yes","Perokok","Non Perokok")</f>
        <v>Non Perokok</v>
      </c>
      <c r="O1177" s="138">
        <f>insurance9[[#This Row],[charges]]</f>
        <v>2154.3609999999999</v>
      </c>
      <c r="P1177" s="138" t="str" cm="1">
        <f t="array" ref="P1177">INDEX(bmi[bmi name],MATCH(1,(insurance9[[#This Row],[bmi]]&lt;bmi[bmi atas])*(insurance9[[#This Row],[bmi]]&gt;=bmi[bmi bawah]),0),0)</f>
        <v>Obesitas I</v>
      </c>
      <c r="Q1177" s="138">
        <f>insurance9[[#This Row],[cha]]</f>
        <v>2154.3609999999999</v>
      </c>
      <c r="R1177" s="138" t="str">
        <f>insurance9[[#This Row],[smo]]</f>
        <v>Non Perokok</v>
      </c>
      <c r="S1177" s="149">
        <f>insurance9[[#This Row],[bmi]]</f>
        <v>27.1</v>
      </c>
      <c r="T1177" s="149">
        <f>insurance9[[#This Row],[age]]</f>
        <v>22</v>
      </c>
      <c r="U1177" s="149">
        <f>insurance9[[#This Row],[bmi2]]</f>
        <v>27.1</v>
      </c>
      <c r="V1177">
        <f>insurance9[[#This Row],[charges_class]]</f>
        <v>1</v>
      </c>
      <c r="W1177">
        <f>VLOOKUP(insurance9[[#This Row],[region]],Table2[],2,0)</f>
        <v>3</v>
      </c>
      <c r="X1177">
        <f>IF(insurance9[[#This Row],[sex]]="female",0,1)</f>
        <v>0</v>
      </c>
      <c r="Y1177">
        <f>insurance9[[#This Row],[bmi]]</f>
        <v>27.1</v>
      </c>
      <c r="Z1177">
        <f>insurance9[[#This Row],[children]]</f>
        <v>0</v>
      </c>
    </row>
    <row r="1178" spans="1:26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 s="29">
        <v>23887.662700000001</v>
      </c>
      <c r="H1178" cm="1">
        <f t="array" ref="H1178">INDEX(kelas_charges[kelas],MATCH(1,(insurance9[[#This Row],[charges]]&gt;=kelas_charges[Lower])*(insurance9[[#This Row],[charges]]&lt;kelas_charges[Upper]),0),1)</f>
        <v>4</v>
      </c>
      <c r="I1178" t="str" cm="1">
        <f t="array" ref="I1178">INDEX(kelas_charges[desc],MATCH(1,(insurance9[[#This Row],[charges]]&gt;=kelas_charges[Lower])*(insurance9[[#This Row],[charges]]&lt;kelas_charges[Upper]),0),1)</f>
        <v>18207 s.d 23903</v>
      </c>
      <c r="J1178">
        <f>IF(insurance9[[#This Row],[charges]]&gt;16700,1,0)</f>
        <v>1</v>
      </c>
      <c r="K1178" s="138">
        <f>insurance9[[#This Row],[charges]]</f>
        <v>23887.662700000001</v>
      </c>
      <c r="L1178">
        <f>insurance9[[#This Row],[age]]</f>
        <v>52</v>
      </c>
      <c r="M1178">
        <f>IF(insurance9[[#This Row],[smoker]]="yes",1,0)</f>
        <v>1</v>
      </c>
      <c r="N1178" t="str">
        <f>IF(insurance9[[#This Row],[smoker]]="yes","Perokok","Non Perokok")</f>
        <v>Perokok</v>
      </c>
      <c r="O1178" s="138">
        <f>insurance9[[#This Row],[charges]]</f>
        <v>23887.662700000001</v>
      </c>
      <c r="P1178" s="138" t="str" cm="1">
        <f t="array" ref="P1178">INDEX(bmi[bmi name],MATCH(1,(insurance9[[#This Row],[bmi]]&lt;bmi[bmi atas])*(insurance9[[#This Row],[bmi]]&gt;=bmi[bmi bawah]),0),0)</f>
        <v>Overweight</v>
      </c>
      <c r="Q1178" s="138">
        <f>insurance9[[#This Row],[cha]]</f>
        <v>23887.662700000001</v>
      </c>
      <c r="R1178" s="138" t="str">
        <f>insurance9[[#This Row],[smo]]</f>
        <v>Perokok</v>
      </c>
      <c r="S1178" s="149">
        <f>insurance9[[#This Row],[bmi]]</f>
        <v>24.13</v>
      </c>
      <c r="T1178" s="149">
        <f>insurance9[[#This Row],[age]]</f>
        <v>52</v>
      </c>
      <c r="U1178" s="149">
        <f>insurance9[[#This Row],[bmi2]]</f>
        <v>24.13</v>
      </c>
      <c r="V1178">
        <f>insurance9[[#This Row],[charges_class]]</f>
        <v>4</v>
      </c>
      <c r="W1178">
        <f>VLOOKUP(insurance9[[#This Row],[region]],Table2[],2,0)</f>
        <v>1</v>
      </c>
      <c r="X1178">
        <f>IF(insurance9[[#This Row],[sex]]="female",0,1)</f>
        <v>0</v>
      </c>
      <c r="Y1178">
        <f>insurance9[[#This Row],[bmi]]</f>
        <v>24.13</v>
      </c>
      <c r="Z1178">
        <f>insurance9[[#This Row],[children]]</f>
        <v>1</v>
      </c>
    </row>
    <row r="1179" spans="1:26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 s="29">
        <v>6496.8860000000004</v>
      </c>
      <c r="H1179" cm="1">
        <f t="array" ref="H1179">INDEX(kelas_charges[kelas],MATCH(1,(insurance9[[#This Row],[charges]]&gt;=kelas_charges[Lower])*(insurance9[[#This Row],[charges]]&lt;kelas_charges[Upper]),0),1)</f>
        <v>1</v>
      </c>
      <c r="I1179" t="str" cm="1">
        <f t="array" ref="I1179">INDEX(kelas_charges[desc],MATCH(1,(insurance9[[#This Row],[charges]]&gt;=kelas_charges[Lower])*(insurance9[[#This Row],[charges]]&lt;kelas_charges[Upper]),0),1)</f>
        <v>1121 s.d 6817</v>
      </c>
      <c r="J1179">
        <f>IF(insurance9[[#This Row],[charges]]&gt;16700,1,0)</f>
        <v>0</v>
      </c>
      <c r="K1179" s="138">
        <f>insurance9[[#This Row],[charges]]</f>
        <v>6496.8860000000004</v>
      </c>
      <c r="L1179">
        <f>insurance9[[#This Row],[age]]</f>
        <v>40</v>
      </c>
      <c r="M1179">
        <f>IF(insurance9[[#This Row],[smoker]]="yes",1,0)</f>
        <v>0</v>
      </c>
      <c r="N1179" t="str">
        <f>IF(insurance9[[#This Row],[smoker]]="yes","Perokok","Non Perokok")</f>
        <v>Non Perokok</v>
      </c>
      <c r="O1179" s="138">
        <f>insurance9[[#This Row],[charges]]</f>
        <v>6496.8860000000004</v>
      </c>
      <c r="P1179" s="138" t="str" cm="1">
        <f t="array" ref="P1179">INDEX(bmi[bmi name],MATCH(1,(insurance9[[#This Row],[bmi]]&lt;bmi[bmi atas])*(insurance9[[#This Row],[bmi]]&gt;=bmi[bmi bawah]),0),0)</f>
        <v>Obesitas I</v>
      </c>
      <c r="Q1179" s="138">
        <f>insurance9[[#This Row],[cha]]</f>
        <v>6496.8860000000004</v>
      </c>
      <c r="R1179" s="138" t="str">
        <f>insurance9[[#This Row],[smo]]</f>
        <v>Non Perokok</v>
      </c>
      <c r="S1179" s="149">
        <f>insurance9[[#This Row],[bmi]]</f>
        <v>27.4</v>
      </c>
      <c r="T1179" s="149">
        <f>insurance9[[#This Row],[age]]</f>
        <v>40</v>
      </c>
      <c r="U1179" s="149">
        <f>insurance9[[#This Row],[bmi2]]</f>
        <v>27.4</v>
      </c>
      <c r="V1179">
        <f>insurance9[[#This Row],[charges_class]]</f>
        <v>1</v>
      </c>
      <c r="W1179">
        <f>VLOOKUP(insurance9[[#This Row],[region]],Table2[],2,0)</f>
        <v>3</v>
      </c>
      <c r="X1179">
        <f>IF(insurance9[[#This Row],[sex]]="female",0,1)</f>
        <v>0</v>
      </c>
      <c r="Y1179">
        <f>insurance9[[#This Row],[bmi]]</f>
        <v>27.4</v>
      </c>
      <c r="Z1179">
        <f>insurance9[[#This Row],[children]]</f>
        <v>1</v>
      </c>
    </row>
    <row r="1180" spans="1:26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 s="29">
        <v>2899.4893499999998</v>
      </c>
      <c r="H1180" cm="1">
        <f t="array" ref="H1180">INDEX(kelas_charges[kelas],MATCH(1,(insurance9[[#This Row],[charges]]&gt;=kelas_charges[Lower])*(insurance9[[#This Row],[charges]]&lt;kelas_charges[Upper]),0),1)</f>
        <v>1</v>
      </c>
      <c r="I1180" t="str" cm="1">
        <f t="array" ref="I1180">INDEX(kelas_charges[desc],MATCH(1,(insurance9[[#This Row],[charges]]&gt;=kelas_charges[Lower])*(insurance9[[#This Row],[charges]]&lt;kelas_charges[Upper]),0),1)</f>
        <v>1121 s.d 6817</v>
      </c>
      <c r="J1180">
        <f>IF(insurance9[[#This Row],[charges]]&gt;16700,1,0)</f>
        <v>0</v>
      </c>
      <c r="K1180" s="138">
        <f>insurance9[[#This Row],[charges]]</f>
        <v>2899.4893499999998</v>
      </c>
      <c r="L1180">
        <f>insurance9[[#This Row],[age]]</f>
        <v>23</v>
      </c>
      <c r="M1180">
        <f>IF(insurance9[[#This Row],[smoker]]="yes",1,0)</f>
        <v>0</v>
      </c>
      <c r="N1180" t="str">
        <f>IF(insurance9[[#This Row],[smoker]]="yes","Perokok","Non Perokok")</f>
        <v>Non Perokok</v>
      </c>
      <c r="O1180" s="138">
        <f>insurance9[[#This Row],[charges]]</f>
        <v>2899.4893499999998</v>
      </c>
      <c r="P1180" s="138" t="str" cm="1">
        <f t="array" ref="P1180">INDEX(bmi[bmi name],MATCH(1,(insurance9[[#This Row],[bmi]]&lt;bmi[bmi atas])*(insurance9[[#This Row],[bmi]]&gt;=bmi[bmi bawah]),0),0)</f>
        <v>Obesitas II</v>
      </c>
      <c r="Q1180" s="138">
        <f>insurance9[[#This Row],[cha]]</f>
        <v>2899.4893499999998</v>
      </c>
      <c r="R1180" s="138" t="str">
        <f>insurance9[[#This Row],[smo]]</f>
        <v>Non Perokok</v>
      </c>
      <c r="S1180" s="149">
        <f>insurance9[[#This Row],[bmi]]</f>
        <v>34.865000000000002</v>
      </c>
      <c r="T1180" s="149">
        <f>insurance9[[#This Row],[age]]</f>
        <v>23</v>
      </c>
      <c r="U1180" s="149">
        <f>insurance9[[#This Row],[bmi2]]</f>
        <v>34.865000000000002</v>
      </c>
      <c r="V1180">
        <f>insurance9[[#This Row],[charges_class]]</f>
        <v>1</v>
      </c>
      <c r="W1180">
        <f>VLOOKUP(insurance9[[#This Row],[region]],Table2[],2,0)</f>
        <v>2</v>
      </c>
      <c r="X1180">
        <f>IF(insurance9[[#This Row],[sex]]="female",0,1)</f>
        <v>0</v>
      </c>
      <c r="Y1180">
        <f>insurance9[[#This Row],[bmi]]</f>
        <v>34.865000000000002</v>
      </c>
      <c r="Z1180">
        <f>insurance9[[#This Row],[children]]</f>
        <v>0</v>
      </c>
    </row>
    <row r="1181" spans="1:26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 s="29">
        <v>19350.368900000001</v>
      </c>
      <c r="H1181" cm="1">
        <f t="array" ref="H1181">INDEX(kelas_charges[kelas],MATCH(1,(insurance9[[#This Row],[charges]]&gt;=kelas_charges[Lower])*(insurance9[[#This Row],[charges]]&lt;kelas_charges[Upper]),0),1)</f>
        <v>4</v>
      </c>
      <c r="I1181" t="str" cm="1">
        <f t="array" ref="I1181">INDEX(kelas_charges[desc],MATCH(1,(insurance9[[#This Row],[charges]]&gt;=kelas_charges[Lower])*(insurance9[[#This Row],[charges]]&lt;kelas_charges[Upper]),0),1)</f>
        <v>18207 s.d 23903</v>
      </c>
      <c r="J1181">
        <f>IF(insurance9[[#This Row],[charges]]&gt;16700,1,0)</f>
        <v>1</v>
      </c>
      <c r="K1181" s="138">
        <f>insurance9[[#This Row],[charges]]</f>
        <v>19350.368900000001</v>
      </c>
      <c r="L1181">
        <f>insurance9[[#This Row],[age]]</f>
        <v>31</v>
      </c>
      <c r="M1181">
        <f>IF(insurance9[[#This Row],[smoker]]="yes",1,0)</f>
        <v>1</v>
      </c>
      <c r="N1181" t="str">
        <f>IF(insurance9[[#This Row],[smoker]]="yes","Perokok","Non Perokok")</f>
        <v>Perokok</v>
      </c>
      <c r="O1181" s="138">
        <f>insurance9[[#This Row],[charges]]</f>
        <v>19350.368900000001</v>
      </c>
      <c r="P1181" s="138" t="str" cm="1">
        <f t="array" ref="P1181">INDEX(bmi[bmi name],MATCH(1,(insurance9[[#This Row],[bmi]]&lt;bmi[bmi atas])*(insurance9[[#This Row],[bmi]]&gt;=bmi[bmi bawah]),0),0)</f>
        <v>Obesitas I</v>
      </c>
      <c r="Q1181" s="138">
        <f>insurance9[[#This Row],[cha]]</f>
        <v>19350.368900000001</v>
      </c>
      <c r="R1181" s="138" t="str">
        <f>insurance9[[#This Row],[smo]]</f>
        <v>Perokok</v>
      </c>
      <c r="S1181" s="149">
        <f>insurance9[[#This Row],[bmi]]</f>
        <v>29.81</v>
      </c>
      <c r="T1181" s="149">
        <f>insurance9[[#This Row],[age]]</f>
        <v>31</v>
      </c>
      <c r="U1181" s="149">
        <f>insurance9[[#This Row],[bmi2]]</f>
        <v>29.81</v>
      </c>
      <c r="V1181">
        <f>insurance9[[#This Row],[charges_class]]</f>
        <v>4</v>
      </c>
      <c r="W1181">
        <f>VLOOKUP(insurance9[[#This Row],[region]],Table2[],2,0)</f>
        <v>4</v>
      </c>
      <c r="X1181">
        <f>IF(insurance9[[#This Row],[sex]]="female",0,1)</f>
        <v>1</v>
      </c>
      <c r="Y1181">
        <f>insurance9[[#This Row],[bmi]]</f>
        <v>29.81</v>
      </c>
      <c r="Z1181">
        <f>insurance9[[#This Row],[children]]</f>
        <v>0</v>
      </c>
    </row>
    <row r="1182" spans="1:26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 s="29">
        <v>7650.7737500000003</v>
      </c>
      <c r="H1182" cm="1">
        <f t="array" ref="H1182">INDEX(kelas_charges[kelas],MATCH(1,(insurance9[[#This Row],[charges]]&gt;=kelas_charges[Lower])*(insurance9[[#This Row],[charges]]&lt;kelas_charges[Upper]),0),1)</f>
        <v>2</v>
      </c>
      <c r="I1182" t="str" cm="1">
        <f t="array" ref="I1182">INDEX(kelas_charges[desc],MATCH(1,(insurance9[[#This Row],[charges]]&gt;=kelas_charges[Lower])*(insurance9[[#This Row],[charges]]&lt;kelas_charges[Upper]),0),1)</f>
        <v>6817 s.d 12512</v>
      </c>
      <c r="J1182">
        <f>IF(insurance9[[#This Row],[charges]]&gt;16700,1,0)</f>
        <v>0</v>
      </c>
      <c r="K1182" s="138">
        <f>insurance9[[#This Row],[charges]]</f>
        <v>7650.7737500000003</v>
      </c>
      <c r="L1182">
        <f>insurance9[[#This Row],[age]]</f>
        <v>42</v>
      </c>
      <c r="M1182">
        <f>IF(insurance9[[#This Row],[smoker]]="yes",1,0)</f>
        <v>0</v>
      </c>
      <c r="N1182" t="str">
        <f>IF(insurance9[[#This Row],[smoker]]="yes","Perokok","Non Perokok")</f>
        <v>Non Perokok</v>
      </c>
      <c r="O1182" s="138">
        <f>insurance9[[#This Row],[charges]]</f>
        <v>7650.7737500000003</v>
      </c>
      <c r="P1182" s="138" t="str" cm="1">
        <f t="array" ref="P1182">INDEX(bmi[bmi name],MATCH(1,(insurance9[[#This Row],[bmi]]&lt;bmi[bmi atas])*(insurance9[[#This Row],[bmi]]&gt;=bmi[bmi bawah]),0),0)</f>
        <v>Obesitas II</v>
      </c>
      <c r="Q1182" s="138">
        <f>insurance9[[#This Row],[cha]]</f>
        <v>7650.7737500000003</v>
      </c>
      <c r="R1182" s="138" t="str">
        <f>insurance9[[#This Row],[smo]]</f>
        <v>Non Perokok</v>
      </c>
      <c r="S1182" s="149">
        <f>insurance9[[#This Row],[bmi]]</f>
        <v>41.325000000000003</v>
      </c>
      <c r="T1182" s="149">
        <f>insurance9[[#This Row],[age]]</f>
        <v>42</v>
      </c>
      <c r="U1182" s="149">
        <f>insurance9[[#This Row],[bmi2]]</f>
        <v>41.325000000000003</v>
      </c>
      <c r="V1182">
        <f>insurance9[[#This Row],[charges_class]]</f>
        <v>2</v>
      </c>
      <c r="W1182">
        <f>VLOOKUP(insurance9[[#This Row],[region]],Table2[],2,0)</f>
        <v>2</v>
      </c>
      <c r="X1182">
        <f>IF(insurance9[[#This Row],[sex]]="female",0,1)</f>
        <v>0</v>
      </c>
      <c r="Y1182">
        <f>insurance9[[#This Row],[bmi]]</f>
        <v>41.325000000000003</v>
      </c>
      <c r="Z1182">
        <f>insurance9[[#This Row],[children]]</f>
        <v>1</v>
      </c>
    </row>
    <row r="1183" spans="1:26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 s="29">
        <v>2850.6837500000001</v>
      </c>
      <c r="H1183" cm="1">
        <f t="array" ref="H1183">INDEX(kelas_charges[kelas],MATCH(1,(insurance9[[#This Row],[charges]]&gt;=kelas_charges[Lower])*(insurance9[[#This Row],[charges]]&lt;kelas_charges[Upper]),0),1)</f>
        <v>1</v>
      </c>
      <c r="I1183" t="str" cm="1">
        <f t="array" ref="I1183">INDEX(kelas_charges[desc],MATCH(1,(insurance9[[#This Row],[charges]]&gt;=kelas_charges[Lower])*(insurance9[[#This Row],[charges]]&lt;kelas_charges[Upper]),0),1)</f>
        <v>1121 s.d 6817</v>
      </c>
      <c r="J1183">
        <f>IF(insurance9[[#This Row],[charges]]&gt;16700,1,0)</f>
        <v>0</v>
      </c>
      <c r="K1183" s="138">
        <f>insurance9[[#This Row],[charges]]</f>
        <v>2850.6837500000001</v>
      </c>
      <c r="L1183">
        <f>insurance9[[#This Row],[age]]</f>
        <v>24</v>
      </c>
      <c r="M1183">
        <f>IF(insurance9[[#This Row],[smoker]]="yes",1,0)</f>
        <v>0</v>
      </c>
      <c r="N1183" t="str">
        <f>IF(insurance9[[#This Row],[smoker]]="yes","Perokok","Non Perokok")</f>
        <v>Non Perokok</v>
      </c>
      <c r="O1183" s="138">
        <f>insurance9[[#This Row],[charges]]</f>
        <v>2850.6837500000001</v>
      </c>
      <c r="P1183" s="138" t="str" cm="1">
        <f t="array" ref="P1183">INDEX(bmi[bmi name],MATCH(1,(insurance9[[#This Row],[bmi]]&lt;bmi[bmi atas])*(insurance9[[#This Row],[bmi]]&gt;=bmi[bmi bawah]),0),0)</f>
        <v>Obesitas I</v>
      </c>
      <c r="Q1183" s="138">
        <f>insurance9[[#This Row],[cha]]</f>
        <v>2850.6837500000001</v>
      </c>
      <c r="R1183" s="138" t="str">
        <f>insurance9[[#This Row],[smo]]</f>
        <v>Non Perokok</v>
      </c>
      <c r="S1183" s="149">
        <f>insurance9[[#This Row],[bmi]]</f>
        <v>29.925000000000001</v>
      </c>
      <c r="T1183" s="149">
        <f>insurance9[[#This Row],[age]]</f>
        <v>24</v>
      </c>
      <c r="U1183" s="149">
        <f>insurance9[[#This Row],[bmi2]]</f>
        <v>29.925000000000001</v>
      </c>
      <c r="V1183">
        <f>insurance9[[#This Row],[charges_class]]</f>
        <v>1</v>
      </c>
      <c r="W1183">
        <f>VLOOKUP(insurance9[[#This Row],[region]],Table2[],2,0)</f>
        <v>1</v>
      </c>
      <c r="X1183">
        <f>IF(insurance9[[#This Row],[sex]]="female",0,1)</f>
        <v>0</v>
      </c>
      <c r="Y1183">
        <f>insurance9[[#This Row],[bmi]]</f>
        <v>29.925000000000001</v>
      </c>
      <c r="Z1183">
        <f>insurance9[[#This Row],[children]]</f>
        <v>0</v>
      </c>
    </row>
    <row r="1184" spans="1:26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 s="29">
        <v>2632.9920000000002</v>
      </c>
      <c r="H1184" cm="1">
        <f t="array" ref="H1184">INDEX(kelas_charges[kelas],MATCH(1,(insurance9[[#This Row],[charges]]&gt;=kelas_charges[Lower])*(insurance9[[#This Row],[charges]]&lt;kelas_charges[Upper]),0),1)</f>
        <v>1</v>
      </c>
      <c r="I1184" t="str" cm="1">
        <f t="array" ref="I1184">INDEX(kelas_charges[desc],MATCH(1,(insurance9[[#This Row],[charges]]&gt;=kelas_charges[Lower])*(insurance9[[#This Row],[charges]]&lt;kelas_charges[Upper]),0),1)</f>
        <v>1121 s.d 6817</v>
      </c>
      <c r="J1184">
        <f>IF(insurance9[[#This Row],[charges]]&gt;16700,1,0)</f>
        <v>0</v>
      </c>
      <c r="K1184" s="138">
        <f>insurance9[[#This Row],[charges]]</f>
        <v>2632.9920000000002</v>
      </c>
      <c r="L1184">
        <f>insurance9[[#This Row],[age]]</f>
        <v>25</v>
      </c>
      <c r="M1184">
        <f>IF(insurance9[[#This Row],[smoker]]="yes",1,0)</f>
        <v>0</v>
      </c>
      <c r="N1184" t="str">
        <f>IF(insurance9[[#This Row],[smoker]]="yes","Perokok","Non Perokok")</f>
        <v>Non Perokok</v>
      </c>
      <c r="O1184" s="138">
        <f>insurance9[[#This Row],[charges]]</f>
        <v>2632.9920000000002</v>
      </c>
      <c r="P1184" s="138" t="str" cm="1">
        <f t="array" ref="P1184">INDEX(bmi[bmi name],MATCH(1,(insurance9[[#This Row],[bmi]]&lt;bmi[bmi atas])*(insurance9[[#This Row],[bmi]]&gt;=bmi[bmi bawah]),0),0)</f>
        <v>Obesitas II</v>
      </c>
      <c r="Q1184" s="138">
        <f>insurance9[[#This Row],[cha]]</f>
        <v>2632.9920000000002</v>
      </c>
      <c r="R1184" s="138" t="str">
        <f>insurance9[[#This Row],[smo]]</f>
        <v>Non Perokok</v>
      </c>
      <c r="S1184" s="149">
        <f>insurance9[[#This Row],[bmi]]</f>
        <v>30.3</v>
      </c>
      <c r="T1184" s="149">
        <f>insurance9[[#This Row],[age]]</f>
        <v>25</v>
      </c>
      <c r="U1184" s="149">
        <f>insurance9[[#This Row],[bmi2]]</f>
        <v>30.3</v>
      </c>
      <c r="V1184">
        <f>insurance9[[#This Row],[charges_class]]</f>
        <v>1</v>
      </c>
      <c r="W1184">
        <f>VLOOKUP(insurance9[[#This Row],[region]],Table2[],2,0)</f>
        <v>3</v>
      </c>
      <c r="X1184">
        <f>IF(insurance9[[#This Row],[sex]]="female",0,1)</f>
        <v>0</v>
      </c>
      <c r="Y1184">
        <f>insurance9[[#This Row],[bmi]]</f>
        <v>30.3</v>
      </c>
      <c r="Z1184">
        <f>insurance9[[#This Row],[children]]</f>
        <v>0</v>
      </c>
    </row>
    <row r="1185" spans="1:26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 s="29">
        <v>9447.3824000000004</v>
      </c>
      <c r="H1185" cm="1">
        <f t="array" ref="H1185">INDEX(kelas_charges[kelas],MATCH(1,(insurance9[[#This Row],[charges]]&gt;=kelas_charges[Lower])*(insurance9[[#This Row],[charges]]&lt;kelas_charges[Upper]),0),1)</f>
        <v>2</v>
      </c>
      <c r="I1185" t="str" cm="1">
        <f t="array" ref="I1185">INDEX(kelas_charges[desc],MATCH(1,(insurance9[[#This Row],[charges]]&gt;=kelas_charges[Lower])*(insurance9[[#This Row],[charges]]&lt;kelas_charges[Upper]),0),1)</f>
        <v>6817 s.d 12512</v>
      </c>
      <c r="J1185">
        <f>IF(insurance9[[#This Row],[charges]]&gt;16700,1,0)</f>
        <v>0</v>
      </c>
      <c r="K1185" s="138">
        <f>insurance9[[#This Row],[charges]]</f>
        <v>9447.3824000000004</v>
      </c>
      <c r="L1185">
        <f>insurance9[[#This Row],[age]]</f>
        <v>48</v>
      </c>
      <c r="M1185">
        <f>IF(insurance9[[#This Row],[smoker]]="yes",1,0)</f>
        <v>0</v>
      </c>
      <c r="N1185" t="str">
        <f>IF(insurance9[[#This Row],[smoker]]="yes","Perokok","Non Perokok")</f>
        <v>Non Perokok</v>
      </c>
      <c r="O1185" s="138">
        <f>insurance9[[#This Row],[charges]]</f>
        <v>9447.3824000000004</v>
      </c>
      <c r="P1185" s="138" t="str" cm="1">
        <f t="array" ref="P1185">INDEX(bmi[bmi name],MATCH(1,(insurance9[[#This Row],[bmi]]&lt;bmi[bmi atas])*(insurance9[[#This Row],[bmi]]&gt;=bmi[bmi bawah]),0),0)</f>
        <v>Obesitas I</v>
      </c>
      <c r="Q1185" s="138">
        <f>insurance9[[#This Row],[cha]]</f>
        <v>9447.3824000000004</v>
      </c>
      <c r="R1185" s="138" t="str">
        <f>insurance9[[#This Row],[smo]]</f>
        <v>Non Perokok</v>
      </c>
      <c r="S1185" s="149">
        <f>insurance9[[#This Row],[bmi]]</f>
        <v>27.36</v>
      </c>
      <c r="T1185" s="149">
        <f>insurance9[[#This Row],[age]]</f>
        <v>48</v>
      </c>
      <c r="U1185" s="149">
        <f>insurance9[[#This Row],[bmi2]]</f>
        <v>27.36</v>
      </c>
      <c r="V1185">
        <f>insurance9[[#This Row],[charges_class]]</f>
        <v>2</v>
      </c>
      <c r="W1185">
        <f>VLOOKUP(insurance9[[#This Row],[region]],Table2[],2,0)</f>
        <v>2</v>
      </c>
      <c r="X1185">
        <f>IF(insurance9[[#This Row],[sex]]="female",0,1)</f>
        <v>0</v>
      </c>
      <c r="Y1185">
        <f>insurance9[[#This Row],[bmi]]</f>
        <v>27.36</v>
      </c>
      <c r="Z1185">
        <f>insurance9[[#This Row],[children]]</f>
        <v>1</v>
      </c>
    </row>
    <row r="1186" spans="1:26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 s="29">
        <v>18328.238099999999</v>
      </c>
      <c r="H1186" cm="1">
        <f t="array" ref="H1186">INDEX(kelas_charges[kelas],MATCH(1,(insurance9[[#This Row],[charges]]&gt;=kelas_charges[Lower])*(insurance9[[#This Row],[charges]]&lt;kelas_charges[Upper]),0),1)</f>
        <v>4</v>
      </c>
      <c r="I1186" t="str" cm="1">
        <f t="array" ref="I1186">INDEX(kelas_charges[desc],MATCH(1,(insurance9[[#This Row],[charges]]&gt;=kelas_charges[Lower])*(insurance9[[#This Row],[charges]]&lt;kelas_charges[Upper]),0),1)</f>
        <v>18207 s.d 23903</v>
      </c>
      <c r="J1186">
        <f>IF(insurance9[[#This Row],[charges]]&gt;16700,1,0)</f>
        <v>1</v>
      </c>
      <c r="K1186" s="138">
        <f>insurance9[[#This Row],[charges]]</f>
        <v>18328.238099999999</v>
      </c>
      <c r="L1186">
        <f>insurance9[[#This Row],[age]]</f>
        <v>23</v>
      </c>
      <c r="M1186">
        <f>IF(insurance9[[#This Row],[smoker]]="yes",1,0)</f>
        <v>1</v>
      </c>
      <c r="N1186" t="str">
        <f>IF(insurance9[[#This Row],[smoker]]="yes","Perokok","Non Perokok")</f>
        <v>Perokok</v>
      </c>
      <c r="O1186" s="138">
        <f>insurance9[[#This Row],[charges]]</f>
        <v>18328.238099999999</v>
      </c>
      <c r="P1186" s="138" t="str" cm="1">
        <f t="array" ref="P1186">INDEX(bmi[bmi name],MATCH(1,(insurance9[[#This Row],[bmi]]&lt;bmi[bmi atas])*(insurance9[[#This Row],[bmi]]&gt;=bmi[bmi bawah]),0),0)</f>
        <v>Obesitas I</v>
      </c>
      <c r="Q1186" s="138">
        <f>insurance9[[#This Row],[cha]]</f>
        <v>18328.238099999999</v>
      </c>
      <c r="R1186" s="138" t="str">
        <f>insurance9[[#This Row],[smo]]</f>
        <v>Perokok</v>
      </c>
      <c r="S1186" s="149">
        <f>insurance9[[#This Row],[bmi]]</f>
        <v>28.49</v>
      </c>
      <c r="T1186" s="149">
        <f>insurance9[[#This Row],[age]]</f>
        <v>23</v>
      </c>
      <c r="U1186" s="149">
        <f>insurance9[[#This Row],[bmi2]]</f>
        <v>28.49</v>
      </c>
      <c r="V1186">
        <f>insurance9[[#This Row],[charges_class]]</f>
        <v>4</v>
      </c>
      <c r="W1186">
        <f>VLOOKUP(insurance9[[#This Row],[region]],Table2[],2,0)</f>
        <v>4</v>
      </c>
      <c r="X1186">
        <f>IF(insurance9[[#This Row],[sex]]="female",0,1)</f>
        <v>0</v>
      </c>
      <c r="Y1186">
        <f>insurance9[[#This Row],[bmi]]</f>
        <v>28.49</v>
      </c>
      <c r="Z1186">
        <f>insurance9[[#This Row],[children]]</f>
        <v>1</v>
      </c>
    </row>
    <row r="1187" spans="1:26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 s="29">
        <v>8603.8233999999993</v>
      </c>
      <c r="H1187" cm="1">
        <f t="array" ref="H1187">INDEX(kelas_charges[kelas],MATCH(1,(insurance9[[#This Row],[charges]]&gt;=kelas_charges[Lower])*(insurance9[[#This Row],[charges]]&lt;kelas_charges[Upper]),0),1)</f>
        <v>2</v>
      </c>
      <c r="I1187" t="str" cm="1">
        <f t="array" ref="I1187">INDEX(kelas_charges[desc],MATCH(1,(insurance9[[#This Row],[charges]]&gt;=kelas_charges[Lower])*(insurance9[[#This Row],[charges]]&lt;kelas_charges[Upper]),0),1)</f>
        <v>6817 s.d 12512</v>
      </c>
      <c r="J1187">
        <f>IF(insurance9[[#This Row],[charges]]&gt;16700,1,0)</f>
        <v>0</v>
      </c>
      <c r="K1187" s="138">
        <f>insurance9[[#This Row],[charges]]</f>
        <v>8603.8233999999993</v>
      </c>
      <c r="L1187">
        <f>insurance9[[#This Row],[age]]</f>
        <v>45</v>
      </c>
      <c r="M1187">
        <f>IF(insurance9[[#This Row],[smoker]]="yes",1,0)</f>
        <v>0</v>
      </c>
      <c r="N1187" t="str">
        <f>IF(insurance9[[#This Row],[smoker]]="yes","Perokok","Non Perokok")</f>
        <v>Non Perokok</v>
      </c>
      <c r="O1187" s="138">
        <f>insurance9[[#This Row],[charges]]</f>
        <v>8603.8233999999993</v>
      </c>
      <c r="P1187" s="138" t="str" cm="1">
        <f t="array" ref="P1187">INDEX(bmi[bmi name],MATCH(1,(insurance9[[#This Row],[bmi]]&lt;bmi[bmi atas])*(insurance9[[#This Row],[bmi]]&gt;=bmi[bmi bawah]),0),0)</f>
        <v>Overweight</v>
      </c>
      <c r="Q1187" s="138">
        <f>insurance9[[#This Row],[cha]]</f>
        <v>8603.8233999999993</v>
      </c>
      <c r="R1187" s="138" t="str">
        <f>insurance9[[#This Row],[smo]]</f>
        <v>Non Perokok</v>
      </c>
      <c r="S1187" s="149">
        <f>insurance9[[#This Row],[bmi]]</f>
        <v>23.56</v>
      </c>
      <c r="T1187" s="149">
        <f>insurance9[[#This Row],[age]]</f>
        <v>45</v>
      </c>
      <c r="U1187" s="149">
        <f>insurance9[[#This Row],[bmi2]]</f>
        <v>23.56</v>
      </c>
      <c r="V1187">
        <f>insurance9[[#This Row],[charges_class]]</f>
        <v>2</v>
      </c>
      <c r="W1187">
        <f>VLOOKUP(insurance9[[#This Row],[region]],Table2[],2,0)</f>
        <v>2</v>
      </c>
      <c r="X1187">
        <f>IF(insurance9[[#This Row],[sex]]="female",0,1)</f>
        <v>1</v>
      </c>
      <c r="Y1187">
        <f>insurance9[[#This Row],[bmi]]</f>
        <v>23.56</v>
      </c>
      <c r="Z1187">
        <f>insurance9[[#This Row],[children]]</f>
        <v>2</v>
      </c>
    </row>
    <row r="1188" spans="1:26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 s="29">
        <v>37465.34375</v>
      </c>
      <c r="H1188" cm="1">
        <f t="array" ref="H1188">INDEX(kelas_charges[kelas],MATCH(1,(insurance9[[#This Row],[charges]]&gt;=kelas_charges[Lower])*(insurance9[[#This Row],[charges]]&lt;kelas_charges[Upper]),0),1)</f>
        <v>7</v>
      </c>
      <c r="I1188" t="str" cm="1">
        <f t="array" ref="I1188">INDEX(kelas_charges[desc],MATCH(1,(insurance9[[#This Row],[charges]]&gt;=kelas_charges[Lower])*(insurance9[[#This Row],[charges]]&lt;kelas_charges[Upper]),0),1)</f>
        <v>35293 s.d 40989</v>
      </c>
      <c r="J1188">
        <f>IF(insurance9[[#This Row],[charges]]&gt;16700,1,0)</f>
        <v>1</v>
      </c>
      <c r="K1188" s="138">
        <f>insurance9[[#This Row],[charges]]</f>
        <v>37465.34375</v>
      </c>
      <c r="L1188">
        <f>insurance9[[#This Row],[age]]</f>
        <v>20</v>
      </c>
      <c r="M1188">
        <f>IF(insurance9[[#This Row],[smoker]]="yes",1,0)</f>
        <v>1</v>
      </c>
      <c r="N1188" t="str">
        <f>IF(insurance9[[#This Row],[smoker]]="yes","Perokok","Non Perokok")</f>
        <v>Perokok</v>
      </c>
      <c r="O1188" s="138">
        <f>insurance9[[#This Row],[charges]]</f>
        <v>37465.34375</v>
      </c>
      <c r="P1188" s="138" t="str" cm="1">
        <f t="array" ref="P1188">INDEX(bmi[bmi name],MATCH(1,(insurance9[[#This Row],[bmi]]&lt;bmi[bmi atas])*(insurance9[[#This Row],[bmi]]&gt;=bmi[bmi bawah]),0),0)</f>
        <v>Obesitas II</v>
      </c>
      <c r="Q1188" s="138">
        <f>insurance9[[#This Row],[cha]]</f>
        <v>37465.34375</v>
      </c>
      <c r="R1188" s="138" t="str">
        <f>insurance9[[#This Row],[smo]]</f>
        <v>Perokok</v>
      </c>
      <c r="S1188" s="149">
        <f>insurance9[[#This Row],[bmi]]</f>
        <v>35.625</v>
      </c>
      <c r="T1188" s="149">
        <f>insurance9[[#This Row],[age]]</f>
        <v>20</v>
      </c>
      <c r="U1188" s="149">
        <f>insurance9[[#This Row],[bmi2]]</f>
        <v>35.625</v>
      </c>
      <c r="V1188">
        <f>insurance9[[#This Row],[charges_class]]</f>
        <v>7</v>
      </c>
      <c r="W1188">
        <f>VLOOKUP(insurance9[[#This Row],[region]],Table2[],2,0)</f>
        <v>1</v>
      </c>
      <c r="X1188">
        <f>IF(insurance9[[#This Row],[sex]]="female",0,1)</f>
        <v>1</v>
      </c>
      <c r="Y1188">
        <f>insurance9[[#This Row],[bmi]]</f>
        <v>35.625</v>
      </c>
      <c r="Z1188">
        <f>insurance9[[#This Row],[children]]</f>
        <v>3</v>
      </c>
    </row>
    <row r="1189" spans="1:26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 s="29">
        <v>13844.797200000001</v>
      </c>
      <c r="H1189" cm="1">
        <f t="array" ref="H1189">INDEX(kelas_charges[kelas],MATCH(1,(insurance9[[#This Row],[charges]]&gt;=kelas_charges[Lower])*(insurance9[[#This Row],[charges]]&lt;kelas_charges[Upper]),0),1)</f>
        <v>3</v>
      </c>
      <c r="I1189" t="str" cm="1">
        <f t="array" ref="I1189">INDEX(kelas_charges[desc],MATCH(1,(insurance9[[#This Row],[charges]]&gt;=kelas_charges[Lower])*(insurance9[[#This Row],[charges]]&lt;kelas_charges[Upper]),0),1)</f>
        <v>12512 s.d 18207</v>
      </c>
      <c r="J1189">
        <f>IF(insurance9[[#This Row],[charges]]&gt;16700,1,0)</f>
        <v>0</v>
      </c>
      <c r="K1189" s="138">
        <f>insurance9[[#This Row],[charges]]</f>
        <v>13844.797200000001</v>
      </c>
      <c r="L1189">
        <f>insurance9[[#This Row],[age]]</f>
        <v>62</v>
      </c>
      <c r="M1189">
        <f>IF(insurance9[[#This Row],[smoker]]="yes",1,0)</f>
        <v>0</v>
      </c>
      <c r="N1189" t="str">
        <f>IF(insurance9[[#This Row],[smoker]]="yes","Perokok","Non Perokok")</f>
        <v>Non Perokok</v>
      </c>
      <c r="O1189" s="138">
        <f>insurance9[[#This Row],[charges]]</f>
        <v>13844.797200000001</v>
      </c>
      <c r="P1189" s="138" t="str" cm="1">
        <f t="array" ref="P1189">INDEX(bmi[bmi name],MATCH(1,(insurance9[[#This Row],[bmi]]&lt;bmi[bmi atas])*(insurance9[[#This Row],[bmi]]&gt;=bmi[bmi bawah]),0),0)</f>
        <v>Obesitas II</v>
      </c>
      <c r="Q1189" s="138">
        <f>insurance9[[#This Row],[cha]]</f>
        <v>13844.797200000001</v>
      </c>
      <c r="R1189" s="138" t="str">
        <f>insurance9[[#This Row],[smo]]</f>
        <v>Non Perokok</v>
      </c>
      <c r="S1189" s="149">
        <f>insurance9[[#This Row],[bmi]]</f>
        <v>32.68</v>
      </c>
      <c r="T1189" s="149">
        <f>insurance9[[#This Row],[age]]</f>
        <v>62</v>
      </c>
      <c r="U1189" s="149">
        <f>insurance9[[#This Row],[bmi2]]</f>
        <v>32.68</v>
      </c>
      <c r="V1189">
        <f>insurance9[[#This Row],[charges_class]]</f>
        <v>3</v>
      </c>
      <c r="W1189">
        <f>VLOOKUP(insurance9[[#This Row],[region]],Table2[],2,0)</f>
        <v>1</v>
      </c>
      <c r="X1189">
        <f>IF(insurance9[[#This Row],[sex]]="female",0,1)</f>
        <v>0</v>
      </c>
      <c r="Y1189">
        <f>insurance9[[#This Row],[bmi]]</f>
        <v>32.68</v>
      </c>
      <c r="Z1189">
        <f>insurance9[[#This Row],[children]]</f>
        <v>0</v>
      </c>
    </row>
    <row r="1190" spans="1:26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 s="29">
        <v>21771.3423</v>
      </c>
      <c r="H1190" cm="1">
        <f t="array" ref="H1190">INDEX(kelas_charges[kelas],MATCH(1,(insurance9[[#This Row],[charges]]&gt;=kelas_charges[Lower])*(insurance9[[#This Row],[charges]]&lt;kelas_charges[Upper]),0),1)</f>
        <v>4</v>
      </c>
      <c r="I1190" t="str" cm="1">
        <f t="array" ref="I1190">INDEX(kelas_charges[desc],MATCH(1,(insurance9[[#This Row],[charges]]&gt;=kelas_charges[Lower])*(insurance9[[#This Row],[charges]]&lt;kelas_charges[Upper]),0),1)</f>
        <v>18207 s.d 23903</v>
      </c>
      <c r="J1190">
        <f>IF(insurance9[[#This Row],[charges]]&gt;16700,1,0)</f>
        <v>1</v>
      </c>
      <c r="K1190" s="138">
        <f>insurance9[[#This Row],[charges]]</f>
        <v>21771.3423</v>
      </c>
      <c r="L1190">
        <f>insurance9[[#This Row],[age]]</f>
        <v>43</v>
      </c>
      <c r="M1190">
        <f>IF(insurance9[[#This Row],[smoker]]="yes",1,0)</f>
        <v>1</v>
      </c>
      <c r="N1190" t="str">
        <f>IF(insurance9[[#This Row],[smoker]]="yes","Perokok","Non Perokok")</f>
        <v>Perokok</v>
      </c>
      <c r="O1190" s="138">
        <f>insurance9[[#This Row],[charges]]</f>
        <v>21771.3423</v>
      </c>
      <c r="P1190" s="138" t="str" cm="1">
        <f t="array" ref="P1190">INDEX(bmi[bmi name],MATCH(1,(insurance9[[#This Row],[bmi]]&lt;bmi[bmi atas])*(insurance9[[#This Row],[bmi]]&gt;=bmi[bmi bawah]),0),0)</f>
        <v>Obesitas I</v>
      </c>
      <c r="Q1190" s="138">
        <f>insurance9[[#This Row],[cha]]</f>
        <v>21771.3423</v>
      </c>
      <c r="R1190" s="138" t="str">
        <f>insurance9[[#This Row],[smo]]</f>
        <v>Perokok</v>
      </c>
      <c r="S1190" s="149">
        <f>insurance9[[#This Row],[bmi]]</f>
        <v>25.27</v>
      </c>
      <c r="T1190" s="149">
        <f>insurance9[[#This Row],[age]]</f>
        <v>43</v>
      </c>
      <c r="U1190" s="149">
        <f>insurance9[[#This Row],[bmi2]]</f>
        <v>25.27</v>
      </c>
      <c r="V1190">
        <f>insurance9[[#This Row],[charges_class]]</f>
        <v>4</v>
      </c>
      <c r="W1190">
        <f>VLOOKUP(insurance9[[#This Row],[region]],Table2[],2,0)</f>
        <v>2</v>
      </c>
      <c r="X1190">
        <f>IF(insurance9[[#This Row],[sex]]="female",0,1)</f>
        <v>0</v>
      </c>
      <c r="Y1190">
        <f>insurance9[[#This Row],[bmi]]</f>
        <v>25.27</v>
      </c>
      <c r="Z1190">
        <f>insurance9[[#This Row],[children]]</f>
        <v>1</v>
      </c>
    </row>
    <row r="1191" spans="1:26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 s="29">
        <v>13126.677449999999</v>
      </c>
      <c r="H1191" cm="1">
        <f t="array" ref="H1191">INDEX(kelas_charges[kelas],MATCH(1,(insurance9[[#This Row],[charges]]&gt;=kelas_charges[Lower])*(insurance9[[#This Row],[charges]]&lt;kelas_charges[Upper]),0),1)</f>
        <v>3</v>
      </c>
      <c r="I1191" t="str" cm="1">
        <f t="array" ref="I1191">INDEX(kelas_charges[desc],MATCH(1,(insurance9[[#This Row],[charges]]&gt;=kelas_charges[Lower])*(insurance9[[#This Row],[charges]]&lt;kelas_charges[Upper]),0),1)</f>
        <v>12512 s.d 18207</v>
      </c>
      <c r="J1191">
        <f>IF(insurance9[[#This Row],[charges]]&gt;16700,1,0)</f>
        <v>0</v>
      </c>
      <c r="K1191" s="138">
        <f>insurance9[[#This Row],[charges]]</f>
        <v>13126.677449999999</v>
      </c>
      <c r="L1191">
        <f>insurance9[[#This Row],[age]]</f>
        <v>23</v>
      </c>
      <c r="M1191">
        <f>IF(insurance9[[#This Row],[smoker]]="yes",1,0)</f>
        <v>0</v>
      </c>
      <c r="N1191" t="str">
        <f>IF(insurance9[[#This Row],[smoker]]="yes","Perokok","Non Perokok")</f>
        <v>Non Perokok</v>
      </c>
      <c r="O1191" s="138">
        <f>insurance9[[#This Row],[charges]]</f>
        <v>13126.677449999999</v>
      </c>
      <c r="P1191" s="138" t="str" cm="1">
        <f t="array" ref="P1191">INDEX(bmi[bmi name],MATCH(1,(insurance9[[#This Row],[bmi]]&lt;bmi[bmi atas])*(insurance9[[#This Row],[bmi]]&gt;=bmi[bmi bawah]),0),0)</f>
        <v>Obesitas I</v>
      </c>
      <c r="Q1191" s="138">
        <f>insurance9[[#This Row],[cha]]</f>
        <v>13126.677449999999</v>
      </c>
      <c r="R1191" s="138" t="str">
        <f>insurance9[[#This Row],[smo]]</f>
        <v>Non Perokok</v>
      </c>
      <c r="S1191" s="149">
        <f>insurance9[[#This Row],[bmi]]</f>
        <v>28</v>
      </c>
      <c r="T1191" s="149">
        <f>insurance9[[#This Row],[age]]</f>
        <v>23</v>
      </c>
      <c r="U1191" s="149">
        <f>insurance9[[#This Row],[bmi2]]</f>
        <v>28</v>
      </c>
      <c r="V1191">
        <f>insurance9[[#This Row],[charges_class]]</f>
        <v>3</v>
      </c>
      <c r="W1191">
        <f>VLOOKUP(insurance9[[#This Row],[region]],Table2[],2,0)</f>
        <v>3</v>
      </c>
      <c r="X1191">
        <f>IF(insurance9[[#This Row],[sex]]="female",0,1)</f>
        <v>0</v>
      </c>
      <c r="Y1191">
        <f>insurance9[[#This Row],[bmi]]</f>
        <v>28</v>
      </c>
      <c r="Z1191">
        <f>insurance9[[#This Row],[children]]</f>
        <v>0</v>
      </c>
    </row>
    <row r="1192" spans="1:26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 s="29">
        <v>5327.4002499999997</v>
      </c>
      <c r="H1192" cm="1">
        <f t="array" ref="H1192">INDEX(kelas_charges[kelas],MATCH(1,(insurance9[[#This Row],[charges]]&gt;=kelas_charges[Lower])*(insurance9[[#This Row],[charges]]&lt;kelas_charges[Upper]),0),1)</f>
        <v>1</v>
      </c>
      <c r="I1192" t="str" cm="1">
        <f t="array" ref="I1192">INDEX(kelas_charges[desc],MATCH(1,(insurance9[[#This Row],[charges]]&gt;=kelas_charges[Lower])*(insurance9[[#This Row],[charges]]&lt;kelas_charges[Upper]),0),1)</f>
        <v>1121 s.d 6817</v>
      </c>
      <c r="J1192">
        <f>IF(insurance9[[#This Row],[charges]]&gt;16700,1,0)</f>
        <v>0</v>
      </c>
      <c r="K1192" s="138">
        <f>insurance9[[#This Row],[charges]]</f>
        <v>5327.4002499999997</v>
      </c>
      <c r="L1192">
        <f>insurance9[[#This Row],[age]]</f>
        <v>31</v>
      </c>
      <c r="M1192">
        <f>IF(insurance9[[#This Row],[smoker]]="yes",1,0)</f>
        <v>0</v>
      </c>
      <c r="N1192" t="str">
        <f>IF(insurance9[[#This Row],[smoker]]="yes","Perokok","Non Perokok")</f>
        <v>Non Perokok</v>
      </c>
      <c r="O1192" s="138">
        <f>insurance9[[#This Row],[charges]]</f>
        <v>5327.4002499999997</v>
      </c>
      <c r="P1192" s="138" t="str" cm="1">
        <f t="array" ref="P1192">INDEX(bmi[bmi name],MATCH(1,(insurance9[[#This Row],[bmi]]&lt;bmi[bmi atas])*(insurance9[[#This Row],[bmi]]&gt;=bmi[bmi bawah]),0),0)</f>
        <v>Obesitas II</v>
      </c>
      <c r="Q1192" s="138">
        <f>insurance9[[#This Row],[cha]]</f>
        <v>5327.4002499999997</v>
      </c>
      <c r="R1192" s="138" t="str">
        <f>insurance9[[#This Row],[smo]]</f>
        <v>Non Perokok</v>
      </c>
      <c r="S1192" s="149">
        <f>insurance9[[#This Row],[bmi]]</f>
        <v>32.774999999999999</v>
      </c>
      <c r="T1192" s="149">
        <f>insurance9[[#This Row],[age]]</f>
        <v>31</v>
      </c>
      <c r="U1192" s="149">
        <f>insurance9[[#This Row],[bmi2]]</f>
        <v>32.774999999999999</v>
      </c>
      <c r="V1192">
        <f>insurance9[[#This Row],[charges_class]]</f>
        <v>1</v>
      </c>
      <c r="W1192">
        <f>VLOOKUP(insurance9[[#This Row],[region]],Table2[],2,0)</f>
        <v>1</v>
      </c>
      <c r="X1192">
        <f>IF(insurance9[[#This Row],[sex]]="female",0,1)</f>
        <v>0</v>
      </c>
      <c r="Y1192">
        <f>insurance9[[#This Row],[bmi]]</f>
        <v>32.774999999999999</v>
      </c>
      <c r="Z1192">
        <f>insurance9[[#This Row],[children]]</f>
        <v>2</v>
      </c>
    </row>
    <row r="1193" spans="1:26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 s="29">
        <v>13725.47184</v>
      </c>
      <c r="H1193" cm="1">
        <f t="array" ref="H1193">INDEX(kelas_charges[kelas],MATCH(1,(insurance9[[#This Row],[charges]]&gt;=kelas_charges[Lower])*(insurance9[[#This Row],[charges]]&lt;kelas_charges[Upper]),0),1)</f>
        <v>3</v>
      </c>
      <c r="I1193" t="str" cm="1">
        <f t="array" ref="I1193">INDEX(kelas_charges[desc],MATCH(1,(insurance9[[#This Row],[charges]]&gt;=kelas_charges[Lower])*(insurance9[[#This Row],[charges]]&lt;kelas_charges[Upper]),0),1)</f>
        <v>12512 s.d 18207</v>
      </c>
      <c r="J1193">
        <f>IF(insurance9[[#This Row],[charges]]&gt;16700,1,0)</f>
        <v>0</v>
      </c>
      <c r="K1193" s="138">
        <f>insurance9[[#This Row],[charges]]</f>
        <v>13725.47184</v>
      </c>
      <c r="L1193">
        <f>insurance9[[#This Row],[age]]</f>
        <v>41</v>
      </c>
      <c r="M1193">
        <f>IF(insurance9[[#This Row],[smoker]]="yes",1,0)</f>
        <v>0</v>
      </c>
      <c r="N1193" t="str">
        <f>IF(insurance9[[#This Row],[smoker]]="yes","Perokok","Non Perokok")</f>
        <v>Non Perokok</v>
      </c>
      <c r="O1193" s="138">
        <f>insurance9[[#This Row],[charges]]</f>
        <v>13725.47184</v>
      </c>
      <c r="P1193" s="138" t="str" cm="1">
        <f t="array" ref="P1193">INDEX(bmi[bmi name],MATCH(1,(insurance9[[#This Row],[bmi]]&lt;bmi[bmi atas])*(insurance9[[#This Row],[bmi]]&gt;=bmi[bmi bawah]),0),0)</f>
        <v>Normal</v>
      </c>
      <c r="Q1193" s="138">
        <f>insurance9[[#This Row],[cha]]</f>
        <v>13725.47184</v>
      </c>
      <c r="R1193" s="138" t="str">
        <f>insurance9[[#This Row],[smo]]</f>
        <v>Non Perokok</v>
      </c>
      <c r="S1193" s="149">
        <f>insurance9[[#This Row],[bmi]]</f>
        <v>21.754999999999999</v>
      </c>
      <c r="T1193" s="149">
        <f>insurance9[[#This Row],[age]]</f>
        <v>41</v>
      </c>
      <c r="U1193" s="149">
        <f>insurance9[[#This Row],[bmi2]]</f>
        <v>21.754999999999999</v>
      </c>
      <c r="V1193">
        <f>insurance9[[#This Row],[charges_class]]</f>
        <v>3</v>
      </c>
      <c r="W1193">
        <f>VLOOKUP(insurance9[[#This Row],[region]],Table2[],2,0)</f>
        <v>2</v>
      </c>
      <c r="X1193">
        <f>IF(insurance9[[#This Row],[sex]]="female",0,1)</f>
        <v>0</v>
      </c>
      <c r="Y1193">
        <f>insurance9[[#This Row],[bmi]]</f>
        <v>21.754999999999999</v>
      </c>
      <c r="Z1193">
        <f>insurance9[[#This Row],[children]]</f>
        <v>1</v>
      </c>
    </row>
    <row r="1194" spans="1:26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 s="29">
        <v>13019.161050000001</v>
      </c>
      <c r="H1194" cm="1">
        <f t="array" ref="H1194">INDEX(kelas_charges[kelas],MATCH(1,(insurance9[[#This Row],[charges]]&gt;=kelas_charges[Lower])*(insurance9[[#This Row],[charges]]&lt;kelas_charges[Upper]),0),1)</f>
        <v>3</v>
      </c>
      <c r="I1194" t="str" cm="1">
        <f t="array" ref="I1194">INDEX(kelas_charges[desc],MATCH(1,(insurance9[[#This Row],[charges]]&gt;=kelas_charges[Lower])*(insurance9[[#This Row],[charges]]&lt;kelas_charges[Upper]),0),1)</f>
        <v>12512 s.d 18207</v>
      </c>
      <c r="J1194">
        <f>IF(insurance9[[#This Row],[charges]]&gt;16700,1,0)</f>
        <v>0</v>
      </c>
      <c r="K1194" s="138">
        <f>insurance9[[#This Row],[charges]]</f>
        <v>13019.161050000001</v>
      </c>
      <c r="L1194">
        <f>insurance9[[#This Row],[age]]</f>
        <v>58</v>
      </c>
      <c r="M1194">
        <f>IF(insurance9[[#This Row],[smoker]]="yes",1,0)</f>
        <v>0</v>
      </c>
      <c r="N1194" t="str">
        <f>IF(insurance9[[#This Row],[smoker]]="yes","Perokok","Non Perokok")</f>
        <v>Non Perokok</v>
      </c>
      <c r="O1194" s="138">
        <f>insurance9[[#This Row],[charges]]</f>
        <v>13019.161050000001</v>
      </c>
      <c r="P1194" s="138" t="str" cm="1">
        <f t="array" ref="P1194">INDEX(bmi[bmi name],MATCH(1,(insurance9[[#This Row],[bmi]]&lt;bmi[bmi atas])*(insurance9[[#This Row],[bmi]]&gt;=bmi[bmi bawah]),0),0)</f>
        <v>Obesitas II</v>
      </c>
      <c r="Q1194" s="138">
        <f>insurance9[[#This Row],[cha]]</f>
        <v>13019.161050000001</v>
      </c>
      <c r="R1194" s="138" t="str">
        <f>insurance9[[#This Row],[smo]]</f>
        <v>Non Perokok</v>
      </c>
      <c r="S1194" s="149">
        <f>insurance9[[#This Row],[bmi]]</f>
        <v>32.395000000000003</v>
      </c>
      <c r="T1194" s="149">
        <f>insurance9[[#This Row],[age]]</f>
        <v>58</v>
      </c>
      <c r="U1194" s="149">
        <f>insurance9[[#This Row],[bmi2]]</f>
        <v>32.395000000000003</v>
      </c>
      <c r="V1194">
        <f>insurance9[[#This Row],[charges_class]]</f>
        <v>3</v>
      </c>
      <c r="W1194">
        <f>VLOOKUP(insurance9[[#This Row],[region]],Table2[],2,0)</f>
        <v>2</v>
      </c>
      <c r="X1194">
        <f>IF(insurance9[[#This Row],[sex]]="female",0,1)</f>
        <v>0</v>
      </c>
      <c r="Y1194">
        <f>insurance9[[#This Row],[bmi]]</f>
        <v>32.395000000000003</v>
      </c>
      <c r="Z1194">
        <f>insurance9[[#This Row],[children]]</f>
        <v>1</v>
      </c>
    </row>
    <row r="1195" spans="1:26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 s="29">
        <v>8671.1912499999999</v>
      </c>
      <c r="H1195" cm="1">
        <f t="array" ref="H1195">INDEX(kelas_charges[kelas],MATCH(1,(insurance9[[#This Row],[charges]]&gt;=kelas_charges[Lower])*(insurance9[[#This Row],[charges]]&lt;kelas_charges[Upper]),0),1)</f>
        <v>2</v>
      </c>
      <c r="I1195" t="str" cm="1">
        <f t="array" ref="I1195">INDEX(kelas_charges[desc],MATCH(1,(insurance9[[#This Row],[charges]]&gt;=kelas_charges[Lower])*(insurance9[[#This Row],[charges]]&lt;kelas_charges[Upper]),0),1)</f>
        <v>6817 s.d 12512</v>
      </c>
      <c r="J1195">
        <f>IF(insurance9[[#This Row],[charges]]&gt;16700,1,0)</f>
        <v>0</v>
      </c>
      <c r="K1195" s="138">
        <f>insurance9[[#This Row],[charges]]</f>
        <v>8671.1912499999999</v>
      </c>
      <c r="L1195">
        <f>insurance9[[#This Row],[age]]</f>
        <v>48</v>
      </c>
      <c r="M1195">
        <f>IF(insurance9[[#This Row],[smoker]]="yes",1,0)</f>
        <v>0</v>
      </c>
      <c r="N1195" t="str">
        <f>IF(insurance9[[#This Row],[smoker]]="yes","Perokok","Non Perokok")</f>
        <v>Non Perokok</v>
      </c>
      <c r="O1195" s="138">
        <f>insurance9[[#This Row],[charges]]</f>
        <v>8671.1912499999999</v>
      </c>
      <c r="P1195" s="138" t="str" cm="1">
        <f t="array" ref="P1195">INDEX(bmi[bmi name],MATCH(1,(insurance9[[#This Row],[bmi]]&lt;bmi[bmi atas])*(insurance9[[#This Row],[bmi]]&gt;=bmi[bmi bawah]),0),0)</f>
        <v>Obesitas II</v>
      </c>
      <c r="Q1195" s="138">
        <f>insurance9[[#This Row],[cha]]</f>
        <v>8671.1912499999999</v>
      </c>
      <c r="R1195" s="138" t="str">
        <f>insurance9[[#This Row],[smo]]</f>
        <v>Non Perokok</v>
      </c>
      <c r="S1195" s="149">
        <f>insurance9[[#This Row],[bmi]]</f>
        <v>36.575000000000003</v>
      </c>
      <c r="T1195" s="149">
        <f>insurance9[[#This Row],[age]]</f>
        <v>48</v>
      </c>
      <c r="U1195" s="149">
        <f>insurance9[[#This Row],[bmi2]]</f>
        <v>36.575000000000003</v>
      </c>
      <c r="V1195">
        <f>insurance9[[#This Row],[charges_class]]</f>
        <v>2</v>
      </c>
      <c r="W1195">
        <f>VLOOKUP(insurance9[[#This Row],[region]],Table2[],2,0)</f>
        <v>1</v>
      </c>
      <c r="X1195">
        <f>IF(insurance9[[#This Row],[sex]]="female",0,1)</f>
        <v>0</v>
      </c>
      <c r="Y1195">
        <f>insurance9[[#This Row],[bmi]]</f>
        <v>36.575000000000003</v>
      </c>
      <c r="Z1195">
        <f>insurance9[[#This Row],[children]]</f>
        <v>0</v>
      </c>
    </row>
    <row r="1196" spans="1:26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 s="29">
        <v>4134.0824499999999</v>
      </c>
      <c r="H1196" cm="1">
        <f t="array" ref="H1196">INDEX(kelas_charges[kelas],MATCH(1,(insurance9[[#This Row],[charges]]&gt;=kelas_charges[Lower])*(insurance9[[#This Row],[charges]]&lt;kelas_charges[Upper]),0),1)</f>
        <v>1</v>
      </c>
      <c r="I1196" t="str" cm="1">
        <f t="array" ref="I1196">INDEX(kelas_charges[desc],MATCH(1,(insurance9[[#This Row],[charges]]&gt;=kelas_charges[Lower])*(insurance9[[#This Row],[charges]]&lt;kelas_charges[Upper]),0),1)</f>
        <v>1121 s.d 6817</v>
      </c>
      <c r="J1196">
        <f>IF(insurance9[[#This Row],[charges]]&gt;16700,1,0)</f>
        <v>0</v>
      </c>
      <c r="K1196" s="138">
        <f>insurance9[[#This Row],[charges]]</f>
        <v>4134.0824499999999</v>
      </c>
      <c r="L1196">
        <f>insurance9[[#This Row],[age]]</f>
        <v>31</v>
      </c>
      <c r="M1196">
        <f>IF(insurance9[[#This Row],[smoker]]="yes",1,0)</f>
        <v>0</v>
      </c>
      <c r="N1196" t="str">
        <f>IF(insurance9[[#This Row],[smoker]]="yes","Perokok","Non Perokok")</f>
        <v>Non Perokok</v>
      </c>
      <c r="O1196" s="138">
        <f>insurance9[[#This Row],[charges]]</f>
        <v>4134.0824499999999</v>
      </c>
      <c r="P1196" s="138" t="str" cm="1">
        <f t="array" ref="P1196">INDEX(bmi[bmi name],MATCH(1,(insurance9[[#This Row],[bmi]]&lt;bmi[bmi atas])*(insurance9[[#This Row],[bmi]]&gt;=bmi[bmi bawah]),0),0)</f>
        <v>Normal</v>
      </c>
      <c r="Q1196" s="138">
        <f>insurance9[[#This Row],[cha]]</f>
        <v>4134.0824499999999</v>
      </c>
      <c r="R1196" s="138" t="str">
        <f>insurance9[[#This Row],[smo]]</f>
        <v>Non Perokok</v>
      </c>
      <c r="S1196" s="149">
        <f>insurance9[[#This Row],[bmi]]</f>
        <v>21.754999999999999</v>
      </c>
      <c r="T1196" s="149">
        <f>insurance9[[#This Row],[age]]</f>
        <v>31</v>
      </c>
      <c r="U1196" s="149">
        <f>insurance9[[#This Row],[bmi2]]</f>
        <v>21.754999999999999</v>
      </c>
      <c r="V1196">
        <f>insurance9[[#This Row],[charges_class]]</f>
        <v>1</v>
      </c>
      <c r="W1196">
        <f>VLOOKUP(insurance9[[#This Row],[region]],Table2[],2,0)</f>
        <v>1</v>
      </c>
      <c r="X1196">
        <f>IF(insurance9[[#This Row],[sex]]="female",0,1)</f>
        <v>0</v>
      </c>
      <c r="Y1196">
        <f>insurance9[[#This Row],[bmi]]</f>
        <v>21.754999999999999</v>
      </c>
      <c r="Z1196">
        <f>insurance9[[#This Row],[children]]</f>
        <v>0</v>
      </c>
    </row>
    <row r="1197" spans="1:26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 s="29">
        <v>18838.703659999999</v>
      </c>
      <c r="H1197" cm="1">
        <f t="array" ref="H1197">INDEX(kelas_charges[kelas],MATCH(1,(insurance9[[#This Row],[charges]]&gt;=kelas_charges[Lower])*(insurance9[[#This Row],[charges]]&lt;kelas_charges[Upper]),0),1)</f>
        <v>4</v>
      </c>
      <c r="I1197" t="str" cm="1">
        <f t="array" ref="I1197">INDEX(kelas_charges[desc],MATCH(1,(insurance9[[#This Row],[charges]]&gt;=kelas_charges[Lower])*(insurance9[[#This Row],[charges]]&lt;kelas_charges[Upper]),0),1)</f>
        <v>18207 s.d 23903</v>
      </c>
      <c r="J1197">
        <f>IF(insurance9[[#This Row],[charges]]&gt;16700,1,0)</f>
        <v>1</v>
      </c>
      <c r="K1197" s="138">
        <f>insurance9[[#This Row],[charges]]</f>
        <v>18838.703659999999</v>
      </c>
      <c r="L1197">
        <f>insurance9[[#This Row],[age]]</f>
        <v>19</v>
      </c>
      <c r="M1197">
        <f>IF(insurance9[[#This Row],[smoker]]="yes",1,0)</f>
        <v>0</v>
      </c>
      <c r="N1197" t="str">
        <f>IF(insurance9[[#This Row],[smoker]]="yes","Perokok","Non Perokok")</f>
        <v>Non Perokok</v>
      </c>
      <c r="O1197" s="138">
        <f>insurance9[[#This Row],[charges]]</f>
        <v>18838.703659999999</v>
      </c>
      <c r="P1197" s="138" t="str" cm="1">
        <f t="array" ref="P1197">INDEX(bmi[bmi name],MATCH(1,(insurance9[[#This Row],[bmi]]&lt;bmi[bmi atas])*(insurance9[[#This Row],[bmi]]&gt;=bmi[bmi bawah]),0),0)</f>
        <v>Obesitas I</v>
      </c>
      <c r="Q1197" s="138">
        <f>insurance9[[#This Row],[cha]]</f>
        <v>18838.703659999999</v>
      </c>
      <c r="R1197" s="138" t="str">
        <f>insurance9[[#This Row],[smo]]</f>
        <v>Non Perokok</v>
      </c>
      <c r="S1197" s="149">
        <f>insurance9[[#This Row],[bmi]]</f>
        <v>27.93</v>
      </c>
      <c r="T1197" s="149">
        <f>insurance9[[#This Row],[age]]</f>
        <v>19</v>
      </c>
      <c r="U1197" s="149">
        <f>insurance9[[#This Row],[bmi2]]</f>
        <v>27.93</v>
      </c>
      <c r="V1197">
        <f>insurance9[[#This Row],[charges_class]]</f>
        <v>4</v>
      </c>
      <c r="W1197">
        <f>VLOOKUP(insurance9[[#This Row],[region]],Table2[],2,0)</f>
        <v>1</v>
      </c>
      <c r="X1197">
        <f>IF(insurance9[[#This Row],[sex]]="female",0,1)</f>
        <v>0</v>
      </c>
      <c r="Y1197">
        <f>insurance9[[#This Row],[bmi]]</f>
        <v>27.93</v>
      </c>
      <c r="Z1197">
        <f>insurance9[[#This Row],[children]]</f>
        <v>3</v>
      </c>
    </row>
    <row r="1198" spans="1:26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 s="29">
        <v>33307.550799999997</v>
      </c>
      <c r="H1198" cm="1">
        <f t="array" ref="H1198">INDEX(kelas_charges[kelas],MATCH(1,(insurance9[[#This Row],[charges]]&gt;=kelas_charges[Lower])*(insurance9[[#This Row],[charges]]&lt;kelas_charges[Upper]),0),1)</f>
        <v>6</v>
      </c>
      <c r="I1198" t="str" cm="1">
        <f t="array" ref="I1198">INDEX(kelas_charges[desc],MATCH(1,(insurance9[[#This Row],[charges]]&gt;=kelas_charges[Lower])*(insurance9[[#This Row],[charges]]&lt;kelas_charges[Upper]),0),1)</f>
        <v>29598 s.d 35293</v>
      </c>
      <c r="J1198">
        <f>IF(insurance9[[#This Row],[charges]]&gt;16700,1,0)</f>
        <v>1</v>
      </c>
      <c r="K1198" s="138">
        <f>insurance9[[#This Row],[charges]]</f>
        <v>33307.550799999997</v>
      </c>
      <c r="L1198">
        <f>insurance9[[#This Row],[age]]</f>
        <v>19</v>
      </c>
      <c r="M1198">
        <f>IF(insurance9[[#This Row],[smoker]]="yes",1,0)</f>
        <v>1</v>
      </c>
      <c r="N1198" t="str">
        <f>IF(insurance9[[#This Row],[smoker]]="yes","Perokok","Non Perokok")</f>
        <v>Perokok</v>
      </c>
      <c r="O1198" s="138">
        <f>insurance9[[#This Row],[charges]]</f>
        <v>33307.550799999997</v>
      </c>
      <c r="P1198" s="138" t="str" cm="1">
        <f t="array" ref="P1198">INDEX(bmi[bmi name],MATCH(1,(insurance9[[#This Row],[bmi]]&lt;bmi[bmi atas])*(insurance9[[#This Row],[bmi]]&gt;=bmi[bmi bawah]),0),0)</f>
        <v>Obesitas II</v>
      </c>
      <c r="Q1198" s="138">
        <f>insurance9[[#This Row],[cha]]</f>
        <v>33307.550799999997</v>
      </c>
      <c r="R1198" s="138" t="str">
        <f>insurance9[[#This Row],[smo]]</f>
        <v>Perokok</v>
      </c>
      <c r="S1198" s="149">
        <f>insurance9[[#This Row],[bmi]]</f>
        <v>30.02</v>
      </c>
      <c r="T1198" s="149">
        <f>insurance9[[#This Row],[age]]</f>
        <v>19</v>
      </c>
      <c r="U1198" s="149">
        <f>insurance9[[#This Row],[bmi2]]</f>
        <v>30.02</v>
      </c>
      <c r="V1198">
        <f>insurance9[[#This Row],[charges_class]]</f>
        <v>6</v>
      </c>
      <c r="W1198">
        <f>VLOOKUP(insurance9[[#This Row],[region]],Table2[],2,0)</f>
        <v>1</v>
      </c>
      <c r="X1198">
        <f>IF(insurance9[[#This Row],[sex]]="female",0,1)</f>
        <v>0</v>
      </c>
      <c r="Y1198">
        <f>insurance9[[#This Row],[bmi]]</f>
        <v>30.02</v>
      </c>
      <c r="Z1198">
        <f>insurance9[[#This Row],[children]]</f>
        <v>0</v>
      </c>
    </row>
    <row r="1199" spans="1:26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 s="29">
        <v>5699.8374999999996</v>
      </c>
      <c r="H1199" cm="1">
        <f t="array" ref="H1199">INDEX(kelas_charges[kelas],MATCH(1,(insurance9[[#This Row],[charges]]&gt;=kelas_charges[Lower])*(insurance9[[#This Row],[charges]]&lt;kelas_charges[Upper]),0),1)</f>
        <v>1</v>
      </c>
      <c r="I1199" t="str" cm="1">
        <f t="array" ref="I1199">INDEX(kelas_charges[desc],MATCH(1,(insurance9[[#This Row],[charges]]&gt;=kelas_charges[Lower])*(insurance9[[#This Row],[charges]]&lt;kelas_charges[Upper]),0),1)</f>
        <v>1121 s.d 6817</v>
      </c>
      <c r="J1199">
        <f>IF(insurance9[[#This Row],[charges]]&gt;16700,1,0)</f>
        <v>0</v>
      </c>
      <c r="K1199" s="138">
        <f>insurance9[[#This Row],[charges]]</f>
        <v>5699.8374999999996</v>
      </c>
      <c r="L1199">
        <f>insurance9[[#This Row],[age]]</f>
        <v>41</v>
      </c>
      <c r="M1199">
        <f>IF(insurance9[[#This Row],[smoker]]="yes",1,0)</f>
        <v>0</v>
      </c>
      <c r="N1199" t="str">
        <f>IF(insurance9[[#This Row],[smoker]]="yes","Perokok","Non Perokok")</f>
        <v>Non Perokok</v>
      </c>
      <c r="O1199" s="138">
        <f>insurance9[[#This Row],[charges]]</f>
        <v>5699.8374999999996</v>
      </c>
      <c r="P1199" s="138" t="str" cm="1">
        <f t="array" ref="P1199">INDEX(bmi[bmi name],MATCH(1,(insurance9[[#This Row],[bmi]]&lt;bmi[bmi atas])*(insurance9[[#This Row],[bmi]]&gt;=bmi[bmi bawah]),0),0)</f>
        <v>Obesitas II</v>
      </c>
      <c r="Q1199" s="138">
        <f>insurance9[[#This Row],[cha]]</f>
        <v>5699.8374999999996</v>
      </c>
      <c r="R1199" s="138" t="str">
        <f>insurance9[[#This Row],[smo]]</f>
        <v>Non Perokok</v>
      </c>
      <c r="S1199" s="149">
        <f>insurance9[[#This Row],[bmi]]</f>
        <v>33.549999999999997</v>
      </c>
      <c r="T1199" s="149">
        <f>insurance9[[#This Row],[age]]</f>
        <v>41</v>
      </c>
      <c r="U1199" s="149">
        <f>insurance9[[#This Row],[bmi2]]</f>
        <v>33.549999999999997</v>
      </c>
      <c r="V1199">
        <f>insurance9[[#This Row],[charges_class]]</f>
        <v>1</v>
      </c>
      <c r="W1199">
        <f>VLOOKUP(insurance9[[#This Row],[region]],Table2[],2,0)</f>
        <v>4</v>
      </c>
      <c r="X1199">
        <f>IF(insurance9[[#This Row],[sex]]="female",0,1)</f>
        <v>1</v>
      </c>
      <c r="Y1199">
        <f>insurance9[[#This Row],[bmi]]</f>
        <v>33.549999999999997</v>
      </c>
      <c r="Z1199">
        <f>insurance9[[#This Row],[children]]</f>
        <v>0</v>
      </c>
    </row>
    <row r="1200" spans="1:26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 s="29">
        <v>6393.6034499999996</v>
      </c>
      <c r="H1200" cm="1">
        <f t="array" ref="H1200">INDEX(kelas_charges[kelas],MATCH(1,(insurance9[[#This Row],[charges]]&gt;=kelas_charges[Lower])*(insurance9[[#This Row],[charges]]&lt;kelas_charges[Upper]),0),1)</f>
        <v>1</v>
      </c>
      <c r="I1200" t="str" cm="1">
        <f t="array" ref="I1200">INDEX(kelas_charges[desc],MATCH(1,(insurance9[[#This Row],[charges]]&gt;=kelas_charges[Lower])*(insurance9[[#This Row],[charges]]&lt;kelas_charges[Upper]),0),1)</f>
        <v>1121 s.d 6817</v>
      </c>
      <c r="J1200">
        <f>IF(insurance9[[#This Row],[charges]]&gt;16700,1,0)</f>
        <v>0</v>
      </c>
      <c r="K1200" s="138">
        <f>insurance9[[#This Row],[charges]]</f>
        <v>6393.6034499999996</v>
      </c>
      <c r="L1200">
        <f>insurance9[[#This Row],[age]]</f>
        <v>40</v>
      </c>
      <c r="M1200">
        <f>IF(insurance9[[#This Row],[smoker]]="yes",1,0)</f>
        <v>0</v>
      </c>
      <c r="N1200" t="str">
        <f>IF(insurance9[[#This Row],[smoker]]="yes","Perokok","Non Perokok")</f>
        <v>Non Perokok</v>
      </c>
      <c r="O1200" s="138">
        <f>insurance9[[#This Row],[charges]]</f>
        <v>6393.6034499999996</v>
      </c>
      <c r="P1200" s="138" t="str" cm="1">
        <f t="array" ref="P1200">INDEX(bmi[bmi name],MATCH(1,(insurance9[[#This Row],[bmi]]&lt;bmi[bmi atas])*(insurance9[[#This Row],[bmi]]&gt;=bmi[bmi bawah]),0),0)</f>
        <v>Obesitas I</v>
      </c>
      <c r="Q1200" s="138">
        <f>insurance9[[#This Row],[cha]]</f>
        <v>6393.6034499999996</v>
      </c>
      <c r="R1200" s="138" t="str">
        <f>insurance9[[#This Row],[smo]]</f>
        <v>Non Perokok</v>
      </c>
      <c r="S1200" s="149">
        <f>insurance9[[#This Row],[bmi]]</f>
        <v>29.355</v>
      </c>
      <c r="T1200" s="149">
        <f>insurance9[[#This Row],[age]]</f>
        <v>40</v>
      </c>
      <c r="U1200" s="149">
        <f>insurance9[[#This Row],[bmi2]]</f>
        <v>29.355</v>
      </c>
      <c r="V1200">
        <f>insurance9[[#This Row],[charges_class]]</f>
        <v>1</v>
      </c>
      <c r="W1200">
        <f>VLOOKUP(insurance9[[#This Row],[region]],Table2[],2,0)</f>
        <v>1</v>
      </c>
      <c r="X1200">
        <f>IF(insurance9[[#This Row],[sex]]="female",0,1)</f>
        <v>1</v>
      </c>
      <c r="Y1200">
        <f>insurance9[[#This Row],[bmi]]</f>
        <v>29.355</v>
      </c>
      <c r="Z1200">
        <f>insurance9[[#This Row],[children]]</f>
        <v>1</v>
      </c>
    </row>
    <row r="1201" spans="1:26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 s="29">
        <v>4934.7049999999999</v>
      </c>
      <c r="H1201" cm="1">
        <f t="array" ref="H1201">INDEX(kelas_charges[kelas],MATCH(1,(insurance9[[#This Row],[charges]]&gt;=kelas_charges[Lower])*(insurance9[[#This Row],[charges]]&lt;kelas_charges[Upper]),0),1)</f>
        <v>1</v>
      </c>
      <c r="I1201" t="str" cm="1">
        <f t="array" ref="I1201">INDEX(kelas_charges[desc],MATCH(1,(insurance9[[#This Row],[charges]]&gt;=kelas_charges[Lower])*(insurance9[[#This Row],[charges]]&lt;kelas_charges[Upper]),0),1)</f>
        <v>1121 s.d 6817</v>
      </c>
      <c r="J1201">
        <f>IF(insurance9[[#This Row],[charges]]&gt;16700,1,0)</f>
        <v>0</v>
      </c>
      <c r="K1201" s="138">
        <f>insurance9[[#This Row],[charges]]</f>
        <v>4934.7049999999999</v>
      </c>
      <c r="L1201">
        <f>insurance9[[#This Row],[age]]</f>
        <v>31</v>
      </c>
      <c r="M1201">
        <f>IF(insurance9[[#This Row],[smoker]]="yes",1,0)</f>
        <v>0</v>
      </c>
      <c r="N1201" t="str">
        <f>IF(insurance9[[#This Row],[smoker]]="yes","Perokok","Non Perokok")</f>
        <v>Non Perokok</v>
      </c>
      <c r="O1201" s="138">
        <f>insurance9[[#This Row],[charges]]</f>
        <v>4934.7049999999999</v>
      </c>
      <c r="P1201" s="138" t="str" cm="1">
        <f t="array" ref="P1201">INDEX(bmi[bmi name],MATCH(1,(insurance9[[#This Row],[bmi]]&lt;bmi[bmi atas])*(insurance9[[#This Row],[bmi]]&gt;=bmi[bmi bawah]),0),0)</f>
        <v>Obesitas I</v>
      </c>
      <c r="Q1201" s="138">
        <f>insurance9[[#This Row],[cha]]</f>
        <v>4934.7049999999999</v>
      </c>
      <c r="R1201" s="138" t="str">
        <f>insurance9[[#This Row],[smo]]</f>
        <v>Non Perokok</v>
      </c>
      <c r="S1201" s="149">
        <f>insurance9[[#This Row],[bmi]]</f>
        <v>25.8</v>
      </c>
      <c r="T1201" s="149">
        <f>insurance9[[#This Row],[age]]</f>
        <v>31</v>
      </c>
      <c r="U1201" s="149">
        <f>insurance9[[#This Row],[bmi2]]</f>
        <v>25.8</v>
      </c>
      <c r="V1201">
        <f>insurance9[[#This Row],[charges_class]]</f>
        <v>1</v>
      </c>
      <c r="W1201">
        <f>VLOOKUP(insurance9[[#This Row],[region]],Table2[],2,0)</f>
        <v>3</v>
      </c>
      <c r="X1201">
        <f>IF(insurance9[[#This Row],[sex]]="female",0,1)</f>
        <v>0</v>
      </c>
      <c r="Y1201">
        <f>insurance9[[#This Row],[bmi]]</f>
        <v>25.8</v>
      </c>
      <c r="Z1201">
        <f>insurance9[[#This Row],[children]]</f>
        <v>2</v>
      </c>
    </row>
    <row r="1202" spans="1:26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 s="29">
        <v>6198.7518</v>
      </c>
      <c r="H1202" cm="1">
        <f t="array" ref="H1202">INDEX(kelas_charges[kelas],MATCH(1,(insurance9[[#This Row],[charges]]&gt;=kelas_charges[Lower])*(insurance9[[#This Row],[charges]]&lt;kelas_charges[Upper]),0),1)</f>
        <v>1</v>
      </c>
      <c r="I1202" t="str" cm="1">
        <f t="array" ref="I1202">INDEX(kelas_charges[desc],MATCH(1,(insurance9[[#This Row],[charges]]&gt;=kelas_charges[Lower])*(insurance9[[#This Row],[charges]]&lt;kelas_charges[Upper]),0),1)</f>
        <v>1121 s.d 6817</v>
      </c>
      <c r="J1202">
        <f>IF(insurance9[[#This Row],[charges]]&gt;16700,1,0)</f>
        <v>0</v>
      </c>
      <c r="K1202" s="138">
        <f>insurance9[[#This Row],[charges]]</f>
        <v>6198.7518</v>
      </c>
      <c r="L1202">
        <f>insurance9[[#This Row],[age]]</f>
        <v>37</v>
      </c>
      <c r="M1202">
        <f>IF(insurance9[[#This Row],[smoker]]="yes",1,0)</f>
        <v>0</v>
      </c>
      <c r="N1202" t="str">
        <f>IF(insurance9[[#This Row],[smoker]]="yes","Perokok","Non Perokok")</f>
        <v>Non Perokok</v>
      </c>
      <c r="O1202" s="138">
        <f>insurance9[[#This Row],[charges]]</f>
        <v>6198.7518</v>
      </c>
      <c r="P1202" s="138" t="str" cm="1">
        <f t="array" ref="P1202">INDEX(bmi[bmi name],MATCH(1,(insurance9[[#This Row],[bmi]]&lt;bmi[bmi atas])*(insurance9[[#This Row],[bmi]]&gt;=bmi[bmi bawah]),0),0)</f>
        <v>Overweight</v>
      </c>
      <c r="Q1202" s="138">
        <f>insurance9[[#This Row],[cha]]</f>
        <v>6198.7518</v>
      </c>
      <c r="R1202" s="138" t="str">
        <f>insurance9[[#This Row],[smo]]</f>
        <v>Non Perokok</v>
      </c>
      <c r="S1202" s="149">
        <f>insurance9[[#This Row],[bmi]]</f>
        <v>24.32</v>
      </c>
      <c r="T1202" s="149">
        <f>insurance9[[#This Row],[age]]</f>
        <v>37</v>
      </c>
      <c r="U1202" s="149">
        <f>insurance9[[#This Row],[bmi2]]</f>
        <v>24.32</v>
      </c>
      <c r="V1202">
        <f>insurance9[[#This Row],[charges_class]]</f>
        <v>1</v>
      </c>
      <c r="W1202">
        <f>VLOOKUP(insurance9[[#This Row],[region]],Table2[],2,0)</f>
        <v>1</v>
      </c>
      <c r="X1202">
        <f>IF(insurance9[[#This Row],[sex]]="female",0,1)</f>
        <v>1</v>
      </c>
      <c r="Y1202">
        <f>insurance9[[#This Row],[bmi]]</f>
        <v>24.32</v>
      </c>
      <c r="Z1202">
        <f>insurance9[[#This Row],[children]]</f>
        <v>2</v>
      </c>
    </row>
    <row r="1203" spans="1:26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 s="29">
        <v>8733.2292500000003</v>
      </c>
      <c r="H1203" cm="1">
        <f t="array" ref="H1203">INDEX(kelas_charges[kelas],MATCH(1,(insurance9[[#This Row],[charges]]&gt;=kelas_charges[Lower])*(insurance9[[#This Row],[charges]]&lt;kelas_charges[Upper]),0),1)</f>
        <v>2</v>
      </c>
      <c r="I1203" t="str" cm="1">
        <f t="array" ref="I1203">INDEX(kelas_charges[desc],MATCH(1,(insurance9[[#This Row],[charges]]&gt;=kelas_charges[Lower])*(insurance9[[#This Row],[charges]]&lt;kelas_charges[Upper]),0),1)</f>
        <v>6817 s.d 12512</v>
      </c>
      <c r="J1203">
        <f>IF(insurance9[[#This Row],[charges]]&gt;16700,1,0)</f>
        <v>0</v>
      </c>
      <c r="K1203" s="138">
        <f>insurance9[[#This Row],[charges]]</f>
        <v>8733.2292500000003</v>
      </c>
      <c r="L1203">
        <f>insurance9[[#This Row],[age]]</f>
        <v>46</v>
      </c>
      <c r="M1203">
        <f>IF(insurance9[[#This Row],[smoker]]="yes",1,0)</f>
        <v>0</v>
      </c>
      <c r="N1203" t="str">
        <f>IF(insurance9[[#This Row],[smoker]]="yes","Perokok","Non Perokok")</f>
        <v>Non Perokok</v>
      </c>
      <c r="O1203" s="138">
        <f>insurance9[[#This Row],[charges]]</f>
        <v>8733.2292500000003</v>
      </c>
      <c r="P1203" s="138" t="str" cm="1">
        <f t="array" ref="P1203">INDEX(bmi[bmi name],MATCH(1,(insurance9[[#This Row],[bmi]]&lt;bmi[bmi atas])*(insurance9[[#This Row],[bmi]]&gt;=bmi[bmi bawah]),0),0)</f>
        <v>Obesitas II</v>
      </c>
      <c r="Q1203" s="138">
        <f>insurance9[[#This Row],[cha]]</f>
        <v>8733.2292500000003</v>
      </c>
      <c r="R1203" s="138" t="str">
        <f>insurance9[[#This Row],[smo]]</f>
        <v>Non Perokok</v>
      </c>
      <c r="S1203" s="149">
        <f>insurance9[[#This Row],[bmi]]</f>
        <v>40.375</v>
      </c>
      <c r="T1203" s="149">
        <f>insurance9[[#This Row],[age]]</f>
        <v>46</v>
      </c>
      <c r="U1203" s="149">
        <f>insurance9[[#This Row],[bmi2]]</f>
        <v>40.375</v>
      </c>
      <c r="V1203">
        <f>insurance9[[#This Row],[charges_class]]</f>
        <v>2</v>
      </c>
      <c r="W1203">
        <f>VLOOKUP(insurance9[[#This Row],[region]],Table2[],2,0)</f>
        <v>1</v>
      </c>
      <c r="X1203">
        <f>IF(insurance9[[#This Row],[sex]]="female",0,1)</f>
        <v>1</v>
      </c>
      <c r="Y1203">
        <f>insurance9[[#This Row],[bmi]]</f>
        <v>40.375</v>
      </c>
      <c r="Z1203">
        <f>insurance9[[#This Row],[children]]</f>
        <v>2</v>
      </c>
    </row>
    <row r="1204" spans="1:26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 s="29">
        <v>2055.3249000000001</v>
      </c>
      <c r="H1204" cm="1">
        <f t="array" ref="H1204">INDEX(kelas_charges[kelas],MATCH(1,(insurance9[[#This Row],[charges]]&gt;=kelas_charges[Lower])*(insurance9[[#This Row],[charges]]&lt;kelas_charges[Upper]),0),1)</f>
        <v>1</v>
      </c>
      <c r="I1204" t="str" cm="1">
        <f t="array" ref="I1204">INDEX(kelas_charges[desc],MATCH(1,(insurance9[[#This Row],[charges]]&gt;=kelas_charges[Lower])*(insurance9[[#This Row],[charges]]&lt;kelas_charges[Upper]),0),1)</f>
        <v>1121 s.d 6817</v>
      </c>
      <c r="J1204">
        <f>IF(insurance9[[#This Row],[charges]]&gt;16700,1,0)</f>
        <v>0</v>
      </c>
      <c r="K1204" s="138">
        <f>insurance9[[#This Row],[charges]]</f>
        <v>2055.3249000000001</v>
      </c>
      <c r="L1204">
        <f>insurance9[[#This Row],[age]]</f>
        <v>22</v>
      </c>
      <c r="M1204">
        <f>IF(insurance9[[#This Row],[smoker]]="yes",1,0)</f>
        <v>0</v>
      </c>
      <c r="N1204" t="str">
        <f>IF(insurance9[[#This Row],[smoker]]="yes","Perokok","Non Perokok")</f>
        <v>Non Perokok</v>
      </c>
      <c r="O1204" s="138">
        <f>insurance9[[#This Row],[charges]]</f>
        <v>2055.3249000000001</v>
      </c>
      <c r="P1204" s="138" t="str" cm="1">
        <f t="array" ref="P1204">INDEX(bmi[bmi name],MATCH(1,(insurance9[[#This Row],[bmi]]&lt;bmi[bmi atas])*(insurance9[[#This Row],[bmi]]&gt;=bmi[bmi bawah]),0),0)</f>
        <v>Obesitas II</v>
      </c>
      <c r="Q1204" s="138">
        <f>insurance9[[#This Row],[cha]]</f>
        <v>2055.3249000000001</v>
      </c>
      <c r="R1204" s="138" t="str">
        <f>insurance9[[#This Row],[smo]]</f>
        <v>Non Perokok</v>
      </c>
      <c r="S1204" s="149">
        <f>insurance9[[#This Row],[bmi]]</f>
        <v>32.11</v>
      </c>
      <c r="T1204" s="149">
        <f>insurance9[[#This Row],[age]]</f>
        <v>22</v>
      </c>
      <c r="U1204" s="149">
        <f>insurance9[[#This Row],[bmi2]]</f>
        <v>32.11</v>
      </c>
      <c r="V1204">
        <f>insurance9[[#This Row],[charges_class]]</f>
        <v>1</v>
      </c>
      <c r="W1204">
        <f>VLOOKUP(insurance9[[#This Row],[region]],Table2[],2,0)</f>
        <v>1</v>
      </c>
      <c r="X1204">
        <f>IF(insurance9[[#This Row],[sex]]="female",0,1)</f>
        <v>1</v>
      </c>
      <c r="Y1204">
        <f>insurance9[[#This Row],[bmi]]</f>
        <v>32.11</v>
      </c>
      <c r="Z1204">
        <f>insurance9[[#This Row],[children]]</f>
        <v>0</v>
      </c>
    </row>
    <row r="1205" spans="1:26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 s="29">
        <v>9964.06</v>
      </c>
      <c r="H1205" cm="1">
        <f t="array" ref="H1205">INDEX(kelas_charges[kelas],MATCH(1,(insurance9[[#This Row],[charges]]&gt;=kelas_charges[Lower])*(insurance9[[#This Row],[charges]]&lt;kelas_charges[Upper]),0),1)</f>
        <v>2</v>
      </c>
      <c r="I1205" t="str" cm="1">
        <f t="array" ref="I1205">INDEX(kelas_charges[desc],MATCH(1,(insurance9[[#This Row],[charges]]&gt;=kelas_charges[Lower])*(insurance9[[#This Row],[charges]]&lt;kelas_charges[Upper]),0),1)</f>
        <v>6817 s.d 12512</v>
      </c>
      <c r="J1205">
        <f>IF(insurance9[[#This Row],[charges]]&gt;16700,1,0)</f>
        <v>0</v>
      </c>
      <c r="K1205" s="138">
        <f>insurance9[[#This Row],[charges]]</f>
        <v>9964.06</v>
      </c>
      <c r="L1205">
        <f>insurance9[[#This Row],[age]]</f>
        <v>51</v>
      </c>
      <c r="M1205">
        <f>IF(insurance9[[#This Row],[smoker]]="yes",1,0)</f>
        <v>0</v>
      </c>
      <c r="N1205" t="str">
        <f>IF(insurance9[[#This Row],[smoker]]="yes","Perokok","Non Perokok")</f>
        <v>Non Perokok</v>
      </c>
      <c r="O1205" s="138">
        <f>insurance9[[#This Row],[charges]]</f>
        <v>9964.06</v>
      </c>
      <c r="P1205" s="138" t="str" cm="1">
        <f t="array" ref="P1205">INDEX(bmi[bmi name],MATCH(1,(insurance9[[#This Row],[bmi]]&lt;bmi[bmi atas])*(insurance9[[#This Row],[bmi]]&gt;=bmi[bmi bawah]),0),0)</f>
        <v>Obesitas II</v>
      </c>
      <c r="Q1205" s="138">
        <f>insurance9[[#This Row],[cha]]</f>
        <v>9964.06</v>
      </c>
      <c r="R1205" s="138" t="str">
        <f>insurance9[[#This Row],[smo]]</f>
        <v>Non Perokok</v>
      </c>
      <c r="S1205" s="149">
        <f>insurance9[[#This Row],[bmi]]</f>
        <v>32.299999999999997</v>
      </c>
      <c r="T1205" s="149">
        <f>insurance9[[#This Row],[age]]</f>
        <v>51</v>
      </c>
      <c r="U1205" s="149">
        <f>insurance9[[#This Row],[bmi2]]</f>
        <v>32.299999999999997</v>
      </c>
      <c r="V1205">
        <f>insurance9[[#This Row],[charges_class]]</f>
        <v>2</v>
      </c>
      <c r="W1205">
        <f>VLOOKUP(insurance9[[#This Row],[region]],Table2[],2,0)</f>
        <v>2</v>
      </c>
      <c r="X1205">
        <f>IF(insurance9[[#This Row],[sex]]="female",0,1)</f>
        <v>1</v>
      </c>
      <c r="Y1205">
        <f>insurance9[[#This Row],[bmi]]</f>
        <v>32.299999999999997</v>
      </c>
      <c r="Z1205">
        <f>insurance9[[#This Row],[children]]</f>
        <v>1</v>
      </c>
    </row>
    <row r="1206" spans="1:26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 s="29">
        <v>18223.4512</v>
      </c>
      <c r="H1206" cm="1">
        <f t="array" ref="H1206">INDEX(kelas_charges[kelas],MATCH(1,(insurance9[[#This Row],[charges]]&gt;=kelas_charges[Lower])*(insurance9[[#This Row],[charges]]&lt;kelas_charges[Upper]),0),1)</f>
        <v>4</v>
      </c>
      <c r="I1206" t="str" cm="1">
        <f t="array" ref="I1206">INDEX(kelas_charges[desc],MATCH(1,(insurance9[[#This Row],[charges]]&gt;=kelas_charges[Lower])*(insurance9[[#This Row],[charges]]&lt;kelas_charges[Upper]),0),1)</f>
        <v>18207 s.d 23903</v>
      </c>
      <c r="J1206">
        <f>IF(insurance9[[#This Row],[charges]]&gt;16700,1,0)</f>
        <v>1</v>
      </c>
      <c r="K1206" s="138">
        <f>insurance9[[#This Row],[charges]]</f>
        <v>18223.4512</v>
      </c>
      <c r="L1206">
        <f>insurance9[[#This Row],[age]]</f>
        <v>18</v>
      </c>
      <c r="M1206">
        <f>IF(insurance9[[#This Row],[smoker]]="yes",1,0)</f>
        <v>1</v>
      </c>
      <c r="N1206" t="str">
        <f>IF(insurance9[[#This Row],[smoker]]="yes","Perokok","Non Perokok")</f>
        <v>Perokok</v>
      </c>
      <c r="O1206" s="138">
        <f>insurance9[[#This Row],[charges]]</f>
        <v>18223.4512</v>
      </c>
      <c r="P1206" s="138" t="str" cm="1">
        <f t="array" ref="P1206">INDEX(bmi[bmi name],MATCH(1,(insurance9[[#This Row],[bmi]]&lt;bmi[bmi atas])*(insurance9[[#This Row],[bmi]]&gt;=bmi[bmi bawah]),0),0)</f>
        <v>Obesitas I</v>
      </c>
      <c r="Q1206" s="138">
        <f>insurance9[[#This Row],[cha]]</f>
        <v>18223.4512</v>
      </c>
      <c r="R1206" s="138" t="str">
        <f>insurance9[[#This Row],[smo]]</f>
        <v>Perokok</v>
      </c>
      <c r="S1206" s="149">
        <f>insurance9[[#This Row],[bmi]]</f>
        <v>27.28</v>
      </c>
      <c r="T1206" s="149">
        <f>insurance9[[#This Row],[age]]</f>
        <v>18</v>
      </c>
      <c r="U1206" s="149">
        <f>insurance9[[#This Row],[bmi2]]</f>
        <v>27.28</v>
      </c>
      <c r="V1206">
        <f>insurance9[[#This Row],[charges_class]]</f>
        <v>4</v>
      </c>
      <c r="W1206">
        <f>VLOOKUP(insurance9[[#This Row],[region]],Table2[],2,0)</f>
        <v>4</v>
      </c>
      <c r="X1206">
        <f>IF(insurance9[[#This Row],[sex]]="female",0,1)</f>
        <v>0</v>
      </c>
      <c r="Y1206">
        <f>insurance9[[#This Row],[bmi]]</f>
        <v>27.28</v>
      </c>
      <c r="Z1206">
        <f>insurance9[[#This Row],[children]]</f>
        <v>3</v>
      </c>
    </row>
    <row r="1207" spans="1:26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 s="29">
        <v>5116.5003999999999</v>
      </c>
      <c r="H1207" cm="1">
        <f t="array" ref="H1207">INDEX(kelas_charges[kelas],MATCH(1,(insurance9[[#This Row],[charges]]&gt;=kelas_charges[Lower])*(insurance9[[#This Row],[charges]]&lt;kelas_charges[Upper]),0),1)</f>
        <v>1</v>
      </c>
      <c r="I1207" t="str" cm="1">
        <f t="array" ref="I1207">INDEX(kelas_charges[desc],MATCH(1,(insurance9[[#This Row],[charges]]&gt;=kelas_charges[Lower])*(insurance9[[#This Row],[charges]]&lt;kelas_charges[Upper]),0),1)</f>
        <v>1121 s.d 6817</v>
      </c>
      <c r="J1207">
        <f>IF(insurance9[[#This Row],[charges]]&gt;16700,1,0)</f>
        <v>0</v>
      </c>
      <c r="K1207" s="138">
        <f>insurance9[[#This Row],[charges]]</f>
        <v>5116.5003999999999</v>
      </c>
      <c r="L1207">
        <f>insurance9[[#This Row],[age]]</f>
        <v>35</v>
      </c>
      <c r="M1207">
        <f>IF(insurance9[[#This Row],[smoker]]="yes",1,0)</f>
        <v>0</v>
      </c>
      <c r="N1207" t="str">
        <f>IF(insurance9[[#This Row],[smoker]]="yes","Perokok","Non Perokok")</f>
        <v>Non Perokok</v>
      </c>
      <c r="O1207" s="138">
        <f>insurance9[[#This Row],[charges]]</f>
        <v>5116.5003999999999</v>
      </c>
      <c r="P1207" s="138" t="str" cm="1">
        <f t="array" ref="P1207">INDEX(bmi[bmi name],MATCH(1,(insurance9[[#This Row],[bmi]]&lt;bmi[bmi atas])*(insurance9[[#This Row],[bmi]]&gt;=bmi[bmi bawah]),0),0)</f>
        <v>Underweight</v>
      </c>
      <c r="Q1207" s="138">
        <f>insurance9[[#This Row],[cha]]</f>
        <v>5116.5003999999999</v>
      </c>
      <c r="R1207" s="138" t="str">
        <f>insurance9[[#This Row],[smo]]</f>
        <v>Non Perokok</v>
      </c>
      <c r="S1207" s="149">
        <f>insurance9[[#This Row],[bmi]]</f>
        <v>17.86</v>
      </c>
      <c r="T1207" s="149">
        <f>insurance9[[#This Row],[age]]</f>
        <v>35</v>
      </c>
      <c r="U1207" s="149">
        <f>insurance9[[#This Row],[bmi2]]</f>
        <v>17.86</v>
      </c>
      <c r="V1207">
        <f>insurance9[[#This Row],[charges_class]]</f>
        <v>1</v>
      </c>
      <c r="W1207">
        <f>VLOOKUP(insurance9[[#This Row],[region]],Table2[],2,0)</f>
        <v>1</v>
      </c>
      <c r="X1207">
        <f>IF(insurance9[[#This Row],[sex]]="female",0,1)</f>
        <v>1</v>
      </c>
      <c r="Y1207">
        <f>insurance9[[#This Row],[bmi]]</f>
        <v>17.86</v>
      </c>
      <c r="Z1207">
        <f>insurance9[[#This Row],[children]]</f>
        <v>1</v>
      </c>
    </row>
    <row r="1208" spans="1:26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 s="29">
        <v>36910.608030000003</v>
      </c>
      <c r="H1208" cm="1">
        <f t="array" ref="H1208">INDEX(kelas_charges[kelas],MATCH(1,(insurance9[[#This Row],[charges]]&gt;=kelas_charges[Lower])*(insurance9[[#This Row],[charges]]&lt;kelas_charges[Upper]),0),1)</f>
        <v>7</v>
      </c>
      <c r="I1208" t="str" cm="1">
        <f t="array" ref="I1208">INDEX(kelas_charges[desc],MATCH(1,(insurance9[[#This Row],[charges]]&gt;=kelas_charges[Lower])*(insurance9[[#This Row],[charges]]&lt;kelas_charges[Upper]),0),1)</f>
        <v>35293 s.d 40989</v>
      </c>
      <c r="J1208">
        <f>IF(insurance9[[#This Row],[charges]]&gt;16700,1,0)</f>
        <v>1</v>
      </c>
      <c r="K1208" s="138">
        <f>insurance9[[#This Row],[charges]]</f>
        <v>36910.608030000003</v>
      </c>
      <c r="L1208">
        <f>insurance9[[#This Row],[age]]</f>
        <v>59</v>
      </c>
      <c r="M1208">
        <f>IF(insurance9[[#This Row],[smoker]]="yes",1,0)</f>
        <v>0</v>
      </c>
      <c r="N1208" t="str">
        <f>IF(insurance9[[#This Row],[smoker]]="yes","Perokok","Non Perokok")</f>
        <v>Non Perokok</v>
      </c>
      <c r="O1208" s="138">
        <f>insurance9[[#This Row],[charges]]</f>
        <v>36910.608030000003</v>
      </c>
      <c r="P1208" s="138" t="str" cm="1">
        <f t="array" ref="P1208">INDEX(bmi[bmi name],MATCH(1,(insurance9[[#This Row],[bmi]]&lt;bmi[bmi atas])*(insurance9[[#This Row],[bmi]]&gt;=bmi[bmi bawah]),0),0)</f>
        <v>Obesitas II</v>
      </c>
      <c r="Q1208" s="138">
        <f>insurance9[[#This Row],[cha]]</f>
        <v>36910.608030000003</v>
      </c>
      <c r="R1208" s="138" t="str">
        <f>insurance9[[#This Row],[smo]]</f>
        <v>Non Perokok</v>
      </c>
      <c r="S1208" s="149">
        <f>insurance9[[#This Row],[bmi]]</f>
        <v>34.799999999999997</v>
      </c>
      <c r="T1208" s="149">
        <f>insurance9[[#This Row],[age]]</f>
        <v>59</v>
      </c>
      <c r="U1208" s="149">
        <f>insurance9[[#This Row],[bmi2]]</f>
        <v>34.799999999999997</v>
      </c>
      <c r="V1208">
        <f>insurance9[[#This Row],[charges_class]]</f>
        <v>7</v>
      </c>
      <c r="W1208">
        <f>VLOOKUP(insurance9[[#This Row],[region]],Table2[],2,0)</f>
        <v>3</v>
      </c>
      <c r="X1208">
        <f>IF(insurance9[[#This Row],[sex]]="female",0,1)</f>
        <v>0</v>
      </c>
      <c r="Y1208">
        <f>insurance9[[#This Row],[bmi]]</f>
        <v>34.799999999999997</v>
      </c>
      <c r="Z1208">
        <f>insurance9[[#This Row],[children]]</f>
        <v>2</v>
      </c>
    </row>
    <row r="1209" spans="1:26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 s="29">
        <v>38415.474000000002</v>
      </c>
      <c r="H1209" cm="1">
        <f t="array" ref="H1209">INDEX(kelas_charges[kelas],MATCH(1,(insurance9[[#This Row],[charges]]&gt;=kelas_charges[Lower])*(insurance9[[#This Row],[charges]]&lt;kelas_charges[Upper]),0),1)</f>
        <v>7</v>
      </c>
      <c r="I1209" t="str" cm="1">
        <f t="array" ref="I1209">INDEX(kelas_charges[desc],MATCH(1,(insurance9[[#This Row],[charges]]&gt;=kelas_charges[Lower])*(insurance9[[#This Row],[charges]]&lt;kelas_charges[Upper]),0),1)</f>
        <v>35293 s.d 40989</v>
      </c>
      <c r="J1209">
        <f>IF(insurance9[[#This Row],[charges]]&gt;16700,1,0)</f>
        <v>1</v>
      </c>
      <c r="K1209" s="138">
        <f>insurance9[[#This Row],[charges]]</f>
        <v>38415.474000000002</v>
      </c>
      <c r="L1209">
        <f>insurance9[[#This Row],[age]]</f>
        <v>36</v>
      </c>
      <c r="M1209">
        <f>IF(insurance9[[#This Row],[smoker]]="yes",1,0)</f>
        <v>1</v>
      </c>
      <c r="N1209" t="str">
        <f>IF(insurance9[[#This Row],[smoker]]="yes","Perokok","Non Perokok")</f>
        <v>Perokok</v>
      </c>
      <c r="O1209" s="138">
        <f>insurance9[[#This Row],[charges]]</f>
        <v>38415.474000000002</v>
      </c>
      <c r="P1209" s="138" t="str" cm="1">
        <f t="array" ref="P1209">INDEX(bmi[bmi name],MATCH(1,(insurance9[[#This Row],[bmi]]&lt;bmi[bmi atas])*(insurance9[[#This Row],[bmi]]&gt;=bmi[bmi bawah]),0),0)</f>
        <v>Obesitas II</v>
      </c>
      <c r="Q1209" s="138">
        <f>insurance9[[#This Row],[cha]]</f>
        <v>38415.474000000002</v>
      </c>
      <c r="R1209" s="138" t="str">
        <f>insurance9[[#This Row],[smo]]</f>
        <v>Perokok</v>
      </c>
      <c r="S1209" s="149">
        <f>insurance9[[#This Row],[bmi]]</f>
        <v>33.4</v>
      </c>
      <c r="T1209" s="149">
        <f>insurance9[[#This Row],[age]]</f>
        <v>36</v>
      </c>
      <c r="U1209" s="149">
        <f>insurance9[[#This Row],[bmi2]]</f>
        <v>33.4</v>
      </c>
      <c r="V1209">
        <f>insurance9[[#This Row],[charges_class]]</f>
        <v>7</v>
      </c>
      <c r="W1209">
        <f>VLOOKUP(insurance9[[#This Row],[region]],Table2[],2,0)</f>
        <v>3</v>
      </c>
      <c r="X1209">
        <f>IF(insurance9[[#This Row],[sex]]="female",0,1)</f>
        <v>1</v>
      </c>
      <c r="Y1209">
        <f>insurance9[[#This Row],[bmi]]</f>
        <v>33.4</v>
      </c>
      <c r="Z1209">
        <f>insurance9[[#This Row],[children]]</f>
        <v>2</v>
      </c>
    </row>
    <row r="1210" spans="1:26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 s="29">
        <v>20296.863450000001</v>
      </c>
      <c r="H1210" cm="1">
        <f t="array" ref="H1210">INDEX(kelas_charges[kelas],MATCH(1,(insurance9[[#This Row],[charges]]&gt;=kelas_charges[Lower])*(insurance9[[#This Row],[charges]]&lt;kelas_charges[Upper]),0),1)</f>
        <v>4</v>
      </c>
      <c r="I1210" t="str" cm="1">
        <f t="array" ref="I1210">INDEX(kelas_charges[desc],MATCH(1,(insurance9[[#This Row],[charges]]&gt;=kelas_charges[Lower])*(insurance9[[#This Row],[charges]]&lt;kelas_charges[Upper]),0),1)</f>
        <v>18207 s.d 23903</v>
      </c>
      <c r="J1210">
        <f>IF(insurance9[[#This Row],[charges]]&gt;16700,1,0)</f>
        <v>1</v>
      </c>
      <c r="K1210" s="138">
        <f>insurance9[[#This Row],[charges]]</f>
        <v>20296.863450000001</v>
      </c>
      <c r="L1210">
        <f>insurance9[[#This Row],[age]]</f>
        <v>37</v>
      </c>
      <c r="M1210">
        <f>IF(insurance9[[#This Row],[smoker]]="yes",1,0)</f>
        <v>1</v>
      </c>
      <c r="N1210" t="str">
        <f>IF(insurance9[[#This Row],[smoker]]="yes","Perokok","Non Perokok")</f>
        <v>Perokok</v>
      </c>
      <c r="O1210" s="138">
        <f>insurance9[[#This Row],[charges]]</f>
        <v>20296.863450000001</v>
      </c>
      <c r="P1210" s="138" t="str" cm="1">
        <f t="array" ref="P1210">INDEX(bmi[bmi name],MATCH(1,(insurance9[[#This Row],[bmi]]&lt;bmi[bmi atas])*(insurance9[[#This Row],[bmi]]&gt;=bmi[bmi bawah]),0),0)</f>
        <v>Obesitas I</v>
      </c>
      <c r="Q1210" s="138">
        <f>insurance9[[#This Row],[cha]]</f>
        <v>20296.863450000001</v>
      </c>
      <c r="R1210" s="138" t="str">
        <f>insurance9[[#This Row],[smo]]</f>
        <v>Perokok</v>
      </c>
      <c r="S1210" s="149">
        <f>insurance9[[#This Row],[bmi]]</f>
        <v>25.555</v>
      </c>
      <c r="T1210" s="149">
        <f>insurance9[[#This Row],[age]]</f>
        <v>37</v>
      </c>
      <c r="U1210" s="149">
        <f>insurance9[[#This Row],[bmi2]]</f>
        <v>25.555</v>
      </c>
      <c r="V1210">
        <f>insurance9[[#This Row],[charges_class]]</f>
        <v>4</v>
      </c>
      <c r="W1210">
        <f>VLOOKUP(insurance9[[#This Row],[region]],Table2[],2,0)</f>
        <v>2</v>
      </c>
      <c r="X1210">
        <f>IF(insurance9[[#This Row],[sex]]="female",0,1)</f>
        <v>0</v>
      </c>
      <c r="Y1210">
        <f>insurance9[[#This Row],[bmi]]</f>
        <v>25.555</v>
      </c>
      <c r="Z1210">
        <f>insurance9[[#This Row],[children]]</f>
        <v>1</v>
      </c>
    </row>
    <row r="1211" spans="1:26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 s="29">
        <v>12347.172</v>
      </c>
      <c r="H1211" cm="1">
        <f t="array" ref="H1211">INDEX(kelas_charges[kelas],MATCH(1,(insurance9[[#This Row],[charges]]&gt;=kelas_charges[Lower])*(insurance9[[#This Row],[charges]]&lt;kelas_charges[Upper]),0),1)</f>
        <v>2</v>
      </c>
      <c r="I1211" t="str" cm="1">
        <f t="array" ref="I1211">INDEX(kelas_charges[desc],MATCH(1,(insurance9[[#This Row],[charges]]&gt;=kelas_charges[Lower])*(insurance9[[#This Row],[charges]]&lt;kelas_charges[Upper]),0),1)</f>
        <v>6817 s.d 12512</v>
      </c>
      <c r="J1211">
        <f>IF(insurance9[[#This Row],[charges]]&gt;16700,1,0)</f>
        <v>0</v>
      </c>
      <c r="K1211" s="138">
        <f>insurance9[[#This Row],[charges]]</f>
        <v>12347.172</v>
      </c>
      <c r="L1211">
        <f>insurance9[[#This Row],[age]]</f>
        <v>59</v>
      </c>
      <c r="M1211">
        <f>IF(insurance9[[#This Row],[smoker]]="yes",1,0)</f>
        <v>0</v>
      </c>
      <c r="N1211" t="str">
        <f>IF(insurance9[[#This Row],[smoker]]="yes","Perokok","Non Perokok")</f>
        <v>Non Perokok</v>
      </c>
      <c r="O1211" s="138">
        <f>insurance9[[#This Row],[charges]]</f>
        <v>12347.172</v>
      </c>
      <c r="P1211" s="138" t="str" cm="1">
        <f t="array" ref="P1211">INDEX(bmi[bmi name],MATCH(1,(insurance9[[#This Row],[bmi]]&lt;bmi[bmi atas])*(insurance9[[#This Row],[bmi]]&gt;=bmi[bmi bawah]),0),0)</f>
        <v>Obesitas II</v>
      </c>
      <c r="Q1211" s="138">
        <f>insurance9[[#This Row],[cha]]</f>
        <v>12347.172</v>
      </c>
      <c r="R1211" s="138" t="str">
        <f>insurance9[[#This Row],[smo]]</f>
        <v>Non Perokok</v>
      </c>
      <c r="S1211" s="149">
        <f>insurance9[[#This Row],[bmi]]</f>
        <v>37.1</v>
      </c>
      <c r="T1211" s="149">
        <f>insurance9[[#This Row],[age]]</f>
        <v>59</v>
      </c>
      <c r="U1211" s="149">
        <f>insurance9[[#This Row],[bmi2]]</f>
        <v>37.1</v>
      </c>
      <c r="V1211">
        <f>insurance9[[#This Row],[charges_class]]</f>
        <v>2</v>
      </c>
      <c r="W1211">
        <f>VLOOKUP(insurance9[[#This Row],[region]],Table2[],2,0)</f>
        <v>3</v>
      </c>
      <c r="X1211">
        <f>IF(insurance9[[#This Row],[sex]]="female",0,1)</f>
        <v>1</v>
      </c>
      <c r="Y1211">
        <f>insurance9[[#This Row],[bmi]]</f>
        <v>37.1</v>
      </c>
      <c r="Z1211">
        <f>insurance9[[#This Row],[children]]</f>
        <v>1</v>
      </c>
    </row>
    <row r="1212" spans="1:26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 s="29">
        <v>5373.3642499999996</v>
      </c>
      <c r="H1212" cm="1">
        <f t="array" ref="H1212">INDEX(kelas_charges[kelas],MATCH(1,(insurance9[[#This Row],[charges]]&gt;=kelas_charges[Lower])*(insurance9[[#This Row],[charges]]&lt;kelas_charges[Upper]),0),1)</f>
        <v>1</v>
      </c>
      <c r="I1212" t="str" cm="1">
        <f t="array" ref="I1212">INDEX(kelas_charges[desc],MATCH(1,(insurance9[[#This Row],[charges]]&gt;=kelas_charges[Lower])*(insurance9[[#This Row],[charges]]&lt;kelas_charges[Upper]),0),1)</f>
        <v>1121 s.d 6817</v>
      </c>
      <c r="J1212">
        <f>IF(insurance9[[#This Row],[charges]]&gt;16700,1,0)</f>
        <v>0</v>
      </c>
      <c r="K1212" s="138">
        <f>insurance9[[#This Row],[charges]]</f>
        <v>5373.3642499999996</v>
      </c>
      <c r="L1212">
        <f>insurance9[[#This Row],[age]]</f>
        <v>36</v>
      </c>
      <c r="M1212">
        <f>IF(insurance9[[#This Row],[smoker]]="yes",1,0)</f>
        <v>0</v>
      </c>
      <c r="N1212" t="str">
        <f>IF(insurance9[[#This Row],[smoker]]="yes","Perokok","Non Perokok")</f>
        <v>Non Perokok</v>
      </c>
      <c r="O1212" s="138">
        <f>insurance9[[#This Row],[charges]]</f>
        <v>5373.3642499999996</v>
      </c>
      <c r="P1212" s="138" t="str" cm="1">
        <f t="array" ref="P1212">INDEX(bmi[bmi name],MATCH(1,(insurance9[[#This Row],[bmi]]&lt;bmi[bmi atas])*(insurance9[[#This Row],[bmi]]&gt;=bmi[bmi bawah]),0),0)</f>
        <v>Obesitas II</v>
      </c>
      <c r="Q1212" s="138">
        <f>insurance9[[#This Row],[cha]]</f>
        <v>5373.3642499999996</v>
      </c>
      <c r="R1212" s="138" t="str">
        <f>insurance9[[#This Row],[smo]]</f>
        <v>Non Perokok</v>
      </c>
      <c r="S1212" s="149">
        <f>insurance9[[#This Row],[bmi]]</f>
        <v>30.875</v>
      </c>
      <c r="T1212" s="149">
        <f>insurance9[[#This Row],[age]]</f>
        <v>36</v>
      </c>
      <c r="U1212" s="149">
        <f>insurance9[[#This Row],[bmi2]]</f>
        <v>30.875</v>
      </c>
      <c r="V1212">
        <f>insurance9[[#This Row],[charges_class]]</f>
        <v>1</v>
      </c>
      <c r="W1212">
        <f>VLOOKUP(insurance9[[#This Row],[region]],Table2[],2,0)</f>
        <v>1</v>
      </c>
      <c r="X1212">
        <f>IF(insurance9[[#This Row],[sex]]="female",0,1)</f>
        <v>1</v>
      </c>
      <c r="Y1212">
        <f>insurance9[[#This Row],[bmi]]</f>
        <v>30.875</v>
      </c>
      <c r="Z1212">
        <f>insurance9[[#This Row],[children]]</f>
        <v>1</v>
      </c>
    </row>
    <row r="1213" spans="1:26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 s="29">
        <v>23563.016179999999</v>
      </c>
      <c r="H1213" cm="1">
        <f t="array" ref="H1213">INDEX(kelas_charges[kelas],MATCH(1,(insurance9[[#This Row],[charges]]&gt;=kelas_charges[Lower])*(insurance9[[#This Row],[charges]]&lt;kelas_charges[Upper]),0),1)</f>
        <v>4</v>
      </c>
      <c r="I1213" t="str" cm="1">
        <f t="array" ref="I1213">INDEX(kelas_charges[desc],MATCH(1,(insurance9[[#This Row],[charges]]&gt;=kelas_charges[Lower])*(insurance9[[#This Row],[charges]]&lt;kelas_charges[Upper]),0),1)</f>
        <v>18207 s.d 23903</v>
      </c>
      <c r="J1213">
        <f>IF(insurance9[[#This Row],[charges]]&gt;16700,1,0)</f>
        <v>1</v>
      </c>
      <c r="K1213" s="138">
        <f>insurance9[[#This Row],[charges]]</f>
        <v>23563.016179999999</v>
      </c>
      <c r="L1213">
        <f>insurance9[[#This Row],[age]]</f>
        <v>39</v>
      </c>
      <c r="M1213">
        <f>IF(insurance9[[#This Row],[smoker]]="yes",1,0)</f>
        <v>0</v>
      </c>
      <c r="N1213" t="str">
        <f>IF(insurance9[[#This Row],[smoker]]="yes","Perokok","Non Perokok")</f>
        <v>Non Perokok</v>
      </c>
      <c r="O1213" s="138">
        <f>insurance9[[#This Row],[charges]]</f>
        <v>23563.016179999999</v>
      </c>
      <c r="P1213" s="138" t="str" cm="1">
        <f t="array" ref="P1213">INDEX(bmi[bmi name],MATCH(1,(insurance9[[#This Row],[bmi]]&lt;bmi[bmi atas])*(insurance9[[#This Row],[bmi]]&gt;=bmi[bmi bawah]),0),0)</f>
        <v>Obesitas II</v>
      </c>
      <c r="Q1213" s="138">
        <f>insurance9[[#This Row],[cha]]</f>
        <v>23563.016179999999</v>
      </c>
      <c r="R1213" s="138" t="str">
        <f>insurance9[[#This Row],[smo]]</f>
        <v>Non Perokok</v>
      </c>
      <c r="S1213" s="149">
        <f>insurance9[[#This Row],[bmi]]</f>
        <v>34.1</v>
      </c>
      <c r="T1213" s="149">
        <f>insurance9[[#This Row],[age]]</f>
        <v>39</v>
      </c>
      <c r="U1213" s="149">
        <f>insurance9[[#This Row],[bmi2]]</f>
        <v>34.1</v>
      </c>
      <c r="V1213">
        <f>insurance9[[#This Row],[charges_class]]</f>
        <v>4</v>
      </c>
      <c r="W1213">
        <f>VLOOKUP(insurance9[[#This Row],[region]],Table2[],2,0)</f>
        <v>4</v>
      </c>
      <c r="X1213">
        <f>IF(insurance9[[#This Row],[sex]]="female",0,1)</f>
        <v>1</v>
      </c>
      <c r="Y1213">
        <f>insurance9[[#This Row],[bmi]]</f>
        <v>34.1</v>
      </c>
      <c r="Z1213">
        <f>insurance9[[#This Row],[children]]</f>
        <v>2</v>
      </c>
    </row>
    <row r="1214" spans="1:26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 s="29">
        <v>1702.4553000000001</v>
      </c>
      <c r="H1214" cm="1">
        <f t="array" ref="H1214">INDEX(kelas_charges[kelas],MATCH(1,(insurance9[[#This Row],[charges]]&gt;=kelas_charges[Lower])*(insurance9[[#This Row],[charges]]&lt;kelas_charges[Upper]),0),1)</f>
        <v>1</v>
      </c>
      <c r="I1214" t="str" cm="1">
        <f t="array" ref="I1214">INDEX(kelas_charges[desc],MATCH(1,(insurance9[[#This Row],[charges]]&gt;=kelas_charges[Lower])*(insurance9[[#This Row],[charges]]&lt;kelas_charges[Upper]),0),1)</f>
        <v>1121 s.d 6817</v>
      </c>
      <c r="J1214">
        <f>IF(insurance9[[#This Row],[charges]]&gt;16700,1,0)</f>
        <v>0</v>
      </c>
      <c r="K1214" s="138">
        <f>insurance9[[#This Row],[charges]]</f>
        <v>1702.4553000000001</v>
      </c>
      <c r="L1214">
        <f>insurance9[[#This Row],[age]]</f>
        <v>18</v>
      </c>
      <c r="M1214">
        <f>IF(insurance9[[#This Row],[smoker]]="yes",1,0)</f>
        <v>0</v>
      </c>
      <c r="N1214" t="str">
        <f>IF(insurance9[[#This Row],[smoker]]="yes","Perokok","Non Perokok")</f>
        <v>Non Perokok</v>
      </c>
      <c r="O1214" s="138">
        <f>insurance9[[#This Row],[charges]]</f>
        <v>1702.4553000000001</v>
      </c>
      <c r="P1214" s="138" t="str" cm="1">
        <f t="array" ref="P1214">INDEX(bmi[bmi name],MATCH(1,(insurance9[[#This Row],[bmi]]&lt;bmi[bmi atas])*(insurance9[[#This Row],[bmi]]&gt;=bmi[bmi bawah]),0),0)</f>
        <v>Normal</v>
      </c>
      <c r="Q1214" s="138">
        <f>insurance9[[#This Row],[cha]]</f>
        <v>1702.4553000000001</v>
      </c>
      <c r="R1214" s="138" t="str">
        <f>insurance9[[#This Row],[smo]]</f>
        <v>Non Perokok</v>
      </c>
      <c r="S1214" s="149">
        <f>insurance9[[#This Row],[bmi]]</f>
        <v>21.47</v>
      </c>
      <c r="T1214" s="149">
        <f>insurance9[[#This Row],[age]]</f>
        <v>18</v>
      </c>
      <c r="U1214" s="149">
        <f>insurance9[[#This Row],[bmi2]]</f>
        <v>21.47</v>
      </c>
      <c r="V1214">
        <f>insurance9[[#This Row],[charges_class]]</f>
        <v>1</v>
      </c>
      <c r="W1214">
        <f>VLOOKUP(insurance9[[#This Row],[region]],Table2[],2,0)</f>
        <v>2</v>
      </c>
      <c r="X1214">
        <f>IF(insurance9[[#This Row],[sex]]="female",0,1)</f>
        <v>1</v>
      </c>
      <c r="Y1214">
        <f>insurance9[[#This Row],[bmi]]</f>
        <v>21.47</v>
      </c>
      <c r="Z1214">
        <f>insurance9[[#This Row],[children]]</f>
        <v>0</v>
      </c>
    </row>
    <row r="1215" spans="1:26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 s="29">
        <v>10806.839</v>
      </c>
      <c r="H1215" cm="1">
        <f t="array" ref="H1215">INDEX(kelas_charges[kelas],MATCH(1,(insurance9[[#This Row],[charges]]&gt;=kelas_charges[Lower])*(insurance9[[#This Row],[charges]]&lt;kelas_charges[Upper]),0),1)</f>
        <v>2</v>
      </c>
      <c r="I1215" t="str" cm="1">
        <f t="array" ref="I1215">INDEX(kelas_charges[desc],MATCH(1,(insurance9[[#This Row],[charges]]&gt;=kelas_charges[Lower])*(insurance9[[#This Row],[charges]]&lt;kelas_charges[Upper]),0),1)</f>
        <v>6817 s.d 12512</v>
      </c>
      <c r="J1215">
        <f>IF(insurance9[[#This Row],[charges]]&gt;16700,1,0)</f>
        <v>0</v>
      </c>
      <c r="K1215" s="138">
        <f>insurance9[[#This Row],[charges]]</f>
        <v>10806.839</v>
      </c>
      <c r="L1215">
        <f>insurance9[[#This Row],[age]]</f>
        <v>52</v>
      </c>
      <c r="M1215">
        <f>IF(insurance9[[#This Row],[smoker]]="yes",1,0)</f>
        <v>0</v>
      </c>
      <c r="N1215" t="str">
        <f>IF(insurance9[[#This Row],[smoker]]="yes","Perokok","Non Perokok")</f>
        <v>Non Perokok</v>
      </c>
      <c r="O1215" s="138">
        <f>insurance9[[#This Row],[charges]]</f>
        <v>10806.839</v>
      </c>
      <c r="P1215" s="138" t="str" cm="1">
        <f t="array" ref="P1215">INDEX(bmi[bmi name],MATCH(1,(insurance9[[#This Row],[bmi]]&lt;bmi[bmi atas])*(insurance9[[#This Row],[bmi]]&gt;=bmi[bmi bawah]),0),0)</f>
        <v>Obesitas II</v>
      </c>
      <c r="Q1215" s="138">
        <f>insurance9[[#This Row],[cha]]</f>
        <v>10806.839</v>
      </c>
      <c r="R1215" s="138" t="str">
        <f>insurance9[[#This Row],[smo]]</f>
        <v>Non Perokok</v>
      </c>
      <c r="S1215" s="149">
        <f>insurance9[[#This Row],[bmi]]</f>
        <v>33.299999999999997</v>
      </c>
      <c r="T1215" s="149">
        <f>insurance9[[#This Row],[age]]</f>
        <v>52</v>
      </c>
      <c r="U1215" s="149">
        <f>insurance9[[#This Row],[bmi2]]</f>
        <v>33.299999999999997</v>
      </c>
      <c r="V1215">
        <f>insurance9[[#This Row],[charges_class]]</f>
        <v>2</v>
      </c>
      <c r="W1215">
        <f>VLOOKUP(insurance9[[#This Row],[region]],Table2[],2,0)</f>
        <v>3</v>
      </c>
      <c r="X1215">
        <f>IF(insurance9[[#This Row],[sex]]="female",0,1)</f>
        <v>0</v>
      </c>
      <c r="Y1215">
        <f>insurance9[[#This Row],[bmi]]</f>
        <v>33.299999999999997</v>
      </c>
      <c r="Z1215">
        <f>insurance9[[#This Row],[children]]</f>
        <v>2</v>
      </c>
    </row>
    <row r="1216" spans="1:26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 s="29">
        <v>3956.0714499999999</v>
      </c>
      <c r="H1216" cm="1">
        <f t="array" ref="H1216">INDEX(kelas_charges[kelas],MATCH(1,(insurance9[[#This Row],[charges]]&gt;=kelas_charges[Lower])*(insurance9[[#This Row],[charges]]&lt;kelas_charges[Upper]),0),1)</f>
        <v>1</v>
      </c>
      <c r="I1216" t="str" cm="1">
        <f t="array" ref="I1216">INDEX(kelas_charges[desc],MATCH(1,(insurance9[[#This Row],[charges]]&gt;=kelas_charges[Lower])*(insurance9[[#This Row],[charges]]&lt;kelas_charges[Upper]),0),1)</f>
        <v>1121 s.d 6817</v>
      </c>
      <c r="J1216">
        <f>IF(insurance9[[#This Row],[charges]]&gt;16700,1,0)</f>
        <v>0</v>
      </c>
      <c r="K1216" s="138">
        <f>insurance9[[#This Row],[charges]]</f>
        <v>3956.0714499999999</v>
      </c>
      <c r="L1216">
        <f>insurance9[[#This Row],[age]]</f>
        <v>27</v>
      </c>
      <c r="M1216">
        <f>IF(insurance9[[#This Row],[smoker]]="yes",1,0)</f>
        <v>0</v>
      </c>
      <c r="N1216" t="str">
        <f>IF(insurance9[[#This Row],[smoker]]="yes","Perokok","Non Perokok")</f>
        <v>Non Perokok</v>
      </c>
      <c r="O1216" s="138">
        <f>insurance9[[#This Row],[charges]]</f>
        <v>3956.0714499999999</v>
      </c>
      <c r="P1216" s="138" t="str" cm="1">
        <f t="array" ref="P1216">INDEX(bmi[bmi name],MATCH(1,(insurance9[[#This Row],[bmi]]&lt;bmi[bmi atas])*(insurance9[[#This Row],[bmi]]&gt;=bmi[bmi bawah]),0),0)</f>
        <v>Obesitas II</v>
      </c>
      <c r="Q1216" s="138">
        <f>insurance9[[#This Row],[cha]]</f>
        <v>3956.0714499999999</v>
      </c>
      <c r="R1216" s="138" t="str">
        <f>insurance9[[#This Row],[smo]]</f>
        <v>Non Perokok</v>
      </c>
      <c r="S1216" s="149">
        <f>insurance9[[#This Row],[bmi]]</f>
        <v>31.254999999999999</v>
      </c>
      <c r="T1216" s="149">
        <f>insurance9[[#This Row],[age]]</f>
        <v>27</v>
      </c>
      <c r="U1216" s="149">
        <f>insurance9[[#This Row],[bmi2]]</f>
        <v>31.254999999999999</v>
      </c>
      <c r="V1216">
        <f>insurance9[[#This Row],[charges_class]]</f>
        <v>1</v>
      </c>
      <c r="W1216">
        <f>VLOOKUP(insurance9[[#This Row],[region]],Table2[],2,0)</f>
        <v>1</v>
      </c>
      <c r="X1216">
        <f>IF(insurance9[[#This Row],[sex]]="female",0,1)</f>
        <v>0</v>
      </c>
      <c r="Y1216">
        <f>insurance9[[#This Row],[bmi]]</f>
        <v>31.254999999999999</v>
      </c>
      <c r="Z1216">
        <f>insurance9[[#This Row],[children]]</f>
        <v>1</v>
      </c>
    </row>
    <row r="1217" spans="1:26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 s="29">
        <v>12890.057650000001</v>
      </c>
      <c r="H1217" cm="1">
        <f t="array" ref="H1217">INDEX(kelas_charges[kelas],MATCH(1,(insurance9[[#This Row],[charges]]&gt;=kelas_charges[Lower])*(insurance9[[#This Row],[charges]]&lt;kelas_charges[Upper]),0),1)</f>
        <v>3</v>
      </c>
      <c r="I1217" t="str" cm="1">
        <f t="array" ref="I1217">INDEX(kelas_charges[desc],MATCH(1,(insurance9[[#This Row],[charges]]&gt;=kelas_charges[Lower])*(insurance9[[#This Row],[charges]]&lt;kelas_charges[Upper]),0),1)</f>
        <v>12512 s.d 18207</v>
      </c>
      <c r="J1217">
        <f>IF(insurance9[[#This Row],[charges]]&gt;16700,1,0)</f>
        <v>0</v>
      </c>
      <c r="K1217" s="138">
        <f>insurance9[[#This Row],[charges]]</f>
        <v>12890.057650000001</v>
      </c>
      <c r="L1217">
        <f>insurance9[[#This Row],[age]]</f>
        <v>18</v>
      </c>
      <c r="M1217">
        <f>IF(insurance9[[#This Row],[smoker]]="yes",1,0)</f>
        <v>0</v>
      </c>
      <c r="N1217" t="str">
        <f>IF(insurance9[[#This Row],[smoker]]="yes","Perokok","Non Perokok")</f>
        <v>Non Perokok</v>
      </c>
      <c r="O1217" s="138">
        <f>insurance9[[#This Row],[charges]]</f>
        <v>12890.057650000001</v>
      </c>
      <c r="P1217" s="138" t="str" cm="1">
        <f t="array" ref="P1217">INDEX(bmi[bmi name],MATCH(1,(insurance9[[#This Row],[bmi]]&lt;bmi[bmi atas])*(insurance9[[#This Row],[bmi]]&gt;=bmi[bmi bawah]),0),0)</f>
        <v>Obesitas II</v>
      </c>
      <c r="Q1217" s="138">
        <f>insurance9[[#This Row],[cha]]</f>
        <v>12890.057650000001</v>
      </c>
      <c r="R1217" s="138" t="str">
        <f>insurance9[[#This Row],[smo]]</f>
        <v>Non Perokok</v>
      </c>
      <c r="S1217" s="149">
        <f>insurance9[[#This Row],[bmi]]</f>
        <v>39.14</v>
      </c>
      <c r="T1217" s="149">
        <f>insurance9[[#This Row],[age]]</f>
        <v>18</v>
      </c>
      <c r="U1217" s="149">
        <f>insurance9[[#This Row],[bmi2]]</f>
        <v>39.14</v>
      </c>
      <c r="V1217">
        <f>insurance9[[#This Row],[charges_class]]</f>
        <v>3</v>
      </c>
      <c r="W1217">
        <f>VLOOKUP(insurance9[[#This Row],[region]],Table2[],2,0)</f>
        <v>2</v>
      </c>
      <c r="X1217">
        <f>IF(insurance9[[#This Row],[sex]]="female",0,1)</f>
        <v>1</v>
      </c>
      <c r="Y1217">
        <f>insurance9[[#This Row],[bmi]]</f>
        <v>39.14</v>
      </c>
      <c r="Z1217">
        <f>insurance9[[#This Row],[children]]</f>
        <v>0</v>
      </c>
    </row>
    <row r="1218" spans="1:26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 s="29">
        <v>5415.6611999999996</v>
      </c>
      <c r="H1218" cm="1">
        <f t="array" ref="H1218">INDEX(kelas_charges[kelas],MATCH(1,(insurance9[[#This Row],[charges]]&gt;=kelas_charges[Lower])*(insurance9[[#This Row],[charges]]&lt;kelas_charges[Upper]),0),1)</f>
        <v>1</v>
      </c>
      <c r="I1218" t="str" cm="1">
        <f t="array" ref="I1218">INDEX(kelas_charges[desc],MATCH(1,(insurance9[[#This Row],[charges]]&gt;=kelas_charges[Lower])*(insurance9[[#This Row],[charges]]&lt;kelas_charges[Upper]),0),1)</f>
        <v>1121 s.d 6817</v>
      </c>
      <c r="J1218">
        <f>IF(insurance9[[#This Row],[charges]]&gt;16700,1,0)</f>
        <v>0</v>
      </c>
      <c r="K1218" s="138">
        <f>insurance9[[#This Row],[charges]]</f>
        <v>5415.6611999999996</v>
      </c>
      <c r="L1218">
        <f>insurance9[[#This Row],[age]]</f>
        <v>40</v>
      </c>
      <c r="M1218">
        <f>IF(insurance9[[#This Row],[smoker]]="yes",1,0)</f>
        <v>0</v>
      </c>
      <c r="N1218" t="str">
        <f>IF(insurance9[[#This Row],[smoker]]="yes","Perokok","Non Perokok")</f>
        <v>Non Perokok</v>
      </c>
      <c r="O1218" s="138">
        <f>insurance9[[#This Row],[charges]]</f>
        <v>5415.6611999999996</v>
      </c>
      <c r="P1218" s="138" t="str" cm="1">
        <f t="array" ref="P1218">INDEX(bmi[bmi name],MATCH(1,(insurance9[[#This Row],[bmi]]&lt;bmi[bmi atas])*(insurance9[[#This Row],[bmi]]&gt;=bmi[bmi bawah]),0),0)</f>
        <v>Obesitas I</v>
      </c>
      <c r="Q1218" s="138">
        <f>insurance9[[#This Row],[cha]]</f>
        <v>5415.6611999999996</v>
      </c>
      <c r="R1218" s="138" t="str">
        <f>insurance9[[#This Row],[smo]]</f>
        <v>Non Perokok</v>
      </c>
      <c r="S1218" s="149">
        <f>insurance9[[#This Row],[bmi]]</f>
        <v>25.08</v>
      </c>
      <c r="T1218" s="149">
        <f>insurance9[[#This Row],[age]]</f>
        <v>40</v>
      </c>
      <c r="U1218" s="149">
        <f>insurance9[[#This Row],[bmi2]]</f>
        <v>25.08</v>
      </c>
      <c r="V1218">
        <f>insurance9[[#This Row],[charges_class]]</f>
        <v>1</v>
      </c>
      <c r="W1218">
        <f>VLOOKUP(insurance9[[#This Row],[region]],Table2[],2,0)</f>
        <v>4</v>
      </c>
      <c r="X1218">
        <f>IF(insurance9[[#This Row],[sex]]="female",0,1)</f>
        <v>1</v>
      </c>
      <c r="Y1218">
        <f>insurance9[[#This Row],[bmi]]</f>
        <v>25.08</v>
      </c>
      <c r="Z1218">
        <f>insurance9[[#This Row],[children]]</f>
        <v>0</v>
      </c>
    </row>
    <row r="1219" spans="1:26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 s="29">
        <v>4058.1161000000002</v>
      </c>
      <c r="H1219" cm="1">
        <f t="array" ref="H1219">INDEX(kelas_charges[kelas],MATCH(1,(insurance9[[#This Row],[charges]]&gt;=kelas_charges[Lower])*(insurance9[[#This Row],[charges]]&lt;kelas_charges[Upper]),0),1)</f>
        <v>1</v>
      </c>
      <c r="I1219" t="str" cm="1">
        <f t="array" ref="I1219">INDEX(kelas_charges[desc],MATCH(1,(insurance9[[#This Row],[charges]]&gt;=kelas_charges[Lower])*(insurance9[[#This Row],[charges]]&lt;kelas_charges[Upper]),0),1)</f>
        <v>1121 s.d 6817</v>
      </c>
      <c r="J1219">
        <f>IF(insurance9[[#This Row],[charges]]&gt;16700,1,0)</f>
        <v>0</v>
      </c>
      <c r="K1219" s="138">
        <f>insurance9[[#This Row],[charges]]</f>
        <v>4058.1161000000002</v>
      </c>
      <c r="L1219">
        <f>insurance9[[#This Row],[age]]</f>
        <v>29</v>
      </c>
      <c r="M1219">
        <f>IF(insurance9[[#This Row],[smoker]]="yes",1,0)</f>
        <v>0</v>
      </c>
      <c r="N1219" t="str">
        <f>IF(insurance9[[#This Row],[smoker]]="yes","Perokok","Non Perokok")</f>
        <v>Non Perokok</v>
      </c>
      <c r="O1219" s="138">
        <f>insurance9[[#This Row],[charges]]</f>
        <v>4058.1161000000002</v>
      </c>
      <c r="P1219" s="138" t="str" cm="1">
        <f t="array" ref="P1219">INDEX(bmi[bmi name],MATCH(1,(insurance9[[#This Row],[bmi]]&lt;bmi[bmi atas])*(insurance9[[#This Row],[bmi]]&gt;=bmi[bmi bawah]),0),0)</f>
        <v>Obesitas II</v>
      </c>
      <c r="Q1219" s="138">
        <f>insurance9[[#This Row],[cha]]</f>
        <v>4058.1161000000002</v>
      </c>
      <c r="R1219" s="138" t="str">
        <f>insurance9[[#This Row],[smo]]</f>
        <v>Non Perokok</v>
      </c>
      <c r="S1219" s="149">
        <f>insurance9[[#This Row],[bmi]]</f>
        <v>37.29</v>
      </c>
      <c r="T1219" s="149">
        <f>insurance9[[#This Row],[age]]</f>
        <v>29</v>
      </c>
      <c r="U1219" s="149">
        <f>insurance9[[#This Row],[bmi2]]</f>
        <v>37.29</v>
      </c>
      <c r="V1219">
        <f>insurance9[[#This Row],[charges_class]]</f>
        <v>1</v>
      </c>
      <c r="W1219">
        <f>VLOOKUP(insurance9[[#This Row],[region]],Table2[],2,0)</f>
        <v>4</v>
      </c>
      <c r="X1219">
        <f>IF(insurance9[[#This Row],[sex]]="female",0,1)</f>
        <v>1</v>
      </c>
      <c r="Y1219">
        <f>insurance9[[#This Row],[bmi]]</f>
        <v>37.29</v>
      </c>
      <c r="Z1219">
        <f>insurance9[[#This Row],[children]]</f>
        <v>2</v>
      </c>
    </row>
    <row r="1220" spans="1:26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 s="29">
        <v>41661.601999999999</v>
      </c>
      <c r="H1220" cm="1">
        <f t="array" ref="H1220">INDEX(kelas_charges[kelas],MATCH(1,(insurance9[[#This Row],[charges]]&gt;=kelas_charges[Lower])*(insurance9[[#This Row],[charges]]&lt;kelas_charges[Upper]),0),1)</f>
        <v>8</v>
      </c>
      <c r="I1220" t="str" cm="1">
        <f t="array" ref="I1220">INDEX(kelas_charges[desc],MATCH(1,(insurance9[[#This Row],[charges]]&gt;=kelas_charges[Lower])*(insurance9[[#This Row],[charges]]&lt;kelas_charges[Upper]),0),1)</f>
        <v>40989 s.d 46684</v>
      </c>
      <c r="J1220">
        <f>IF(insurance9[[#This Row],[charges]]&gt;16700,1,0)</f>
        <v>1</v>
      </c>
      <c r="K1220" s="138">
        <f>insurance9[[#This Row],[charges]]</f>
        <v>41661.601999999999</v>
      </c>
      <c r="L1220">
        <f>insurance9[[#This Row],[age]]</f>
        <v>46</v>
      </c>
      <c r="M1220">
        <f>IF(insurance9[[#This Row],[smoker]]="yes",1,0)</f>
        <v>1</v>
      </c>
      <c r="N1220" t="str">
        <f>IF(insurance9[[#This Row],[smoker]]="yes","Perokok","Non Perokok")</f>
        <v>Perokok</v>
      </c>
      <c r="O1220" s="138">
        <f>insurance9[[#This Row],[charges]]</f>
        <v>41661.601999999999</v>
      </c>
      <c r="P1220" s="138" t="str" cm="1">
        <f t="array" ref="P1220">INDEX(bmi[bmi name],MATCH(1,(insurance9[[#This Row],[bmi]]&lt;bmi[bmi atas])*(insurance9[[#This Row],[bmi]]&gt;=bmi[bmi bawah]),0),0)</f>
        <v>Obesitas II</v>
      </c>
      <c r="Q1220" s="138">
        <f>insurance9[[#This Row],[cha]]</f>
        <v>41661.601999999999</v>
      </c>
      <c r="R1220" s="138" t="str">
        <f>insurance9[[#This Row],[smo]]</f>
        <v>Perokok</v>
      </c>
      <c r="S1220" s="149">
        <f>insurance9[[#This Row],[bmi]]</f>
        <v>34.6</v>
      </c>
      <c r="T1220" s="149">
        <f>insurance9[[#This Row],[age]]</f>
        <v>46</v>
      </c>
      <c r="U1220" s="149">
        <f>insurance9[[#This Row],[bmi2]]</f>
        <v>34.6</v>
      </c>
      <c r="V1220">
        <f>insurance9[[#This Row],[charges_class]]</f>
        <v>8</v>
      </c>
      <c r="W1220">
        <f>VLOOKUP(insurance9[[#This Row],[region]],Table2[],2,0)</f>
        <v>3</v>
      </c>
      <c r="X1220">
        <f>IF(insurance9[[#This Row],[sex]]="female",0,1)</f>
        <v>0</v>
      </c>
      <c r="Y1220">
        <f>insurance9[[#This Row],[bmi]]</f>
        <v>34.6</v>
      </c>
      <c r="Z1220">
        <f>insurance9[[#This Row],[children]]</f>
        <v>1</v>
      </c>
    </row>
    <row r="1221" spans="1:26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 s="29">
        <v>7537.1638999999996</v>
      </c>
      <c r="H1221" cm="1">
        <f t="array" ref="H1221">INDEX(kelas_charges[kelas],MATCH(1,(insurance9[[#This Row],[charges]]&gt;=kelas_charges[Lower])*(insurance9[[#This Row],[charges]]&lt;kelas_charges[Upper]),0),1)</f>
        <v>2</v>
      </c>
      <c r="I1221" t="str" cm="1">
        <f t="array" ref="I1221">INDEX(kelas_charges[desc],MATCH(1,(insurance9[[#This Row],[charges]]&gt;=kelas_charges[Lower])*(insurance9[[#This Row],[charges]]&lt;kelas_charges[Upper]),0),1)</f>
        <v>6817 s.d 12512</v>
      </c>
      <c r="J1221">
        <f>IF(insurance9[[#This Row],[charges]]&gt;16700,1,0)</f>
        <v>0</v>
      </c>
      <c r="K1221" s="138">
        <f>insurance9[[#This Row],[charges]]</f>
        <v>7537.1638999999996</v>
      </c>
      <c r="L1221">
        <f>insurance9[[#This Row],[age]]</f>
        <v>38</v>
      </c>
      <c r="M1221">
        <f>IF(insurance9[[#This Row],[smoker]]="yes",1,0)</f>
        <v>0</v>
      </c>
      <c r="N1221" t="str">
        <f>IF(insurance9[[#This Row],[smoker]]="yes","Perokok","Non Perokok")</f>
        <v>Non Perokok</v>
      </c>
      <c r="O1221" s="138">
        <f>insurance9[[#This Row],[charges]]</f>
        <v>7537.1638999999996</v>
      </c>
      <c r="P1221" s="138" t="str" cm="1">
        <f t="array" ref="P1221">INDEX(bmi[bmi name],MATCH(1,(insurance9[[#This Row],[bmi]]&lt;bmi[bmi atas])*(insurance9[[#This Row],[bmi]]&gt;=bmi[bmi bawah]),0),0)</f>
        <v>Obesitas II</v>
      </c>
      <c r="Q1221" s="138">
        <f>insurance9[[#This Row],[cha]]</f>
        <v>7537.1638999999996</v>
      </c>
      <c r="R1221" s="138" t="str">
        <f>insurance9[[#This Row],[smo]]</f>
        <v>Non Perokok</v>
      </c>
      <c r="S1221" s="149">
        <f>insurance9[[#This Row],[bmi]]</f>
        <v>30.21</v>
      </c>
      <c r="T1221" s="149">
        <f>insurance9[[#This Row],[age]]</f>
        <v>38</v>
      </c>
      <c r="U1221" s="149">
        <f>insurance9[[#This Row],[bmi2]]</f>
        <v>30.21</v>
      </c>
      <c r="V1221">
        <f>insurance9[[#This Row],[charges_class]]</f>
        <v>2</v>
      </c>
      <c r="W1221">
        <f>VLOOKUP(insurance9[[#This Row],[region]],Table2[],2,0)</f>
        <v>1</v>
      </c>
      <c r="X1221">
        <f>IF(insurance9[[#This Row],[sex]]="female",0,1)</f>
        <v>0</v>
      </c>
      <c r="Y1221">
        <f>insurance9[[#This Row],[bmi]]</f>
        <v>30.21</v>
      </c>
      <c r="Z1221">
        <f>insurance9[[#This Row],[children]]</f>
        <v>3</v>
      </c>
    </row>
    <row r="1222" spans="1:26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 s="29">
        <v>4718.2035500000002</v>
      </c>
      <c r="H1222" cm="1">
        <f t="array" ref="H1222">INDEX(kelas_charges[kelas],MATCH(1,(insurance9[[#This Row],[charges]]&gt;=kelas_charges[Lower])*(insurance9[[#This Row],[charges]]&lt;kelas_charges[Upper]),0),1)</f>
        <v>1</v>
      </c>
      <c r="I1222" t="str" cm="1">
        <f t="array" ref="I1222">INDEX(kelas_charges[desc],MATCH(1,(insurance9[[#This Row],[charges]]&gt;=kelas_charges[Lower])*(insurance9[[#This Row],[charges]]&lt;kelas_charges[Upper]),0),1)</f>
        <v>1121 s.d 6817</v>
      </c>
      <c r="J1222">
        <f>IF(insurance9[[#This Row],[charges]]&gt;16700,1,0)</f>
        <v>0</v>
      </c>
      <c r="K1222" s="138">
        <f>insurance9[[#This Row],[charges]]</f>
        <v>4718.2035500000002</v>
      </c>
      <c r="L1222">
        <f>insurance9[[#This Row],[age]]</f>
        <v>30</v>
      </c>
      <c r="M1222">
        <f>IF(insurance9[[#This Row],[smoker]]="yes",1,0)</f>
        <v>0</v>
      </c>
      <c r="N1222" t="str">
        <f>IF(insurance9[[#This Row],[smoker]]="yes","Perokok","Non Perokok")</f>
        <v>Non Perokok</v>
      </c>
      <c r="O1222" s="138">
        <f>insurance9[[#This Row],[charges]]</f>
        <v>4718.2035500000002</v>
      </c>
      <c r="P1222" s="138" t="str" cm="1">
        <f t="array" ref="P1222">INDEX(bmi[bmi name],MATCH(1,(insurance9[[#This Row],[bmi]]&lt;bmi[bmi atas])*(insurance9[[#This Row],[bmi]]&gt;=bmi[bmi bawah]),0),0)</f>
        <v>Normal</v>
      </c>
      <c r="Q1222" s="138">
        <f>insurance9[[#This Row],[cha]]</f>
        <v>4718.2035500000002</v>
      </c>
      <c r="R1222" s="138" t="str">
        <f>insurance9[[#This Row],[smo]]</f>
        <v>Non Perokok</v>
      </c>
      <c r="S1222" s="149">
        <f>insurance9[[#This Row],[bmi]]</f>
        <v>21.945</v>
      </c>
      <c r="T1222" s="149">
        <f>insurance9[[#This Row],[age]]</f>
        <v>30</v>
      </c>
      <c r="U1222" s="149">
        <f>insurance9[[#This Row],[bmi2]]</f>
        <v>21.945</v>
      </c>
      <c r="V1222">
        <f>insurance9[[#This Row],[charges_class]]</f>
        <v>1</v>
      </c>
      <c r="W1222">
        <f>VLOOKUP(insurance9[[#This Row],[region]],Table2[],2,0)</f>
        <v>2</v>
      </c>
      <c r="X1222">
        <f>IF(insurance9[[#This Row],[sex]]="female",0,1)</f>
        <v>0</v>
      </c>
      <c r="Y1222">
        <f>insurance9[[#This Row],[bmi]]</f>
        <v>21.945</v>
      </c>
      <c r="Z1222">
        <f>insurance9[[#This Row],[children]]</f>
        <v>1</v>
      </c>
    </row>
    <row r="1223" spans="1:26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 s="29">
        <v>6593.5083000000004</v>
      </c>
      <c r="H1223" cm="1">
        <f t="array" ref="H1223">INDEX(kelas_charges[kelas],MATCH(1,(insurance9[[#This Row],[charges]]&gt;=kelas_charges[Lower])*(insurance9[[#This Row],[charges]]&lt;kelas_charges[Upper]),0),1)</f>
        <v>1</v>
      </c>
      <c r="I1223" t="str" cm="1">
        <f t="array" ref="I1223">INDEX(kelas_charges[desc],MATCH(1,(insurance9[[#This Row],[charges]]&gt;=kelas_charges[Lower])*(insurance9[[#This Row],[charges]]&lt;kelas_charges[Upper]),0),1)</f>
        <v>1121 s.d 6817</v>
      </c>
      <c r="J1223">
        <f>IF(insurance9[[#This Row],[charges]]&gt;16700,1,0)</f>
        <v>0</v>
      </c>
      <c r="K1223" s="138">
        <f>insurance9[[#This Row],[charges]]</f>
        <v>6593.5083000000004</v>
      </c>
      <c r="L1223">
        <f>insurance9[[#This Row],[age]]</f>
        <v>40</v>
      </c>
      <c r="M1223">
        <f>IF(insurance9[[#This Row],[smoker]]="yes",1,0)</f>
        <v>0</v>
      </c>
      <c r="N1223" t="str">
        <f>IF(insurance9[[#This Row],[smoker]]="yes","Perokok","Non Perokok")</f>
        <v>Non Perokok</v>
      </c>
      <c r="O1223" s="138">
        <f>insurance9[[#This Row],[charges]]</f>
        <v>6593.5083000000004</v>
      </c>
      <c r="P1223" s="138" t="str" cm="1">
        <f t="array" ref="P1223">INDEX(bmi[bmi name],MATCH(1,(insurance9[[#This Row],[bmi]]&lt;bmi[bmi atas])*(insurance9[[#This Row],[bmi]]&gt;=bmi[bmi bawah]),0),0)</f>
        <v>Overweight</v>
      </c>
      <c r="Q1223" s="138">
        <f>insurance9[[#This Row],[cha]]</f>
        <v>6593.5083000000004</v>
      </c>
      <c r="R1223" s="138" t="str">
        <f>insurance9[[#This Row],[smo]]</f>
        <v>Non Perokok</v>
      </c>
      <c r="S1223" s="149">
        <f>insurance9[[#This Row],[bmi]]</f>
        <v>24.97</v>
      </c>
      <c r="T1223" s="149">
        <f>insurance9[[#This Row],[age]]</f>
        <v>40</v>
      </c>
      <c r="U1223" s="149">
        <f>insurance9[[#This Row],[bmi2]]</f>
        <v>24.97</v>
      </c>
      <c r="V1223">
        <f>insurance9[[#This Row],[charges_class]]</f>
        <v>1</v>
      </c>
      <c r="W1223">
        <f>VLOOKUP(insurance9[[#This Row],[region]],Table2[],2,0)</f>
        <v>4</v>
      </c>
      <c r="X1223">
        <f>IF(insurance9[[#This Row],[sex]]="female",0,1)</f>
        <v>1</v>
      </c>
      <c r="Y1223">
        <f>insurance9[[#This Row],[bmi]]</f>
        <v>24.97</v>
      </c>
      <c r="Z1223">
        <f>insurance9[[#This Row],[children]]</f>
        <v>2</v>
      </c>
    </row>
    <row r="1224" spans="1:26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 s="29">
        <v>8442.6669999999995</v>
      </c>
      <c r="H1224" cm="1">
        <f t="array" ref="H1224">INDEX(kelas_charges[kelas],MATCH(1,(insurance9[[#This Row],[charges]]&gt;=kelas_charges[Lower])*(insurance9[[#This Row],[charges]]&lt;kelas_charges[Upper]),0),1)</f>
        <v>2</v>
      </c>
      <c r="I1224" t="str" cm="1">
        <f t="array" ref="I1224">INDEX(kelas_charges[desc],MATCH(1,(insurance9[[#This Row],[charges]]&gt;=kelas_charges[Lower])*(insurance9[[#This Row],[charges]]&lt;kelas_charges[Upper]),0),1)</f>
        <v>6817 s.d 12512</v>
      </c>
      <c r="J1224">
        <f>IF(insurance9[[#This Row],[charges]]&gt;16700,1,0)</f>
        <v>0</v>
      </c>
      <c r="K1224" s="138">
        <f>insurance9[[#This Row],[charges]]</f>
        <v>8442.6669999999995</v>
      </c>
      <c r="L1224">
        <f>insurance9[[#This Row],[age]]</f>
        <v>50</v>
      </c>
      <c r="M1224">
        <f>IF(insurance9[[#This Row],[smoker]]="yes",1,0)</f>
        <v>0</v>
      </c>
      <c r="N1224" t="str">
        <f>IF(insurance9[[#This Row],[smoker]]="yes","Perokok","Non Perokok")</f>
        <v>Non Perokok</v>
      </c>
      <c r="O1224" s="138">
        <f>insurance9[[#This Row],[charges]]</f>
        <v>8442.6669999999995</v>
      </c>
      <c r="P1224" s="138" t="str" cm="1">
        <f t="array" ref="P1224">INDEX(bmi[bmi name],MATCH(1,(insurance9[[#This Row],[bmi]]&lt;bmi[bmi atas])*(insurance9[[#This Row],[bmi]]&gt;=bmi[bmi bawah]),0),0)</f>
        <v>Obesitas I</v>
      </c>
      <c r="Q1224" s="138">
        <f>insurance9[[#This Row],[cha]]</f>
        <v>8442.6669999999995</v>
      </c>
      <c r="R1224" s="138" t="str">
        <f>insurance9[[#This Row],[smo]]</f>
        <v>Non Perokok</v>
      </c>
      <c r="S1224" s="149">
        <f>insurance9[[#This Row],[bmi]]</f>
        <v>25.3</v>
      </c>
      <c r="T1224" s="149">
        <f>insurance9[[#This Row],[age]]</f>
        <v>50</v>
      </c>
      <c r="U1224" s="149">
        <f>insurance9[[#This Row],[bmi2]]</f>
        <v>25.3</v>
      </c>
      <c r="V1224">
        <f>insurance9[[#This Row],[charges_class]]</f>
        <v>2</v>
      </c>
      <c r="W1224">
        <f>VLOOKUP(insurance9[[#This Row],[region]],Table2[],2,0)</f>
        <v>4</v>
      </c>
      <c r="X1224">
        <f>IF(insurance9[[#This Row],[sex]]="female",0,1)</f>
        <v>1</v>
      </c>
      <c r="Y1224">
        <f>insurance9[[#This Row],[bmi]]</f>
        <v>25.3</v>
      </c>
      <c r="Z1224">
        <f>insurance9[[#This Row],[children]]</f>
        <v>0</v>
      </c>
    </row>
    <row r="1225" spans="1:26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 s="29">
        <v>26125.674770000001</v>
      </c>
      <c r="H1225" cm="1">
        <f t="array" ref="H1225">INDEX(kelas_charges[kelas],MATCH(1,(insurance9[[#This Row],[charges]]&gt;=kelas_charges[Lower])*(insurance9[[#This Row],[charges]]&lt;kelas_charges[Upper]),0),1)</f>
        <v>5</v>
      </c>
      <c r="I1225" t="str" cm="1">
        <f t="array" ref="I1225">INDEX(kelas_charges[desc],MATCH(1,(insurance9[[#This Row],[charges]]&gt;=kelas_charges[Lower])*(insurance9[[#This Row],[charges]]&lt;kelas_charges[Upper]),0),1)</f>
        <v>23903 s.d 29598</v>
      </c>
      <c r="J1225">
        <f>IF(insurance9[[#This Row],[charges]]&gt;16700,1,0)</f>
        <v>1</v>
      </c>
      <c r="K1225" s="138">
        <f>insurance9[[#This Row],[charges]]</f>
        <v>26125.674770000001</v>
      </c>
      <c r="L1225">
        <f>insurance9[[#This Row],[age]]</f>
        <v>20</v>
      </c>
      <c r="M1225">
        <f>IF(insurance9[[#This Row],[smoker]]="yes",1,0)</f>
        <v>1</v>
      </c>
      <c r="N1225" t="str">
        <f>IF(insurance9[[#This Row],[smoker]]="yes","Perokok","Non Perokok")</f>
        <v>Perokok</v>
      </c>
      <c r="O1225" s="138">
        <f>insurance9[[#This Row],[charges]]</f>
        <v>26125.674770000001</v>
      </c>
      <c r="P1225" s="138" t="str" cm="1">
        <f t="array" ref="P1225">INDEX(bmi[bmi name],MATCH(1,(insurance9[[#This Row],[bmi]]&lt;bmi[bmi atas])*(insurance9[[#This Row],[bmi]]&gt;=bmi[bmi bawah]),0),0)</f>
        <v>Overweight</v>
      </c>
      <c r="Q1225" s="138">
        <f>insurance9[[#This Row],[cha]]</f>
        <v>26125.674770000001</v>
      </c>
      <c r="R1225" s="138" t="str">
        <f>insurance9[[#This Row],[smo]]</f>
        <v>Perokok</v>
      </c>
      <c r="S1225" s="149">
        <f>insurance9[[#This Row],[bmi]]</f>
        <v>24.42</v>
      </c>
      <c r="T1225" s="149">
        <f>insurance9[[#This Row],[age]]</f>
        <v>20</v>
      </c>
      <c r="U1225" s="149">
        <f>insurance9[[#This Row],[bmi2]]</f>
        <v>24.42</v>
      </c>
      <c r="V1225">
        <f>insurance9[[#This Row],[charges_class]]</f>
        <v>5</v>
      </c>
      <c r="W1225">
        <f>VLOOKUP(insurance9[[#This Row],[region]],Table2[],2,0)</f>
        <v>4</v>
      </c>
      <c r="X1225">
        <f>IF(insurance9[[#This Row],[sex]]="female",0,1)</f>
        <v>0</v>
      </c>
      <c r="Y1225">
        <f>insurance9[[#This Row],[bmi]]</f>
        <v>24.42</v>
      </c>
      <c r="Z1225">
        <f>insurance9[[#This Row],[children]]</f>
        <v>0</v>
      </c>
    </row>
    <row r="1226" spans="1:26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 s="29">
        <v>6858.4795999999997</v>
      </c>
      <c r="H1226" cm="1">
        <f t="array" ref="H1226">INDEX(kelas_charges[kelas],MATCH(1,(insurance9[[#This Row],[charges]]&gt;=kelas_charges[Lower])*(insurance9[[#This Row],[charges]]&lt;kelas_charges[Upper]),0),1)</f>
        <v>2</v>
      </c>
      <c r="I1226" t="str" cm="1">
        <f t="array" ref="I1226">INDEX(kelas_charges[desc],MATCH(1,(insurance9[[#This Row],[charges]]&gt;=kelas_charges[Lower])*(insurance9[[#This Row],[charges]]&lt;kelas_charges[Upper]),0),1)</f>
        <v>6817 s.d 12512</v>
      </c>
      <c r="J1226">
        <f>IF(insurance9[[#This Row],[charges]]&gt;16700,1,0)</f>
        <v>0</v>
      </c>
      <c r="K1226" s="138">
        <f>insurance9[[#This Row],[charges]]</f>
        <v>6858.4795999999997</v>
      </c>
      <c r="L1226">
        <f>insurance9[[#This Row],[age]]</f>
        <v>41</v>
      </c>
      <c r="M1226">
        <f>IF(insurance9[[#This Row],[smoker]]="yes",1,0)</f>
        <v>0</v>
      </c>
      <c r="N1226" t="str">
        <f>IF(insurance9[[#This Row],[smoker]]="yes","Perokok","Non Perokok")</f>
        <v>Non Perokok</v>
      </c>
      <c r="O1226" s="138">
        <f>insurance9[[#This Row],[charges]]</f>
        <v>6858.4795999999997</v>
      </c>
      <c r="P1226" s="138" t="str" cm="1">
        <f t="array" ref="P1226">INDEX(bmi[bmi name],MATCH(1,(insurance9[[#This Row],[bmi]]&lt;bmi[bmi atas])*(insurance9[[#This Row],[bmi]]&gt;=bmi[bmi bawah]),0),0)</f>
        <v>Overweight</v>
      </c>
      <c r="Q1226" s="138">
        <f>insurance9[[#This Row],[cha]]</f>
        <v>6858.4795999999997</v>
      </c>
      <c r="R1226" s="138" t="str">
        <f>insurance9[[#This Row],[smo]]</f>
        <v>Non Perokok</v>
      </c>
      <c r="S1226" s="149">
        <f>insurance9[[#This Row],[bmi]]</f>
        <v>23.94</v>
      </c>
      <c r="T1226" s="149">
        <f>insurance9[[#This Row],[age]]</f>
        <v>41</v>
      </c>
      <c r="U1226" s="149">
        <f>insurance9[[#This Row],[bmi2]]</f>
        <v>23.94</v>
      </c>
      <c r="V1226">
        <f>insurance9[[#This Row],[charges_class]]</f>
        <v>2</v>
      </c>
      <c r="W1226">
        <f>VLOOKUP(insurance9[[#This Row],[region]],Table2[],2,0)</f>
        <v>2</v>
      </c>
      <c r="X1226">
        <f>IF(insurance9[[#This Row],[sex]]="female",0,1)</f>
        <v>1</v>
      </c>
      <c r="Y1226">
        <f>insurance9[[#This Row],[bmi]]</f>
        <v>23.94</v>
      </c>
      <c r="Z1226">
        <f>insurance9[[#This Row],[children]]</f>
        <v>1</v>
      </c>
    </row>
    <row r="1227" spans="1:26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 s="29">
        <v>4795.6567999999997</v>
      </c>
      <c r="H1227" cm="1">
        <f t="array" ref="H1227">INDEX(kelas_charges[kelas],MATCH(1,(insurance9[[#This Row],[charges]]&gt;=kelas_charges[Lower])*(insurance9[[#This Row],[charges]]&lt;kelas_charges[Upper]),0),1)</f>
        <v>1</v>
      </c>
      <c r="I1227" t="str" cm="1">
        <f t="array" ref="I1227">INDEX(kelas_charges[desc],MATCH(1,(insurance9[[#This Row],[charges]]&gt;=kelas_charges[Lower])*(insurance9[[#This Row],[charges]]&lt;kelas_charges[Upper]),0),1)</f>
        <v>1121 s.d 6817</v>
      </c>
      <c r="J1227">
        <f>IF(insurance9[[#This Row],[charges]]&gt;16700,1,0)</f>
        <v>0</v>
      </c>
      <c r="K1227" s="138">
        <f>insurance9[[#This Row],[charges]]</f>
        <v>4795.6567999999997</v>
      </c>
      <c r="L1227">
        <f>insurance9[[#This Row],[age]]</f>
        <v>33</v>
      </c>
      <c r="M1227">
        <f>IF(insurance9[[#This Row],[smoker]]="yes",1,0)</f>
        <v>0</v>
      </c>
      <c r="N1227" t="str">
        <f>IF(insurance9[[#This Row],[smoker]]="yes","Perokok","Non Perokok")</f>
        <v>Non Perokok</v>
      </c>
      <c r="O1227" s="138">
        <f>insurance9[[#This Row],[charges]]</f>
        <v>4795.6567999999997</v>
      </c>
      <c r="P1227" s="138" t="str" cm="1">
        <f t="array" ref="P1227">INDEX(bmi[bmi name],MATCH(1,(insurance9[[#This Row],[bmi]]&lt;bmi[bmi atas])*(insurance9[[#This Row],[bmi]]&gt;=bmi[bmi bawah]),0),0)</f>
        <v>Obesitas II</v>
      </c>
      <c r="Q1227" s="138">
        <f>insurance9[[#This Row],[cha]]</f>
        <v>4795.6567999999997</v>
      </c>
      <c r="R1227" s="138" t="str">
        <f>insurance9[[#This Row],[smo]]</f>
        <v>Non Perokok</v>
      </c>
      <c r="S1227" s="149">
        <f>insurance9[[#This Row],[bmi]]</f>
        <v>39.82</v>
      </c>
      <c r="T1227" s="149">
        <f>insurance9[[#This Row],[age]]</f>
        <v>33</v>
      </c>
      <c r="U1227" s="149">
        <f>insurance9[[#This Row],[bmi2]]</f>
        <v>39.82</v>
      </c>
      <c r="V1227">
        <f>insurance9[[#This Row],[charges_class]]</f>
        <v>1</v>
      </c>
      <c r="W1227">
        <f>VLOOKUP(insurance9[[#This Row],[region]],Table2[],2,0)</f>
        <v>4</v>
      </c>
      <c r="X1227">
        <f>IF(insurance9[[#This Row],[sex]]="female",0,1)</f>
        <v>0</v>
      </c>
      <c r="Y1227">
        <f>insurance9[[#This Row],[bmi]]</f>
        <v>39.82</v>
      </c>
      <c r="Z1227">
        <f>insurance9[[#This Row],[children]]</f>
        <v>1</v>
      </c>
    </row>
    <row r="1228" spans="1:26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 s="29">
        <v>6640.5448500000002</v>
      </c>
      <c r="H1228" cm="1">
        <f t="array" ref="H1228">INDEX(kelas_charges[kelas],MATCH(1,(insurance9[[#This Row],[charges]]&gt;=kelas_charges[Lower])*(insurance9[[#This Row],[charges]]&lt;kelas_charges[Upper]),0),1)</f>
        <v>1</v>
      </c>
      <c r="I1228" t="str" cm="1">
        <f t="array" ref="I1228">INDEX(kelas_charges[desc],MATCH(1,(insurance9[[#This Row],[charges]]&gt;=kelas_charges[Lower])*(insurance9[[#This Row],[charges]]&lt;kelas_charges[Upper]),0),1)</f>
        <v>1121 s.d 6817</v>
      </c>
      <c r="J1228">
        <f>IF(insurance9[[#This Row],[charges]]&gt;16700,1,0)</f>
        <v>0</v>
      </c>
      <c r="K1228" s="138">
        <f>insurance9[[#This Row],[charges]]</f>
        <v>6640.5448500000002</v>
      </c>
      <c r="L1228">
        <f>insurance9[[#This Row],[age]]</f>
        <v>38</v>
      </c>
      <c r="M1228">
        <f>IF(insurance9[[#This Row],[smoker]]="yes",1,0)</f>
        <v>0</v>
      </c>
      <c r="N1228" t="str">
        <f>IF(insurance9[[#This Row],[smoker]]="yes","Perokok","Non Perokok")</f>
        <v>Non Perokok</v>
      </c>
      <c r="O1228" s="138">
        <f>insurance9[[#This Row],[charges]]</f>
        <v>6640.5448500000002</v>
      </c>
      <c r="P1228" s="138" t="str" cm="1">
        <f t="array" ref="P1228">INDEX(bmi[bmi name],MATCH(1,(insurance9[[#This Row],[bmi]]&lt;bmi[bmi atas])*(insurance9[[#This Row],[bmi]]&gt;=bmi[bmi bawah]),0),0)</f>
        <v>Underweight</v>
      </c>
      <c r="Q1228" s="138">
        <f>insurance9[[#This Row],[cha]]</f>
        <v>6640.5448500000002</v>
      </c>
      <c r="R1228" s="138" t="str">
        <f>insurance9[[#This Row],[smo]]</f>
        <v>Non Perokok</v>
      </c>
      <c r="S1228" s="149">
        <f>insurance9[[#This Row],[bmi]]</f>
        <v>16.815000000000001</v>
      </c>
      <c r="T1228" s="149">
        <f>insurance9[[#This Row],[age]]</f>
        <v>38</v>
      </c>
      <c r="U1228" s="149">
        <f>insurance9[[#This Row],[bmi2]]</f>
        <v>16.815000000000001</v>
      </c>
      <c r="V1228">
        <f>insurance9[[#This Row],[charges_class]]</f>
        <v>1</v>
      </c>
      <c r="W1228">
        <f>VLOOKUP(insurance9[[#This Row],[region]],Table2[],2,0)</f>
        <v>2</v>
      </c>
      <c r="X1228">
        <f>IF(insurance9[[#This Row],[sex]]="female",0,1)</f>
        <v>1</v>
      </c>
      <c r="Y1228">
        <f>insurance9[[#This Row],[bmi]]</f>
        <v>16.815000000000001</v>
      </c>
      <c r="Z1228">
        <f>insurance9[[#This Row],[children]]</f>
        <v>2</v>
      </c>
    </row>
    <row r="1229" spans="1:26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 s="29">
        <v>7162.0122000000001</v>
      </c>
      <c r="H1229" cm="1">
        <f t="array" ref="H1229">INDEX(kelas_charges[kelas],MATCH(1,(insurance9[[#This Row],[charges]]&gt;=kelas_charges[Lower])*(insurance9[[#This Row],[charges]]&lt;kelas_charges[Upper]),0),1)</f>
        <v>2</v>
      </c>
      <c r="I1229" t="str" cm="1">
        <f t="array" ref="I1229">INDEX(kelas_charges[desc],MATCH(1,(insurance9[[#This Row],[charges]]&gt;=kelas_charges[Lower])*(insurance9[[#This Row],[charges]]&lt;kelas_charges[Upper]),0),1)</f>
        <v>6817 s.d 12512</v>
      </c>
      <c r="J1229">
        <f>IF(insurance9[[#This Row],[charges]]&gt;16700,1,0)</f>
        <v>0</v>
      </c>
      <c r="K1229" s="138">
        <f>insurance9[[#This Row],[charges]]</f>
        <v>7162.0122000000001</v>
      </c>
      <c r="L1229">
        <f>insurance9[[#This Row],[age]]</f>
        <v>42</v>
      </c>
      <c r="M1229">
        <f>IF(insurance9[[#This Row],[smoker]]="yes",1,0)</f>
        <v>0</v>
      </c>
      <c r="N1229" t="str">
        <f>IF(insurance9[[#This Row],[smoker]]="yes","Perokok","Non Perokok")</f>
        <v>Non Perokok</v>
      </c>
      <c r="O1229" s="138">
        <f>insurance9[[#This Row],[charges]]</f>
        <v>7162.0122000000001</v>
      </c>
      <c r="P1229" s="138" t="str" cm="1">
        <f t="array" ref="P1229">INDEX(bmi[bmi name],MATCH(1,(insurance9[[#This Row],[bmi]]&lt;bmi[bmi atas])*(insurance9[[#This Row],[bmi]]&gt;=bmi[bmi bawah]),0),0)</f>
        <v>Obesitas II</v>
      </c>
      <c r="Q1229" s="138">
        <f>insurance9[[#This Row],[cha]]</f>
        <v>7162.0122000000001</v>
      </c>
      <c r="R1229" s="138" t="str">
        <f>insurance9[[#This Row],[smo]]</f>
        <v>Non Perokok</v>
      </c>
      <c r="S1229" s="149">
        <f>insurance9[[#This Row],[bmi]]</f>
        <v>37.18</v>
      </c>
      <c r="T1229" s="149">
        <f>insurance9[[#This Row],[age]]</f>
        <v>42</v>
      </c>
      <c r="U1229" s="149">
        <f>insurance9[[#This Row],[bmi2]]</f>
        <v>37.18</v>
      </c>
      <c r="V1229">
        <f>insurance9[[#This Row],[charges_class]]</f>
        <v>2</v>
      </c>
      <c r="W1229">
        <f>VLOOKUP(insurance9[[#This Row],[region]],Table2[],2,0)</f>
        <v>4</v>
      </c>
      <c r="X1229">
        <f>IF(insurance9[[#This Row],[sex]]="female",0,1)</f>
        <v>1</v>
      </c>
      <c r="Y1229">
        <f>insurance9[[#This Row],[bmi]]</f>
        <v>37.18</v>
      </c>
      <c r="Z1229">
        <f>insurance9[[#This Row],[children]]</f>
        <v>2</v>
      </c>
    </row>
    <row r="1230" spans="1:26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 s="29">
        <v>10594.225700000001</v>
      </c>
      <c r="H1230" cm="1">
        <f t="array" ref="H1230">INDEX(kelas_charges[kelas],MATCH(1,(insurance9[[#This Row],[charges]]&gt;=kelas_charges[Lower])*(insurance9[[#This Row],[charges]]&lt;kelas_charges[Upper]),0),1)</f>
        <v>2</v>
      </c>
      <c r="I1230" t="str" cm="1">
        <f t="array" ref="I1230">INDEX(kelas_charges[desc],MATCH(1,(insurance9[[#This Row],[charges]]&gt;=kelas_charges[Lower])*(insurance9[[#This Row],[charges]]&lt;kelas_charges[Upper]),0),1)</f>
        <v>6817 s.d 12512</v>
      </c>
      <c r="J1230">
        <f>IF(insurance9[[#This Row],[charges]]&gt;16700,1,0)</f>
        <v>0</v>
      </c>
      <c r="K1230" s="138">
        <f>insurance9[[#This Row],[charges]]</f>
        <v>10594.225700000001</v>
      </c>
      <c r="L1230">
        <f>insurance9[[#This Row],[age]]</f>
        <v>56</v>
      </c>
      <c r="M1230">
        <f>IF(insurance9[[#This Row],[smoker]]="yes",1,0)</f>
        <v>0</v>
      </c>
      <c r="N1230" t="str">
        <f>IF(insurance9[[#This Row],[smoker]]="yes","Perokok","Non Perokok")</f>
        <v>Non Perokok</v>
      </c>
      <c r="O1230" s="138">
        <f>insurance9[[#This Row],[charges]]</f>
        <v>10594.225700000001</v>
      </c>
      <c r="P1230" s="138" t="str" cm="1">
        <f t="array" ref="P1230">INDEX(bmi[bmi name],MATCH(1,(insurance9[[#This Row],[bmi]]&lt;bmi[bmi atas])*(insurance9[[#This Row],[bmi]]&gt;=bmi[bmi bawah]),0),0)</f>
        <v>Obesitas II</v>
      </c>
      <c r="Q1230" s="138">
        <f>insurance9[[#This Row],[cha]]</f>
        <v>10594.225700000001</v>
      </c>
      <c r="R1230" s="138" t="str">
        <f>insurance9[[#This Row],[smo]]</f>
        <v>Non Perokok</v>
      </c>
      <c r="S1230" s="149">
        <f>insurance9[[#This Row],[bmi]]</f>
        <v>34.43</v>
      </c>
      <c r="T1230" s="149">
        <f>insurance9[[#This Row],[age]]</f>
        <v>56</v>
      </c>
      <c r="U1230" s="149">
        <f>insurance9[[#This Row],[bmi2]]</f>
        <v>34.43</v>
      </c>
      <c r="V1230">
        <f>insurance9[[#This Row],[charges_class]]</f>
        <v>2</v>
      </c>
      <c r="W1230">
        <f>VLOOKUP(insurance9[[#This Row],[region]],Table2[],2,0)</f>
        <v>4</v>
      </c>
      <c r="X1230">
        <f>IF(insurance9[[#This Row],[sex]]="female",0,1)</f>
        <v>1</v>
      </c>
      <c r="Y1230">
        <f>insurance9[[#This Row],[bmi]]</f>
        <v>34.43</v>
      </c>
      <c r="Z1230">
        <f>insurance9[[#This Row],[children]]</f>
        <v>0</v>
      </c>
    </row>
    <row r="1231" spans="1:26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 s="29">
        <v>11938.255950000001</v>
      </c>
      <c r="H1231" cm="1">
        <f t="array" ref="H1231">INDEX(kelas_charges[kelas],MATCH(1,(insurance9[[#This Row],[charges]]&gt;=kelas_charges[Lower])*(insurance9[[#This Row],[charges]]&lt;kelas_charges[Upper]),0),1)</f>
        <v>2</v>
      </c>
      <c r="I1231" t="str" cm="1">
        <f t="array" ref="I1231">INDEX(kelas_charges[desc],MATCH(1,(insurance9[[#This Row],[charges]]&gt;=kelas_charges[Lower])*(insurance9[[#This Row],[charges]]&lt;kelas_charges[Upper]),0),1)</f>
        <v>6817 s.d 12512</v>
      </c>
      <c r="J1231">
        <f>IF(insurance9[[#This Row],[charges]]&gt;16700,1,0)</f>
        <v>0</v>
      </c>
      <c r="K1231" s="138">
        <f>insurance9[[#This Row],[charges]]</f>
        <v>11938.255950000001</v>
      </c>
      <c r="L1231">
        <f>insurance9[[#This Row],[age]]</f>
        <v>58</v>
      </c>
      <c r="M1231">
        <f>IF(insurance9[[#This Row],[smoker]]="yes",1,0)</f>
        <v>0</v>
      </c>
      <c r="N1231" t="str">
        <f>IF(insurance9[[#This Row],[smoker]]="yes","Perokok","Non Perokok")</f>
        <v>Non Perokok</v>
      </c>
      <c r="O1231" s="138">
        <f>insurance9[[#This Row],[charges]]</f>
        <v>11938.255950000001</v>
      </c>
      <c r="P1231" s="138" t="str" cm="1">
        <f t="array" ref="P1231">INDEX(bmi[bmi name],MATCH(1,(insurance9[[#This Row],[bmi]]&lt;bmi[bmi atas])*(insurance9[[#This Row],[bmi]]&gt;=bmi[bmi bawah]),0),0)</f>
        <v>Obesitas II</v>
      </c>
      <c r="Q1231" s="138">
        <f>insurance9[[#This Row],[cha]]</f>
        <v>11938.255950000001</v>
      </c>
      <c r="R1231" s="138" t="str">
        <f>insurance9[[#This Row],[smo]]</f>
        <v>Non Perokok</v>
      </c>
      <c r="S1231" s="149">
        <f>insurance9[[#This Row],[bmi]]</f>
        <v>30.305</v>
      </c>
      <c r="T1231" s="149">
        <f>insurance9[[#This Row],[age]]</f>
        <v>58</v>
      </c>
      <c r="U1231" s="149">
        <f>insurance9[[#This Row],[bmi2]]</f>
        <v>30.305</v>
      </c>
      <c r="V1231">
        <f>insurance9[[#This Row],[charges_class]]</f>
        <v>2</v>
      </c>
      <c r="W1231">
        <f>VLOOKUP(insurance9[[#This Row],[region]],Table2[],2,0)</f>
        <v>2</v>
      </c>
      <c r="X1231">
        <f>IF(insurance9[[#This Row],[sex]]="female",0,1)</f>
        <v>1</v>
      </c>
      <c r="Y1231">
        <f>insurance9[[#This Row],[bmi]]</f>
        <v>30.305</v>
      </c>
      <c r="Z1231">
        <f>insurance9[[#This Row],[children]]</f>
        <v>0</v>
      </c>
    </row>
    <row r="1232" spans="1:26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 s="29">
        <v>60021.398970000002</v>
      </c>
      <c r="H1232" cm="1">
        <f t="array" ref="H1232">INDEX(kelas_charges[kelas],MATCH(1,(insurance9[[#This Row],[charges]]&gt;=kelas_charges[Lower])*(insurance9[[#This Row],[charges]]&lt;kelas_charges[Upper]),0),1)</f>
        <v>11</v>
      </c>
      <c r="I1232" t="str" cm="1">
        <f t="array" ref="I1232">INDEX(kelas_charges[desc],MATCH(1,(insurance9[[#This Row],[charges]]&gt;=kelas_charges[Lower])*(insurance9[[#This Row],[charges]]&lt;kelas_charges[Upper]),0),1)</f>
        <v>58075 s.d 63771</v>
      </c>
      <c r="J1232">
        <f>IF(insurance9[[#This Row],[charges]]&gt;16700,1,0)</f>
        <v>1</v>
      </c>
      <c r="K1232" s="138">
        <f>insurance9[[#This Row],[charges]]</f>
        <v>60021.398970000002</v>
      </c>
      <c r="L1232">
        <f>insurance9[[#This Row],[age]]</f>
        <v>52</v>
      </c>
      <c r="M1232">
        <f>IF(insurance9[[#This Row],[smoker]]="yes",1,0)</f>
        <v>1</v>
      </c>
      <c r="N1232" t="str">
        <f>IF(insurance9[[#This Row],[smoker]]="yes","Perokok","Non Perokok")</f>
        <v>Perokok</v>
      </c>
      <c r="O1232" s="138">
        <f>insurance9[[#This Row],[charges]]</f>
        <v>60021.398970000002</v>
      </c>
      <c r="P1232" s="138" t="str" cm="1">
        <f t="array" ref="P1232">INDEX(bmi[bmi name],MATCH(1,(insurance9[[#This Row],[bmi]]&lt;bmi[bmi atas])*(insurance9[[#This Row],[bmi]]&gt;=bmi[bmi bawah]),0),0)</f>
        <v>Obesitas II</v>
      </c>
      <c r="Q1232" s="138">
        <f>insurance9[[#This Row],[cha]]</f>
        <v>60021.398970000002</v>
      </c>
      <c r="R1232" s="138" t="str">
        <f>insurance9[[#This Row],[smo]]</f>
        <v>Perokok</v>
      </c>
      <c r="S1232" s="149">
        <f>insurance9[[#This Row],[bmi]]</f>
        <v>34.484999999999999</v>
      </c>
      <c r="T1232" s="149">
        <f>insurance9[[#This Row],[age]]</f>
        <v>52</v>
      </c>
      <c r="U1232" s="149">
        <f>insurance9[[#This Row],[bmi2]]</f>
        <v>34.484999999999999</v>
      </c>
      <c r="V1232">
        <f>insurance9[[#This Row],[charges_class]]</f>
        <v>11</v>
      </c>
      <c r="W1232">
        <f>VLOOKUP(insurance9[[#This Row],[region]],Table2[],2,0)</f>
        <v>1</v>
      </c>
      <c r="X1232">
        <f>IF(insurance9[[#This Row],[sex]]="female",0,1)</f>
        <v>1</v>
      </c>
      <c r="Y1232">
        <f>insurance9[[#This Row],[bmi]]</f>
        <v>34.484999999999999</v>
      </c>
      <c r="Z1232">
        <f>insurance9[[#This Row],[children]]</f>
        <v>3</v>
      </c>
    </row>
    <row r="1233" spans="1:26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 s="29">
        <v>20167.336029999999</v>
      </c>
      <c r="H1233" cm="1">
        <f t="array" ref="H1233">INDEX(kelas_charges[kelas],MATCH(1,(insurance9[[#This Row],[charges]]&gt;=kelas_charges[Lower])*(insurance9[[#This Row],[charges]]&lt;kelas_charges[Upper]),0),1)</f>
        <v>4</v>
      </c>
      <c r="I1233" t="str" cm="1">
        <f t="array" ref="I1233">INDEX(kelas_charges[desc],MATCH(1,(insurance9[[#This Row],[charges]]&gt;=kelas_charges[Lower])*(insurance9[[#This Row],[charges]]&lt;kelas_charges[Upper]),0),1)</f>
        <v>18207 s.d 23903</v>
      </c>
      <c r="J1233">
        <f>IF(insurance9[[#This Row],[charges]]&gt;16700,1,0)</f>
        <v>1</v>
      </c>
      <c r="K1233" s="138">
        <f>insurance9[[#This Row],[charges]]</f>
        <v>20167.336029999999</v>
      </c>
      <c r="L1233">
        <f>insurance9[[#This Row],[age]]</f>
        <v>20</v>
      </c>
      <c r="M1233">
        <f>IF(insurance9[[#This Row],[smoker]]="yes",1,0)</f>
        <v>1</v>
      </c>
      <c r="N1233" t="str">
        <f>IF(insurance9[[#This Row],[smoker]]="yes","Perokok","Non Perokok")</f>
        <v>Perokok</v>
      </c>
      <c r="O1233" s="138">
        <f>insurance9[[#This Row],[charges]]</f>
        <v>20167.336029999999</v>
      </c>
      <c r="P1233" s="138" t="str" cm="1">
        <f t="array" ref="P1233">INDEX(bmi[bmi name],MATCH(1,(insurance9[[#This Row],[bmi]]&lt;bmi[bmi atas])*(insurance9[[#This Row],[bmi]]&gt;=bmi[bmi bawah]),0),0)</f>
        <v>Normal</v>
      </c>
      <c r="Q1233" s="138">
        <f>insurance9[[#This Row],[cha]]</f>
        <v>20167.336029999999</v>
      </c>
      <c r="R1233" s="138" t="str">
        <f>insurance9[[#This Row],[smo]]</f>
        <v>Perokok</v>
      </c>
      <c r="S1233" s="149">
        <f>insurance9[[#This Row],[bmi]]</f>
        <v>21.8</v>
      </c>
      <c r="T1233" s="149">
        <f>insurance9[[#This Row],[age]]</f>
        <v>20</v>
      </c>
      <c r="U1233" s="149">
        <f>insurance9[[#This Row],[bmi2]]</f>
        <v>21.8</v>
      </c>
      <c r="V1233">
        <f>insurance9[[#This Row],[charges_class]]</f>
        <v>4</v>
      </c>
      <c r="W1233">
        <f>VLOOKUP(insurance9[[#This Row],[region]],Table2[],2,0)</f>
        <v>3</v>
      </c>
      <c r="X1233">
        <f>IF(insurance9[[#This Row],[sex]]="female",0,1)</f>
        <v>0</v>
      </c>
      <c r="Y1233">
        <f>insurance9[[#This Row],[bmi]]</f>
        <v>21.8</v>
      </c>
      <c r="Z1233">
        <f>insurance9[[#This Row],[children]]</f>
        <v>0</v>
      </c>
    </row>
    <row r="1234" spans="1:26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 s="29">
        <v>12479.70895</v>
      </c>
      <c r="H1234" cm="1">
        <f t="array" ref="H1234">INDEX(kelas_charges[kelas],MATCH(1,(insurance9[[#This Row],[charges]]&gt;=kelas_charges[Lower])*(insurance9[[#This Row],[charges]]&lt;kelas_charges[Upper]),0),1)</f>
        <v>2</v>
      </c>
      <c r="I1234" t="str" cm="1">
        <f t="array" ref="I1234">INDEX(kelas_charges[desc],MATCH(1,(insurance9[[#This Row],[charges]]&gt;=kelas_charges[Lower])*(insurance9[[#This Row],[charges]]&lt;kelas_charges[Upper]),0),1)</f>
        <v>6817 s.d 12512</v>
      </c>
      <c r="J1234">
        <f>IF(insurance9[[#This Row],[charges]]&gt;16700,1,0)</f>
        <v>0</v>
      </c>
      <c r="K1234" s="138">
        <f>insurance9[[#This Row],[charges]]</f>
        <v>12479.70895</v>
      </c>
      <c r="L1234">
        <f>insurance9[[#This Row],[age]]</f>
        <v>54</v>
      </c>
      <c r="M1234">
        <f>IF(insurance9[[#This Row],[smoker]]="yes",1,0)</f>
        <v>0</v>
      </c>
      <c r="N1234" t="str">
        <f>IF(insurance9[[#This Row],[smoker]]="yes","Perokok","Non Perokok")</f>
        <v>Non Perokok</v>
      </c>
      <c r="O1234" s="138">
        <f>insurance9[[#This Row],[charges]]</f>
        <v>12479.70895</v>
      </c>
      <c r="P1234" s="138" t="str" cm="1">
        <f t="array" ref="P1234">INDEX(bmi[bmi name],MATCH(1,(insurance9[[#This Row],[bmi]]&lt;bmi[bmi atas])*(insurance9[[#This Row],[bmi]]&gt;=bmi[bmi bawah]),0),0)</f>
        <v>Overweight</v>
      </c>
      <c r="Q1234" s="138">
        <f>insurance9[[#This Row],[cha]]</f>
        <v>12479.70895</v>
      </c>
      <c r="R1234" s="138" t="str">
        <f>insurance9[[#This Row],[smo]]</f>
        <v>Non Perokok</v>
      </c>
      <c r="S1234" s="149">
        <f>insurance9[[#This Row],[bmi]]</f>
        <v>24.605</v>
      </c>
      <c r="T1234" s="149">
        <f>insurance9[[#This Row],[age]]</f>
        <v>54</v>
      </c>
      <c r="U1234" s="149">
        <f>insurance9[[#This Row],[bmi2]]</f>
        <v>24.605</v>
      </c>
      <c r="V1234">
        <f>insurance9[[#This Row],[charges_class]]</f>
        <v>2</v>
      </c>
      <c r="W1234">
        <f>VLOOKUP(insurance9[[#This Row],[region]],Table2[],2,0)</f>
        <v>1</v>
      </c>
      <c r="X1234">
        <f>IF(insurance9[[#This Row],[sex]]="female",0,1)</f>
        <v>0</v>
      </c>
      <c r="Y1234">
        <f>insurance9[[#This Row],[bmi]]</f>
        <v>24.605</v>
      </c>
      <c r="Z1234">
        <f>insurance9[[#This Row],[children]]</f>
        <v>3</v>
      </c>
    </row>
    <row r="1235" spans="1:26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 s="29">
        <v>11345.519</v>
      </c>
      <c r="H1235" cm="1">
        <f t="array" ref="H1235">INDEX(kelas_charges[kelas],MATCH(1,(insurance9[[#This Row],[charges]]&gt;=kelas_charges[Lower])*(insurance9[[#This Row],[charges]]&lt;kelas_charges[Upper]),0),1)</f>
        <v>2</v>
      </c>
      <c r="I1235" t="str" cm="1">
        <f t="array" ref="I1235">INDEX(kelas_charges[desc],MATCH(1,(insurance9[[#This Row],[charges]]&gt;=kelas_charges[Lower])*(insurance9[[#This Row],[charges]]&lt;kelas_charges[Upper]),0),1)</f>
        <v>6817 s.d 12512</v>
      </c>
      <c r="J1235">
        <f>IF(insurance9[[#This Row],[charges]]&gt;16700,1,0)</f>
        <v>0</v>
      </c>
      <c r="K1235" s="138">
        <f>insurance9[[#This Row],[charges]]</f>
        <v>11345.519</v>
      </c>
      <c r="L1235">
        <f>insurance9[[#This Row],[age]]</f>
        <v>58</v>
      </c>
      <c r="M1235">
        <f>IF(insurance9[[#This Row],[smoker]]="yes",1,0)</f>
        <v>0</v>
      </c>
      <c r="N1235" t="str">
        <f>IF(insurance9[[#This Row],[smoker]]="yes","Perokok","Non Perokok")</f>
        <v>Non Perokok</v>
      </c>
      <c r="O1235" s="138">
        <f>insurance9[[#This Row],[charges]]</f>
        <v>11345.519</v>
      </c>
      <c r="P1235" s="138" t="str" cm="1">
        <f t="array" ref="P1235">INDEX(bmi[bmi name],MATCH(1,(insurance9[[#This Row],[bmi]]&lt;bmi[bmi atas])*(insurance9[[#This Row],[bmi]]&gt;=bmi[bmi bawah]),0),0)</f>
        <v>Overweight</v>
      </c>
      <c r="Q1235" s="138">
        <f>insurance9[[#This Row],[cha]]</f>
        <v>11345.519</v>
      </c>
      <c r="R1235" s="138" t="str">
        <f>insurance9[[#This Row],[smo]]</f>
        <v>Non Perokok</v>
      </c>
      <c r="S1235" s="149">
        <f>insurance9[[#This Row],[bmi]]</f>
        <v>23.3</v>
      </c>
      <c r="T1235" s="149">
        <f>insurance9[[#This Row],[age]]</f>
        <v>58</v>
      </c>
      <c r="U1235" s="149">
        <f>insurance9[[#This Row],[bmi2]]</f>
        <v>23.3</v>
      </c>
      <c r="V1235">
        <f>insurance9[[#This Row],[charges_class]]</f>
        <v>2</v>
      </c>
      <c r="W1235">
        <f>VLOOKUP(insurance9[[#This Row],[region]],Table2[],2,0)</f>
        <v>3</v>
      </c>
      <c r="X1235">
        <f>IF(insurance9[[#This Row],[sex]]="female",0,1)</f>
        <v>1</v>
      </c>
      <c r="Y1235">
        <f>insurance9[[#This Row],[bmi]]</f>
        <v>23.3</v>
      </c>
      <c r="Z1235">
        <f>insurance9[[#This Row],[children]]</f>
        <v>0</v>
      </c>
    </row>
    <row r="1236" spans="1:26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 s="29">
        <v>8515.7587000000003</v>
      </c>
      <c r="H1236" cm="1">
        <f t="array" ref="H1236">INDEX(kelas_charges[kelas],MATCH(1,(insurance9[[#This Row],[charges]]&gt;=kelas_charges[Lower])*(insurance9[[#This Row],[charges]]&lt;kelas_charges[Upper]),0),1)</f>
        <v>2</v>
      </c>
      <c r="I1236" t="str" cm="1">
        <f t="array" ref="I1236">INDEX(kelas_charges[desc],MATCH(1,(insurance9[[#This Row],[charges]]&gt;=kelas_charges[Lower])*(insurance9[[#This Row],[charges]]&lt;kelas_charges[Upper]),0),1)</f>
        <v>6817 s.d 12512</v>
      </c>
      <c r="J1236">
        <f>IF(insurance9[[#This Row],[charges]]&gt;16700,1,0)</f>
        <v>0</v>
      </c>
      <c r="K1236" s="138">
        <f>insurance9[[#This Row],[charges]]</f>
        <v>8515.7587000000003</v>
      </c>
      <c r="L1236">
        <f>insurance9[[#This Row],[age]]</f>
        <v>45</v>
      </c>
      <c r="M1236">
        <f>IF(insurance9[[#This Row],[smoker]]="yes",1,0)</f>
        <v>0</v>
      </c>
      <c r="N1236" t="str">
        <f>IF(insurance9[[#This Row],[smoker]]="yes","Perokok","Non Perokok")</f>
        <v>Non Perokok</v>
      </c>
      <c r="O1236" s="138">
        <f>insurance9[[#This Row],[charges]]</f>
        <v>8515.7587000000003</v>
      </c>
      <c r="P1236" s="138" t="str" cm="1">
        <f t="array" ref="P1236">INDEX(bmi[bmi name],MATCH(1,(insurance9[[#This Row],[bmi]]&lt;bmi[bmi atas])*(insurance9[[#This Row],[bmi]]&gt;=bmi[bmi bawah]),0),0)</f>
        <v>Obesitas I</v>
      </c>
      <c r="Q1236" s="138">
        <f>insurance9[[#This Row],[cha]]</f>
        <v>8515.7587000000003</v>
      </c>
      <c r="R1236" s="138" t="str">
        <f>insurance9[[#This Row],[smo]]</f>
        <v>Non Perokok</v>
      </c>
      <c r="S1236" s="149">
        <f>insurance9[[#This Row],[bmi]]</f>
        <v>27.83</v>
      </c>
      <c r="T1236" s="149">
        <f>insurance9[[#This Row],[age]]</f>
        <v>45</v>
      </c>
      <c r="U1236" s="149">
        <f>insurance9[[#This Row],[bmi2]]</f>
        <v>27.83</v>
      </c>
      <c r="V1236">
        <f>insurance9[[#This Row],[charges_class]]</f>
        <v>2</v>
      </c>
      <c r="W1236">
        <f>VLOOKUP(insurance9[[#This Row],[region]],Table2[],2,0)</f>
        <v>4</v>
      </c>
      <c r="X1236">
        <f>IF(insurance9[[#This Row],[sex]]="female",0,1)</f>
        <v>0</v>
      </c>
      <c r="Y1236">
        <f>insurance9[[#This Row],[bmi]]</f>
        <v>27.83</v>
      </c>
      <c r="Z1236">
        <f>insurance9[[#This Row],[children]]</f>
        <v>2</v>
      </c>
    </row>
    <row r="1237" spans="1:26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 s="29">
        <v>2699.56835</v>
      </c>
      <c r="H1237" cm="1">
        <f t="array" ref="H1237">INDEX(kelas_charges[kelas],MATCH(1,(insurance9[[#This Row],[charges]]&gt;=kelas_charges[Lower])*(insurance9[[#This Row],[charges]]&lt;kelas_charges[Upper]),0),1)</f>
        <v>1</v>
      </c>
      <c r="I1237" t="str" cm="1">
        <f t="array" ref="I1237">INDEX(kelas_charges[desc],MATCH(1,(insurance9[[#This Row],[charges]]&gt;=kelas_charges[Lower])*(insurance9[[#This Row],[charges]]&lt;kelas_charges[Upper]),0),1)</f>
        <v>1121 s.d 6817</v>
      </c>
      <c r="J1237">
        <f>IF(insurance9[[#This Row],[charges]]&gt;16700,1,0)</f>
        <v>0</v>
      </c>
      <c r="K1237" s="138">
        <f>insurance9[[#This Row],[charges]]</f>
        <v>2699.56835</v>
      </c>
      <c r="L1237">
        <f>insurance9[[#This Row],[age]]</f>
        <v>26</v>
      </c>
      <c r="M1237">
        <f>IF(insurance9[[#This Row],[smoker]]="yes",1,0)</f>
        <v>0</v>
      </c>
      <c r="N1237" t="str">
        <f>IF(insurance9[[#This Row],[smoker]]="yes","Perokok","Non Perokok")</f>
        <v>Non Perokok</v>
      </c>
      <c r="O1237" s="138">
        <f>insurance9[[#This Row],[charges]]</f>
        <v>2699.56835</v>
      </c>
      <c r="P1237" s="138" t="str" cm="1">
        <f t="array" ref="P1237">INDEX(bmi[bmi name],MATCH(1,(insurance9[[#This Row],[bmi]]&lt;bmi[bmi atas])*(insurance9[[#This Row],[bmi]]&gt;=bmi[bmi bawah]),0),0)</f>
        <v>Obesitas II</v>
      </c>
      <c r="Q1237" s="138">
        <f>insurance9[[#This Row],[cha]]</f>
        <v>2699.56835</v>
      </c>
      <c r="R1237" s="138" t="str">
        <f>insurance9[[#This Row],[smo]]</f>
        <v>Non Perokok</v>
      </c>
      <c r="S1237" s="149">
        <f>insurance9[[#This Row],[bmi]]</f>
        <v>31.065000000000001</v>
      </c>
      <c r="T1237" s="149">
        <f>insurance9[[#This Row],[age]]</f>
        <v>26</v>
      </c>
      <c r="U1237" s="149">
        <f>insurance9[[#This Row],[bmi2]]</f>
        <v>31.065000000000001</v>
      </c>
      <c r="V1237">
        <f>insurance9[[#This Row],[charges_class]]</f>
        <v>1</v>
      </c>
      <c r="W1237">
        <f>VLOOKUP(insurance9[[#This Row],[region]],Table2[],2,0)</f>
        <v>1</v>
      </c>
      <c r="X1237">
        <f>IF(insurance9[[#This Row],[sex]]="female",0,1)</f>
        <v>1</v>
      </c>
      <c r="Y1237">
        <f>insurance9[[#This Row],[bmi]]</f>
        <v>31.065000000000001</v>
      </c>
      <c r="Z1237">
        <f>insurance9[[#This Row],[children]]</f>
        <v>0</v>
      </c>
    </row>
    <row r="1238" spans="1:26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 s="29">
        <v>14449.8544</v>
      </c>
      <c r="H1238" cm="1">
        <f t="array" ref="H1238">INDEX(kelas_charges[kelas],MATCH(1,(insurance9[[#This Row],[charges]]&gt;=kelas_charges[Lower])*(insurance9[[#This Row],[charges]]&lt;kelas_charges[Upper]),0),1)</f>
        <v>3</v>
      </c>
      <c r="I1238" t="str" cm="1">
        <f t="array" ref="I1238">INDEX(kelas_charges[desc],MATCH(1,(insurance9[[#This Row],[charges]]&gt;=kelas_charges[Lower])*(insurance9[[#This Row],[charges]]&lt;kelas_charges[Upper]),0),1)</f>
        <v>12512 s.d 18207</v>
      </c>
      <c r="J1238">
        <f>IF(insurance9[[#This Row],[charges]]&gt;16700,1,0)</f>
        <v>0</v>
      </c>
      <c r="K1238" s="138">
        <f>insurance9[[#This Row],[charges]]</f>
        <v>14449.8544</v>
      </c>
      <c r="L1238">
        <f>insurance9[[#This Row],[age]]</f>
        <v>63</v>
      </c>
      <c r="M1238">
        <f>IF(insurance9[[#This Row],[smoker]]="yes",1,0)</f>
        <v>0</v>
      </c>
      <c r="N1238" t="str">
        <f>IF(insurance9[[#This Row],[smoker]]="yes","Perokok","Non Perokok")</f>
        <v>Non Perokok</v>
      </c>
      <c r="O1238" s="138">
        <f>insurance9[[#This Row],[charges]]</f>
        <v>14449.8544</v>
      </c>
      <c r="P1238" s="138" t="str" cm="1">
        <f t="array" ref="P1238">INDEX(bmi[bmi name],MATCH(1,(insurance9[[#This Row],[bmi]]&lt;bmi[bmi atas])*(insurance9[[#This Row],[bmi]]&gt;=bmi[bmi bawah]),0),0)</f>
        <v>Normal</v>
      </c>
      <c r="Q1238" s="138">
        <f>insurance9[[#This Row],[cha]]</f>
        <v>14449.8544</v>
      </c>
      <c r="R1238" s="138" t="str">
        <f>insurance9[[#This Row],[smo]]</f>
        <v>Non Perokok</v>
      </c>
      <c r="S1238" s="149">
        <f>insurance9[[#This Row],[bmi]]</f>
        <v>21.66</v>
      </c>
      <c r="T1238" s="149">
        <f>insurance9[[#This Row],[age]]</f>
        <v>63</v>
      </c>
      <c r="U1238" s="149">
        <f>insurance9[[#This Row],[bmi2]]</f>
        <v>21.66</v>
      </c>
      <c r="V1238">
        <f>insurance9[[#This Row],[charges_class]]</f>
        <v>3</v>
      </c>
      <c r="W1238">
        <f>VLOOKUP(insurance9[[#This Row],[region]],Table2[],2,0)</f>
        <v>2</v>
      </c>
      <c r="X1238">
        <f>IF(insurance9[[#This Row],[sex]]="female",0,1)</f>
        <v>0</v>
      </c>
      <c r="Y1238">
        <f>insurance9[[#This Row],[bmi]]</f>
        <v>21.66</v>
      </c>
      <c r="Z1238">
        <f>insurance9[[#This Row],[children]]</f>
        <v>0</v>
      </c>
    </row>
    <row r="1239" spans="1:26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 s="29">
        <v>12224.350850000001</v>
      </c>
      <c r="H1239" cm="1">
        <f t="array" ref="H1239">INDEX(kelas_charges[kelas],MATCH(1,(insurance9[[#This Row],[charges]]&gt;=kelas_charges[Lower])*(insurance9[[#This Row],[charges]]&lt;kelas_charges[Upper]),0),1)</f>
        <v>2</v>
      </c>
      <c r="I1239" t="str" cm="1">
        <f t="array" ref="I1239">INDEX(kelas_charges[desc],MATCH(1,(insurance9[[#This Row],[charges]]&gt;=kelas_charges[Lower])*(insurance9[[#This Row],[charges]]&lt;kelas_charges[Upper]),0),1)</f>
        <v>6817 s.d 12512</v>
      </c>
      <c r="J1239">
        <f>IF(insurance9[[#This Row],[charges]]&gt;16700,1,0)</f>
        <v>0</v>
      </c>
      <c r="K1239" s="138">
        <f>insurance9[[#This Row],[charges]]</f>
        <v>12224.350850000001</v>
      </c>
      <c r="L1239">
        <f>insurance9[[#This Row],[age]]</f>
        <v>58</v>
      </c>
      <c r="M1239">
        <f>IF(insurance9[[#This Row],[smoker]]="yes",1,0)</f>
        <v>0</v>
      </c>
      <c r="N1239" t="str">
        <f>IF(insurance9[[#This Row],[smoker]]="yes","Perokok","Non Perokok")</f>
        <v>Non Perokok</v>
      </c>
      <c r="O1239" s="138">
        <f>insurance9[[#This Row],[charges]]</f>
        <v>12224.350850000001</v>
      </c>
      <c r="P1239" s="138" t="str" cm="1">
        <f t="array" ref="P1239">INDEX(bmi[bmi name],MATCH(1,(insurance9[[#This Row],[bmi]]&lt;bmi[bmi atas])*(insurance9[[#This Row],[bmi]]&gt;=bmi[bmi bawah]),0),0)</f>
        <v>Obesitas I</v>
      </c>
      <c r="Q1239" s="138">
        <f>insurance9[[#This Row],[cha]]</f>
        <v>12224.350850000001</v>
      </c>
      <c r="R1239" s="138" t="str">
        <f>insurance9[[#This Row],[smo]]</f>
        <v>Non Perokok</v>
      </c>
      <c r="S1239" s="149">
        <f>insurance9[[#This Row],[bmi]]</f>
        <v>28.215</v>
      </c>
      <c r="T1239" s="149">
        <f>insurance9[[#This Row],[age]]</f>
        <v>58</v>
      </c>
      <c r="U1239" s="149">
        <f>insurance9[[#This Row],[bmi2]]</f>
        <v>28.215</v>
      </c>
      <c r="V1239">
        <f>insurance9[[#This Row],[charges_class]]</f>
        <v>2</v>
      </c>
      <c r="W1239">
        <f>VLOOKUP(insurance9[[#This Row],[region]],Table2[],2,0)</f>
        <v>1</v>
      </c>
      <c r="X1239">
        <f>IF(insurance9[[#This Row],[sex]]="female",0,1)</f>
        <v>0</v>
      </c>
      <c r="Y1239">
        <f>insurance9[[#This Row],[bmi]]</f>
        <v>28.215</v>
      </c>
      <c r="Z1239">
        <f>insurance9[[#This Row],[children]]</f>
        <v>0</v>
      </c>
    </row>
    <row r="1240" spans="1:26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 s="29">
        <v>6985.50695</v>
      </c>
      <c r="H1240" cm="1">
        <f t="array" ref="H1240">INDEX(kelas_charges[kelas],MATCH(1,(insurance9[[#This Row],[charges]]&gt;=kelas_charges[Lower])*(insurance9[[#This Row],[charges]]&lt;kelas_charges[Upper]),0),1)</f>
        <v>2</v>
      </c>
      <c r="I1240" t="str" cm="1">
        <f t="array" ref="I1240">INDEX(kelas_charges[desc],MATCH(1,(insurance9[[#This Row],[charges]]&gt;=kelas_charges[Lower])*(insurance9[[#This Row],[charges]]&lt;kelas_charges[Upper]),0),1)</f>
        <v>6817 s.d 12512</v>
      </c>
      <c r="J1240">
        <f>IF(insurance9[[#This Row],[charges]]&gt;16700,1,0)</f>
        <v>0</v>
      </c>
      <c r="K1240" s="138">
        <f>insurance9[[#This Row],[charges]]</f>
        <v>6985.50695</v>
      </c>
      <c r="L1240">
        <f>insurance9[[#This Row],[age]]</f>
        <v>37</v>
      </c>
      <c r="M1240">
        <f>IF(insurance9[[#This Row],[smoker]]="yes",1,0)</f>
        <v>0</v>
      </c>
      <c r="N1240" t="str">
        <f>IF(insurance9[[#This Row],[smoker]]="yes","Perokok","Non Perokok")</f>
        <v>Non Perokok</v>
      </c>
      <c r="O1240" s="138">
        <f>insurance9[[#This Row],[charges]]</f>
        <v>6985.50695</v>
      </c>
      <c r="P1240" s="138" t="str" cm="1">
        <f t="array" ref="P1240">INDEX(bmi[bmi name],MATCH(1,(insurance9[[#This Row],[bmi]]&lt;bmi[bmi atas])*(insurance9[[#This Row],[bmi]]&gt;=bmi[bmi bawah]),0),0)</f>
        <v>Normal</v>
      </c>
      <c r="Q1240" s="138">
        <f>insurance9[[#This Row],[cha]]</f>
        <v>6985.50695</v>
      </c>
      <c r="R1240" s="138" t="str">
        <f>insurance9[[#This Row],[smo]]</f>
        <v>Non Perokok</v>
      </c>
      <c r="S1240" s="149">
        <f>insurance9[[#This Row],[bmi]]</f>
        <v>22.704999999999998</v>
      </c>
      <c r="T1240" s="149">
        <f>insurance9[[#This Row],[age]]</f>
        <v>37</v>
      </c>
      <c r="U1240" s="149">
        <f>insurance9[[#This Row],[bmi2]]</f>
        <v>22.704999999999998</v>
      </c>
      <c r="V1240">
        <f>insurance9[[#This Row],[charges_class]]</f>
        <v>2</v>
      </c>
      <c r="W1240">
        <f>VLOOKUP(insurance9[[#This Row],[region]],Table2[],2,0)</f>
        <v>2</v>
      </c>
      <c r="X1240">
        <f>IF(insurance9[[#This Row],[sex]]="female",0,1)</f>
        <v>1</v>
      </c>
      <c r="Y1240">
        <f>insurance9[[#This Row],[bmi]]</f>
        <v>22.704999999999998</v>
      </c>
      <c r="Z1240">
        <f>insurance9[[#This Row],[children]]</f>
        <v>3</v>
      </c>
    </row>
    <row r="1241" spans="1:26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 s="29">
        <v>3238.4357</v>
      </c>
      <c r="H1241" cm="1">
        <f t="array" ref="H1241">INDEX(kelas_charges[kelas],MATCH(1,(insurance9[[#This Row],[charges]]&gt;=kelas_charges[Lower])*(insurance9[[#This Row],[charges]]&lt;kelas_charges[Upper]),0),1)</f>
        <v>1</v>
      </c>
      <c r="I1241" t="str" cm="1">
        <f t="array" ref="I1241">INDEX(kelas_charges[desc],MATCH(1,(insurance9[[#This Row],[charges]]&gt;=kelas_charges[Lower])*(insurance9[[#This Row],[charges]]&lt;kelas_charges[Upper]),0),1)</f>
        <v>1121 s.d 6817</v>
      </c>
      <c r="J1241">
        <f>IF(insurance9[[#This Row],[charges]]&gt;16700,1,0)</f>
        <v>0</v>
      </c>
      <c r="K1241" s="138">
        <f>insurance9[[#This Row],[charges]]</f>
        <v>3238.4357</v>
      </c>
      <c r="L1241">
        <f>insurance9[[#This Row],[age]]</f>
        <v>25</v>
      </c>
      <c r="M1241">
        <f>IF(insurance9[[#This Row],[smoker]]="yes",1,0)</f>
        <v>0</v>
      </c>
      <c r="N1241" t="str">
        <f>IF(insurance9[[#This Row],[smoker]]="yes","Perokok","Non Perokok")</f>
        <v>Non Perokok</v>
      </c>
      <c r="O1241" s="138">
        <f>insurance9[[#This Row],[charges]]</f>
        <v>3238.4357</v>
      </c>
      <c r="P1241" s="138" t="str" cm="1">
        <f t="array" ref="P1241">INDEX(bmi[bmi name],MATCH(1,(insurance9[[#This Row],[bmi]]&lt;bmi[bmi atas])*(insurance9[[#This Row],[bmi]]&gt;=bmi[bmi bawah]),0),0)</f>
        <v>Obesitas II</v>
      </c>
      <c r="Q1241" s="138">
        <f>insurance9[[#This Row],[cha]]</f>
        <v>3238.4357</v>
      </c>
      <c r="R1241" s="138" t="str">
        <f>insurance9[[#This Row],[smo]]</f>
        <v>Non Perokok</v>
      </c>
      <c r="S1241" s="149">
        <f>insurance9[[#This Row],[bmi]]</f>
        <v>42.13</v>
      </c>
      <c r="T1241" s="149">
        <f>insurance9[[#This Row],[age]]</f>
        <v>25</v>
      </c>
      <c r="U1241" s="149">
        <f>insurance9[[#This Row],[bmi2]]</f>
        <v>42.13</v>
      </c>
      <c r="V1241">
        <f>insurance9[[#This Row],[charges_class]]</f>
        <v>1</v>
      </c>
      <c r="W1241">
        <f>VLOOKUP(insurance9[[#This Row],[region]],Table2[],2,0)</f>
        <v>4</v>
      </c>
      <c r="X1241">
        <f>IF(insurance9[[#This Row],[sex]]="female",0,1)</f>
        <v>0</v>
      </c>
      <c r="Y1241">
        <f>insurance9[[#This Row],[bmi]]</f>
        <v>42.13</v>
      </c>
      <c r="Z1241">
        <f>insurance9[[#This Row],[children]]</f>
        <v>1</v>
      </c>
    </row>
    <row r="1242" spans="1:26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 s="29">
        <v>47269.853999999999</v>
      </c>
      <c r="H1242" cm="1">
        <f t="array" ref="H1242">INDEX(kelas_charges[kelas],MATCH(1,(insurance9[[#This Row],[charges]]&gt;=kelas_charges[Lower])*(insurance9[[#This Row],[charges]]&lt;kelas_charges[Upper]),0),1)</f>
        <v>9</v>
      </c>
      <c r="I1242" t="str" cm="1">
        <f t="array" ref="I1242">INDEX(kelas_charges[desc],MATCH(1,(insurance9[[#This Row],[charges]]&gt;=kelas_charges[Lower])*(insurance9[[#This Row],[charges]]&lt;kelas_charges[Upper]),0),1)</f>
        <v>46684 s.d 52379</v>
      </c>
      <c r="J1242">
        <f>IF(insurance9[[#This Row],[charges]]&gt;16700,1,0)</f>
        <v>1</v>
      </c>
      <c r="K1242" s="138">
        <f>insurance9[[#This Row],[charges]]</f>
        <v>47269.853999999999</v>
      </c>
      <c r="L1242">
        <f>insurance9[[#This Row],[age]]</f>
        <v>52</v>
      </c>
      <c r="M1242">
        <f>IF(insurance9[[#This Row],[smoker]]="yes",1,0)</f>
        <v>1</v>
      </c>
      <c r="N1242" t="str">
        <f>IF(insurance9[[#This Row],[smoker]]="yes","Perokok","Non Perokok")</f>
        <v>Perokok</v>
      </c>
      <c r="O1242" s="138">
        <f>insurance9[[#This Row],[charges]]</f>
        <v>47269.853999999999</v>
      </c>
      <c r="P1242" s="138" t="str" cm="1">
        <f t="array" ref="P1242">INDEX(bmi[bmi name],MATCH(1,(insurance9[[#This Row],[bmi]]&lt;bmi[bmi atas])*(insurance9[[#This Row],[bmi]]&gt;=bmi[bmi bawah]),0),0)</f>
        <v>Obesitas II</v>
      </c>
      <c r="Q1242" s="138">
        <f>insurance9[[#This Row],[cha]]</f>
        <v>47269.853999999999</v>
      </c>
      <c r="R1242" s="138" t="str">
        <f>insurance9[[#This Row],[smo]]</f>
        <v>Perokok</v>
      </c>
      <c r="S1242" s="149">
        <f>insurance9[[#This Row],[bmi]]</f>
        <v>41.8</v>
      </c>
      <c r="T1242" s="149">
        <f>insurance9[[#This Row],[age]]</f>
        <v>52</v>
      </c>
      <c r="U1242" s="149">
        <f>insurance9[[#This Row],[bmi2]]</f>
        <v>41.8</v>
      </c>
      <c r="V1242">
        <f>insurance9[[#This Row],[charges_class]]</f>
        <v>9</v>
      </c>
      <c r="W1242">
        <f>VLOOKUP(insurance9[[#This Row],[region]],Table2[],2,0)</f>
        <v>4</v>
      </c>
      <c r="X1242">
        <f>IF(insurance9[[#This Row],[sex]]="female",0,1)</f>
        <v>1</v>
      </c>
      <c r="Y1242">
        <f>insurance9[[#This Row],[bmi]]</f>
        <v>41.8</v>
      </c>
      <c r="Z1242">
        <f>insurance9[[#This Row],[children]]</f>
        <v>2</v>
      </c>
    </row>
    <row r="1243" spans="1:26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 s="29">
        <v>49577.662400000001</v>
      </c>
      <c r="H1243" cm="1">
        <f t="array" ref="H1243">INDEX(kelas_charges[kelas],MATCH(1,(insurance9[[#This Row],[charges]]&gt;=kelas_charges[Lower])*(insurance9[[#This Row],[charges]]&lt;kelas_charges[Upper]),0),1)</f>
        <v>9</v>
      </c>
      <c r="I1243" t="str" cm="1">
        <f t="array" ref="I1243">INDEX(kelas_charges[desc],MATCH(1,(insurance9[[#This Row],[charges]]&gt;=kelas_charges[Lower])*(insurance9[[#This Row],[charges]]&lt;kelas_charges[Upper]),0),1)</f>
        <v>46684 s.d 52379</v>
      </c>
      <c r="J1243">
        <f>IF(insurance9[[#This Row],[charges]]&gt;16700,1,0)</f>
        <v>1</v>
      </c>
      <c r="K1243" s="138">
        <f>insurance9[[#This Row],[charges]]</f>
        <v>49577.662400000001</v>
      </c>
      <c r="L1243">
        <f>insurance9[[#This Row],[age]]</f>
        <v>64</v>
      </c>
      <c r="M1243">
        <f>IF(insurance9[[#This Row],[smoker]]="yes",1,0)</f>
        <v>1</v>
      </c>
      <c r="N1243" t="str">
        <f>IF(insurance9[[#This Row],[smoker]]="yes","Perokok","Non Perokok")</f>
        <v>Perokok</v>
      </c>
      <c r="O1243" s="138">
        <f>insurance9[[#This Row],[charges]]</f>
        <v>49577.662400000001</v>
      </c>
      <c r="P1243" s="138" t="str" cm="1">
        <f t="array" ref="P1243">INDEX(bmi[bmi name],MATCH(1,(insurance9[[#This Row],[bmi]]&lt;bmi[bmi atas])*(insurance9[[#This Row],[bmi]]&gt;=bmi[bmi bawah]),0),0)</f>
        <v>Obesitas II</v>
      </c>
      <c r="Q1243" s="138">
        <f>insurance9[[#This Row],[cha]]</f>
        <v>49577.662400000001</v>
      </c>
      <c r="R1243" s="138" t="str">
        <f>insurance9[[#This Row],[smo]]</f>
        <v>Perokok</v>
      </c>
      <c r="S1243" s="149">
        <f>insurance9[[#This Row],[bmi]]</f>
        <v>36.96</v>
      </c>
      <c r="T1243" s="149">
        <f>insurance9[[#This Row],[age]]</f>
        <v>64</v>
      </c>
      <c r="U1243" s="149">
        <f>insurance9[[#This Row],[bmi2]]</f>
        <v>36.96</v>
      </c>
      <c r="V1243">
        <f>insurance9[[#This Row],[charges_class]]</f>
        <v>9</v>
      </c>
      <c r="W1243">
        <f>VLOOKUP(insurance9[[#This Row],[region]],Table2[],2,0)</f>
        <v>4</v>
      </c>
      <c r="X1243">
        <f>IF(insurance9[[#This Row],[sex]]="female",0,1)</f>
        <v>1</v>
      </c>
      <c r="Y1243">
        <f>insurance9[[#This Row],[bmi]]</f>
        <v>36.96</v>
      </c>
      <c r="Z1243">
        <f>insurance9[[#This Row],[children]]</f>
        <v>2</v>
      </c>
    </row>
    <row r="1244" spans="1:26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 s="29">
        <v>4296.2712000000001</v>
      </c>
      <c r="H1244" cm="1">
        <f t="array" ref="H1244">INDEX(kelas_charges[kelas],MATCH(1,(insurance9[[#This Row],[charges]]&gt;=kelas_charges[Lower])*(insurance9[[#This Row],[charges]]&lt;kelas_charges[Upper]),0),1)</f>
        <v>1</v>
      </c>
      <c r="I1244" t="str" cm="1">
        <f t="array" ref="I1244">INDEX(kelas_charges[desc],MATCH(1,(insurance9[[#This Row],[charges]]&gt;=kelas_charges[Lower])*(insurance9[[#This Row],[charges]]&lt;kelas_charges[Upper]),0),1)</f>
        <v>1121 s.d 6817</v>
      </c>
      <c r="J1244">
        <f>IF(insurance9[[#This Row],[charges]]&gt;16700,1,0)</f>
        <v>0</v>
      </c>
      <c r="K1244" s="138">
        <f>insurance9[[#This Row],[charges]]</f>
        <v>4296.2712000000001</v>
      </c>
      <c r="L1244">
        <f>insurance9[[#This Row],[age]]</f>
        <v>22</v>
      </c>
      <c r="M1244">
        <f>IF(insurance9[[#This Row],[smoker]]="yes",1,0)</f>
        <v>0</v>
      </c>
      <c r="N1244" t="str">
        <f>IF(insurance9[[#This Row],[smoker]]="yes","Perokok","Non Perokok")</f>
        <v>Non Perokok</v>
      </c>
      <c r="O1244" s="138">
        <f>insurance9[[#This Row],[charges]]</f>
        <v>4296.2712000000001</v>
      </c>
      <c r="P1244" s="138" t="str" cm="1">
        <f t="array" ref="P1244">INDEX(bmi[bmi name],MATCH(1,(insurance9[[#This Row],[bmi]]&lt;bmi[bmi atas])*(insurance9[[#This Row],[bmi]]&gt;=bmi[bmi bawah]),0),0)</f>
        <v>Normal</v>
      </c>
      <c r="Q1244" s="138">
        <f>insurance9[[#This Row],[cha]]</f>
        <v>4296.2712000000001</v>
      </c>
      <c r="R1244" s="138" t="str">
        <f>insurance9[[#This Row],[smo]]</f>
        <v>Non Perokok</v>
      </c>
      <c r="S1244" s="149">
        <f>insurance9[[#This Row],[bmi]]</f>
        <v>21.28</v>
      </c>
      <c r="T1244" s="149">
        <f>insurance9[[#This Row],[age]]</f>
        <v>22</v>
      </c>
      <c r="U1244" s="149">
        <f>insurance9[[#This Row],[bmi2]]</f>
        <v>21.28</v>
      </c>
      <c r="V1244">
        <f>insurance9[[#This Row],[charges_class]]</f>
        <v>1</v>
      </c>
      <c r="W1244">
        <f>VLOOKUP(insurance9[[#This Row],[region]],Table2[],2,0)</f>
        <v>1</v>
      </c>
      <c r="X1244">
        <f>IF(insurance9[[#This Row],[sex]]="female",0,1)</f>
        <v>0</v>
      </c>
      <c r="Y1244">
        <f>insurance9[[#This Row],[bmi]]</f>
        <v>21.28</v>
      </c>
      <c r="Z1244">
        <f>insurance9[[#This Row],[children]]</f>
        <v>3</v>
      </c>
    </row>
    <row r="1245" spans="1:26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 s="29">
        <v>3171.6149</v>
      </c>
      <c r="H1245" cm="1">
        <f t="array" ref="H1245">INDEX(kelas_charges[kelas],MATCH(1,(insurance9[[#This Row],[charges]]&gt;=kelas_charges[Lower])*(insurance9[[#This Row],[charges]]&lt;kelas_charges[Upper]),0),1)</f>
        <v>1</v>
      </c>
      <c r="I1245" t="str" cm="1">
        <f t="array" ref="I1245">INDEX(kelas_charges[desc],MATCH(1,(insurance9[[#This Row],[charges]]&gt;=kelas_charges[Lower])*(insurance9[[#This Row],[charges]]&lt;kelas_charges[Upper]),0),1)</f>
        <v>1121 s.d 6817</v>
      </c>
      <c r="J1245">
        <f>IF(insurance9[[#This Row],[charges]]&gt;16700,1,0)</f>
        <v>0</v>
      </c>
      <c r="K1245" s="138">
        <f>insurance9[[#This Row],[charges]]</f>
        <v>3171.6149</v>
      </c>
      <c r="L1245">
        <f>insurance9[[#This Row],[age]]</f>
        <v>28</v>
      </c>
      <c r="M1245">
        <f>IF(insurance9[[#This Row],[smoker]]="yes",1,0)</f>
        <v>0</v>
      </c>
      <c r="N1245" t="str">
        <f>IF(insurance9[[#This Row],[smoker]]="yes","Perokok","Non Perokok")</f>
        <v>Non Perokok</v>
      </c>
      <c r="O1245" s="138">
        <f>insurance9[[#This Row],[charges]]</f>
        <v>3171.6149</v>
      </c>
      <c r="P1245" s="138" t="str" cm="1">
        <f t="array" ref="P1245">INDEX(bmi[bmi name],MATCH(1,(insurance9[[#This Row],[bmi]]&lt;bmi[bmi atas])*(insurance9[[#This Row],[bmi]]&gt;=bmi[bmi bawah]),0),0)</f>
        <v>Obesitas II</v>
      </c>
      <c r="Q1245" s="138">
        <f>insurance9[[#This Row],[cha]]</f>
        <v>3171.6149</v>
      </c>
      <c r="R1245" s="138" t="str">
        <f>insurance9[[#This Row],[smo]]</f>
        <v>Non Perokok</v>
      </c>
      <c r="S1245" s="149">
        <f>insurance9[[#This Row],[bmi]]</f>
        <v>33.11</v>
      </c>
      <c r="T1245" s="149">
        <f>insurance9[[#This Row],[age]]</f>
        <v>28</v>
      </c>
      <c r="U1245" s="149">
        <f>insurance9[[#This Row],[bmi2]]</f>
        <v>33.11</v>
      </c>
      <c r="V1245">
        <f>insurance9[[#This Row],[charges_class]]</f>
        <v>1</v>
      </c>
      <c r="W1245">
        <f>VLOOKUP(insurance9[[#This Row],[region]],Table2[],2,0)</f>
        <v>4</v>
      </c>
      <c r="X1245">
        <f>IF(insurance9[[#This Row],[sex]]="female",0,1)</f>
        <v>0</v>
      </c>
      <c r="Y1245">
        <f>insurance9[[#This Row],[bmi]]</f>
        <v>33.11</v>
      </c>
      <c r="Z1245">
        <f>insurance9[[#This Row],[children]]</f>
        <v>0</v>
      </c>
    </row>
    <row r="1246" spans="1:26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 s="29">
        <v>1135.9407000000001</v>
      </c>
      <c r="H1246" cm="1">
        <f t="array" ref="H1246">INDEX(kelas_charges[kelas],MATCH(1,(insurance9[[#This Row],[charges]]&gt;=kelas_charges[Lower])*(insurance9[[#This Row],[charges]]&lt;kelas_charges[Upper]),0),1)</f>
        <v>1</v>
      </c>
      <c r="I1246" t="str" cm="1">
        <f t="array" ref="I1246">INDEX(kelas_charges[desc],MATCH(1,(insurance9[[#This Row],[charges]]&gt;=kelas_charges[Lower])*(insurance9[[#This Row],[charges]]&lt;kelas_charges[Upper]),0),1)</f>
        <v>1121 s.d 6817</v>
      </c>
      <c r="J1246">
        <f>IF(insurance9[[#This Row],[charges]]&gt;16700,1,0)</f>
        <v>0</v>
      </c>
      <c r="K1246" s="138">
        <f>insurance9[[#This Row],[charges]]</f>
        <v>1135.9407000000001</v>
      </c>
      <c r="L1246">
        <f>insurance9[[#This Row],[age]]</f>
        <v>18</v>
      </c>
      <c r="M1246">
        <f>IF(insurance9[[#This Row],[smoker]]="yes",1,0)</f>
        <v>0</v>
      </c>
      <c r="N1246" t="str">
        <f>IF(insurance9[[#This Row],[smoker]]="yes","Perokok","Non Perokok")</f>
        <v>Non Perokok</v>
      </c>
      <c r="O1246" s="138">
        <f>insurance9[[#This Row],[charges]]</f>
        <v>1135.9407000000001</v>
      </c>
      <c r="P1246" s="138" t="str" cm="1">
        <f t="array" ref="P1246">INDEX(bmi[bmi name],MATCH(1,(insurance9[[#This Row],[bmi]]&lt;bmi[bmi atas])*(insurance9[[#This Row],[bmi]]&gt;=bmi[bmi bawah]),0),0)</f>
        <v>Obesitas II</v>
      </c>
      <c r="Q1246" s="138">
        <f>insurance9[[#This Row],[cha]]</f>
        <v>1135.9407000000001</v>
      </c>
      <c r="R1246" s="138" t="str">
        <f>insurance9[[#This Row],[smo]]</f>
        <v>Non Perokok</v>
      </c>
      <c r="S1246" s="149">
        <f>insurance9[[#This Row],[bmi]]</f>
        <v>33.33</v>
      </c>
      <c r="T1246" s="149">
        <f>insurance9[[#This Row],[age]]</f>
        <v>18</v>
      </c>
      <c r="U1246" s="149">
        <f>insurance9[[#This Row],[bmi2]]</f>
        <v>33.33</v>
      </c>
      <c r="V1246">
        <f>insurance9[[#This Row],[charges_class]]</f>
        <v>1</v>
      </c>
      <c r="W1246">
        <f>VLOOKUP(insurance9[[#This Row],[region]],Table2[],2,0)</f>
        <v>4</v>
      </c>
      <c r="X1246">
        <f>IF(insurance9[[#This Row],[sex]]="female",0,1)</f>
        <v>1</v>
      </c>
      <c r="Y1246">
        <f>insurance9[[#This Row],[bmi]]</f>
        <v>33.33</v>
      </c>
      <c r="Z1246">
        <f>insurance9[[#This Row],[children]]</f>
        <v>0</v>
      </c>
    </row>
    <row r="1247" spans="1:26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 s="29">
        <v>5615.3689999999997</v>
      </c>
      <c r="H1247" cm="1">
        <f t="array" ref="H1247">INDEX(kelas_charges[kelas],MATCH(1,(insurance9[[#This Row],[charges]]&gt;=kelas_charges[Lower])*(insurance9[[#This Row],[charges]]&lt;kelas_charges[Upper]),0),1)</f>
        <v>1</v>
      </c>
      <c r="I1247" t="str" cm="1">
        <f t="array" ref="I1247">INDEX(kelas_charges[desc],MATCH(1,(insurance9[[#This Row],[charges]]&gt;=kelas_charges[Lower])*(insurance9[[#This Row],[charges]]&lt;kelas_charges[Upper]),0),1)</f>
        <v>1121 s.d 6817</v>
      </c>
      <c r="J1247">
        <f>IF(insurance9[[#This Row],[charges]]&gt;16700,1,0)</f>
        <v>0</v>
      </c>
      <c r="K1247" s="138">
        <f>insurance9[[#This Row],[charges]]</f>
        <v>5615.3689999999997</v>
      </c>
      <c r="L1247">
        <f>insurance9[[#This Row],[age]]</f>
        <v>28</v>
      </c>
      <c r="M1247">
        <f>IF(insurance9[[#This Row],[smoker]]="yes",1,0)</f>
        <v>0</v>
      </c>
      <c r="N1247" t="str">
        <f>IF(insurance9[[#This Row],[smoker]]="yes","Perokok","Non Perokok")</f>
        <v>Non Perokok</v>
      </c>
      <c r="O1247" s="138">
        <f>insurance9[[#This Row],[charges]]</f>
        <v>5615.3689999999997</v>
      </c>
      <c r="P1247" s="138" t="str" cm="1">
        <f t="array" ref="P1247">INDEX(bmi[bmi name],MATCH(1,(insurance9[[#This Row],[bmi]]&lt;bmi[bmi atas])*(insurance9[[#This Row],[bmi]]&gt;=bmi[bmi bawah]),0),0)</f>
        <v>Overweight</v>
      </c>
      <c r="Q1247" s="138">
        <f>insurance9[[#This Row],[cha]]</f>
        <v>5615.3689999999997</v>
      </c>
      <c r="R1247" s="138" t="str">
        <f>insurance9[[#This Row],[smo]]</f>
        <v>Non Perokok</v>
      </c>
      <c r="S1247" s="149">
        <f>insurance9[[#This Row],[bmi]]</f>
        <v>24.3</v>
      </c>
      <c r="T1247" s="149">
        <f>insurance9[[#This Row],[age]]</f>
        <v>28</v>
      </c>
      <c r="U1247" s="149">
        <f>insurance9[[#This Row],[bmi2]]</f>
        <v>24.3</v>
      </c>
      <c r="V1247">
        <f>insurance9[[#This Row],[charges_class]]</f>
        <v>1</v>
      </c>
      <c r="W1247">
        <f>VLOOKUP(insurance9[[#This Row],[region]],Table2[],2,0)</f>
        <v>3</v>
      </c>
      <c r="X1247">
        <f>IF(insurance9[[#This Row],[sex]]="female",0,1)</f>
        <v>1</v>
      </c>
      <c r="Y1247">
        <f>insurance9[[#This Row],[bmi]]</f>
        <v>24.3</v>
      </c>
      <c r="Z1247">
        <f>insurance9[[#This Row],[children]]</f>
        <v>5</v>
      </c>
    </row>
    <row r="1248" spans="1:26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 s="29">
        <v>9101.7980000000007</v>
      </c>
      <c r="H1248" cm="1">
        <f t="array" ref="H1248">INDEX(kelas_charges[kelas],MATCH(1,(insurance9[[#This Row],[charges]]&gt;=kelas_charges[Lower])*(insurance9[[#This Row],[charges]]&lt;kelas_charges[Upper]),0),1)</f>
        <v>2</v>
      </c>
      <c r="I1248" t="str" cm="1">
        <f t="array" ref="I1248">INDEX(kelas_charges[desc],MATCH(1,(insurance9[[#This Row],[charges]]&gt;=kelas_charges[Lower])*(insurance9[[#This Row],[charges]]&lt;kelas_charges[Upper]),0),1)</f>
        <v>6817 s.d 12512</v>
      </c>
      <c r="J1248">
        <f>IF(insurance9[[#This Row],[charges]]&gt;16700,1,0)</f>
        <v>0</v>
      </c>
      <c r="K1248" s="138">
        <f>insurance9[[#This Row],[charges]]</f>
        <v>9101.7980000000007</v>
      </c>
      <c r="L1248">
        <f>insurance9[[#This Row],[age]]</f>
        <v>45</v>
      </c>
      <c r="M1248">
        <f>IF(insurance9[[#This Row],[smoker]]="yes",1,0)</f>
        <v>0</v>
      </c>
      <c r="N1248" t="str">
        <f>IF(insurance9[[#This Row],[smoker]]="yes","Perokok","Non Perokok")</f>
        <v>Non Perokok</v>
      </c>
      <c r="O1248" s="138">
        <f>insurance9[[#This Row],[charges]]</f>
        <v>9101.7980000000007</v>
      </c>
      <c r="P1248" s="138" t="str" cm="1">
        <f t="array" ref="P1248">INDEX(bmi[bmi name],MATCH(1,(insurance9[[#This Row],[bmi]]&lt;bmi[bmi atas])*(insurance9[[#This Row],[bmi]]&gt;=bmi[bmi bawah]),0),0)</f>
        <v>Obesitas I</v>
      </c>
      <c r="Q1248" s="138">
        <f>insurance9[[#This Row],[cha]]</f>
        <v>9101.7980000000007</v>
      </c>
      <c r="R1248" s="138" t="str">
        <f>insurance9[[#This Row],[smo]]</f>
        <v>Non Perokok</v>
      </c>
      <c r="S1248" s="149">
        <f>insurance9[[#This Row],[bmi]]</f>
        <v>25.7</v>
      </c>
      <c r="T1248" s="149">
        <f>insurance9[[#This Row],[age]]</f>
        <v>45</v>
      </c>
      <c r="U1248" s="149">
        <f>insurance9[[#This Row],[bmi2]]</f>
        <v>25.7</v>
      </c>
      <c r="V1248">
        <f>insurance9[[#This Row],[charges_class]]</f>
        <v>2</v>
      </c>
      <c r="W1248">
        <f>VLOOKUP(insurance9[[#This Row],[region]],Table2[],2,0)</f>
        <v>3</v>
      </c>
      <c r="X1248">
        <f>IF(insurance9[[#This Row],[sex]]="female",0,1)</f>
        <v>0</v>
      </c>
      <c r="Y1248">
        <f>insurance9[[#This Row],[bmi]]</f>
        <v>25.7</v>
      </c>
      <c r="Z1248">
        <f>insurance9[[#This Row],[children]]</f>
        <v>3</v>
      </c>
    </row>
    <row r="1249" spans="1:26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 s="29">
        <v>6059.1729999999998</v>
      </c>
      <c r="H1249" cm="1">
        <f t="array" ref="H1249">INDEX(kelas_charges[kelas],MATCH(1,(insurance9[[#This Row],[charges]]&gt;=kelas_charges[Lower])*(insurance9[[#This Row],[charges]]&lt;kelas_charges[Upper]),0),1)</f>
        <v>1</v>
      </c>
      <c r="I1249" t="str" cm="1">
        <f t="array" ref="I1249">INDEX(kelas_charges[desc],MATCH(1,(insurance9[[#This Row],[charges]]&gt;=kelas_charges[Lower])*(insurance9[[#This Row],[charges]]&lt;kelas_charges[Upper]),0),1)</f>
        <v>1121 s.d 6817</v>
      </c>
      <c r="J1249">
        <f>IF(insurance9[[#This Row],[charges]]&gt;16700,1,0)</f>
        <v>0</v>
      </c>
      <c r="K1249" s="138">
        <f>insurance9[[#This Row],[charges]]</f>
        <v>6059.1729999999998</v>
      </c>
      <c r="L1249">
        <f>insurance9[[#This Row],[age]]</f>
        <v>33</v>
      </c>
      <c r="M1249">
        <f>IF(insurance9[[#This Row],[smoker]]="yes",1,0)</f>
        <v>0</v>
      </c>
      <c r="N1249" t="str">
        <f>IF(insurance9[[#This Row],[smoker]]="yes","Perokok","Non Perokok")</f>
        <v>Non Perokok</v>
      </c>
      <c r="O1249" s="138">
        <f>insurance9[[#This Row],[charges]]</f>
        <v>6059.1729999999998</v>
      </c>
      <c r="P1249" s="138" t="str" cm="1">
        <f t="array" ref="P1249">INDEX(bmi[bmi name],MATCH(1,(insurance9[[#This Row],[bmi]]&lt;bmi[bmi atas])*(insurance9[[#This Row],[bmi]]&gt;=bmi[bmi bawah]),0),0)</f>
        <v>Obesitas I</v>
      </c>
      <c r="Q1249" s="138">
        <f>insurance9[[#This Row],[cha]]</f>
        <v>6059.1729999999998</v>
      </c>
      <c r="R1249" s="138" t="str">
        <f>insurance9[[#This Row],[smo]]</f>
        <v>Non Perokok</v>
      </c>
      <c r="S1249" s="149">
        <f>insurance9[[#This Row],[bmi]]</f>
        <v>29.4</v>
      </c>
      <c r="T1249" s="149">
        <f>insurance9[[#This Row],[age]]</f>
        <v>33</v>
      </c>
      <c r="U1249" s="149">
        <f>insurance9[[#This Row],[bmi2]]</f>
        <v>29.4</v>
      </c>
      <c r="V1249">
        <f>insurance9[[#This Row],[charges_class]]</f>
        <v>1</v>
      </c>
      <c r="W1249">
        <f>VLOOKUP(insurance9[[#This Row],[region]],Table2[],2,0)</f>
        <v>3</v>
      </c>
      <c r="X1249">
        <f>IF(insurance9[[#This Row],[sex]]="female",0,1)</f>
        <v>1</v>
      </c>
      <c r="Y1249">
        <f>insurance9[[#This Row],[bmi]]</f>
        <v>29.4</v>
      </c>
      <c r="Z1249">
        <f>insurance9[[#This Row],[children]]</f>
        <v>4</v>
      </c>
    </row>
    <row r="1250" spans="1:26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 s="29">
        <v>1633.9618</v>
      </c>
      <c r="H1250" cm="1">
        <f t="array" ref="H1250">INDEX(kelas_charges[kelas],MATCH(1,(insurance9[[#This Row],[charges]]&gt;=kelas_charges[Lower])*(insurance9[[#This Row],[charges]]&lt;kelas_charges[Upper]),0),1)</f>
        <v>1</v>
      </c>
      <c r="I1250" t="str" cm="1">
        <f t="array" ref="I1250">INDEX(kelas_charges[desc],MATCH(1,(insurance9[[#This Row],[charges]]&gt;=kelas_charges[Lower])*(insurance9[[#This Row],[charges]]&lt;kelas_charges[Upper]),0),1)</f>
        <v>1121 s.d 6817</v>
      </c>
      <c r="J1250">
        <f>IF(insurance9[[#This Row],[charges]]&gt;16700,1,0)</f>
        <v>0</v>
      </c>
      <c r="K1250" s="138">
        <f>insurance9[[#This Row],[charges]]</f>
        <v>1633.9618</v>
      </c>
      <c r="L1250">
        <f>insurance9[[#This Row],[age]]</f>
        <v>18</v>
      </c>
      <c r="M1250">
        <f>IF(insurance9[[#This Row],[smoker]]="yes",1,0)</f>
        <v>0</v>
      </c>
      <c r="N1250" t="str">
        <f>IF(insurance9[[#This Row],[smoker]]="yes","Perokok","Non Perokok")</f>
        <v>Non Perokok</v>
      </c>
      <c r="O1250" s="138">
        <f>insurance9[[#This Row],[charges]]</f>
        <v>1633.9618</v>
      </c>
      <c r="P1250" s="138" t="str" cm="1">
        <f t="array" ref="P1250">INDEX(bmi[bmi name],MATCH(1,(insurance9[[#This Row],[bmi]]&lt;bmi[bmi atas])*(insurance9[[#This Row],[bmi]]&gt;=bmi[bmi bawah]),0),0)</f>
        <v>Obesitas II</v>
      </c>
      <c r="Q1250" s="138">
        <f>insurance9[[#This Row],[cha]]</f>
        <v>1633.9618</v>
      </c>
      <c r="R1250" s="138" t="str">
        <f>insurance9[[#This Row],[smo]]</f>
        <v>Non Perokok</v>
      </c>
      <c r="S1250" s="149">
        <f>insurance9[[#This Row],[bmi]]</f>
        <v>39.82</v>
      </c>
      <c r="T1250" s="149">
        <f>insurance9[[#This Row],[age]]</f>
        <v>18</v>
      </c>
      <c r="U1250" s="149">
        <f>insurance9[[#This Row],[bmi2]]</f>
        <v>39.82</v>
      </c>
      <c r="V1250">
        <f>insurance9[[#This Row],[charges_class]]</f>
        <v>1</v>
      </c>
      <c r="W1250">
        <f>VLOOKUP(insurance9[[#This Row],[region]],Table2[],2,0)</f>
        <v>4</v>
      </c>
      <c r="X1250">
        <f>IF(insurance9[[#This Row],[sex]]="female",0,1)</f>
        <v>0</v>
      </c>
      <c r="Y1250">
        <f>insurance9[[#This Row],[bmi]]</f>
        <v>39.82</v>
      </c>
      <c r="Z1250">
        <f>insurance9[[#This Row],[children]]</f>
        <v>0</v>
      </c>
    </row>
    <row r="1251" spans="1:26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 s="29">
        <v>37607.527699999999</v>
      </c>
      <c r="H1251" cm="1">
        <f t="array" ref="H1251">INDEX(kelas_charges[kelas],MATCH(1,(insurance9[[#This Row],[charges]]&gt;=kelas_charges[Lower])*(insurance9[[#This Row],[charges]]&lt;kelas_charges[Upper]),0),1)</f>
        <v>7</v>
      </c>
      <c r="I1251" t="str" cm="1">
        <f t="array" ref="I1251">INDEX(kelas_charges[desc],MATCH(1,(insurance9[[#This Row],[charges]]&gt;=kelas_charges[Lower])*(insurance9[[#This Row],[charges]]&lt;kelas_charges[Upper]),0),1)</f>
        <v>35293 s.d 40989</v>
      </c>
      <c r="J1251">
        <f>IF(insurance9[[#This Row],[charges]]&gt;16700,1,0)</f>
        <v>1</v>
      </c>
      <c r="K1251" s="138">
        <f>insurance9[[#This Row],[charges]]</f>
        <v>37607.527699999999</v>
      </c>
      <c r="L1251">
        <f>insurance9[[#This Row],[age]]</f>
        <v>32</v>
      </c>
      <c r="M1251">
        <f>IF(insurance9[[#This Row],[smoker]]="yes",1,0)</f>
        <v>1</v>
      </c>
      <c r="N1251" t="str">
        <f>IF(insurance9[[#This Row],[smoker]]="yes","Perokok","Non Perokok")</f>
        <v>Perokok</v>
      </c>
      <c r="O1251" s="138">
        <f>insurance9[[#This Row],[charges]]</f>
        <v>37607.527699999999</v>
      </c>
      <c r="P1251" s="138" t="str" cm="1">
        <f t="array" ref="P1251">INDEX(bmi[bmi name],MATCH(1,(insurance9[[#This Row],[bmi]]&lt;bmi[bmi atas])*(insurance9[[#This Row],[bmi]]&gt;=bmi[bmi bawah]),0),0)</f>
        <v>Obesitas II</v>
      </c>
      <c r="Q1251" s="138">
        <f>insurance9[[#This Row],[cha]]</f>
        <v>37607.527699999999</v>
      </c>
      <c r="R1251" s="138" t="str">
        <f>insurance9[[#This Row],[smo]]</f>
        <v>Perokok</v>
      </c>
      <c r="S1251" s="149">
        <f>insurance9[[#This Row],[bmi]]</f>
        <v>33.630000000000003</v>
      </c>
      <c r="T1251" s="149">
        <f>insurance9[[#This Row],[age]]</f>
        <v>32</v>
      </c>
      <c r="U1251" s="149">
        <f>insurance9[[#This Row],[bmi2]]</f>
        <v>33.630000000000003</v>
      </c>
      <c r="V1251">
        <f>insurance9[[#This Row],[charges_class]]</f>
        <v>7</v>
      </c>
      <c r="W1251">
        <f>VLOOKUP(insurance9[[#This Row],[region]],Table2[],2,0)</f>
        <v>2</v>
      </c>
      <c r="X1251">
        <f>IF(insurance9[[#This Row],[sex]]="female",0,1)</f>
        <v>1</v>
      </c>
      <c r="Y1251">
        <f>insurance9[[#This Row],[bmi]]</f>
        <v>33.630000000000003</v>
      </c>
      <c r="Z1251">
        <f>insurance9[[#This Row],[children]]</f>
        <v>1</v>
      </c>
    </row>
    <row r="1252" spans="1:26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 s="29">
        <v>18648.421699999999</v>
      </c>
      <c r="H1252" cm="1">
        <f t="array" ref="H1252">INDEX(kelas_charges[kelas],MATCH(1,(insurance9[[#This Row],[charges]]&gt;=kelas_charges[Lower])*(insurance9[[#This Row],[charges]]&lt;kelas_charges[Upper]),0),1)</f>
        <v>4</v>
      </c>
      <c r="I1252" t="str" cm="1">
        <f t="array" ref="I1252">INDEX(kelas_charges[desc],MATCH(1,(insurance9[[#This Row],[charges]]&gt;=kelas_charges[Lower])*(insurance9[[#This Row],[charges]]&lt;kelas_charges[Upper]),0),1)</f>
        <v>18207 s.d 23903</v>
      </c>
      <c r="J1252">
        <f>IF(insurance9[[#This Row],[charges]]&gt;16700,1,0)</f>
        <v>1</v>
      </c>
      <c r="K1252" s="138">
        <f>insurance9[[#This Row],[charges]]</f>
        <v>18648.421699999999</v>
      </c>
      <c r="L1252">
        <f>insurance9[[#This Row],[age]]</f>
        <v>24</v>
      </c>
      <c r="M1252">
        <f>IF(insurance9[[#This Row],[smoker]]="yes",1,0)</f>
        <v>1</v>
      </c>
      <c r="N1252" t="str">
        <f>IF(insurance9[[#This Row],[smoker]]="yes","Perokok","Non Perokok")</f>
        <v>Perokok</v>
      </c>
      <c r="O1252" s="138">
        <f>insurance9[[#This Row],[charges]]</f>
        <v>18648.421699999999</v>
      </c>
      <c r="P1252" s="138" t="str" cm="1">
        <f t="array" ref="P1252">INDEX(bmi[bmi name],MATCH(1,(insurance9[[#This Row],[bmi]]&lt;bmi[bmi atas])*(insurance9[[#This Row],[bmi]]&gt;=bmi[bmi bawah]),0),0)</f>
        <v>Obesitas I</v>
      </c>
      <c r="Q1252" s="138">
        <f>insurance9[[#This Row],[cha]]</f>
        <v>18648.421699999999</v>
      </c>
      <c r="R1252" s="138" t="str">
        <f>insurance9[[#This Row],[smo]]</f>
        <v>Perokok</v>
      </c>
      <c r="S1252" s="149">
        <f>insurance9[[#This Row],[bmi]]</f>
        <v>29.83</v>
      </c>
      <c r="T1252" s="149">
        <f>insurance9[[#This Row],[age]]</f>
        <v>24</v>
      </c>
      <c r="U1252" s="149">
        <f>insurance9[[#This Row],[bmi2]]</f>
        <v>29.83</v>
      </c>
      <c r="V1252">
        <f>insurance9[[#This Row],[charges_class]]</f>
        <v>4</v>
      </c>
      <c r="W1252">
        <f>VLOOKUP(insurance9[[#This Row],[region]],Table2[],2,0)</f>
        <v>2</v>
      </c>
      <c r="X1252">
        <f>IF(insurance9[[#This Row],[sex]]="female",0,1)</f>
        <v>1</v>
      </c>
      <c r="Y1252">
        <f>insurance9[[#This Row],[bmi]]</f>
        <v>29.83</v>
      </c>
      <c r="Z1252">
        <f>insurance9[[#This Row],[children]]</f>
        <v>0</v>
      </c>
    </row>
    <row r="1253" spans="1:26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 s="29">
        <v>1241.5650000000001</v>
      </c>
      <c r="H1253" cm="1">
        <f t="array" ref="H1253">INDEX(kelas_charges[kelas],MATCH(1,(insurance9[[#This Row],[charges]]&gt;=kelas_charges[Lower])*(insurance9[[#This Row],[charges]]&lt;kelas_charges[Upper]),0),1)</f>
        <v>1</v>
      </c>
      <c r="I1253" t="str" cm="1">
        <f t="array" ref="I1253">INDEX(kelas_charges[desc],MATCH(1,(insurance9[[#This Row],[charges]]&gt;=kelas_charges[Lower])*(insurance9[[#This Row],[charges]]&lt;kelas_charges[Upper]),0),1)</f>
        <v>1121 s.d 6817</v>
      </c>
      <c r="J1253">
        <f>IF(insurance9[[#This Row],[charges]]&gt;16700,1,0)</f>
        <v>0</v>
      </c>
      <c r="K1253" s="138">
        <f>insurance9[[#This Row],[charges]]</f>
        <v>1241.5650000000001</v>
      </c>
      <c r="L1253">
        <f>insurance9[[#This Row],[age]]</f>
        <v>19</v>
      </c>
      <c r="M1253">
        <f>IF(insurance9[[#This Row],[smoker]]="yes",1,0)</f>
        <v>0</v>
      </c>
      <c r="N1253" t="str">
        <f>IF(insurance9[[#This Row],[smoker]]="yes","Perokok","Non Perokok")</f>
        <v>Non Perokok</v>
      </c>
      <c r="O1253" s="138">
        <f>insurance9[[#This Row],[charges]]</f>
        <v>1241.5650000000001</v>
      </c>
      <c r="P1253" s="138" t="str" cm="1">
        <f t="array" ref="P1253">INDEX(bmi[bmi name],MATCH(1,(insurance9[[#This Row],[bmi]]&lt;bmi[bmi atas])*(insurance9[[#This Row],[bmi]]&gt;=bmi[bmi bawah]),0),0)</f>
        <v>Normal</v>
      </c>
      <c r="Q1253" s="138">
        <f>insurance9[[#This Row],[cha]]</f>
        <v>1241.5650000000001</v>
      </c>
      <c r="R1253" s="138" t="str">
        <f>insurance9[[#This Row],[smo]]</f>
        <v>Non Perokok</v>
      </c>
      <c r="S1253" s="149">
        <f>insurance9[[#This Row],[bmi]]</f>
        <v>19.8</v>
      </c>
      <c r="T1253" s="149">
        <f>insurance9[[#This Row],[age]]</f>
        <v>19</v>
      </c>
      <c r="U1253" s="149">
        <f>insurance9[[#This Row],[bmi2]]</f>
        <v>19.8</v>
      </c>
      <c r="V1253">
        <f>insurance9[[#This Row],[charges_class]]</f>
        <v>1</v>
      </c>
      <c r="W1253">
        <f>VLOOKUP(insurance9[[#This Row],[region]],Table2[],2,0)</f>
        <v>3</v>
      </c>
      <c r="X1253">
        <f>IF(insurance9[[#This Row],[sex]]="female",0,1)</f>
        <v>1</v>
      </c>
      <c r="Y1253">
        <f>insurance9[[#This Row],[bmi]]</f>
        <v>19.8</v>
      </c>
      <c r="Z1253">
        <f>insurance9[[#This Row],[children]]</f>
        <v>0</v>
      </c>
    </row>
    <row r="1254" spans="1:26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 s="29">
        <v>16232.847</v>
      </c>
      <c r="H1254" cm="1">
        <f t="array" ref="H1254">INDEX(kelas_charges[kelas],MATCH(1,(insurance9[[#This Row],[charges]]&gt;=kelas_charges[Lower])*(insurance9[[#This Row],[charges]]&lt;kelas_charges[Upper]),0),1)</f>
        <v>3</v>
      </c>
      <c r="I1254" t="str" cm="1">
        <f t="array" ref="I1254">INDEX(kelas_charges[desc],MATCH(1,(insurance9[[#This Row],[charges]]&gt;=kelas_charges[Lower])*(insurance9[[#This Row],[charges]]&lt;kelas_charges[Upper]),0),1)</f>
        <v>12512 s.d 18207</v>
      </c>
      <c r="J1254">
        <f>IF(insurance9[[#This Row],[charges]]&gt;16700,1,0)</f>
        <v>0</v>
      </c>
      <c r="K1254" s="138">
        <f>insurance9[[#This Row],[charges]]</f>
        <v>16232.847</v>
      </c>
      <c r="L1254">
        <f>insurance9[[#This Row],[age]]</f>
        <v>20</v>
      </c>
      <c r="M1254">
        <f>IF(insurance9[[#This Row],[smoker]]="yes",1,0)</f>
        <v>1</v>
      </c>
      <c r="N1254" t="str">
        <f>IF(insurance9[[#This Row],[smoker]]="yes","Perokok","Non Perokok")</f>
        <v>Perokok</v>
      </c>
      <c r="O1254" s="138">
        <f>insurance9[[#This Row],[charges]]</f>
        <v>16232.847</v>
      </c>
      <c r="P1254" s="138" t="str" cm="1">
        <f t="array" ref="P1254">INDEX(bmi[bmi name],MATCH(1,(insurance9[[#This Row],[bmi]]&lt;bmi[bmi atas])*(insurance9[[#This Row],[bmi]]&gt;=bmi[bmi bawah]),0),0)</f>
        <v>Obesitas I</v>
      </c>
      <c r="Q1254" s="138">
        <f>insurance9[[#This Row],[cha]]</f>
        <v>16232.847</v>
      </c>
      <c r="R1254" s="138" t="str">
        <f>insurance9[[#This Row],[smo]]</f>
        <v>Perokok</v>
      </c>
      <c r="S1254" s="149">
        <f>insurance9[[#This Row],[bmi]]</f>
        <v>27.3</v>
      </c>
      <c r="T1254" s="149">
        <f>insurance9[[#This Row],[age]]</f>
        <v>20</v>
      </c>
      <c r="U1254" s="149">
        <f>insurance9[[#This Row],[bmi2]]</f>
        <v>27.3</v>
      </c>
      <c r="V1254">
        <f>insurance9[[#This Row],[charges_class]]</f>
        <v>3</v>
      </c>
      <c r="W1254">
        <f>VLOOKUP(insurance9[[#This Row],[region]],Table2[],2,0)</f>
        <v>3</v>
      </c>
      <c r="X1254">
        <f>IF(insurance9[[#This Row],[sex]]="female",0,1)</f>
        <v>1</v>
      </c>
      <c r="Y1254">
        <f>insurance9[[#This Row],[bmi]]</f>
        <v>27.3</v>
      </c>
      <c r="Z1254">
        <f>insurance9[[#This Row],[children]]</f>
        <v>0</v>
      </c>
    </row>
    <row r="1255" spans="1:26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 s="29">
        <v>15828.82173</v>
      </c>
      <c r="H1255" cm="1">
        <f t="array" ref="H1255">INDEX(kelas_charges[kelas],MATCH(1,(insurance9[[#This Row],[charges]]&gt;=kelas_charges[Lower])*(insurance9[[#This Row],[charges]]&lt;kelas_charges[Upper]),0),1)</f>
        <v>3</v>
      </c>
      <c r="I1255" t="str" cm="1">
        <f t="array" ref="I1255">INDEX(kelas_charges[desc],MATCH(1,(insurance9[[#This Row],[charges]]&gt;=kelas_charges[Lower])*(insurance9[[#This Row],[charges]]&lt;kelas_charges[Upper]),0),1)</f>
        <v>12512 s.d 18207</v>
      </c>
      <c r="J1255">
        <f>IF(insurance9[[#This Row],[charges]]&gt;16700,1,0)</f>
        <v>0</v>
      </c>
      <c r="K1255" s="138">
        <f>insurance9[[#This Row],[charges]]</f>
        <v>15828.82173</v>
      </c>
      <c r="L1255">
        <f>insurance9[[#This Row],[age]]</f>
        <v>40</v>
      </c>
      <c r="M1255">
        <f>IF(insurance9[[#This Row],[smoker]]="yes",1,0)</f>
        <v>0</v>
      </c>
      <c r="N1255" t="str">
        <f>IF(insurance9[[#This Row],[smoker]]="yes","Perokok","Non Perokok")</f>
        <v>Non Perokok</v>
      </c>
      <c r="O1255" s="138">
        <f>insurance9[[#This Row],[charges]]</f>
        <v>15828.82173</v>
      </c>
      <c r="P1255" s="138" t="str" cm="1">
        <f t="array" ref="P1255">INDEX(bmi[bmi name],MATCH(1,(insurance9[[#This Row],[bmi]]&lt;bmi[bmi atas])*(insurance9[[#This Row],[bmi]]&gt;=bmi[bmi bawah]),0),0)</f>
        <v>Obesitas I</v>
      </c>
      <c r="Q1255" s="138">
        <f>insurance9[[#This Row],[cha]]</f>
        <v>15828.82173</v>
      </c>
      <c r="R1255" s="138" t="str">
        <f>insurance9[[#This Row],[smo]]</f>
        <v>Non Perokok</v>
      </c>
      <c r="S1255" s="149">
        <f>insurance9[[#This Row],[bmi]]</f>
        <v>29.3</v>
      </c>
      <c r="T1255" s="149">
        <f>insurance9[[#This Row],[age]]</f>
        <v>40</v>
      </c>
      <c r="U1255" s="149">
        <f>insurance9[[#This Row],[bmi2]]</f>
        <v>29.3</v>
      </c>
      <c r="V1255">
        <f>insurance9[[#This Row],[charges_class]]</f>
        <v>3</v>
      </c>
      <c r="W1255">
        <f>VLOOKUP(insurance9[[#This Row],[region]],Table2[],2,0)</f>
        <v>3</v>
      </c>
      <c r="X1255">
        <f>IF(insurance9[[#This Row],[sex]]="female",0,1)</f>
        <v>0</v>
      </c>
      <c r="Y1255">
        <f>insurance9[[#This Row],[bmi]]</f>
        <v>29.3</v>
      </c>
      <c r="Z1255">
        <f>insurance9[[#This Row],[children]]</f>
        <v>4</v>
      </c>
    </row>
    <row r="1256" spans="1:26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 s="29">
        <v>4415.1588000000002</v>
      </c>
      <c r="H1256" cm="1">
        <f t="array" ref="H1256">INDEX(kelas_charges[kelas],MATCH(1,(insurance9[[#This Row],[charges]]&gt;=kelas_charges[Lower])*(insurance9[[#This Row],[charges]]&lt;kelas_charges[Upper]),0),1)</f>
        <v>1</v>
      </c>
      <c r="I1256" t="str" cm="1">
        <f t="array" ref="I1256">INDEX(kelas_charges[desc],MATCH(1,(insurance9[[#This Row],[charges]]&gt;=kelas_charges[Lower])*(insurance9[[#This Row],[charges]]&lt;kelas_charges[Upper]),0),1)</f>
        <v>1121 s.d 6817</v>
      </c>
      <c r="J1256">
        <f>IF(insurance9[[#This Row],[charges]]&gt;16700,1,0)</f>
        <v>0</v>
      </c>
      <c r="K1256" s="138">
        <f>insurance9[[#This Row],[charges]]</f>
        <v>4415.1588000000002</v>
      </c>
      <c r="L1256">
        <f>insurance9[[#This Row],[age]]</f>
        <v>34</v>
      </c>
      <c r="M1256">
        <f>IF(insurance9[[#This Row],[smoker]]="yes",1,0)</f>
        <v>0</v>
      </c>
      <c r="N1256" t="str">
        <f>IF(insurance9[[#This Row],[smoker]]="yes","Perokok","Non Perokok")</f>
        <v>Non Perokok</v>
      </c>
      <c r="O1256" s="138">
        <f>insurance9[[#This Row],[charges]]</f>
        <v>4415.1588000000002</v>
      </c>
      <c r="P1256" s="138" t="str" cm="1">
        <f t="array" ref="P1256">INDEX(bmi[bmi name],MATCH(1,(insurance9[[#This Row],[bmi]]&lt;bmi[bmi atas])*(insurance9[[#This Row],[bmi]]&gt;=bmi[bmi bawah]),0),0)</f>
        <v>Obesitas I</v>
      </c>
      <c r="Q1256" s="138">
        <f>insurance9[[#This Row],[cha]]</f>
        <v>4415.1588000000002</v>
      </c>
      <c r="R1256" s="138" t="str">
        <f>insurance9[[#This Row],[smo]]</f>
        <v>Non Perokok</v>
      </c>
      <c r="S1256" s="149">
        <f>insurance9[[#This Row],[bmi]]</f>
        <v>27.72</v>
      </c>
      <c r="T1256" s="149">
        <f>insurance9[[#This Row],[age]]</f>
        <v>34</v>
      </c>
      <c r="U1256" s="149">
        <f>insurance9[[#This Row],[bmi2]]</f>
        <v>27.72</v>
      </c>
      <c r="V1256">
        <f>insurance9[[#This Row],[charges_class]]</f>
        <v>1</v>
      </c>
      <c r="W1256">
        <f>VLOOKUP(insurance9[[#This Row],[region]],Table2[],2,0)</f>
        <v>4</v>
      </c>
      <c r="X1256">
        <f>IF(insurance9[[#This Row],[sex]]="female",0,1)</f>
        <v>0</v>
      </c>
      <c r="Y1256">
        <f>insurance9[[#This Row],[bmi]]</f>
        <v>27.72</v>
      </c>
      <c r="Z1256">
        <f>insurance9[[#This Row],[children]]</f>
        <v>0</v>
      </c>
    </row>
    <row r="1257" spans="1:26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 s="29">
        <v>6474.0129999999999</v>
      </c>
      <c r="H1257" cm="1">
        <f t="array" ref="H1257">INDEX(kelas_charges[kelas],MATCH(1,(insurance9[[#This Row],[charges]]&gt;=kelas_charges[Lower])*(insurance9[[#This Row],[charges]]&lt;kelas_charges[Upper]),0),1)</f>
        <v>1</v>
      </c>
      <c r="I1257" t="str" cm="1">
        <f t="array" ref="I1257">INDEX(kelas_charges[desc],MATCH(1,(insurance9[[#This Row],[charges]]&gt;=kelas_charges[Lower])*(insurance9[[#This Row],[charges]]&lt;kelas_charges[Upper]),0),1)</f>
        <v>1121 s.d 6817</v>
      </c>
      <c r="J1257">
        <f>IF(insurance9[[#This Row],[charges]]&gt;16700,1,0)</f>
        <v>0</v>
      </c>
      <c r="K1257" s="138">
        <f>insurance9[[#This Row],[charges]]</f>
        <v>6474.0129999999999</v>
      </c>
      <c r="L1257">
        <f>insurance9[[#This Row],[age]]</f>
        <v>42</v>
      </c>
      <c r="M1257">
        <f>IF(insurance9[[#This Row],[smoker]]="yes",1,0)</f>
        <v>0</v>
      </c>
      <c r="N1257" t="str">
        <f>IF(insurance9[[#This Row],[smoker]]="yes","Perokok","Non Perokok")</f>
        <v>Non Perokok</v>
      </c>
      <c r="O1257" s="138">
        <f>insurance9[[#This Row],[charges]]</f>
        <v>6474.0129999999999</v>
      </c>
      <c r="P1257" s="138" t="str" cm="1">
        <f t="array" ref="P1257">INDEX(bmi[bmi name],MATCH(1,(insurance9[[#This Row],[bmi]]&lt;bmi[bmi atas])*(insurance9[[#This Row],[bmi]]&gt;=bmi[bmi bawah]),0),0)</f>
        <v>Obesitas II</v>
      </c>
      <c r="Q1257" s="138">
        <f>insurance9[[#This Row],[cha]]</f>
        <v>6474.0129999999999</v>
      </c>
      <c r="R1257" s="138" t="str">
        <f>insurance9[[#This Row],[smo]]</f>
        <v>Non Perokok</v>
      </c>
      <c r="S1257" s="149">
        <f>insurance9[[#This Row],[bmi]]</f>
        <v>37.9</v>
      </c>
      <c r="T1257" s="149">
        <f>insurance9[[#This Row],[age]]</f>
        <v>42</v>
      </c>
      <c r="U1257" s="149">
        <f>insurance9[[#This Row],[bmi2]]</f>
        <v>37.9</v>
      </c>
      <c r="V1257">
        <f>insurance9[[#This Row],[charges_class]]</f>
        <v>1</v>
      </c>
      <c r="W1257">
        <f>VLOOKUP(insurance9[[#This Row],[region]],Table2[],2,0)</f>
        <v>3</v>
      </c>
      <c r="X1257">
        <f>IF(insurance9[[#This Row],[sex]]="female",0,1)</f>
        <v>0</v>
      </c>
      <c r="Y1257">
        <f>insurance9[[#This Row],[bmi]]</f>
        <v>37.9</v>
      </c>
      <c r="Z1257">
        <f>insurance9[[#This Row],[children]]</f>
        <v>0</v>
      </c>
    </row>
    <row r="1258" spans="1:26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 s="29">
        <v>11436.738149999999</v>
      </c>
      <c r="H1258" cm="1">
        <f t="array" ref="H1258">INDEX(kelas_charges[kelas],MATCH(1,(insurance9[[#This Row],[charges]]&gt;=kelas_charges[Lower])*(insurance9[[#This Row],[charges]]&lt;kelas_charges[Upper]),0),1)</f>
        <v>2</v>
      </c>
      <c r="I1258" t="str" cm="1">
        <f t="array" ref="I1258">INDEX(kelas_charges[desc],MATCH(1,(insurance9[[#This Row],[charges]]&gt;=kelas_charges[Lower])*(insurance9[[#This Row],[charges]]&lt;kelas_charges[Upper]),0),1)</f>
        <v>6817 s.d 12512</v>
      </c>
      <c r="J1258">
        <f>IF(insurance9[[#This Row],[charges]]&gt;16700,1,0)</f>
        <v>0</v>
      </c>
      <c r="K1258" s="138">
        <f>insurance9[[#This Row],[charges]]</f>
        <v>11436.738149999999</v>
      </c>
      <c r="L1258">
        <f>insurance9[[#This Row],[age]]</f>
        <v>51</v>
      </c>
      <c r="M1258">
        <f>IF(insurance9[[#This Row],[smoker]]="yes",1,0)</f>
        <v>0</v>
      </c>
      <c r="N1258" t="str">
        <f>IF(insurance9[[#This Row],[smoker]]="yes","Perokok","Non Perokok")</f>
        <v>Non Perokok</v>
      </c>
      <c r="O1258" s="138">
        <f>insurance9[[#This Row],[charges]]</f>
        <v>11436.738149999999</v>
      </c>
      <c r="P1258" s="138" t="str" cm="1">
        <f t="array" ref="P1258">INDEX(bmi[bmi name],MATCH(1,(insurance9[[#This Row],[bmi]]&lt;bmi[bmi atas])*(insurance9[[#This Row],[bmi]]&gt;=bmi[bmi bawah]),0),0)</f>
        <v>Obesitas II</v>
      </c>
      <c r="Q1258" s="138">
        <f>insurance9[[#This Row],[cha]]</f>
        <v>11436.738149999999</v>
      </c>
      <c r="R1258" s="138" t="str">
        <f>insurance9[[#This Row],[smo]]</f>
        <v>Non Perokok</v>
      </c>
      <c r="S1258" s="149">
        <f>insurance9[[#This Row],[bmi]]</f>
        <v>36.384999999999998</v>
      </c>
      <c r="T1258" s="149">
        <f>insurance9[[#This Row],[age]]</f>
        <v>51</v>
      </c>
      <c r="U1258" s="149">
        <f>insurance9[[#This Row],[bmi2]]</f>
        <v>36.384999999999998</v>
      </c>
      <c r="V1258">
        <f>insurance9[[#This Row],[charges_class]]</f>
        <v>2</v>
      </c>
      <c r="W1258">
        <f>VLOOKUP(insurance9[[#This Row],[region]],Table2[],2,0)</f>
        <v>1</v>
      </c>
      <c r="X1258">
        <f>IF(insurance9[[#This Row],[sex]]="female",0,1)</f>
        <v>0</v>
      </c>
      <c r="Y1258">
        <f>insurance9[[#This Row],[bmi]]</f>
        <v>36.384999999999998</v>
      </c>
      <c r="Z1258">
        <f>insurance9[[#This Row],[children]]</f>
        <v>3</v>
      </c>
    </row>
    <row r="1259" spans="1:26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 s="29">
        <v>11305.93455</v>
      </c>
      <c r="H1259" cm="1">
        <f t="array" ref="H1259">INDEX(kelas_charges[kelas],MATCH(1,(insurance9[[#This Row],[charges]]&gt;=kelas_charges[Lower])*(insurance9[[#This Row],[charges]]&lt;kelas_charges[Upper]),0),1)</f>
        <v>2</v>
      </c>
      <c r="I1259" t="str" cm="1">
        <f t="array" ref="I1259">INDEX(kelas_charges[desc],MATCH(1,(insurance9[[#This Row],[charges]]&gt;=kelas_charges[Lower])*(insurance9[[#This Row],[charges]]&lt;kelas_charges[Upper]),0),1)</f>
        <v>6817 s.d 12512</v>
      </c>
      <c r="J1259">
        <f>IF(insurance9[[#This Row],[charges]]&gt;16700,1,0)</f>
        <v>0</v>
      </c>
      <c r="K1259" s="138">
        <f>insurance9[[#This Row],[charges]]</f>
        <v>11305.93455</v>
      </c>
      <c r="L1259">
        <f>insurance9[[#This Row],[age]]</f>
        <v>54</v>
      </c>
      <c r="M1259">
        <f>IF(insurance9[[#This Row],[smoker]]="yes",1,0)</f>
        <v>0</v>
      </c>
      <c r="N1259" t="str">
        <f>IF(insurance9[[#This Row],[smoker]]="yes","Perokok","Non Perokok")</f>
        <v>Non Perokok</v>
      </c>
      <c r="O1259" s="138">
        <f>insurance9[[#This Row],[charges]]</f>
        <v>11305.93455</v>
      </c>
      <c r="P1259" s="138" t="str" cm="1">
        <f t="array" ref="P1259">INDEX(bmi[bmi name],MATCH(1,(insurance9[[#This Row],[bmi]]&lt;bmi[bmi atas])*(insurance9[[#This Row],[bmi]]&gt;=bmi[bmi bawah]),0),0)</f>
        <v>Obesitas I</v>
      </c>
      <c r="Q1259" s="138">
        <f>insurance9[[#This Row],[cha]]</f>
        <v>11305.93455</v>
      </c>
      <c r="R1259" s="138" t="str">
        <f>insurance9[[#This Row],[smo]]</f>
        <v>Non Perokok</v>
      </c>
      <c r="S1259" s="149">
        <f>insurance9[[#This Row],[bmi]]</f>
        <v>27.645</v>
      </c>
      <c r="T1259" s="149">
        <f>insurance9[[#This Row],[age]]</f>
        <v>54</v>
      </c>
      <c r="U1259" s="149">
        <f>insurance9[[#This Row],[bmi2]]</f>
        <v>27.645</v>
      </c>
      <c r="V1259">
        <f>insurance9[[#This Row],[charges_class]]</f>
        <v>2</v>
      </c>
      <c r="W1259">
        <f>VLOOKUP(insurance9[[#This Row],[region]],Table2[],2,0)</f>
        <v>1</v>
      </c>
      <c r="X1259">
        <f>IF(insurance9[[#This Row],[sex]]="female",0,1)</f>
        <v>0</v>
      </c>
      <c r="Y1259">
        <f>insurance9[[#This Row],[bmi]]</f>
        <v>27.645</v>
      </c>
      <c r="Z1259">
        <f>insurance9[[#This Row],[children]]</f>
        <v>1</v>
      </c>
    </row>
    <row r="1260" spans="1:26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 s="29">
        <v>30063.580549999999</v>
      </c>
      <c r="H1260" cm="1">
        <f t="array" ref="H1260">INDEX(kelas_charges[kelas],MATCH(1,(insurance9[[#This Row],[charges]]&gt;=kelas_charges[Lower])*(insurance9[[#This Row],[charges]]&lt;kelas_charges[Upper]),0),1)</f>
        <v>6</v>
      </c>
      <c r="I1260" t="str" cm="1">
        <f t="array" ref="I1260">INDEX(kelas_charges[desc],MATCH(1,(insurance9[[#This Row],[charges]]&gt;=kelas_charges[Lower])*(insurance9[[#This Row],[charges]]&lt;kelas_charges[Upper]),0),1)</f>
        <v>29598 s.d 35293</v>
      </c>
      <c r="J1260">
        <f>IF(insurance9[[#This Row],[charges]]&gt;16700,1,0)</f>
        <v>1</v>
      </c>
      <c r="K1260" s="138">
        <f>insurance9[[#This Row],[charges]]</f>
        <v>30063.580549999999</v>
      </c>
      <c r="L1260">
        <f>insurance9[[#This Row],[age]]</f>
        <v>55</v>
      </c>
      <c r="M1260">
        <f>IF(insurance9[[#This Row],[smoker]]="yes",1,0)</f>
        <v>0</v>
      </c>
      <c r="N1260" t="str">
        <f>IF(insurance9[[#This Row],[smoker]]="yes","Perokok","Non Perokok")</f>
        <v>Non Perokok</v>
      </c>
      <c r="O1260" s="138">
        <f>insurance9[[#This Row],[charges]]</f>
        <v>30063.580549999999</v>
      </c>
      <c r="P1260" s="138" t="str" cm="1">
        <f t="array" ref="P1260">INDEX(bmi[bmi name],MATCH(1,(insurance9[[#This Row],[bmi]]&lt;bmi[bmi atas])*(insurance9[[#This Row],[bmi]]&gt;=bmi[bmi bawah]),0),0)</f>
        <v>Obesitas II</v>
      </c>
      <c r="Q1260" s="138">
        <f>insurance9[[#This Row],[cha]]</f>
        <v>30063.580549999999</v>
      </c>
      <c r="R1260" s="138" t="str">
        <f>insurance9[[#This Row],[smo]]</f>
        <v>Non Perokok</v>
      </c>
      <c r="S1260" s="149">
        <f>insurance9[[#This Row],[bmi]]</f>
        <v>37.715000000000003</v>
      </c>
      <c r="T1260" s="149">
        <f>insurance9[[#This Row],[age]]</f>
        <v>55</v>
      </c>
      <c r="U1260" s="149">
        <f>insurance9[[#This Row],[bmi2]]</f>
        <v>37.715000000000003</v>
      </c>
      <c r="V1260">
        <f>insurance9[[#This Row],[charges_class]]</f>
        <v>6</v>
      </c>
      <c r="W1260">
        <f>VLOOKUP(insurance9[[#This Row],[region]],Table2[],2,0)</f>
        <v>1</v>
      </c>
      <c r="X1260">
        <f>IF(insurance9[[#This Row],[sex]]="female",0,1)</f>
        <v>1</v>
      </c>
      <c r="Y1260">
        <f>insurance9[[#This Row],[bmi]]</f>
        <v>37.715000000000003</v>
      </c>
      <c r="Z1260">
        <f>insurance9[[#This Row],[children]]</f>
        <v>3</v>
      </c>
    </row>
    <row r="1261" spans="1:26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 s="29">
        <v>10197.772199999999</v>
      </c>
      <c r="H1261" cm="1">
        <f t="array" ref="H1261">INDEX(kelas_charges[kelas],MATCH(1,(insurance9[[#This Row],[charges]]&gt;=kelas_charges[Lower])*(insurance9[[#This Row],[charges]]&lt;kelas_charges[Upper]),0),1)</f>
        <v>2</v>
      </c>
      <c r="I1261" t="str" cm="1">
        <f t="array" ref="I1261">INDEX(kelas_charges[desc],MATCH(1,(insurance9[[#This Row],[charges]]&gt;=kelas_charges[Lower])*(insurance9[[#This Row],[charges]]&lt;kelas_charges[Upper]),0),1)</f>
        <v>6817 s.d 12512</v>
      </c>
      <c r="J1261">
        <f>IF(insurance9[[#This Row],[charges]]&gt;16700,1,0)</f>
        <v>0</v>
      </c>
      <c r="K1261" s="138">
        <f>insurance9[[#This Row],[charges]]</f>
        <v>10197.772199999999</v>
      </c>
      <c r="L1261">
        <f>insurance9[[#This Row],[age]]</f>
        <v>52</v>
      </c>
      <c r="M1261">
        <f>IF(insurance9[[#This Row],[smoker]]="yes",1,0)</f>
        <v>0</v>
      </c>
      <c r="N1261" t="str">
        <f>IF(insurance9[[#This Row],[smoker]]="yes","Perokok","Non Perokok")</f>
        <v>Non Perokok</v>
      </c>
      <c r="O1261" s="138">
        <f>insurance9[[#This Row],[charges]]</f>
        <v>10197.772199999999</v>
      </c>
      <c r="P1261" s="138" t="str" cm="1">
        <f t="array" ref="P1261">INDEX(bmi[bmi name],MATCH(1,(insurance9[[#This Row],[bmi]]&lt;bmi[bmi atas])*(insurance9[[#This Row],[bmi]]&gt;=bmi[bmi bawah]),0),0)</f>
        <v>Overweight</v>
      </c>
      <c r="Q1261" s="138">
        <f>insurance9[[#This Row],[cha]]</f>
        <v>10197.772199999999</v>
      </c>
      <c r="R1261" s="138" t="str">
        <f>insurance9[[#This Row],[smo]]</f>
        <v>Non Perokok</v>
      </c>
      <c r="S1261" s="149">
        <f>insurance9[[#This Row],[bmi]]</f>
        <v>23.18</v>
      </c>
      <c r="T1261" s="149">
        <f>insurance9[[#This Row],[age]]</f>
        <v>52</v>
      </c>
      <c r="U1261" s="149">
        <f>insurance9[[#This Row],[bmi2]]</f>
        <v>23.18</v>
      </c>
      <c r="V1261">
        <f>insurance9[[#This Row],[charges_class]]</f>
        <v>2</v>
      </c>
      <c r="W1261">
        <f>VLOOKUP(insurance9[[#This Row],[region]],Table2[],2,0)</f>
        <v>2</v>
      </c>
      <c r="X1261">
        <f>IF(insurance9[[#This Row],[sex]]="female",0,1)</f>
        <v>0</v>
      </c>
      <c r="Y1261">
        <f>insurance9[[#This Row],[bmi]]</f>
        <v>23.18</v>
      </c>
      <c r="Z1261">
        <f>insurance9[[#This Row],[children]]</f>
        <v>0</v>
      </c>
    </row>
    <row r="1262" spans="1:26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 s="29">
        <v>4544.2348000000002</v>
      </c>
      <c r="H1262" cm="1">
        <f t="array" ref="H1262">INDEX(kelas_charges[kelas],MATCH(1,(insurance9[[#This Row],[charges]]&gt;=kelas_charges[Lower])*(insurance9[[#This Row],[charges]]&lt;kelas_charges[Upper]),0),1)</f>
        <v>1</v>
      </c>
      <c r="I1262" t="str" cm="1">
        <f t="array" ref="I1262">INDEX(kelas_charges[desc],MATCH(1,(insurance9[[#This Row],[charges]]&gt;=kelas_charges[Lower])*(insurance9[[#This Row],[charges]]&lt;kelas_charges[Upper]),0),1)</f>
        <v>1121 s.d 6817</v>
      </c>
      <c r="J1262">
        <f>IF(insurance9[[#This Row],[charges]]&gt;16700,1,0)</f>
        <v>0</v>
      </c>
      <c r="K1262" s="138">
        <f>insurance9[[#This Row],[charges]]</f>
        <v>4544.2348000000002</v>
      </c>
      <c r="L1262">
        <f>insurance9[[#This Row],[age]]</f>
        <v>32</v>
      </c>
      <c r="M1262">
        <f>IF(insurance9[[#This Row],[smoker]]="yes",1,0)</f>
        <v>0</v>
      </c>
      <c r="N1262" t="str">
        <f>IF(insurance9[[#This Row],[smoker]]="yes","Perokok","Non Perokok")</f>
        <v>Non Perokok</v>
      </c>
      <c r="O1262" s="138">
        <f>insurance9[[#This Row],[charges]]</f>
        <v>4544.2348000000002</v>
      </c>
      <c r="P1262" s="138" t="str" cm="1">
        <f t="array" ref="P1262">INDEX(bmi[bmi name],MATCH(1,(insurance9[[#This Row],[bmi]]&lt;bmi[bmi atas])*(insurance9[[#This Row],[bmi]]&gt;=bmi[bmi bawah]),0),0)</f>
        <v>Normal</v>
      </c>
      <c r="Q1262" s="138">
        <f>insurance9[[#This Row],[cha]]</f>
        <v>4544.2348000000002</v>
      </c>
      <c r="R1262" s="138" t="str">
        <f>insurance9[[#This Row],[smo]]</f>
        <v>Non Perokok</v>
      </c>
      <c r="S1262" s="149">
        <f>insurance9[[#This Row],[bmi]]</f>
        <v>20.52</v>
      </c>
      <c r="T1262" s="149">
        <f>insurance9[[#This Row],[age]]</f>
        <v>32</v>
      </c>
      <c r="U1262" s="149">
        <f>insurance9[[#This Row],[bmi2]]</f>
        <v>20.52</v>
      </c>
      <c r="V1262">
        <f>insurance9[[#This Row],[charges_class]]</f>
        <v>1</v>
      </c>
      <c r="W1262">
        <f>VLOOKUP(insurance9[[#This Row],[region]],Table2[],2,0)</f>
        <v>2</v>
      </c>
      <c r="X1262">
        <f>IF(insurance9[[#This Row],[sex]]="female",0,1)</f>
        <v>0</v>
      </c>
      <c r="Y1262">
        <f>insurance9[[#This Row],[bmi]]</f>
        <v>20.52</v>
      </c>
      <c r="Z1262">
        <f>insurance9[[#This Row],[children]]</f>
        <v>0</v>
      </c>
    </row>
    <row r="1263" spans="1:26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 s="29">
        <v>3277.1610000000001</v>
      </c>
      <c r="H1263" cm="1">
        <f t="array" ref="H1263">INDEX(kelas_charges[kelas],MATCH(1,(insurance9[[#This Row],[charges]]&gt;=kelas_charges[Lower])*(insurance9[[#This Row],[charges]]&lt;kelas_charges[Upper]),0),1)</f>
        <v>1</v>
      </c>
      <c r="I1263" t="str" cm="1">
        <f t="array" ref="I1263">INDEX(kelas_charges[desc],MATCH(1,(insurance9[[#This Row],[charges]]&gt;=kelas_charges[Lower])*(insurance9[[#This Row],[charges]]&lt;kelas_charges[Upper]),0),1)</f>
        <v>1121 s.d 6817</v>
      </c>
      <c r="J1263">
        <f>IF(insurance9[[#This Row],[charges]]&gt;16700,1,0)</f>
        <v>0</v>
      </c>
      <c r="K1263" s="138">
        <f>insurance9[[#This Row],[charges]]</f>
        <v>3277.1610000000001</v>
      </c>
      <c r="L1263">
        <f>insurance9[[#This Row],[age]]</f>
        <v>28</v>
      </c>
      <c r="M1263">
        <f>IF(insurance9[[#This Row],[smoker]]="yes",1,0)</f>
        <v>0</v>
      </c>
      <c r="N1263" t="str">
        <f>IF(insurance9[[#This Row],[smoker]]="yes","Perokok","Non Perokok")</f>
        <v>Non Perokok</v>
      </c>
      <c r="O1263" s="138">
        <f>insurance9[[#This Row],[charges]]</f>
        <v>3277.1610000000001</v>
      </c>
      <c r="P1263" s="138" t="str" cm="1">
        <f t="array" ref="P1263">INDEX(bmi[bmi name],MATCH(1,(insurance9[[#This Row],[bmi]]&lt;bmi[bmi atas])*(insurance9[[#This Row],[bmi]]&gt;=bmi[bmi bawah]),0),0)</f>
        <v>Obesitas II</v>
      </c>
      <c r="Q1263" s="138">
        <f>insurance9[[#This Row],[cha]]</f>
        <v>3277.1610000000001</v>
      </c>
      <c r="R1263" s="138" t="str">
        <f>insurance9[[#This Row],[smo]]</f>
        <v>Non Perokok</v>
      </c>
      <c r="S1263" s="149">
        <f>insurance9[[#This Row],[bmi]]</f>
        <v>37.1</v>
      </c>
      <c r="T1263" s="149">
        <f>insurance9[[#This Row],[age]]</f>
        <v>28</v>
      </c>
      <c r="U1263" s="149">
        <f>insurance9[[#This Row],[bmi2]]</f>
        <v>37.1</v>
      </c>
      <c r="V1263">
        <f>insurance9[[#This Row],[charges_class]]</f>
        <v>1</v>
      </c>
      <c r="W1263">
        <f>VLOOKUP(insurance9[[#This Row],[region]],Table2[],2,0)</f>
        <v>3</v>
      </c>
      <c r="X1263">
        <f>IF(insurance9[[#This Row],[sex]]="female",0,1)</f>
        <v>1</v>
      </c>
      <c r="Y1263">
        <f>insurance9[[#This Row],[bmi]]</f>
        <v>37.1</v>
      </c>
      <c r="Z1263">
        <f>insurance9[[#This Row],[children]]</f>
        <v>1</v>
      </c>
    </row>
    <row r="1264" spans="1:26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 s="29">
        <v>6770.1925000000001</v>
      </c>
      <c r="H1264" cm="1">
        <f t="array" ref="H1264">INDEX(kelas_charges[kelas],MATCH(1,(insurance9[[#This Row],[charges]]&gt;=kelas_charges[Lower])*(insurance9[[#This Row],[charges]]&lt;kelas_charges[Upper]),0),1)</f>
        <v>1</v>
      </c>
      <c r="I1264" t="str" cm="1">
        <f t="array" ref="I1264">INDEX(kelas_charges[desc],MATCH(1,(insurance9[[#This Row],[charges]]&gt;=kelas_charges[Lower])*(insurance9[[#This Row],[charges]]&lt;kelas_charges[Upper]),0),1)</f>
        <v>1121 s.d 6817</v>
      </c>
      <c r="J1264">
        <f>IF(insurance9[[#This Row],[charges]]&gt;16700,1,0)</f>
        <v>0</v>
      </c>
      <c r="K1264" s="138">
        <f>insurance9[[#This Row],[charges]]</f>
        <v>6770.1925000000001</v>
      </c>
      <c r="L1264">
        <f>insurance9[[#This Row],[age]]</f>
        <v>41</v>
      </c>
      <c r="M1264">
        <f>IF(insurance9[[#This Row],[smoker]]="yes",1,0)</f>
        <v>0</v>
      </c>
      <c r="N1264" t="str">
        <f>IF(insurance9[[#This Row],[smoker]]="yes","Perokok","Non Perokok")</f>
        <v>Non Perokok</v>
      </c>
      <c r="O1264" s="138">
        <f>insurance9[[#This Row],[charges]]</f>
        <v>6770.1925000000001</v>
      </c>
      <c r="P1264" s="138" t="str" cm="1">
        <f t="array" ref="P1264">INDEX(bmi[bmi name],MATCH(1,(insurance9[[#This Row],[bmi]]&lt;bmi[bmi atas])*(insurance9[[#This Row],[bmi]]&gt;=bmi[bmi bawah]),0),0)</f>
        <v>Obesitas I</v>
      </c>
      <c r="Q1264" s="138">
        <f>insurance9[[#This Row],[cha]]</f>
        <v>6770.1925000000001</v>
      </c>
      <c r="R1264" s="138" t="str">
        <f>insurance9[[#This Row],[smo]]</f>
        <v>Non Perokok</v>
      </c>
      <c r="S1264" s="149">
        <f>insurance9[[#This Row],[bmi]]</f>
        <v>28.05</v>
      </c>
      <c r="T1264" s="149">
        <f>insurance9[[#This Row],[age]]</f>
        <v>41</v>
      </c>
      <c r="U1264" s="149">
        <f>insurance9[[#This Row],[bmi2]]</f>
        <v>28.05</v>
      </c>
      <c r="V1264">
        <f>insurance9[[#This Row],[charges_class]]</f>
        <v>1</v>
      </c>
      <c r="W1264">
        <f>VLOOKUP(insurance9[[#This Row],[region]],Table2[],2,0)</f>
        <v>4</v>
      </c>
      <c r="X1264">
        <f>IF(insurance9[[#This Row],[sex]]="female",0,1)</f>
        <v>0</v>
      </c>
      <c r="Y1264">
        <f>insurance9[[#This Row],[bmi]]</f>
        <v>28.05</v>
      </c>
      <c r="Z1264">
        <f>insurance9[[#This Row],[children]]</f>
        <v>1</v>
      </c>
    </row>
    <row r="1265" spans="1:26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 s="29">
        <v>7337.7479999999996</v>
      </c>
      <c r="H1265" cm="1">
        <f t="array" ref="H1265">INDEX(kelas_charges[kelas],MATCH(1,(insurance9[[#This Row],[charges]]&gt;=kelas_charges[Lower])*(insurance9[[#This Row],[charges]]&lt;kelas_charges[Upper]),0),1)</f>
        <v>2</v>
      </c>
      <c r="I1265" t="str" cm="1">
        <f t="array" ref="I1265">INDEX(kelas_charges[desc],MATCH(1,(insurance9[[#This Row],[charges]]&gt;=kelas_charges[Lower])*(insurance9[[#This Row],[charges]]&lt;kelas_charges[Upper]),0),1)</f>
        <v>6817 s.d 12512</v>
      </c>
      <c r="J1265">
        <f>IF(insurance9[[#This Row],[charges]]&gt;16700,1,0)</f>
        <v>0</v>
      </c>
      <c r="K1265" s="138">
        <f>insurance9[[#This Row],[charges]]</f>
        <v>7337.7479999999996</v>
      </c>
      <c r="L1265">
        <f>insurance9[[#This Row],[age]]</f>
        <v>43</v>
      </c>
      <c r="M1265">
        <f>IF(insurance9[[#This Row],[smoker]]="yes",1,0)</f>
        <v>0</v>
      </c>
      <c r="N1265" t="str">
        <f>IF(insurance9[[#This Row],[smoker]]="yes","Perokok","Non Perokok")</f>
        <v>Non Perokok</v>
      </c>
      <c r="O1265" s="138">
        <f>insurance9[[#This Row],[charges]]</f>
        <v>7337.7479999999996</v>
      </c>
      <c r="P1265" s="138" t="str" cm="1">
        <f t="array" ref="P1265">INDEX(bmi[bmi name],MATCH(1,(insurance9[[#This Row],[bmi]]&lt;bmi[bmi atas])*(insurance9[[#This Row],[bmi]]&gt;=bmi[bmi bawah]),0),0)</f>
        <v>Obesitas I</v>
      </c>
      <c r="Q1265" s="138">
        <f>insurance9[[#This Row],[cha]]</f>
        <v>7337.7479999999996</v>
      </c>
      <c r="R1265" s="138" t="str">
        <f>insurance9[[#This Row],[smo]]</f>
        <v>Non Perokok</v>
      </c>
      <c r="S1265" s="149">
        <f>insurance9[[#This Row],[bmi]]</f>
        <v>29.9</v>
      </c>
      <c r="T1265" s="149">
        <f>insurance9[[#This Row],[age]]</f>
        <v>43</v>
      </c>
      <c r="U1265" s="149">
        <f>insurance9[[#This Row],[bmi2]]</f>
        <v>29.9</v>
      </c>
      <c r="V1265">
        <f>insurance9[[#This Row],[charges_class]]</f>
        <v>2</v>
      </c>
      <c r="W1265">
        <f>VLOOKUP(insurance9[[#This Row],[region]],Table2[],2,0)</f>
        <v>3</v>
      </c>
      <c r="X1265">
        <f>IF(insurance9[[#This Row],[sex]]="female",0,1)</f>
        <v>0</v>
      </c>
      <c r="Y1265">
        <f>insurance9[[#This Row],[bmi]]</f>
        <v>29.9</v>
      </c>
      <c r="Z1265">
        <f>insurance9[[#This Row],[children]]</f>
        <v>1</v>
      </c>
    </row>
    <row r="1266" spans="1:26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 s="29">
        <v>10370.912549999999</v>
      </c>
      <c r="H1266" cm="1">
        <f t="array" ref="H1266">INDEX(kelas_charges[kelas],MATCH(1,(insurance9[[#This Row],[charges]]&gt;=kelas_charges[Lower])*(insurance9[[#This Row],[charges]]&lt;kelas_charges[Upper]),0),1)</f>
        <v>2</v>
      </c>
      <c r="I1266" t="str" cm="1">
        <f t="array" ref="I1266">INDEX(kelas_charges[desc],MATCH(1,(insurance9[[#This Row],[charges]]&gt;=kelas_charges[Lower])*(insurance9[[#This Row],[charges]]&lt;kelas_charges[Upper]),0),1)</f>
        <v>6817 s.d 12512</v>
      </c>
      <c r="J1266">
        <f>IF(insurance9[[#This Row],[charges]]&gt;16700,1,0)</f>
        <v>0</v>
      </c>
      <c r="K1266" s="138">
        <f>insurance9[[#This Row],[charges]]</f>
        <v>10370.912549999999</v>
      </c>
      <c r="L1266">
        <f>insurance9[[#This Row],[age]]</f>
        <v>49</v>
      </c>
      <c r="M1266">
        <f>IF(insurance9[[#This Row],[smoker]]="yes",1,0)</f>
        <v>0</v>
      </c>
      <c r="N1266" t="str">
        <f>IF(insurance9[[#This Row],[smoker]]="yes","Perokok","Non Perokok")</f>
        <v>Non Perokok</v>
      </c>
      <c r="O1266" s="138">
        <f>insurance9[[#This Row],[charges]]</f>
        <v>10370.912549999999</v>
      </c>
      <c r="P1266" s="138" t="str" cm="1">
        <f t="array" ref="P1266">INDEX(bmi[bmi name],MATCH(1,(insurance9[[#This Row],[bmi]]&lt;bmi[bmi atas])*(insurance9[[#This Row],[bmi]]&gt;=bmi[bmi bawah]),0),0)</f>
        <v>Obesitas II</v>
      </c>
      <c r="Q1266" s="138">
        <f>insurance9[[#This Row],[cha]]</f>
        <v>10370.912549999999</v>
      </c>
      <c r="R1266" s="138" t="str">
        <f>insurance9[[#This Row],[smo]]</f>
        <v>Non Perokok</v>
      </c>
      <c r="S1266" s="149">
        <f>insurance9[[#This Row],[bmi]]</f>
        <v>33.344999999999999</v>
      </c>
      <c r="T1266" s="149">
        <f>insurance9[[#This Row],[age]]</f>
        <v>49</v>
      </c>
      <c r="U1266" s="149">
        <f>insurance9[[#This Row],[bmi2]]</f>
        <v>33.344999999999999</v>
      </c>
      <c r="V1266">
        <f>insurance9[[#This Row],[charges_class]]</f>
        <v>2</v>
      </c>
      <c r="W1266">
        <f>VLOOKUP(insurance9[[#This Row],[region]],Table2[],2,0)</f>
        <v>2</v>
      </c>
      <c r="X1266">
        <f>IF(insurance9[[#This Row],[sex]]="female",0,1)</f>
        <v>0</v>
      </c>
      <c r="Y1266">
        <f>insurance9[[#This Row],[bmi]]</f>
        <v>33.344999999999999</v>
      </c>
      <c r="Z1266">
        <f>insurance9[[#This Row],[children]]</f>
        <v>2</v>
      </c>
    </row>
    <row r="1267" spans="1:26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 s="29">
        <v>26926.5144</v>
      </c>
      <c r="H1267" cm="1">
        <f t="array" ref="H1267">INDEX(kelas_charges[kelas],MATCH(1,(insurance9[[#This Row],[charges]]&gt;=kelas_charges[Lower])*(insurance9[[#This Row],[charges]]&lt;kelas_charges[Upper]),0),1)</f>
        <v>5</v>
      </c>
      <c r="I1267" t="str" cm="1">
        <f t="array" ref="I1267">INDEX(kelas_charges[desc],MATCH(1,(insurance9[[#This Row],[charges]]&gt;=kelas_charges[Lower])*(insurance9[[#This Row],[charges]]&lt;kelas_charges[Upper]),0),1)</f>
        <v>23903 s.d 29598</v>
      </c>
      <c r="J1267">
        <f>IF(insurance9[[#This Row],[charges]]&gt;16700,1,0)</f>
        <v>1</v>
      </c>
      <c r="K1267" s="138">
        <f>insurance9[[#This Row],[charges]]</f>
        <v>26926.5144</v>
      </c>
      <c r="L1267">
        <f>insurance9[[#This Row],[age]]</f>
        <v>64</v>
      </c>
      <c r="M1267">
        <f>IF(insurance9[[#This Row],[smoker]]="yes",1,0)</f>
        <v>1</v>
      </c>
      <c r="N1267" t="str">
        <f>IF(insurance9[[#This Row],[smoker]]="yes","Perokok","Non Perokok")</f>
        <v>Perokok</v>
      </c>
      <c r="O1267" s="138">
        <f>insurance9[[#This Row],[charges]]</f>
        <v>26926.5144</v>
      </c>
      <c r="P1267" s="138" t="str" cm="1">
        <f t="array" ref="P1267">INDEX(bmi[bmi name],MATCH(1,(insurance9[[#This Row],[bmi]]&lt;bmi[bmi atas])*(insurance9[[#This Row],[bmi]]&gt;=bmi[bmi bawah]),0),0)</f>
        <v>Overweight</v>
      </c>
      <c r="Q1267" s="138">
        <f>insurance9[[#This Row],[cha]]</f>
        <v>26926.5144</v>
      </c>
      <c r="R1267" s="138" t="str">
        <f>insurance9[[#This Row],[smo]]</f>
        <v>Perokok</v>
      </c>
      <c r="S1267" s="149">
        <f>insurance9[[#This Row],[bmi]]</f>
        <v>23.76</v>
      </c>
      <c r="T1267" s="149">
        <f>insurance9[[#This Row],[age]]</f>
        <v>64</v>
      </c>
      <c r="U1267" s="149">
        <f>insurance9[[#This Row],[bmi2]]</f>
        <v>23.76</v>
      </c>
      <c r="V1267">
        <f>insurance9[[#This Row],[charges_class]]</f>
        <v>5</v>
      </c>
      <c r="W1267">
        <f>VLOOKUP(insurance9[[#This Row],[region]],Table2[],2,0)</f>
        <v>4</v>
      </c>
      <c r="X1267">
        <f>IF(insurance9[[#This Row],[sex]]="female",0,1)</f>
        <v>1</v>
      </c>
      <c r="Y1267">
        <f>insurance9[[#This Row],[bmi]]</f>
        <v>23.76</v>
      </c>
      <c r="Z1267">
        <f>insurance9[[#This Row],[children]]</f>
        <v>0</v>
      </c>
    </row>
    <row r="1268" spans="1:26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 s="29">
        <v>10704.47</v>
      </c>
      <c r="H1268" cm="1">
        <f t="array" ref="H1268">INDEX(kelas_charges[kelas],MATCH(1,(insurance9[[#This Row],[charges]]&gt;=kelas_charges[Lower])*(insurance9[[#This Row],[charges]]&lt;kelas_charges[Upper]),0),1)</f>
        <v>2</v>
      </c>
      <c r="I1268" t="str" cm="1">
        <f t="array" ref="I1268">INDEX(kelas_charges[desc],MATCH(1,(insurance9[[#This Row],[charges]]&gt;=kelas_charges[Lower])*(insurance9[[#This Row],[charges]]&lt;kelas_charges[Upper]),0),1)</f>
        <v>6817 s.d 12512</v>
      </c>
      <c r="J1268">
        <f>IF(insurance9[[#This Row],[charges]]&gt;16700,1,0)</f>
        <v>0</v>
      </c>
      <c r="K1268" s="138">
        <f>insurance9[[#This Row],[charges]]</f>
        <v>10704.47</v>
      </c>
      <c r="L1268">
        <f>insurance9[[#This Row],[age]]</f>
        <v>55</v>
      </c>
      <c r="M1268">
        <f>IF(insurance9[[#This Row],[smoker]]="yes",1,0)</f>
        <v>0</v>
      </c>
      <c r="N1268" t="str">
        <f>IF(insurance9[[#This Row],[smoker]]="yes","Perokok","Non Perokok")</f>
        <v>Non Perokok</v>
      </c>
      <c r="O1268" s="138">
        <f>insurance9[[#This Row],[charges]]</f>
        <v>10704.47</v>
      </c>
      <c r="P1268" s="138" t="str" cm="1">
        <f t="array" ref="P1268">INDEX(bmi[bmi name],MATCH(1,(insurance9[[#This Row],[bmi]]&lt;bmi[bmi atas])*(insurance9[[#This Row],[bmi]]&gt;=bmi[bmi bawah]),0),0)</f>
        <v>Obesitas II</v>
      </c>
      <c r="Q1268" s="138">
        <f>insurance9[[#This Row],[cha]]</f>
        <v>10704.47</v>
      </c>
      <c r="R1268" s="138" t="str">
        <f>insurance9[[#This Row],[smo]]</f>
        <v>Non Perokok</v>
      </c>
      <c r="S1268" s="149">
        <f>insurance9[[#This Row],[bmi]]</f>
        <v>30.5</v>
      </c>
      <c r="T1268" s="149">
        <f>insurance9[[#This Row],[age]]</f>
        <v>55</v>
      </c>
      <c r="U1268" s="149">
        <f>insurance9[[#This Row],[bmi2]]</f>
        <v>30.5</v>
      </c>
      <c r="V1268">
        <f>insurance9[[#This Row],[charges_class]]</f>
        <v>2</v>
      </c>
      <c r="W1268">
        <f>VLOOKUP(insurance9[[#This Row],[region]],Table2[],2,0)</f>
        <v>3</v>
      </c>
      <c r="X1268">
        <f>IF(insurance9[[#This Row],[sex]]="female",0,1)</f>
        <v>0</v>
      </c>
      <c r="Y1268">
        <f>insurance9[[#This Row],[bmi]]</f>
        <v>30.5</v>
      </c>
      <c r="Z1268">
        <f>insurance9[[#This Row],[children]]</f>
        <v>0</v>
      </c>
    </row>
    <row r="1269" spans="1:26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 s="29">
        <v>34254.053350000002</v>
      </c>
      <c r="H1269" cm="1">
        <f t="array" ref="H1269">INDEX(kelas_charges[kelas],MATCH(1,(insurance9[[#This Row],[charges]]&gt;=kelas_charges[Lower])*(insurance9[[#This Row],[charges]]&lt;kelas_charges[Upper]),0),1)</f>
        <v>6</v>
      </c>
      <c r="I1269" t="str" cm="1">
        <f t="array" ref="I1269">INDEX(kelas_charges[desc],MATCH(1,(insurance9[[#This Row],[charges]]&gt;=kelas_charges[Lower])*(insurance9[[#This Row],[charges]]&lt;kelas_charges[Upper]),0),1)</f>
        <v>29598 s.d 35293</v>
      </c>
      <c r="J1269">
        <f>IF(insurance9[[#This Row],[charges]]&gt;16700,1,0)</f>
        <v>1</v>
      </c>
      <c r="K1269" s="138">
        <f>insurance9[[#This Row],[charges]]</f>
        <v>34254.053350000002</v>
      </c>
      <c r="L1269">
        <f>insurance9[[#This Row],[age]]</f>
        <v>24</v>
      </c>
      <c r="M1269">
        <f>IF(insurance9[[#This Row],[smoker]]="yes",1,0)</f>
        <v>1</v>
      </c>
      <c r="N1269" t="str">
        <f>IF(insurance9[[#This Row],[smoker]]="yes","Perokok","Non Perokok")</f>
        <v>Perokok</v>
      </c>
      <c r="O1269" s="138">
        <f>insurance9[[#This Row],[charges]]</f>
        <v>34254.053350000002</v>
      </c>
      <c r="P1269" s="138" t="str" cm="1">
        <f t="array" ref="P1269">INDEX(bmi[bmi name],MATCH(1,(insurance9[[#This Row],[bmi]]&lt;bmi[bmi atas])*(insurance9[[#This Row],[bmi]]&gt;=bmi[bmi bawah]),0),0)</f>
        <v>Obesitas II</v>
      </c>
      <c r="Q1269" s="138">
        <f>insurance9[[#This Row],[cha]]</f>
        <v>34254.053350000002</v>
      </c>
      <c r="R1269" s="138" t="str">
        <f>insurance9[[#This Row],[smo]]</f>
        <v>Perokok</v>
      </c>
      <c r="S1269" s="149">
        <f>insurance9[[#This Row],[bmi]]</f>
        <v>31.065000000000001</v>
      </c>
      <c r="T1269" s="149">
        <f>insurance9[[#This Row],[age]]</f>
        <v>24</v>
      </c>
      <c r="U1269" s="149">
        <f>insurance9[[#This Row],[bmi2]]</f>
        <v>31.065000000000001</v>
      </c>
      <c r="V1269">
        <f>insurance9[[#This Row],[charges_class]]</f>
        <v>6</v>
      </c>
      <c r="W1269">
        <f>VLOOKUP(insurance9[[#This Row],[region]],Table2[],2,0)</f>
        <v>2</v>
      </c>
      <c r="X1269">
        <f>IF(insurance9[[#This Row],[sex]]="female",0,1)</f>
        <v>1</v>
      </c>
      <c r="Y1269">
        <f>insurance9[[#This Row],[bmi]]</f>
        <v>31.065000000000001</v>
      </c>
      <c r="Z1269">
        <f>insurance9[[#This Row],[children]]</f>
        <v>0</v>
      </c>
    </row>
    <row r="1270" spans="1:26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 s="29">
        <v>1880.4870000000001</v>
      </c>
      <c r="H1270" cm="1">
        <f t="array" ref="H1270">INDEX(kelas_charges[kelas],MATCH(1,(insurance9[[#This Row],[charges]]&gt;=kelas_charges[Lower])*(insurance9[[#This Row],[charges]]&lt;kelas_charges[Upper]),0),1)</f>
        <v>1</v>
      </c>
      <c r="I1270" t="str" cm="1">
        <f t="array" ref="I1270">INDEX(kelas_charges[desc],MATCH(1,(insurance9[[#This Row],[charges]]&gt;=kelas_charges[Lower])*(insurance9[[#This Row],[charges]]&lt;kelas_charges[Upper]),0),1)</f>
        <v>1121 s.d 6817</v>
      </c>
      <c r="J1270">
        <f>IF(insurance9[[#This Row],[charges]]&gt;16700,1,0)</f>
        <v>0</v>
      </c>
      <c r="K1270" s="138">
        <f>insurance9[[#This Row],[charges]]</f>
        <v>1880.4870000000001</v>
      </c>
      <c r="L1270">
        <f>insurance9[[#This Row],[age]]</f>
        <v>20</v>
      </c>
      <c r="M1270">
        <f>IF(insurance9[[#This Row],[smoker]]="yes",1,0)</f>
        <v>0</v>
      </c>
      <c r="N1270" t="str">
        <f>IF(insurance9[[#This Row],[smoker]]="yes","Perokok","Non Perokok")</f>
        <v>Non Perokok</v>
      </c>
      <c r="O1270" s="138">
        <f>insurance9[[#This Row],[charges]]</f>
        <v>1880.4870000000001</v>
      </c>
      <c r="P1270" s="138" t="str" cm="1">
        <f t="array" ref="P1270">INDEX(bmi[bmi name],MATCH(1,(insurance9[[#This Row],[bmi]]&lt;bmi[bmi atas])*(insurance9[[#This Row],[bmi]]&gt;=bmi[bmi bawah]),0),0)</f>
        <v>Obesitas II</v>
      </c>
      <c r="Q1270" s="138">
        <f>insurance9[[#This Row],[cha]]</f>
        <v>1880.4870000000001</v>
      </c>
      <c r="R1270" s="138" t="str">
        <f>insurance9[[#This Row],[smo]]</f>
        <v>Non Perokok</v>
      </c>
      <c r="S1270" s="149">
        <f>insurance9[[#This Row],[bmi]]</f>
        <v>33.299999999999997</v>
      </c>
      <c r="T1270" s="149">
        <f>insurance9[[#This Row],[age]]</f>
        <v>20</v>
      </c>
      <c r="U1270" s="149">
        <f>insurance9[[#This Row],[bmi2]]</f>
        <v>33.299999999999997</v>
      </c>
      <c r="V1270">
        <f>insurance9[[#This Row],[charges_class]]</f>
        <v>1</v>
      </c>
      <c r="W1270">
        <f>VLOOKUP(insurance9[[#This Row],[region]],Table2[],2,0)</f>
        <v>3</v>
      </c>
      <c r="X1270">
        <f>IF(insurance9[[#This Row],[sex]]="female",0,1)</f>
        <v>0</v>
      </c>
      <c r="Y1270">
        <f>insurance9[[#This Row],[bmi]]</f>
        <v>33.299999999999997</v>
      </c>
      <c r="Z1270">
        <f>insurance9[[#This Row],[children]]</f>
        <v>0</v>
      </c>
    </row>
    <row r="1271" spans="1:26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 s="29">
        <v>8615.2999999999993</v>
      </c>
      <c r="H1271" cm="1">
        <f t="array" ref="H1271">INDEX(kelas_charges[kelas],MATCH(1,(insurance9[[#This Row],[charges]]&gt;=kelas_charges[Lower])*(insurance9[[#This Row],[charges]]&lt;kelas_charges[Upper]),0),1)</f>
        <v>2</v>
      </c>
      <c r="I1271" t="str" cm="1">
        <f t="array" ref="I1271">INDEX(kelas_charges[desc],MATCH(1,(insurance9[[#This Row],[charges]]&gt;=kelas_charges[Lower])*(insurance9[[#This Row],[charges]]&lt;kelas_charges[Upper]),0),1)</f>
        <v>6817 s.d 12512</v>
      </c>
      <c r="J1271">
        <f>IF(insurance9[[#This Row],[charges]]&gt;16700,1,0)</f>
        <v>0</v>
      </c>
      <c r="K1271" s="138">
        <f>insurance9[[#This Row],[charges]]</f>
        <v>8615.2999999999993</v>
      </c>
      <c r="L1271">
        <f>insurance9[[#This Row],[age]]</f>
        <v>45</v>
      </c>
      <c r="M1271">
        <f>IF(insurance9[[#This Row],[smoker]]="yes",1,0)</f>
        <v>0</v>
      </c>
      <c r="N1271" t="str">
        <f>IF(insurance9[[#This Row],[smoker]]="yes","Perokok","Non Perokok")</f>
        <v>Non Perokok</v>
      </c>
      <c r="O1271" s="138">
        <f>insurance9[[#This Row],[charges]]</f>
        <v>8615.2999999999993</v>
      </c>
      <c r="P1271" s="138" t="str" cm="1">
        <f t="array" ref="P1271">INDEX(bmi[bmi name],MATCH(1,(insurance9[[#This Row],[bmi]]&lt;bmi[bmi atas])*(insurance9[[#This Row],[bmi]]&gt;=bmi[bmi bawah]),0),0)</f>
        <v>Obesitas I</v>
      </c>
      <c r="Q1271" s="138">
        <f>insurance9[[#This Row],[cha]]</f>
        <v>8615.2999999999993</v>
      </c>
      <c r="R1271" s="138" t="str">
        <f>insurance9[[#This Row],[smo]]</f>
        <v>Non Perokok</v>
      </c>
      <c r="S1271" s="149">
        <f>insurance9[[#This Row],[bmi]]</f>
        <v>27.5</v>
      </c>
      <c r="T1271" s="149">
        <f>insurance9[[#This Row],[age]]</f>
        <v>45</v>
      </c>
      <c r="U1271" s="149">
        <f>insurance9[[#This Row],[bmi2]]</f>
        <v>27.5</v>
      </c>
      <c r="V1271">
        <f>insurance9[[#This Row],[charges_class]]</f>
        <v>2</v>
      </c>
      <c r="W1271">
        <f>VLOOKUP(insurance9[[#This Row],[region]],Table2[],2,0)</f>
        <v>3</v>
      </c>
      <c r="X1271">
        <f>IF(insurance9[[#This Row],[sex]]="female",0,1)</f>
        <v>1</v>
      </c>
      <c r="Y1271">
        <f>insurance9[[#This Row],[bmi]]</f>
        <v>27.5</v>
      </c>
      <c r="Z1271">
        <f>insurance9[[#This Row],[children]]</f>
        <v>3</v>
      </c>
    </row>
    <row r="1272" spans="1:26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 s="29">
        <v>3292.5298499999999</v>
      </c>
      <c r="H1272" cm="1">
        <f t="array" ref="H1272">INDEX(kelas_charges[kelas],MATCH(1,(insurance9[[#This Row],[charges]]&gt;=kelas_charges[Lower])*(insurance9[[#This Row],[charges]]&lt;kelas_charges[Upper]),0),1)</f>
        <v>1</v>
      </c>
      <c r="I1272" t="str" cm="1">
        <f t="array" ref="I1272">INDEX(kelas_charges[desc],MATCH(1,(insurance9[[#This Row],[charges]]&gt;=kelas_charges[Lower])*(insurance9[[#This Row],[charges]]&lt;kelas_charges[Upper]),0),1)</f>
        <v>1121 s.d 6817</v>
      </c>
      <c r="J1272">
        <f>IF(insurance9[[#This Row],[charges]]&gt;16700,1,0)</f>
        <v>0</v>
      </c>
      <c r="K1272" s="138">
        <f>insurance9[[#This Row],[charges]]</f>
        <v>3292.5298499999999</v>
      </c>
      <c r="L1272">
        <f>insurance9[[#This Row],[age]]</f>
        <v>26</v>
      </c>
      <c r="M1272">
        <f>IF(insurance9[[#This Row],[smoker]]="yes",1,0)</f>
        <v>0</v>
      </c>
      <c r="N1272" t="str">
        <f>IF(insurance9[[#This Row],[smoker]]="yes","Perokok","Non Perokok")</f>
        <v>Non Perokok</v>
      </c>
      <c r="O1272" s="138">
        <f>insurance9[[#This Row],[charges]]</f>
        <v>3292.5298499999999</v>
      </c>
      <c r="P1272" s="138" t="str" cm="1">
        <f t="array" ref="P1272">INDEX(bmi[bmi name],MATCH(1,(insurance9[[#This Row],[bmi]]&lt;bmi[bmi atas])*(insurance9[[#This Row],[bmi]]&gt;=bmi[bmi bawah]),0),0)</f>
        <v>Obesitas II</v>
      </c>
      <c r="Q1272" s="138">
        <f>insurance9[[#This Row],[cha]]</f>
        <v>3292.5298499999999</v>
      </c>
      <c r="R1272" s="138" t="str">
        <f>insurance9[[#This Row],[smo]]</f>
        <v>Non Perokok</v>
      </c>
      <c r="S1272" s="149">
        <f>insurance9[[#This Row],[bmi]]</f>
        <v>33.914999999999999</v>
      </c>
      <c r="T1272" s="149">
        <f>insurance9[[#This Row],[age]]</f>
        <v>26</v>
      </c>
      <c r="U1272" s="149">
        <f>insurance9[[#This Row],[bmi2]]</f>
        <v>33.914999999999999</v>
      </c>
      <c r="V1272">
        <f>insurance9[[#This Row],[charges_class]]</f>
        <v>1</v>
      </c>
      <c r="W1272">
        <f>VLOOKUP(insurance9[[#This Row],[region]],Table2[],2,0)</f>
        <v>1</v>
      </c>
      <c r="X1272">
        <f>IF(insurance9[[#This Row],[sex]]="female",0,1)</f>
        <v>1</v>
      </c>
      <c r="Y1272">
        <f>insurance9[[#This Row],[bmi]]</f>
        <v>33.914999999999999</v>
      </c>
      <c r="Z1272">
        <f>insurance9[[#This Row],[children]]</f>
        <v>1</v>
      </c>
    </row>
    <row r="1273" spans="1:26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 s="29">
        <v>3021.80915</v>
      </c>
      <c r="H1273" cm="1">
        <f t="array" ref="H1273">INDEX(kelas_charges[kelas],MATCH(1,(insurance9[[#This Row],[charges]]&gt;=kelas_charges[Lower])*(insurance9[[#This Row],[charges]]&lt;kelas_charges[Upper]),0),1)</f>
        <v>1</v>
      </c>
      <c r="I1273" t="str" cm="1">
        <f t="array" ref="I1273">INDEX(kelas_charges[desc],MATCH(1,(insurance9[[#This Row],[charges]]&gt;=kelas_charges[Lower])*(insurance9[[#This Row],[charges]]&lt;kelas_charges[Upper]),0),1)</f>
        <v>1121 s.d 6817</v>
      </c>
      <c r="J1273">
        <f>IF(insurance9[[#This Row],[charges]]&gt;16700,1,0)</f>
        <v>0</v>
      </c>
      <c r="K1273" s="138">
        <f>insurance9[[#This Row],[charges]]</f>
        <v>3021.80915</v>
      </c>
      <c r="L1273">
        <f>insurance9[[#This Row],[age]]</f>
        <v>25</v>
      </c>
      <c r="M1273">
        <f>IF(insurance9[[#This Row],[smoker]]="yes",1,0)</f>
        <v>0</v>
      </c>
      <c r="N1273" t="str">
        <f>IF(insurance9[[#This Row],[smoker]]="yes","Perokok","Non Perokok")</f>
        <v>Non Perokok</v>
      </c>
      <c r="O1273" s="138">
        <f>insurance9[[#This Row],[charges]]</f>
        <v>3021.80915</v>
      </c>
      <c r="P1273" s="138" t="str" cm="1">
        <f t="array" ref="P1273">INDEX(bmi[bmi name],MATCH(1,(insurance9[[#This Row],[bmi]]&lt;bmi[bmi atas])*(insurance9[[#This Row],[bmi]]&gt;=bmi[bmi bawah]),0),0)</f>
        <v>Obesitas II</v>
      </c>
      <c r="Q1273" s="138">
        <f>insurance9[[#This Row],[cha]]</f>
        <v>3021.80915</v>
      </c>
      <c r="R1273" s="138" t="str">
        <f>insurance9[[#This Row],[smo]]</f>
        <v>Non Perokok</v>
      </c>
      <c r="S1273" s="149">
        <f>insurance9[[#This Row],[bmi]]</f>
        <v>34.484999999999999</v>
      </c>
      <c r="T1273" s="149">
        <f>insurance9[[#This Row],[age]]</f>
        <v>25</v>
      </c>
      <c r="U1273" s="149">
        <f>insurance9[[#This Row],[bmi2]]</f>
        <v>34.484999999999999</v>
      </c>
      <c r="V1273">
        <f>insurance9[[#This Row],[charges_class]]</f>
        <v>1</v>
      </c>
      <c r="W1273">
        <f>VLOOKUP(insurance9[[#This Row],[region]],Table2[],2,0)</f>
        <v>1</v>
      </c>
      <c r="X1273">
        <f>IF(insurance9[[#This Row],[sex]]="female",0,1)</f>
        <v>0</v>
      </c>
      <c r="Y1273">
        <f>insurance9[[#This Row],[bmi]]</f>
        <v>34.484999999999999</v>
      </c>
      <c r="Z1273">
        <f>insurance9[[#This Row],[children]]</f>
        <v>0</v>
      </c>
    </row>
    <row r="1274" spans="1:26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 s="29">
        <v>14478.33015</v>
      </c>
      <c r="H1274" cm="1">
        <f t="array" ref="H1274">INDEX(kelas_charges[kelas],MATCH(1,(insurance9[[#This Row],[charges]]&gt;=kelas_charges[Lower])*(insurance9[[#This Row],[charges]]&lt;kelas_charges[Upper]),0),1)</f>
        <v>3</v>
      </c>
      <c r="I1274" t="str" cm="1">
        <f t="array" ref="I1274">INDEX(kelas_charges[desc],MATCH(1,(insurance9[[#This Row],[charges]]&gt;=kelas_charges[Lower])*(insurance9[[#This Row],[charges]]&lt;kelas_charges[Upper]),0),1)</f>
        <v>12512 s.d 18207</v>
      </c>
      <c r="J1274">
        <f>IF(insurance9[[#This Row],[charges]]&gt;16700,1,0)</f>
        <v>0</v>
      </c>
      <c r="K1274" s="138">
        <f>insurance9[[#This Row],[charges]]</f>
        <v>14478.33015</v>
      </c>
      <c r="L1274">
        <f>insurance9[[#This Row],[age]]</f>
        <v>43</v>
      </c>
      <c r="M1274">
        <f>IF(insurance9[[#This Row],[smoker]]="yes",1,0)</f>
        <v>0</v>
      </c>
      <c r="N1274" t="str">
        <f>IF(insurance9[[#This Row],[smoker]]="yes","Perokok","Non Perokok")</f>
        <v>Non Perokok</v>
      </c>
      <c r="O1274" s="138">
        <f>insurance9[[#This Row],[charges]]</f>
        <v>14478.33015</v>
      </c>
      <c r="P1274" s="138" t="str" cm="1">
        <f t="array" ref="P1274">INDEX(bmi[bmi name],MATCH(1,(insurance9[[#This Row],[bmi]]&lt;bmi[bmi atas])*(insurance9[[#This Row],[bmi]]&gt;=bmi[bmi bawah]),0),0)</f>
        <v>Obesitas I</v>
      </c>
      <c r="Q1274" s="138">
        <f>insurance9[[#This Row],[cha]]</f>
        <v>14478.33015</v>
      </c>
      <c r="R1274" s="138" t="str">
        <f>insurance9[[#This Row],[smo]]</f>
        <v>Non Perokok</v>
      </c>
      <c r="S1274" s="149">
        <f>insurance9[[#This Row],[bmi]]</f>
        <v>25.52</v>
      </c>
      <c r="T1274" s="149">
        <f>insurance9[[#This Row],[age]]</f>
        <v>43</v>
      </c>
      <c r="U1274" s="149">
        <f>insurance9[[#This Row],[bmi2]]</f>
        <v>25.52</v>
      </c>
      <c r="V1274">
        <f>insurance9[[#This Row],[charges_class]]</f>
        <v>3</v>
      </c>
      <c r="W1274">
        <f>VLOOKUP(insurance9[[#This Row],[region]],Table2[],2,0)</f>
        <v>4</v>
      </c>
      <c r="X1274">
        <f>IF(insurance9[[#This Row],[sex]]="female",0,1)</f>
        <v>1</v>
      </c>
      <c r="Y1274">
        <f>insurance9[[#This Row],[bmi]]</f>
        <v>25.52</v>
      </c>
      <c r="Z1274">
        <f>insurance9[[#This Row],[children]]</f>
        <v>5</v>
      </c>
    </row>
    <row r="1275" spans="1:26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 s="29">
        <v>4747.0528999999997</v>
      </c>
      <c r="H1275" cm="1">
        <f t="array" ref="H1275">INDEX(kelas_charges[kelas],MATCH(1,(insurance9[[#This Row],[charges]]&gt;=kelas_charges[Lower])*(insurance9[[#This Row],[charges]]&lt;kelas_charges[Upper]),0),1)</f>
        <v>1</v>
      </c>
      <c r="I1275" t="str" cm="1">
        <f t="array" ref="I1275">INDEX(kelas_charges[desc],MATCH(1,(insurance9[[#This Row],[charges]]&gt;=kelas_charges[Lower])*(insurance9[[#This Row],[charges]]&lt;kelas_charges[Upper]),0),1)</f>
        <v>1121 s.d 6817</v>
      </c>
      <c r="J1275">
        <f>IF(insurance9[[#This Row],[charges]]&gt;16700,1,0)</f>
        <v>0</v>
      </c>
      <c r="K1275" s="138">
        <f>insurance9[[#This Row],[charges]]</f>
        <v>4747.0528999999997</v>
      </c>
      <c r="L1275">
        <f>insurance9[[#This Row],[age]]</f>
        <v>35</v>
      </c>
      <c r="M1275">
        <f>IF(insurance9[[#This Row],[smoker]]="yes",1,0)</f>
        <v>0</v>
      </c>
      <c r="N1275" t="str">
        <f>IF(insurance9[[#This Row],[smoker]]="yes","Perokok","Non Perokok")</f>
        <v>Non Perokok</v>
      </c>
      <c r="O1275" s="138">
        <f>insurance9[[#This Row],[charges]]</f>
        <v>4747.0528999999997</v>
      </c>
      <c r="P1275" s="138" t="str" cm="1">
        <f t="array" ref="P1275">INDEX(bmi[bmi name],MATCH(1,(insurance9[[#This Row],[bmi]]&lt;bmi[bmi atas])*(insurance9[[#This Row],[bmi]]&gt;=bmi[bmi bawah]),0),0)</f>
        <v>Obesitas I</v>
      </c>
      <c r="Q1275" s="138">
        <f>insurance9[[#This Row],[cha]]</f>
        <v>4747.0528999999997</v>
      </c>
      <c r="R1275" s="138" t="str">
        <f>insurance9[[#This Row],[smo]]</f>
        <v>Non Perokok</v>
      </c>
      <c r="S1275" s="149">
        <f>insurance9[[#This Row],[bmi]]</f>
        <v>27.61</v>
      </c>
      <c r="T1275" s="149">
        <f>insurance9[[#This Row],[age]]</f>
        <v>35</v>
      </c>
      <c r="U1275" s="149">
        <f>insurance9[[#This Row],[bmi2]]</f>
        <v>27.61</v>
      </c>
      <c r="V1275">
        <f>insurance9[[#This Row],[charges_class]]</f>
        <v>1</v>
      </c>
      <c r="W1275">
        <f>VLOOKUP(insurance9[[#This Row],[region]],Table2[],2,0)</f>
        <v>4</v>
      </c>
      <c r="X1275">
        <f>IF(insurance9[[#This Row],[sex]]="female",0,1)</f>
        <v>1</v>
      </c>
      <c r="Y1275">
        <f>insurance9[[#This Row],[bmi]]</f>
        <v>27.61</v>
      </c>
      <c r="Z1275">
        <f>insurance9[[#This Row],[children]]</f>
        <v>1</v>
      </c>
    </row>
    <row r="1276" spans="1:26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 s="29">
        <v>17043.341400000001</v>
      </c>
      <c r="H1276" cm="1">
        <f t="array" ref="H1276">INDEX(kelas_charges[kelas],MATCH(1,(insurance9[[#This Row],[charges]]&gt;=kelas_charges[Lower])*(insurance9[[#This Row],[charges]]&lt;kelas_charges[Upper]),0),1)</f>
        <v>3</v>
      </c>
      <c r="I1276" t="str" cm="1">
        <f t="array" ref="I1276">INDEX(kelas_charges[desc],MATCH(1,(insurance9[[#This Row],[charges]]&gt;=kelas_charges[Lower])*(insurance9[[#This Row],[charges]]&lt;kelas_charges[Upper]),0),1)</f>
        <v>12512 s.d 18207</v>
      </c>
      <c r="J1276">
        <f>IF(insurance9[[#This Row],[charges]]&gt;16700,1,0)</f>
        <v>1</v>
      </c>
      <c r="K1276" s="138">
        <f>insurance9[[#This Row],[charges]]</f>
        <v>17043.341400000001</v>
      </c>
      <c r="L1276">
        <f>insurance9[[#This Row],[age]]</f>
        <v>26</v>
      </c>
      <c r="M1276">
        <f>IF(insurance9[[#This Row],[smoker]]="yes",1,0)</f>
        <v>1</v>
      </c>
      <c r="N1276" t="str">
        <f>IF(insurance9[[#This Row],[smoker]]="yes","Perokok","Non Perokok")</f>
        <v>Perokok</v>
      </c>
      <c r="O1276" s="138">
        <f>insurance9[[#This Row],[charges]]</f>
        <v>17043.341400000001</v>
      </c>
      <c r="P1276" s="138" t="str" cm="1">
        <f t="array" ref="P1276">INDEX(bmi[bmi name],MATCH(1,(insurance9[[#This Row],[bmi]]&lt;bmi[bmi atas])*(insurance9[[#This Row],[bmi]]&gt;=bmi[bmi bawah]),0),0)</f>
        <v>Obesitas I</v>
      </c>
      <c r="Q1276" s="138">
        <f>insurance9[[#This Row],[cha]]</f>
        <v>17043.341400000001</v>
      </c>
      <c r="R1276" s="138" t="str">
        <f>insurance9[[#This Row],[smo]]</f>
        <v>Perokok</v>
      </c>
      <c r="S1276" s="149">
        <f>insurance9[[#This Row],[bmi]]</f>
        <v>27.06</v>
      </c>
      <c r="T1276" s="149">
        <f>insurance9[[#This Row],[age]]</f>
        <v>26</v>
      </c>
      <c r="U1276" s="149">
        <f>insurance9[[#This Row],[bmi2]]</f>
        <v>27.06</v>
      </c>
      <c r="V1276">
        <f>insurance9[[#This Row],[charges_class]]</f>
        <v>3</v>
      </c>
      <c r="W1276">
        <f>VLOOKUP(insurance9[[#This Row],[region]],Table2[],2,0)</f>
        <v>4</v>
      </c>
      <c r="X1276">
        <f>IF(insurance9[[#This Row],[sex]]="female",0,1)</f>
        <v>1</v>
      </c>
      <c r="Y1276">
        <f>insurance9[[#This Row],[bmi]]</f>
        <v>27.06</v>
      </c>
      <c r="Z1276">
        <f>insurance9[[#This Row],[children]]</f>
        <v>0</v>
      </c>
    </row>
    <row r="1277" spans="1:26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 s="29">
        <v>10959.33</v>
      </c>
      <c r="H1277" cm="1">
        <f t="array" ref="H1277">INDEX(kelas_charges[kelas],MATCH(1,(insurance9[[#This Row],[charges]]&gt;=kelas_charges[Lower])*(insurance9[[#This Row],[charges]]&lt;kelas_charges[Upper]),0),1)</f>
        <v>2</v>
      </c>
      <c r="I1277" t="str" cm="1">
        <f t="array" ref="I1277">INDEX(kelas_charges[desc],MATCH(1,(insurance9[[#This Row],[charges]]&gt;=kelas_charges[Lower])*(insurance9[[#This Row],[charges]]&lt;kelas_charges[Upper]),0),1)</f>
        <v>6817 s.d 12512</v>
      </c>
      <c r="J1277">
        <f>IF(insurance9[[#This Row],[charges]]&gt;16700,1,0)</f>
        <v>0</v>
      </c>
      <c r="K1277" s="138">
        <f>insurance9[[#This Row],[charges]]</f>
        <v>10959.33</v>
      </c>
      <c r="L1277">
        <f>insurance9[[#This Row],[age]]</f>
        <v>57</v>
      </c>
      <c r="M1277">
        <f>IF(insurance9[[#This Row],[smoker]]="yes",1,0)</f>
        <v>0</v>
      </c>
      <c r="N1277" t="str">
        <f>IF(insurance9[[#This Row],[smoker]]="yes","Perokok","Non Perokok")</f>
        <v>Non Perokok</v>
      </c>
      <c r="O1277" s="138">
        <f>insurance9[[#This Row],[charges]]</f>
        <v>10959.33</v>
      </c>
      <c r="P1277" s="138" t="str" cm="1">
        <f t="array" ref="P1277">INDEX(bmi[bmi name],MATCH(1,(insurance9[[#This Row],[bmi]]&lt;bmi[bmi atas])*(insurance9[[#This Row],[bmi]]&gt;=bmi[bmi bawah]),0),0)</f>
        <v>Overweight</v>
      </c>
      <c r="Q1277" s="138">
        <f>insurance9[[#This Row],[cha]]</f>
        <v>10959.33</v>
      </c>
      <c r="R1277" s="138" t="str">
        <f>insurance9[[#This Row],[smo]]</f>
        <v>Non Perokok</v>
      </c>
      <c r="S1277" s="149">
        <f>insurance9[[#This Row],[bmi]]</f>
        <v>23.7</v>
      </c>
      <c r="T1277" s="149">
        <f>insurance9[[#This Row],[age]]</f>
        <v>57</v>
      </c>
      <c r="U1277" s="149">
        <f>insurance9[[#This Row],[bmi2]]</f>
        <v>23.7</v>
      </c>
      <c r="V1277">
        <f>insurance9[[#This Row],[charges_class]]</f>
        <v>2</v>
      </c>
      <c r="W1277">
        <f>VLOOKUP(insurance9[[#This Row],[region]],Table2[],2,0)</f>
        <v>3</v>
      </c>
      <c r="X1277">
        <f>IF(insurance9[[#This Row],[sex]]="female",0,1)</f>
        <v>1</v>
      </c>
      <c r="Y1277">
        <f>insurance9[[#This Row],[bmi]]</f>
        <v>23.7</v>
      </c>
      <c r="Z1277">
        <f>insurance9[[#This Row],[children]]</f>
        <v>0</v>
      </c>
    </row>
    <row r="1278" spans="1:26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 s="29">
        <v>2741.9479999999999</v>
      </c>
      <c r="H1278" cm="1">
        <f t="array" ref="H1278">INDEX(kelas_charges[kelas],MATCH(1,(insurance9[[#This Row],[charges]]&gt;=kelas_charges[Lower])*(insurance9[[#This Row],[charges]]&lt;kelas_charges[Upper]),0),1)</f>
        <v>1</v>
      </c>
      <c r="I1278" t="str" cm="1">
        <f t="array" ref="I1278">INDEX(kelas_charges[desc],MATCH(1,(insurance9[[#This Row],[charges]]&gt;=kelas_charges[Lower])*(insurance9[[#This Row],[charges]]&lt;kelas_charges[Upper]),0),1)</f>
        <v>1121 s.d 6817</v>
      </c>
      <c r="J1278">
        <f>IF(insurance9[[#This Row],[charges]]&gt;16700,1,0)</f>
        <v>0</v>
      </c>
      <c r="K1278" s="138">
        <f>insurance9[[#This Row],[charges]]</f>
        <v>2741.9479999999999</v>
      </c>
      <c r="L1278">
        <f>insurance9[[#This Row],[age]]</f>
        <v>22</v>
      </c>
      <c r="M1278">
        <f>IF(insurance9[[#This Row],[smoker]]="yes",1,0)</f>
        <v>0</v>
      </c>
      <c r="N1278" t="str">
        <f>IF(insurance9[[#This Row],[smoker]]="yes","Perokok","Non Perokok")</f>
        <v>Non Perokok</v>
      </c>
      <c r="O1278" s="138">
        <f>insurance9[[#This Row],[charges]]</f>
        <v>2741.9479999999999</v>
      </c>
      <c r="P1278" s="138" t="str" cm="1">
        <f t="array" ref="P1278">INDEX(bmi[bmi name],MATCH(1,(insurance9[[#This Row],[bmi]]&lt;bmi[bmi atas])*(insurance9[[#This Row],[bmi]]&gt;=bmi[bmi bawah]),0),0)</f>
        <v>Obesitas II</v>
      </c>
      <c r="Q1278" s="138">
        <f>insurance9[[#This Row],[cha]]</f>
        <v>2741.9479999999999</v>
      </c>
      <c r="R1278" s="138" t="str">
        <f>insurance9[[#This Row],[smo]]</f>
        <v>Non Perokok</v>
      </c>
      <c r="S1278" s="149">
        <f>insurance9[[#This Row],[bmi]]</f>
        <v>30.4</v>
      </c>
      <c r="T1278" s="149">
        <f>insurance9[[#This Row],[age]]</f>
        <v>22</v>
      </c>
      <c r="U1278" s="149">
        <f>insurance9[[#This Row],[bmi2]]</f>
        <v>30.4</v>
      </c>
      <c r="V1278">
        <f>insurance9[[#This Row],[charges_class]]</f>
        <v>1</v>
      </c>
      <c r="W1278">
        <f>VLOOKUP(insurance9[[#This Row],[region]],Table2[],2,0)</f>
        <v>2</v>
      </c>
      <c r="X1278">
        <f>IF(insurance9[[#This Row],[sex]]="female",0,1)</f>
        <v>0</v>
      </c>
      <c r="Y1278">
        <f>insurance9[[#This Row],[bmi]]</f>
        <v>30.4</v>
      </c>
      <c r="Z1278">
        <f>insurance9[[#This Row],[children]]</f>
        <v>0</v>
      </c>
    </row>
    <row r="1279" spans="1:26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 s="29">
        <v>4357.0436499999996</v>
      </c>
      <c r="H1279" cm="1">
        <f t="array" ref="H1279">INDEX(kelas_charges[kelas],MATCH(1,(insurance9[[#This Row],[charges]]&gt;=kelas_charges[Lower])*(insurance9[[#This Row],[charges]]&lt;kelas_charges[Upper]),0),1)</f>
        <v>1</v>
      </c>
      <c r="I1279" t="str" cm="1">
        <f t="array" ref="I1279">INDEX(kelas_charges[desc],MATCH(1,(insurance9[[#This Row],[charges]]&gt;=kelas_charges[Lower])*(insurance9[[#This Row],[charges]]&lt;kelas_charges[Upper]),0),1)</f>
        <v>1121 s.d 6817</v>
      </c>
      <c r="J1279">
        <f>IF(insurance9[[#This Row],[charges]]&gt;16700,1,0)</f>
        <v>0</v>
      </c>
      <c r="K1279" s="138">
        <f>insurance9[[#This Row],[charges]]</f>
        <v>4357.0436499999996</v>
      </c>
      <c r="L1279">
        <f>insurance9[[#This Row],[age]]</f>
        <v>32</v>
      </c>
      <c r="M1279">
        <f>IF(insurance9[[#This Row],[smoker]]="yes",1,0)</f>
        <v>0</v>
      </c>
      <c r="N1279" t="str">
        <f>IF(insurance9[[#This Row],[smoker]]="yes","Perokok","Non Perokok")</f>
        <v>Non Perokok</v>
      </c>
      <c r="O1279" s="138">
        <f>insurance9[[#This Row],[charges]]</f>
        <v>4357.0436499999996</v>
      </c>
      <c r="P1279" s="138" t="str" cm="1">
        <f t="array" ref="P1279">INDEX(bmi[bmi name],MATCH(1,(insurance9[[#This Row],[bmi]]&lt;bmi[bmi atas])*(insurance9[[#This Row],[bmi]]&gt;=bmi[bmi bawah]),0),0)</f>
        <v>Obesitas I</v>
      </c>
      <c r="Q1279" s="138">
        <f>insurance9[[#This Row],[cha]]</f>
        <v>4357.0436499999996</v>
      </c>
      <c r="R1279" s="138" t="str">
        <f>insurance9[[#This Row],[smo]]</f>
        <v>Non Perokok</v>
      </c>
      <c r="S1279" s="149">
        <f>insurance9[[#This Row],[bmi]]</f>
        <v>29.734999999999999</v>
      </c>
      <c r="T1279" s="149">
        <f>insurance9[[#This Row],[age]]</f>
        <v>32</v>
      </c>
      <c r="U1279" s="149">
        <f>insurance9[[#This Row],[bmi2]]</f>
        <v>29.734999999999999</v>
      </c>
      <c r="V1279">
        <f>insurance9[[#This Row],[charges_class]]</f>
        <v>1</v>
      </c>
      <c r="W1279">
        <f>VLOOKUP(insurance9[[#This Row],[region]],Table2[],2,0)</f>
        <v>1</v>
      </c>
      <c r="X1279">
        <f>IF(insurance9[[#This Row],[sex]]="female",0,1)</f>
        <v>0</v>
      </c>
      <c r="Y1279">
        <f>insurance9[[#This Row],[bmi]]</f>
        <v>29.734999999999999</v>
      </c>
      <c r="Z1279">
        <f>insurance9[[#This Row],[children]]</f>
        <v>0</v>
      </c>
    </row>
    <row r="1280" spans="1:26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 s="29">
        <v>22462.043750000001</v>
      </c>
      <c r="H1280" cm="1">
        <f t="array" ref="H1280">INDEX(kelas_charges[kelas],MATCH(1,(insurance9[[#This Row],[charges]]&gt;=kelas_charges[Lower])*(insurance9[[#This Row],[charges]]&lt;kelas_charges[Upper]),0),1)</f>
        <v>4</v>
      </c>
      <c r="I1280" t="str" cm="1">
        <f t="array" ref="I1280">INDEX(kelas_charges[desc],MATCH(1,(insurance9[[#This Row],[charges]]&gt;=kelas_charges[Lower])*(insurance9[[#This Row],[charges]]&lt;kelas_charges[Upper]),0),1)</f>
        <v>18207 s.d 23903</v>
      </c>
      <c r="J1280">
        <f>IF(insurance9[[#This Row],[charges]]&gt;16700,1,0)</f>
        <v>1</v>
      </c>
      <c r="K1280" s="138">
        <f>insurance9[[#This Row],[charges]]</f>
        <v>22462.043750000001</v>
      </c>
      <c r="L1280">
        <f>insurance9[[#This Row],[age]]</f>
        <v>39</v>
      </c>
      <c r="M1280">
        <f>IF(insurance9[[#This Row],[smoker]]="yes",1,0)</f>
        <v>1</v>
      </c>
      <c r="N1280" t="str">
        <f>IF(insurance9[[#This Row],[smoker]]="yes","Perokok","Non Perokok")</f>
        <v>Perokok</v>
      </c>
      <c r="O1280" s="138">
        <f>insurance9[[#This Row],[charges]]</f>
        <v>22462.043750000001</v>
      </c>
      <c r="P1280" s="138" t="str" cm="1">
        <f t="array" ref="P1280">INDEX(bmi[bmi name],MATCH(1,(insurance9[[#This Row],[bmi]]&lt;bmi[bmi atas])*(insurance9[[#This Row],[bmi]]&gt;=bmi[bmi bawah]),0),0)</f>
        <v>Obesitas I</v>
      </c>
      <c r="Q1280" s="138">
        <f>insurance9[[#This Row],[cha]]</f>
        <v>22462.043750000001</v>
      </c>
      <c r="R1280" s="138" t="str">
        <f>insurance9[[#This Row],[smo]]</f>
        <v>Perokok</v>
      </c>
      <c r="S1280" s="149">
        <f>insurance9[[#This Row],[bmi]]</f>
        <v>29.925000000000001</v>
      </c>
      <c r="T1280" s="149">
        <f>insurance9[[#This Row],[age]]</f>
        <v>39</v>
      </c>
      <c r="U1280" s="149">
        <f>insurance9[[#This Row],[bmi2]]</f>
        <v>29.925000000000001</v>
      </c>
      <c r="V1280">
        <f>insurance9[[#This Row],[charges_class]]</f>
        <v>4</v>
      </c>
      <c r="W1280">
        <f>VLOOKUP(insurance9[[#This Row],[region]],Table2[],2,0)</f>
        <v>2</v>
      </c>
      <c r="X1280">
        <f>IF(insurance9[[#This Row],[sex]]="female",0,1)</f>
        <v>1</v>
      </c>
      <c r="Y1280">
        <f>insurance9[[#This Row],[bmi]]</f>
        <v>29.925000000000001</v>
      </c>
      <c r="Z1280">
        <f>insurance9[[#This Row],[children]]</f>
        <v>1</v>
      </c>
    </row>
    <row r="1281" spans="1:26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 s="29">
        <v>4189.1130999999996</v>
      </c>
      <c r="H1281" cm="1">
        <f t="array" ref="H1281">INDEX(kelas_charges[kelas],MATCH(1,(insurance9[[#This Row],[charges]]&gt;=kelas_charges[Lower])*(insurance9[[#This Row],[charges]]&lt;kelas_charges[Upper]),0),1)</f>
        <v>1</v>
      </c>
      <c r="I1281" t="str" cm="1">
        <f t="array" ref="I1281">INDEX(kelas_charges[desc],MATCH(1,(insurance9[[#This Row],[charges]]&gt;=kelas_charges[Lower])*(insurance9[[#This Row],[charges]]&lt;kelas_charges[Upper]),0),1)</f>
        <v>1121 s.d 6817</v>
      </c>
      <c r="J1281">
        <f>IF(insurance9[[#This Row],[charges]]&gt;16700,1,0)</f>
        <v>0</v>
      </c>
      <c r="K1281" s="138">
        <f>insurance9[[#This Row],[charges]]</f>
        <v>4189.1130999999996</v>
      </c>
      <c r="L1281">
        <f>insurance9[[#This Row],[age]]</f>
        <v>25</v>
      </c>
      <c r="M1281">
        <f>IF(insurance9[[#This Row],[smoker]]="yes",1,0)</f>
        <v>0</v>
      </c>
      <c r="N1281" t="str">
        <f>IF(insurance9[[#This Row],[smoker]]="yes","Perokok","Non Perokok")</f>
        <v>Non Perokok</v>
      </c>
      <c r="O1281" s="138">
        <f>insurance9[[#This Row],[charges]]</f>
        <v>4189.1130999999996</v>
      </c>
      <c r="P1281" s="138" t="str" cm="1">
        <f t="array" ref="P1281">INDEX(bmi[bmi name],MATCH(1,(insurance9[[#This Row],[bmi]]&lt;bmi[bmi atas])*(insurance9[[#This Row],[bmi]]&gt;=bmi[bmi bawah]),0),0)</f>
        <v>Obesitas I</v>
      </c>
      <c r="Q1281" s="138">
        <f>insurance9[[#This Row],[cha]]</f>
        <v>4189.1130999999996</v>
      </c>
      <c r="R1281" s="138" t="str">
        <f>insurance9[[#This Row],[smo]]</f>
        <v>Non Perokok</v>
      </c>
      <c r="S1281" s="149">
        <f>insurance9[[#This Row],[bmi]]</f>
        <v>26.79</v>
      </c>
      <c r="T1281" s="149">
        <f>insurance9[[#This Row],[age]]</f>
        <v>25</v>
      </c>
      <c r="U1281" s="149">
        <f>insurance9[[#This Row],[bmi2]]</f>
        <v>26.79</v>
      </c>
      <c r="V1281">
        <f>insurance9[[#This Row],[charges_class]]</f>
        <v>1</v>
      </c>
      <c r="W1281">
        <f>VLOOKUP(insurance9[[#This Row],[region]],Table2[],2,0)</f>
        <v>1</v>
      </c>
      <c r="X1281">
        <f>IF(insurance9[[#This Row],[sex]]="female",0,1)</f>
        <v>0</v>
      </c>
      <c r="Y1281">
        <f>insurance9[[#This Row],[bmi]]</f>
        <v>26.79</v>
      </c>
      <c r="Z1281">
        <f>insurance9[[#This Row],[children]]</f>
        <v>2</v>
      </c>
    </row>
    <row r="1282" spans="1:26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 s="29">
        <v>8283.6807000000008</v>
      </c>
      <c r="H1282" cm="1">
        <f t="array" ref="H1282">INDEX(kelas_charges[kelas],MATCH(1,(insurance9[[#This Row],[charges]]&gt;=kelas_charges[Lower])*(insurance9[[#This Row],[charges]]&lt;kelas_charges[Upper]),0),1)</f>
        <v>2</v>
      </c>
      <c r="I1282" t="str" cm="1">
        <f t="array" ref="I1282">INDEX(kelas_charges[desc],MATCH(1,(insurance9[[#This Row],[charges]]&gt;=kelas_charges[Lower])*(insurance9[[#This Row],[charges]]&lt;kelas_charges[Upper]),0),1)</f>
        <v>6817 s.d 12512</v>
      </c>
      <c r="J1282">
        <f>IF(insurance9[[#This Row],[charges]]&gt;16700,1,0)</f>
        <v>0</v>
      </c>
      <c r="K1282" s="138">
        <f>insurance9[[#This Row],[charges]]</f>
        <v>8283.6807000000008</v>
      </c>
      <c r="L1282">
        <f>insurance9[[#This Row],[age]]</f>
        <v>48</v>
      </c>
      <c r="M1282">
        <f>IF(insurance9[[#This Row],[smoker]]="yes",1,0)</f>
        <v>0</v>
      </c>
      <c r="N1282" t="str">
        <f>IF(insurance9[[#This Row],[smoker]]="yes","Perokok","Non Perokok")</f>
        <v>Non Perokok</v>
      </c>
      <c r="O1282" s="138">
        <f>insurance9[[#This Row],[charges]]</f>
        <v>8283.6807000000008</v>
      </c>
      <c r="P1282" s="138" t="str" cm="1">
        <f t="array" ref="P1282">INDEX(bmi[bmi name],MATCH(1,(insurance9[[#This Row],[bmi]]&lt;bmi[bmi atas])*(insurance9[[#This Row],[bmi]]&gt;=bmi[bmi bawah]),0),0)</f>
        <v>Obesitas II</v>
      </c>
      <c r="Q1282" s="138">
        <f>insurance9[[#This Row],[cha]]</f>
        <v>8283.6807000000008</v>
      </c>
      <c r="R1282" s="138" t="str">
        <f>insurance9[[#This Row],[smo]]</f>
        <v>Non Perokok</v>
      </c>
      <c r="S1282" s="149">
        <f>insurance9[[#This Row],[bmi]]</f>
        <v>33.33</v>
      </c>
      <c r="T1282" s="149">
        <f>insurance9[[#This Row],[age]]</f>
        <v>48</v>
      </c>
      <c r="U1282" s="149">
        <f>insurance9[[#This Row],[bmi2]]</f>
        <v>33.33</v>
      </c>
      <c r="V1282">
        <f>insurance9[[#This Row],[charges_class]]</f>
        <v>2</v>
      </c>
      <c r="W1282">
        <f>VLOOKUP(insurance9[[#This Row],[region]],Table2[],2,0)</f>
        <v>4</v>
      </c>
      <c r="X1282">
        <f>IF(insurance9[[#This Row],[sex]]="female",0,1)</f>
        <v>0</v>
      </c>
      <c r="Y1282">
        <f>insurance9[[#This Row],[bmi]]</f>
        <v>33.33</v>
      </c>
      <c r="Z1282">
        <f>insurance9[[#This Row],[children]]</f>
        <v>0</v>
      </c>
    </row>
    <row r="1283" spans="1:26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 s="29">
        <v>24535.698550000001</v>
      </c>
      <c r="H1283" cm="1">
        <f t="array" ref="H1283">INDEX(kelas_charges[kelas],MATCH(1,(insurance9[[#This Row],[charges]]&gt;=kelas_charges[Lower])*(insurance9[[#This Row],[charges]]&lt;kelas_charges[Upper]),0),1)</f>
        <v>5</v>
      </c>
      <c r="I1283" t="str" cm="1">
        <f t="array" ref="I1283">INDEX(kelas_charges[desc],MATCH(1,(insurance9[[#This Row],[charges]]&gt;=kelas_charges[Lower])*(insurance9[[#This Row],[charges]]&lt;kelas_charges[Upper]),0),1)</f>
        <v>23903 s.d 29598</v>
      </c>
      <c r="J1283">
        <f>IF(insurance9[[#This Row],[charges]]&gt;16700,1,0)</f>
        <v>1</v>
      </c>
      <c r="K1283" s="138">
        <f>insurance9[[#This Row],[charges]]</f>
        <v>24535.698550000001</v>
      </c>
      <c r="L1283">
        <f>insurance9[[#This Row],[age]]</f>
        <v>47</v>
      </c>
      <c r="M1283">
        <f>IF(insurance9[[#This Row],[smoker]]="yes",1,0)</f>
        <v>1</v>
      </c>
      <c r="N1283" t="str">
        <f>IF(insurance9[[#This Row],[smoker]]="yes","Perokok","Non Perokok")</f>
        <v>Perokok</v>
      </c>
      <c r="O1283" s="138">
        <f>insurance9[[#This Row],[charges]]</f>
        <v>24535.698550000001</v>
      </c>
      <c r="P1283" s="138" t="str" cm="1">
        <f t="array" ref="P1283">INDEX(bmi[bmi name],MATCH(1,(insurance9[[#This Row],[bmi]]&lt;bmi[bmi atas])*(insurance9[[#This Row],[bmi]]&gt;=bmi[bmi bawah]),0),0)</f>
        <v>Obesitas I</v>
      </c>
      <c r="Q1283" s="138">
        <f>insurance9[[#This Row],[cha]]</f>
        <v>24535.698550000001</v>
      </c>
      <c r="R1283" s="138" t="str">
        <f>insurance9[[#This Row],[smo]]</f>
        <v>Perokok</v>
      </c>
      <c r="S1283" s="149">
        <f>insurance9[[#This Row],[bmi]]</f>
        <v>27.645</v>
      </c>
      <c r="T1283" s="149">
        <f>insurance9[[#This Row],[age]]</f>
        <v>47</v>
      </c>
      <c r="U1283" s="149">
        <f>insurance9[[#This Row],[bmi2]]</f>
        <v>27.645</v>
      </c>
      <c r="V1283">
        <f>insurance9[[#This Row],[charges_class]]</f>
        <v>5</v>
      </c>
      <c r="W1283">
        <f>VLOOKUP(insurance9[[#This Row],[region]],Table2[],2,0)</f>
        <v>1</v>
      </c>
      <c r="X1283">
        <f>IF(insurance9[[#This Row],[sex]]="female",0,1)</f>
        <v>0</v>
      </c>
      <c r="Y1283">
        <f>insurance9[[#This Row],[bmi]]</f>
        <v>27.645</v>
      </c>
      <c r="Z1283">
        <f>insurance9[[#This Row],[children]]</f>
        <v>2</v>
      </c>
    </row>
    <row r="1284" spans="1:26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 s="29">
        <v>14283.4594</v>
      </c>
      <c r="H1284" cm="1">
        <f t="array" ref="H1284">INDEX(kelas_charges[kelas],MATCH(1,(insurance9[[#This Row],[charges]]&gt;=kelas_charges[Lower])*(insurance9[[#This Row],[charges]]&lt;kelas_charges[Upper]),0),1)</f>
        <v>3</v>
      </c>
      <c r="I1284" t="str" cm="1">
        <f t="array" ref="I1284">INDEX(kelas_charges[desc],MATCH(1,(insurance9[[#This Row],[charges]]&gt;=kelas_charges[Lower])*(insurance9[[#This Row],[charges]]&lt;kelas_charges[Upper]),0),1)</f>
        <v>12512 s.d 18207</v>
      </c>
      <c r="J1284">
        <f>IF(insurance9[[#This Row],[charges]]&gt;16700,1,0)</f>
        <v>0</v>
      </c>
      <c r="K1284" s="138">
        <f>insurance9[[#This Row],[charges]]</f>
        <v>14283.4594</v>
      </c>
      <c r="L1284">
        <f>insurance9[[#This Row],[age]]</f>
        <v>18</v>
      </c>
      <c r="M1284">
        <f>IF(insurance9[[#This Row],[smoker]]="yes",1,0)</f>
        <v>1</v>
      </c>
      <c r="N1284" t="str">
        <f>IF(insurance9[[#This Row],[smoker]]="yes","Perokok","Non Perokok")</f>
        <v>Perokok</v>
      </c>
      <c r="O1284" s="138">
        <f>insurance9[[#This Row],[charges]]</f>
        <v>14283.4594</v>
      </c>
      <c r="P1284" s="138" t="str" cm="1">
        <f t="array" ref="P1284">INDEX(bmi[bmi name],MATCH(1,(insurance9[[#This Row],[bmi]]&lt;bmi[bmi atas])*(insurance9[[#This Row],[bmi]]&gt;=bmi[bmi bawah]),0),0)</f>
        <v>Normal</v>
      </c>
      <c r="Q1284" s="138">
        <f>insurance9[[#This Row],[cha]]</f>
        <v>14283.4594</v>
      </c>
      <c r="R1284" s="138" t="str">
        <f>insurance9[[#This Row],[smo]]</f>
        <v>Perokok</v>
      </c>
      <c r="S1284" s="149">
        <f>insurance9[[#This Row],[bmi]]</f>
        <v>21.66</v>
      </c>
      <c r="T1284" s="149">
        <f>insurance9[[#This Row],[age]]</f>
        <v>18</v>
      </c>
      <c r="U1284" s="149">
        <f>insurance9[[#This Row],[bmi2]]</f>
        <v>21.66</v>
      </c>
      <c r="V1284">
        <f>insurance9[[#This Row],[charges_class]]</f>
        <v>3</v>
      </c>
      <c r="W1284">
        <f>VLOOKUP(insurance9[[#This Row],[region]],Table2[],2,0)</f>
        <v>2</v>
      </c>
      <c r="X1284">
        <f>IF(insurance9[[#This Row],[sex]]="female",0,1)</f>
        <v>0</v>
      </c>
      <c r="Y1284">
        <f>insurance9[[#This Row],[bmi]]</f>
        <v>21.66</v>
      </c>
      <c r="Z1284">
        <f>insurance9[[#This Row],[children]]</f>
        <v>0</v>
      </c>
    </row>
    <row r="1285" spans="1:26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 s="29">
        <v>1720.3536999999999</v>
      </c>
      <c r="H1285" cm="1">
        <f t="array" ref="H1285">INDEX(kelas_charges[kelas],MATCH(1,(insurance9[[#This Row],[charges]]&gt;=kelas_charges[Lower])*(insurance9[[#This Row],[charges]]&lt;kelas_charges[Upper]),0),1)</f>
        <v>1</v>
      </c>
      <c r="I1285" t="str" cm="1">
        <f t="array" ref="I1285">INDEX(kelas_charges[desc],MATCH(1,(insurance9[[#This Row],[charges]]&gt;=kelas_charges[Lower])*(insurance9[[#This Row],[charges]]&lt;kelas_charges[Upper]),0),1)</f>
        <v>1121 s.d 6817</v>
      </c>
      <c r="J1285">
        <f>IF(insurance9[[#This Row],[charges]]&gt;16700,1,0)</f>
        <v>0</v>
      </c>
      <c r="K1285" s="138">
        <f>insurance9[[#This Row],[charges]]</f>
        <v>1720.3536999999999</v>
      </c>
      <c r="L1285">
        <f>insurance9[[#This Row],[age]]</f>
        <v>18</v>
      </c>
      <c r="M1285">
        <f>IF(insurance9[[#This Row],[smoker]]="yes",1,0)</f>
        <v>0</v>
      </c>
      <c r="N1285" t="str">
        <f>IF(insurance9[[#This Row],[smoker]]="yes","Perokok","Non Perokok")</f>
        <v>Non Perokok</v>
      </c>
      <c r="O1285" s="138">
        <f>insurance9[[#This Row],[charges]]</f>
        <v>1720.3536999999999</v>
      </c>
      <c r="P1285" s="138" t="str" cm="1">
        <f t="array" ref="P1285">INDEX(bmi[bmi name],MATCH(1,(insurance9[[#This Row],[bmi]]&lt;bmi[bmi atas])*(insurance9[[#This Row],[bmi]]&gt;=bmi[bmi bawah]),0),0)</f>
        <v>Obesitas II</v>
      </c>
      <c r="Q1285" s="138">
        <f>insurance9[[#This Row],[cha]]</f>
        <v>1720.3536999999999</v>
      </c>
      <c r="R1285" s="138" t="str">
        <f>insurance9[[#This Row],[smo]]</f>
        <v>Non Perokok</v>
      </c>
      <c r="S1285" s="149">
        <f>insurance9[[#This Row],[bmi]]</f>
        <v>30.03</v>
      </c>
      <c r="T1285" s="149">
        <f>insurance9[[#This Row],[age]]</f>
        <v>18</v>
      </c>
      <c r="U1285" s="149">
        <f>insurance9[[#This Row],[bmi2]]</f>
        <v>30.03</v>
      </c>
      <c r="V1285">
        <f>insurance9[[#This Row],[charges_class]]</f>
        <v>1</v>
      </c>
      <c r="W1285">
        <f>VLOOKUP(insurance9[[#This Row],[region]],Table2[],2,0)</f>
        <v>4</v>
      </c>
      <c r="X1285">
        <f>IF(insurance9[[#This Row],[sex]]="female",0,1)</f>
        <v>1</v>
      </c>
      <c r="Y1285">
        <f>insurance9[[#This Row],[bmi]]</f>
        <v>30.03</v>
      </c>
      <c r="Z1285">
        <f>insurance9[[#This Row],[children]]</f>
        <v>1</v>
      </c>
    </row>
    <row r="1286" spans="1:26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 s="29">
        <v>47403.88</v>
      </c>
      <c r="H1286" cm="1">
        <f t="array" ref="H1286">INDEX(kelas_charges[kelas],MATCH(1,(insurance9[[#This Row],[charges]]&gt;=kelas_charges[Lower])*(insurance9[[#This Row],[charges]]&lt;kelas_charges[Upper]),0),1)</f>
        <v>9</v>
      </c>
      <c r="I1286" t="str" cm="1">
        <f t="array" ref="I1286">INDEX(kelas_charges[desc],MATCH(1,(insurance9[[#This Row],[charges]]&gt;=kelas_charges[Lower])*(insurance9[[#This Row],[charges]]&lt;kelas_charges[Upper]),0),1)</f>
        <v>46684 s.d 52379</v>
      </c>
      <c r="J1286">
        <f>IF(insurance9[[#This Row],[charges]]&gt;16700,1,0)</f>
        <v>1</v>
      </c>
      <c r="K1286" s="138">
        <f>insurance9[[#This Row],[charges]]</f>
        <v>47403.88</v>
      </c>
      <c r="L1286">
        <f>insurance9[[#This Row],[age]]</f>
        <v>61</v>
      </c>
      <c r="M1286">
        <f>IF(insurance9[[#This Row],[smoker]]="yes",1,0)</f>
        <v>1</v>
      </c>
      <c r="N1286" t="str">
        <f>IF(insurance9[[#This Row],[smoker]]="yes","Perokok","Non Perokok")</f>
        <v>Perokok</v>
      </c>
      <c r="O1286" s="138">
        <f>insurance9[[#This Row],[charges]]</f>
        <v>47403.88</v>
      </c>
      <c r="P1286" s="138" t="str" cm="1">
        <f t="array" ref="P1286">INDEX(bmi[bmi name],MATCH(1,(insurance9[[#This Row],[bmi]]&lt;bmi[bmi atas])*(insurance9[[#This Row],[bmi]]&gt;=bmi[bmi bawah]),0),0)</f>
        <v>Obesitas II</v>
      </c>
      <c r="Q1286" s="138">
        <f>insurance9[[#This Row],[cha]]</f>
        <v>47403.88</v>
      </c>
      <c r="R1286" s="138" t="str">
        <f>insurance9[[#This Row],[smo]]</f>
        <v>Perokok</v>
      </c>
      <c r="S1286" s="149">
        <f>insurance9[[#This Row],[bmi]]</f>
        <v>36.299999999999997</v>
      </c>
      <c r="T1286" s="149">
        <f>insurance9[[#This Row],[age]]</f>
        <v>61</v>
      </c>
      <c r="U1286" s="149">
        <f>insurance9[[#This Row],[bmi2]]</f>
        <v>36.299999999999997</v>
      </c>
      <c r="V1286">
        <f>insurance9[[#This Row],[charges_class]]</f>
        <v>9</v>
      </c>
      <c r="W1286">
        <f>VLOOKUP(insurance9[[#This Row],[region]],Table2[],2,0)</f>
        <v>3</v>
      </c>
      <c r="X1286">
        <f>IF(insurance9[[#This Row],[sex]]="female",0,1)</f>
        <v>1</v>
      </c>
      <c r="Y1286">
        <f>insurance9[[#This Row],[bmi]]</f>
        <v>36.299999999999997</v>
      </c>
      <c r="Z1286">
        <f>insurance9[[#This Row],[children]]</f>
        <v>1</v>
      </c>
    </row>
    <row r="1287" spans="1:26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 s="29">
        <v>8534.6718000000001</v>
      </c>
      <c r="H1287" cm="1">
        <f t="array" ref="H1287">INDEX(kelas_charges[kelas],MATCH(1,(insurance9[[#This Row],[charges]]&gt;=kelas_charges[Lower])*(insurance9[[#This Row],[charges]]&lt;kelas_charges[Upper]),0),1)</f>
        <v>2</v>
      </c>
      <c r="I1287" t="str" cm="1">
        <f t="array" ref="I1287">INDEX(kelas_charges[desc],MATCH(1,(insurance9[[#This Row],[charges]]&gt;=kelas_charges[Lower])*(insurance9[[#This Row],[charges]]&lt;kelas_charges[Upper]),0),1)</f>
        <v>6817 s.d 12512</v>
      </c>
      <c r="J1287">
        <f>IF(insurance9[[#This Row],[charges]]&gt;16700,1,0)</f>
        <v>0</v>
      </c>
      <c r="K1287" s="138">
        <f>insurance9[[#This Row],[charges]]</f>
        <v>8534.6718000000001</v>
      </c>
      <c r="L1287">
        <f>insurance9[[#This Row],[age]]</f>
        <v>47</v>
      </c>
      <c r="M1287">
        <f>IF(insurance9[[#This Row],[smoker]]="yes",1,0)</f>
        <v>0</v>
      </c>
      <c r="N1287" t="str">
        <f>IF(insurance9[[#This Row],[smoker]]="yes","Perokok","Non Perokok")</f>
        <v>Non Perokok</v>
      </c>
      <c r="O1287" s="138">
        <f>insurance9[[#This Row],[charges]]</f>
        <v>8534.6718000000001</v>
      </c>
      <c r="P1287" s="138" t="str" cm="1">
        <f t="array" ref="P1287">INDEX(bmi[bmi name],MATCH(1,(insurance9[[#This Row],[bmi]]&lt;bmi[bmi atas])*(insurance9[[#This Row],[bmi]]&gt;=bmi[bmi bawah]),0),0)</f>
        <v>Overweight</v>
      </c>
      <c r="Q1287" s="138">
        <f>insurance9[[#This Row],[cha]]</f>
        <v>8534.6718000000001</v>
      </c>
      <c r="R1287" s="138" t="str">
        <f>insurance9[[#This Row],[smo]]</f>
        <v>Non Perokok</v>
      </c>
      <c r="S1287" s="149">
        <f>insurance9[[#This Row],[bmi]]</f>
        <v>24.32</v>
      </c>
      <c r="T1287" s="149">
        <f>insurance9[[#This Row],[age]]</f>
        <v>47</v>
      </c>
      <c r="U1287" s="149">
        <f>insurance9[[#This Row],[bmi2]]</f>
        <v>24.32</v>
      </c>
      <c r="V1287">
        <f>insurance9[[#This Row],[charges_class]]</f>
        <v>2</v>
      </c>
      <c r="W1287">
        <f>VLOOKUP(insurance9[[#This Row],[region]],Table2[],2,0)</f>
        <v>2</v>
      </c>
      <c r="X1287">
        <f>IF(insurance9[[#This Row],[sex]]="female",0,1)</f>
        <v>0</v>
      </c>
      <c r="Y1287">
        <f>insurance9[[#This Row],[bmi]]</f>
        <v>24.32</v>
      </c>
      <c r="Z1287">
        <f>insurance9[[#This Row],[children]]</f>
        <v>0</v>
      </c>
    </row>
    <row r="1288" spans="1:26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 s="29">
        <v>3732.6251000000002</v>
      </c>
      <c r="H1288" cm="1">
        <f t="array" ref="H1288">INDEX(kelas_charges[kelas],MATCH(1,(insurance9[[#This Row],[charges]]&gt;=kelas_charges[Lower])*(insurance9[[#This Row],[charges]]&lt;kelas_charges[Upper]),0),1)</f>
        <v>1</v>
      </c>
      <c r="I1288" t="str" cm="1">
        <f t="array" ref="I1288">INDEX(kelas_charges[desc],MATCH(1,(insurance9[[#This Row],[charges]]&gt;=kelas_charges[Lower])*(insurance9[[#This Row],[charges]]&lt;kelas_charges[Upper]),0),1)</f>
        <v>1121 s.d 6817</v>
      </c>
      <c r="J1288">
        <f>IF(insurance9[[#This Row],[charges]]&gt;16700,1,0)</f>
        <v>0</v>
      </c>
      <c r="K1288" s="138">
        <f>insurance9[[#This Row],[charges]]</f>
        <v>3732.6251000000002</v>
      </c>
      <c r="L1288">
        <f>insurance9[[#This Row],[age]]</f>
        <v>28</v>
      </c>
      <c r="M1288">
        <f>IF(insurance9[[#This Row],[smoker]]="yes",1,0)</f>
        <v>0</v>
      </c>
      <c r="N1288" t="str">
        <f>IF(insurance9[[#This Row],[smoker]]="yes","Perokok","Non Perokok")</f>
        <v>Non Perokok</v>
      </c>
      <c r="O1288" s="138">
        <f>insurance9[[#This Row],[charges]]</f>
        <v>3732.6251000000002</v>
      </c>
      <c r="P1288" s="138" t="str" cm="1">
        <f t="array" ref="P1288">INDEX(bmi[bmi name],MATCH(1,(insurance9[[#This Row],[bmi]]&lt;bmi[bmi atas])*(insurance9[[#This Row],[bmi]]&gt;=bmi[bmi bawah]),0),0)</f>
        <v>Underweight</v>
      </c>
      <c r="Q1288" s="138">
        <f>insurance9[[#This Row],[cha]]</f>
        <v>3732.6251000000002</v>
      </c>
      <c r="R1288" s="138" t="str">
        <f>insurance9[[#This Row],[smo]]</f>
        <v>Non Perokok</v>
      </c>
      <c r="S1288" s="149">
        <f>insurance9[[#This Row],[bmi]]</f>
        <v>17.29</v>
      </c>
      <c r="T1288" s="149">
        <f>insurance9[[#This Row],[age]]</f>
        <v>28</v>
      </c>
      <c r="U1288" s="149">
        <f>insurance9[[#This Row],[bmi2]]</f>
        <v>17.29</v>
      </c>
      <c r="V1288">
        <f>insurance9[[#This Row],[charges_class]]</f>
        <v>1</v>
      </c>
      <c r="W1288">
        <f>VLOOKUP(insurance9[[#This Row],[region]],Table2[],2,0)</f>
        <v>2</v>
      </c>
      <c r="X1288">
        <f>IF(insurance9[[#This Row],[sex]]="female",0,1)</f>
        <v>0</v>
      </c>
      <c r="Y1288">
        <f>insurance9[[#This Row],[bmi]]</f>
        <v>17.29</v>
      </c>
      <c r="Z1288">
        <f>insurance9[[#This Row],[children]]</f>
        <v>0</v>
      </c>
    </row>
    <row r="1289" spans="1:26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 s="29">
        <v>5472.4489999999996</v>
      </c>
      <c r="H1289" cm="1">
        <f t="array" ref="H1289">INDEX(kelas_charges[kelas],MATCH(1,(insurance9[[#This Row],[charges]]&gt;=kelas_charges[Lower])*(insurance9[[#This Row],[charges]]&lt;kelas_charges[Upper]),0),1)</f>
        <v>1</v>
      </c>
      <c r="I1289" t="str" cm="1">
        <f t="array" ref="I1289">INDEX(kelas_charges[desc],MATCH(1,(insurance9[[#This Row],[charges]]&gt;=kelas_charges[Lower])*(insurance9[[#This Row],[charges]]&lt;kelas_charges[Upper]),0),1)</f>
        <v>1121 s.d 6817</v>
      </c>
      <c r="J1289">
        <f>IF(insurance9[[#This Row],[charges]]&gt;16700,1,0)</f>
        <v>0</v>
      </c>
      <c r="K1289" s="138">
        <f>insurance9[[#This Row],[charges]]</f>
        <v>5472.4489999999996</v>
      </c>
      <c r="L1289">
        <f>insurance9[[#This Row],[age]]</f>
        <v>36</v>
      </c>
      <c r="M1289">
        <f>IF(insurance9[[#This Row],[smoker]]="yes",1,0)</f>
        <v>0</v>
      </c>
      <c r="N1289" t="str">
        <f>IF(insurance9[[#This Row],[smoker]]="yes","Perokok","Non Perokok")</f>
        <v>Non Perokok</v>
      </c>
      <c r="O1289" s="138">
        <f>insurance9[[#This Row],[charges]]</f>
        <v>5472.4489999999996</v>
      </c>
      <c r="P1289" s="138" t="str" cm="1">
        <f t="array" ref="P1289">INDEX(bmi[bmi name],MATCH(1,(insurance9[[#This Row],[bmi]]&lt;bmi[bmi atas])*(insurance9[[#This Row],[bmi]]&gt;=bmi[bmi bawah]),0),0)</f>
        <v>Obesitas I</v>
      </c>
      <c r="Q1289" s="138">
        <f>insurance9[[#This Row],[cha]]</f>
        <v>5472.4489999999996</v>
      </c>
      <c r="R1289" s="138" t="str">
        <f>insurance9[[#This Row],[smo]]</f>
        <v>Non Perokok</v>
      </c>
      <c r="S1289" s="149">
        <f>insurance9[[#This Row],[bmi]]</f>
        <v>25.9</v>
      </c>
      <c r="T1289" s="149">
        <f>insurance9[[#This Row],[age]]</f>
        <v>36</v>
      </c>
      <c r="U1289" s="149">
        <f>insurance9[[#This Row],[bmi2]]</f>
        <v>25.9</v>
      </c>
      <c r="V1289">
        <f>insurance9[[#This Row],[charges_class]]</f>
        <v>1</v>
      </c>
      <c r="W1289">
        <f>VLOOKUP(insurance9[[#This Row],[region]],Table2[],2,0)</f>
        <v>3</v>
      </c>
      <c r="X1289">
        <f>IF(insurance9[[#This Row],[sex]]="female",0,1)</f>
        <v>0</v>
      </c>
      <c r="Y1289">
        <f>insurance9[[#This Row],[bmi]]</f>
        <v>25.9</v>
      </c>
      <c r="Z1289">
        <f>insurance9[[#This Row],[children]]</f>
        <v>1</v>
      </c>
    </row>
    <row r="1290" spans="1:26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 s="29">
        <v>38344.565999999999</v>
      </c>
      <c r="H1290" cm="1">
        <f t="array" ref="H1290">INDEX(kelas_charges[kelas],MATCH(1,(insurance9[[#This Row],[charges]]&gt;=kelas_charges[Lower])*(insurance9[[#This Row],[charges]]&lt;kelas_charges[Upper]),0),1)</f>
        <v>7</v>
      </c>
      <c r="I1290" t="str" cm="1">
        <f t="array" ref="I1290">INDEX(kelas_charges[desc],MATCH(1,(insurance9[[#This Row],[charges]]&gt;=kelas_charges[Lower])*(insurance9[[#This Row],[charges]]&lt;kelas_charges[Upper]),0),1)</f>
        <v>35293 s.d 40989</v>
      </c>
      <c r="J1290">
        <f>IF(insurance9[[#This Row],[charges]]&gt;16700,1,0)</f>
        <v>1</v>
      </c>
      <c r="K1290" s="138">
        <f>insurance9[[#This Row],[charges]]</f>
        <v>38344.565999999999</v>
      </c>
      <c r="L1290">
        <f>insurance9[[#This Row],[age]]</f>
        <v>20</v>
      </c>
      <c r="M1290">
        <f>IF(insurance9[[#This Row],[smoker]]="yes",1,0)</f>
        <v>1</v>
      </c>
      <c r="N1290" t="str">
        <f>IF(insurance9[[#This Row],[smoker]]="yes","Perokok","Non Perokok")</f>
        <v>Perokok</v>
      </c>
      <c r="O1290" s="138">
        <f>insurance9[[#This Row],[charges]]</f>
        <v>38344.565999999999</v>
      </c>
      <c r="P1290" s="138" t="str" cm="1">
        <f t="array" ref="P1290">INDEX(bmi[bmi name],MATCH(1,(insurance9[[#This Row],[bmi]]&lt;bmi[bmi atas])*(insurance9[[#This Row],[bmi]]&gt;=bmi[bmi bawah]),0),0)</f>
        <v>Obesitas II</v>
      </c>
      <c r="Q1290" s="138">
        <f>insurance9[[#This Row],[cha]]</f>
        <v>38344.565999999999</v>
      </c>
      <c r="R1290" s="138" t="str">
        <f>insurance9[[#This Row],[smo]]</f>
        <v>Perokok</v>
      </c>
      <c r="S1290" s="149">
        <f>insurance9[[#This Row],[bmi]]</f>
        <v>39.4</v>
      </c>
      <c r="T1290" s="149">
        <f>insurance9[[#This Row],[age]]</f>
        <v>20</v>
      </c>
      <c r="U1290" s="149">
        <f>insurance9[[#This Row],[bmi2]]</f>
        <v>39.4</v>
      </c>
      <c r="V1290">
        <f>insurance9[[#This Row],[charges_class]]</f>
        <v>7</v>
      </c>
      <c r="W1290">
        <f>VLOOKUP(insurance9[[#This Row],[region]],Table2[],2,0)</f>
        <v>3</v>
      </c>
      <c r="X1290">
        <f>IF(insurance9[[#This Row],[sex]]="female",0,1)</f>
        <v>1</v>
      </c>
      <c r="Y1290">
        <f>insurance9[[#This Row],[bmi]]</f>
        <v>39.4</v>
      </c>
      <c r="Z1290">
        <f>insurance9[[#This Row],[children]]</f>
        <v>2</v>
      </c>
    </row>
    <row r="1291" spans="1:26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 s="29">
        <v>7147.4727999999996</v>
      </c>
      <c r="H1291" cm="1">
        <f t="array" ref="H1291">INDEX(kelas_charges[kelas],MATCH(1,(insurance9[[#This Row],[charges]]&gt;=kelas_charges[Lower])*(insurance9[[#This Row],[charges]]&lt;kelas_charges[Upper]),0),1)</f>
        <v>2</v>
      </c>
      <c r="I1291" t="str" cm="1">
        <f t="array" ref="I1291">INDEX(kelas_charges[desc],MATCH(1,(insurance9[[#This Row],[charges]]&gt;=kelas_charges[Lower])*(insurance9[[#This Row],[charges]]&lt;kelas_charges[Upper]),0),1)</f>
        <v>6817 s.d 12512</v>
      </c>
      <c r="J1291">
        <f>IF(insurance9[[#This Row],[charges]]&gt;16700,1,0)</f>
        <v>0</v>
      </c>
      <c r="K1291" s="138">
        <f>insurance9[[#This Row],[charges]]</f>
        <v>7147.4727999999996</v>
      </c>
      <c r="L1291">
        <f>insurance9[[#This Row],[age]]</f>
        <v>44</v>
      </c>
      <c r="M1291">
        <f>IF(insurance9[[#This Row],[smoker]]="yes",1,0)</f>
        <v>0</v>
      </c>
      <c r="N1291" t="str">
        <f>IF(insurance9[[#This Row],[smoker]]="yes","Perokok","Non Perokok")</f>
        <v>Non Perokok</v>
      </c>
      <c r="O1291" s="138">
        <f>insurance9[[#This Row],[charges]]</f>
        <v>7147.4727999999996</v>
      </c>
      <c r="P1291" s="138" t="str" cm="1">
        <f t="array" ref="P1291">INDEX(bmi[bmi name],MATCH(1,(insurance9[[#This Row],[bmi]]&lt;bmi[bmi atas])*(insurance9[[#This Row],[bmi]]&gt;=bmi[bmi bawah]),0),0)</f>
        <v>Obesitas II</v>
      </c>
      <c r="Q1291" s="138">
        <f>insurance9[[#This Row],[cha]]</f>
        <v>7147.4727999999996</v>
      </c>
      <c r="R1291" s="138" t="str">
        <f>insurance9[[#This Row],[smo]]</f>
        <v>Non Perokok</v>
      </c>
      <c r="S1291" s="149">
        <f>insurance9[[#This Row],[bmi]]</f>
        <v>34.32</v>
      </c>
      <c r="T1291" s="149">
        <f>insurance9[[#This Row],[age]]</f>
        <v>44</v>
      </c>
      <c r="U1291" s="149">
        <f>insurance9[[#This Row],[bmi2]]</f>
        <v>34.32</v>
      </c>
      <c r="V1291">
        <f>insurance9[[#This Row],[charges_class]]</f>
        <v>2</v>
      </c>
      <c r="W1291">
        <f>VLOOKUP(insurance9[[#This Row],[region]],Table2[],2,0)</f>
        <v>4</v>
      </c>
      <c r="X1291">
        <f>IF(insurance9[[#This Row],[sex]]="female",0,1)</f>
        <v>1</v>
      </c>
      <c r="Y1291">
        <f>insurance9[[#This Row],[bmi]]</f>
        <v>34.32</v>
      </c>
      <c r="Z1291">
        <f>insurance9[[#This Row],[children]]</f>
        <v>1</v>
      </c>
    </row>
    <row r="1292" spans="1:26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 s="29">
        <v>7133.9025000000001</v>
      </c>
      <c r="H1292" cm="1">
        <f t="array" ref="H1292">INDEX(kelas_charges[kelas],MATCH(1,(insurance9[[#This Row],[charges]]&gt;=kelas_charges[Lower])*(insurance9[[#This Row],[charges]]&lt;kelas_charges[Upper]),0),1)</f>
        <v>2</v>
      </c>
      <c r="I1292" t="str" cm="1">
        <f t="array" ref="I1292">INDEX(kelas_charges[desc],MATCH(1,(insurance9[[#This Row],[charges]]&gt;=kelas_charges[Lower])*(insurance9[[#This Row],[charges]]&lt;kelas_charges[Upper]),0),1)</f>
        <v>6817 s.d 12512</v>
      </c>
      <c r="J1292">
        <f>IF(insurance9[[#This Row],[charges]]&gt;16700,1,0)</f>
        <v>0</v>
      </c>
      <c r="K1292" s="138">
        <f>insurance9[[#This Row],[charges]]</f>
        <v>7133.9025000000001</v>
      </c>
      <c r="L1292">
        <f>insurance9[[#This Row],[age]]</f>
        <v>38</v>
      </c>
      <c r="M1292">
        <f>IF(insurance9[[#This Row],[smoker]]="yes",1,0)</f>
        <v>0</v>
      </c>
      <c r="N1292" t="str">
        <f>IF(insurance9[[#This Row],[smoker]]="yes","Perokok","Non Perokok")</f>
        <v>Non Perokok</v>
      </c>
      <c r="O1292" s="138">
        <f>insurance9[[#This Row],[charges]]</f>
        <v>7133.9025000000001</v>
      </c>
      <c r="P1292" s="138" t="str" cm="1">
        <f t="array" ref="P1292">INDEX(bmi[bmi name],MATCH(1,(insurance9[[#This Row],[bmi]]&lt;bmi[bmi atas])*(insurance9[[#This Row],[bmi]]&gt;=bmi[bmi bawah]),0),0)</f>
        <v>Normal</v>
      </c>
      <c r="Q1292" s="138">
        <f>insurance9[[#This Row],[cha]]</f>
        <v>7133.9025000000001</v>
      </c>
      <c r="R1292" s="138" t="str">
        <f>insurance9[[#This Row],[smo]]</f>
        <v>Non Perokok</v>
      </c>
      <c r="S1292" s="149">
        <f>insurance9[[#This Row],[bmi]]</f>
        <v>19.95</v>
      </c>
      <c r="T1292" s="149">
        <f>insurance9[[#This Row],[age]]</f>
        <v>38</v>
      </c>
      <c r="U1292" s="149">
        <f>insurance9[[#This Row],[bmi2]]</f>
        <v>19.95</v>
      </c>
      <c r="V1292">
        <f>insurance9[[#This Row],[charges_class]]</f>
        <v>2</v>
      </c>
      <c r="W1292">
        <f>VLOOKUP(insurance9[[#This Row],[region]],Table2[],2,0)</f>
        <v>2</v>
      </c>
      <c r="X1292">
        <f>IF(insurance9[[#This Row],[sex]]="female",0,1)</f>
        <v>0</v>
      </c>
      <c r="Y1292">
        <f>insurance9[[#This Row],[bmi]]</f>
        <v>19.95</v>
      </c>
      <c r="Z1292">
        <f>insurance9[[#This Row],[children]]</f>
        <v>2</v>
      </c>
    </row>
    <row r="1293" spans="1:26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 s="29">
        <v>34828.654000000002</v>
      </c>
      <c r="H1293" cm="1">
        <f t="array" ref="H1293">INDEX(kelas_charges[kelas],MATCH(1,(insurance9[[#This Row],[charges]]&gt;=kelas_charges[Lower])*(insurance9[[#This Row],[charges]]&lt;kelas_charges[Upper]),0),1)</f>
        <v>6</v>
      </c>
      <c r="I1293" t="str" cm="1">
        <f t="array" ref="I1293">INDEX(kelas_charges[desc],MATCH(1,(insurance9[[#This Row],[charges]]&gt;=kelas_charges[Lower])*(insurance9[[#This Row],[charges]]&lt;kelas_charges[Upper]),0),1)</f>
        <v>29598 s.d 35293</v>
      </c>
      <c r="J1293">
        <f>IF(insurance9[[#This Row],[charges]]&gt;16700,1,0)</f>
        <v>1</v>
      </c>
      <c r="K1293" s="138">
        <f>insurance9[[#This Row],[charges]]</f>
        <v>34828.654000000002</v>
      </c>
      <c r="L1293">
        <f>insurance9[[#This Row],[age]]</f>
        <v>19</v>
      </c>
      <c r="M1293">
        <f>IF(insurance9[[#This Row],[smoker]]="yes",1,0)</f>
        <v>1</v>
      </c>
      <c r="N1293" t="str">
        <f>IF(insurance9[[#This Row],[smoker]]="yes","Perokok","Non Perokok")</f>
        <v>Perokok</v>
      </c>
      <c r="O1293" s="138">
        <f>insurance9[[#This Row],[charges]]</f>
        <v>34828.654000000002</v>
      </c>
      <c r="P1293" s="138" t="str" cm="1">
        <f t="array" ref="P1293">INDEX(bmi[bmi name],MATCH(1,(insurance9[[#This Row],[bmi]]&lt;bmi[bmi atas])*(insurance9[[#This Row],[bmi]]&gt;=bmi[bmi bawah]),0),0)</f>
        <v>Obesitas II</v>
      </c>
      <c r="Q1293" s="138">
        <f>insurance9[[#This Row],[cha]]</f>
        <v>34828.654000000002</v>
      </c>
      <c r="R1293" s="138" t="str">
        <f>insurance9[[#This Row],[smo]]</f>
        <v>Perokok</v>
      </c>
      <c r="S1293" s="149">
        <f>insurance9[[#This Row],[bmi]]</f>
        <v>34.9</v>
      </c>
      <c r="T1293" s="149">
        <f>insurance9[[#This Row],[age]]</f>
        <v>19</v>
      </c>
      <c r="U1293" s="149">
        <f>insurance9[[#This Row],[bmi2]]</f>
        <v>34.9</v>
      </c>
      <c r="V1293">
        <f>insurance9[[#This Row],[charges_class]]</f>
        <v>6</v>
      </c>
      <c r="W1293">
        <f>VLOOKUP(insurance9[[#This Row],[region]],Table2[],2,0)</f>
        <v>3</v>
      </c>
      <c r="X1293">
        <f>IF(insurance9[[#This Row],[sex]]="female",0,1)</f>
        <v>1</v>
      </c>
      <c r="Y1293">
        <f>insurance9[[#This Row],[bmi]]</f>
        <v>34.9</v>
      </c>
      <c r="Z1293">
        <f>insurance9[[#This Row],[children]]</f>
        <v>0</v>
      </c>
    </row>
    <row r="1294" spans="1:26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 s="29">
        <v>1515.3449000000001</v>
      </c>
      <c r="H1294" cm="1">
        <f t="array" ref="H1294">INDEX(kelas_charges[kelas],MATCH(1,(insurance9[[#This Row],[charges]]&gt;=kelas_charges[Lower])*(insurance9[[#This Row],[charges]]&lt;kelas_charges[Upper]),0),1)</f>
        <v>1</v>
      </c>
      <c r="I1294" t="str" cm="1">
        <f t="array" ref="I1294">INDEX(kelas_charges[desc],MATCH(1,(insurance9[[#This Row],[charges]]&gt;=kelas_charges[Lower])*(insurance9[[#This Row],[charges]]&lt;kelas_charges[Upper]),0),1)</f>
        <v>1121 s.d 6817</v>
      </c>
      <c r="J1294">
        <f>IF(insurance9[[#This Row],[charges]]&gt;16700,1,0)</f>
        <v>0</v>
      </c>
      <c r="K1294" s="138">
        <f>insurance9[[#This Row],[charges]]</f>
        <v>1515.3449000000001</v>
      </c>
      <c r="L1294">
        <f>insurance9[[#This Row],[age]]</f>
        <v>21</v>
      </c>
      <c r="M1294">
        <f>IF(insurance9[[#This Row],[smoker]]="yes",1,0)</f>
        <v>0</v>
      </c>
      <c r="N1294" t="str">
        <f>IF(insurance9[[#This Row],[smoker]]="yes","Perokok","Non Perokok")</f>
        <v>Non Perokok</v>
      </c>
      <c r="O1294" s="138">
        <f>insurance9[[#This Row],[charges]]</f>
        <v>1515.3449000000001</v>
      </c>
      <c r="P1294" s="138" t="str" cm="1">
        <f t="array" ref="P1294">INDEX(bmi[bmi name],MATCH(1,(insurance9[[#This Row],[bmi]]&lt;bmi[bmi atas])*(insurance9[[#This Row],[bmi]]&gt;=bmi[bmi bawah]),0),0)</f>
        <v>Overweight</v>
      </c>
      <c r="Q1294" s="138">
        <f>insurance9[[#This Row],[cha]]</f>
        <v>1515.3449000000001</v>
      </c>
      <c r="R1294" s="138" t="str">
        <f>insurance9[[#This Row],[smo]]</f>
        <v>Non Perokok</v>
      </c>
      <c r="S1294" s="149">
        <f>insurance9[[#This Row],[bmi]]</f>
        <v>23.21</v>
      </c>
      <c r="T1294" s="149">
        <f>insurance9[[#This Row],[age]]</f>
        <v>21</v>
      </c>
      <c r="U1294" s="149">
        <f>insurance9[[#This Row],[bmi2]]</f>
        <v>23.21</v>
      </c>
      <c r="V1294">
        <f>insurance9[[#This Row],[charges_class]]</f>
        <v>1</v>
      </c>
      <c r="W1294">
        <f>VLOOKUP(insurance9[[#This Row],[region]],Table2[],2,0)</f>
        <v>4</v>
      </c>
      <c r="X1294">
        <f>IF(insurance9[[#This Row],[sex]]="female",0,1)</f>
        <v>1</v>
      </c>
      <c r="Y1294">
        <f>insurance9[[#This Row],[bmi]]</f>
        <v>23.21</v>
      </c>
      <c r="Z1294">
        <f>insurance9[[#This Row],[children]]</f>
        <v>0</v>
      </c>
    </row>
    <row r="1295" spans="1:26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 s="29">
        <v>9301.8935500000007</v>
      </c>
      <c r="H1295" cm="1">
        <f t="array" ref="H1295">INDEX(kelas_charges[kelas],MATCH(1,(insurance9[[#This Row],[charges]]&gt;=kelas_charges[Lower])*(insurance9[[#This Row],[charges]]&lt;kelas_charges[Upper]),0),1)</f>
        <v>2</v>
      </c>
      <c r="I1295" t="str" cm="1">
        <f t="array" ref="I1295">INDEX(kelas_charges[desc],MATCH(1,(insurance9[[#This Row],[charges]]&gt;=kelas_charges[Lower])*(insurance9[[#This Row],[charges]]&lt;kelas_charges[Upper]),0),1)</f>
        <v>6817 s.d 12512</v>
      </c>
      <c r="J1295">
        <f>IF(insurance9[[#This Row],[charges]]&gt;16700,1,0)</f>
        <v>0</v>
      </c>
      <c r="K1295" s="138">
        <f>insurance9[[#This Row],[charges]]</f>
        <v>9301.8935500000007</v>
      </c>
      <c r="L1295">
        <f>insurance9[[#This Row],[age]]</f>
        <v>46</v>
      </c>
      <c r="M1295">
        <f>IF(insurance9[[#This Row],[smoker]]="yes",1,0)</f>
        <v>0</v>
      </c>
      <c r="N1295" t="str">
        <f>IF(insurance9[[#This Row],[smoker]]="yes","Perokok","Non Perokok")</f>
        <v>Non Perokok</v>
      </c>
      <c r="O1295" s="138">
        <f>insurance9[[#This Row],[charges]]</f>
        <v>9301.8935500000007</v>
      </c>
      <c r="P1295" s="138" t="str" cm="1">
        <f t="array" ref="P1295">INDEX(bmi[bmi name],MATCH(1,(insurance9[[#This Row],[bmi]]&lt;bmi[bmi atas])*(insurance9[[#This Row],[bmi]]&gt;=bmi[bmi bawah]),0),0)</f>
        <v>Obesitas I</v>
      </c>
      <c r="Q1295" s="138">
        <f>insurance9[[#This Row],[cha]]</f>
        <v>9301.8935500000007</v>
      </c>
      <c r="R1295" s="138" t="str">
        <f>insurance9[[#This Row],[smo]]</f>
        <v>Non Perokok</v>
      </c>
      <c r="S1295" s="149">
        <f>insurance9[[#This Row],[bmi]]</f>
        <v>25.745000000000001</v>
      </c>
      <c r="T1295" s="149">
        <f>insurance9[[#This Row],[age]]</f>
        <v>46</v>
      </c>
      <c r="U1295" s="149">
        <f>insurance9[[#This Row],[bmi2]]</f>
        <v>25.745000000000001</v>
      </c>
      <c r="V1295">
        <f>insurance9[[#This Row],[charges_class]]</f>
        <v>2</v>
      </c>
      <c r="W1295">
        <f>VLOOKUP(insurance9[[#This Row],[region]],Table2[],2,0)</f>
        <v>1</v>
      </c>
      <c r="X1295">
        <f>IF(insurance9[[#This Row],[sex]]="female",0,1)</f>
        <v>1</v>
      </c>
      <c r="Y1295">
        <f>insurance9[[#This Row],[bmi]]</f>
        <v>25.745000000000001</v>
      </c>
      <c r="Z1295">
        <f>insurance9[[#This Row],[children]]</f>
        <v>3</v>
      </c>
    </row>
    <row r="1296" spans="1:26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 s="29">
        <v>11931.125249999999</v>
      </c>
      <c r="H1296" cm="1">
        <f t="array" ref="H1296">INDEX(kelas_charges[kelas],MATCH(1,(insurance9[[#This Row],[charges]]&gt;=kelas_charges[Lower])*(insurance9[[#This Row],[charges]]&lt;kelas_charges[Upper]),0),1)</f>
        <v>2</v>
      </c>
      <c r="I1296" t="str" cm="1">
        <f t="array" ref="I1296">INDEX(kelas_charges[desc],MATCH(1,(insurance9[[#This Row],[charges]]&gt;=kelas_charges[Lower])*(insurance9[[#This Row],[charges]]&lt;kelas_charges[Upper]),0),1)</f>
        <v>6817 s.d 12512</v>
      </c>
      <c r="J1296">
        <f>IF(insurance9[[#This Row],[charges]]&gt;16700,1,0)</f>
        <v>0</v>
      </c>
      <c r="K1296" s="138">
        <f>insurance9[[#This Row],[charges]]</f>
        <v>11931.125249999999</v>
      </c>
      <c r="L1296">
        <f>insurance9[[#This Row],[age]]</f>
        <v>58</v>
      </c>
      <c r="M1296">
        <f>IF(insurance9[[#This Row],[smoker]]="yes",1,0)</f>
        <v>0</v>
      </c>
      <c r="N1296" t="str">
        <f>IF(insurance9[[#This Row],[smoker]]="yes","Perokok","Non Perokok")</f>
        <v>Non Perokok</v>
      </c>
      <c r="O1296" s="138">
        <f>insurance9[[#This Row],[charges]]</f>
        <v>11931.125249999999</v>
      </c>
      <c r="P1296" s="138" t="str" cm="1">
        <f t="array" ref="P1296">INDEX(bmi[bmi name],MATCH(1,(insurance9[[#This Row],[bmi]]&lt;bmi[bmi atas])*(insurance9[[#This Row],[bmi]]&gt;=bmi[bmi bawah]),0),0)</f>
        <v>Obesitas I</v>
      </c>
      <c r="Q1296" s="138">
        <f>insurance9[[#This Row],[cha]]</f>
        <v>11931.125249999999</v>
      </c>
      <c r="R1296" s="138" t="str">
        <f>insurance9[[#This Row],[smo]]</f>
        <v>Non Perokok</v>
      </c>
      <c r="S1296" s="149">
        <f>insurance9[[#This Row],[bmi]]</f>
        <v>25.175000000000001</v>
      </c>
      <c r="T1296" s="149">
        <f>insurance9[[#This Row],[age]]</f>
        <v>58</v>
      </c>
      <c r="U1296" s="149">
        <f>insurance9[[#This Row],[bmi2]]</f>
        <v>25.175000000000001</v>
      </c>
      <c r="V1296">
        <f>insurance9[[#This Row],[charges_class]]</f>
        <v>2</v>
      </c>
      <c r="W1296">
        <f>VLOOKUP(insurance9[[#This Row],[region]],Table2[],2,0)</f>
        <v>2</v>
      </c>
      <c r="X1296">
        <f>IF(insurance9[[#This Row],[sex]]="female",0,1)</f>
        <v>1</v>
      </c>
      <c r="Y1296">
        <f>insurance9[[#This Row],[bmi]]</f>
        <v>25.175000000000001</v>
      </c>
      <c r="Z1296">
        <f>insurance9[[#This Row],[children]]</f>
        <v>0</v>
      </c>
    </row>
    <row r="1297" spans="1:26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 s="29">
        <v>1964.78</v>
      </c>
      <c r="H1297" cm="1">
        <f t="array" ref="H1297">INDEX(kelas_charges[kelas],MATCH(1,(insurance9[[#This Row],[charges]]&gt;=kelas_charges[Lower])*(insurance9[[#This Row],[charges]]&lt;kelas_charges[Upper]),0),1)</f>
        <v>1</v>
      </c>
      <c r="I1297" t="str" cm="1">
        <f t="array" ref="I1297">INDEX(kelas_charges[desc],MATCH(1,(insurance9[[#This Row],[charges]]&gt;=kelas_charges[Lower])*(insurance9[[#This Row],[charges]]&lt;kelas_charges[Upper]),0),1)</f>
        <v>1121 s.d 6817</v>
      </c>
      <c r="J1297">
        <f>IF(insurance9[[#This Row],[charges]]&gt;16700,1,0)</f>
        <v>0</v>
      </c>
      <c r="K1297" s="138">
        <f>insurance9[[#This Row],[charges]]</f>
        <v>1964.78</v>
      </c>
      <c r="L1297">
        <f>insurance9[[#This Row],[age]]</f>
        <v>20</v>
      </c>
      <c r="M1297">
        <f>IF(insurance9[[#This Row],[smoker]]="yes",1,0)</f>
        <v>0</v>
      </c>
      <c r="N1297" t="str">
        <f>IF(insurance9[[#This Row],[smoker]]="yes","Perokok","Non Perokok")</f>
        <v>Non Perokok</v>
      </c>
      <c r="O1297" s="138">
        <f>insurance9[[#This Row],[charges]]</f>
        <v>1964.78</v>
      </c>
      <c r="P1297" s="138" t="str" cm="1">
        <f t="array" ref="P1297">INDEX(bmi[bmi name],MATCH(1,(insurance9[[#This Row],[bmi]]&lt;bmi[bmi atas])*(insurance9[[#This Row],[bmi]]&gt;=bmi[bmi bawah]),0),0)</f>
        <v>Normal</v>
      </c>
      <c r="Q1297" s="138">
        <f>insurance9[[#This Row],[cha]]</f>
        <v>1964.78</v>
      </c>
      <c r="R1297" s="138" t="str">
        <f>insurance9[[#This Row],[smo]]</f>
        <v>Non Perokok</v>
      </c>
      <c r="S1297" s="149">
        <f>insurance9[[#This Row],[bmi]]</f>
        <v>22</v>
      </c>
      <c r="T1297" s="149">
        <f>insurance9[[#This Row],[age]]</f>
        <v>20</v>
      </c>
      <c r="U1297" s="149">
        <f>insurance9[[#This Row],[bmi2]]</f>
        <v>22</v>
      </c>
      <c r="V1297">
        <f>insurance9[[#This Row],[charges_class]]</f>
        <v>1</v>
      </c>
      <c r="W1297">
        <f>VLOOKUP(insurance9[[#This Row],[region]],Table2[],2,0)</f>
        <v>3</v>
      </c>
      <c r="X1297">
        <f>IF(insurance9[[#This Row],[sex]]="female",0,1)</f>
        <v>1</v>
      </c>
      <c r="Y1297">
        <f>insurance9[[#This Row],[bmi]]</f>
        <v>22</v>
      </c>
      <c r="Z1297">
        <f>insurance9[[#This Row],[children]]</f>
        <v>1</v>
      </c>
    </row>
    <row r="1298" spans="1:26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 s="29">
        <v>1708.9257500000001</v>
      </c>
      <c r="H1298" cm="1">
        <f t="array" ref="H1298">INDEX(kelas_charges[kelas],MATCH(1,(insurance9[[#This Row],[charges]]&gt;=kelas_charges[Lower])*(insurance9[[#This Row],[charges]]&lt;kelas_charges[Upper]),0),1)</f>
        <v>1</v>
      </c>
      <c r="I1298" t="str" cm="1">
        <f t="array" ref="I1298">INDEX(kelas_charges[desc],MATCH(1,(insurance9[[#This Row],[charges]]&gt;=kelas_charges[Lower])*(insurance9[[#This Row],[charges]]&lt;kelas_charges[Upper]),0),1)</f>
        <v>1121 s.d 6817</v>
      </c>
      <c r="J1298">
        <f>IF(insurance9[[#This Row],[charges]]&gt;16700,1,0)</f>
        <v>0</v>
      </c>
      <c r="K1298" s="138">
        <f>insurance9[[#This Row],[charges]]</f>
        <v>1708.9257500000001</v>
      </c>
      <c r="L1298">
        <f>insurance9[[#This Row],[age]]</f>
        <v>18</v>
      </c>
      <c r="M1298">
        <f>IF(insurance9[[#This Row],[smoker]]="yes",1,0)</f>
        <v>0</v>
      </c>
      <c r="N1298" t="str">
        <f>IF(insurance9[[#This Row],[smoker]]="yes","Perokok","Non Perokok")</f>
        <v>Non Perokok</v>
      </c>
      <c r="O1298" s="138">
        <f>insurance9[[#This Row],[charges]]</f>
        <v>1708.9257500000001</v>
      </c>
      <c r="P1298" s="138" t="str" cm="1">
        <f t="array" ref="P1298">INDEX(bmi[bmi name],MATCH(1,(insurance9[[#This Row],[bmi]]&lt;bmi[bmi atas])*(insurance9[[#This Row],[bmi]]&gt;=bmi[bmi bawah]),0),0)</f>
        <v>Obesitas I</v>
      </c>
      <c r="Q1298" s="138">
        <f>insurance9[[#This Row],[cha]]</f>
        <v>1708.9257500000001</v>
      </c>
      <c r="R1298" s="138" t="str">
        <f>insurance9[[#This Row],[smo]]</f>
        <v>Non Perokok</v>
      </c>
      <c r="S1298" s="149">
        <f>insurance9[[#This Row],[bmi]]</f>
        <v>26.125</v>
      </c>
      <c r="T1298" s="149">
        <f>insurance9[[#This Row],[age]]</f>
        <v>18</v>
      </c>
      <c r="U1298" s="149">
        <f>insurance9[[#This Row],[bmi2]]</f>
        <v>26.125</v>
      </c>
      <c r="V1298">
        <f>insurance9[[#This Row],[charges_class]]</f>
        <v>1</v>
      </c>
      <c r="W1298">
        <f>VLOOKUP(insurance9[[#This Row],[region]],Table2[],2,0)</f>
        <v>2</v>
      </c>
      <c r="X1298">
        <f>IF(insurance9[[#This Row],[sex]]="female",0,1)</f>
        <v>1</v>
      </c>
      <c r="Y1298">
        <f>insurance9[[#This Row],[bmi]]</f>
        <v>26.125</v>
      </c>
      <c r="Z1298">
        <f>insurance9[[#This Row],[children]]</f>
        <v>0</v>
      </c>
    </row>
    <row r="1299" spans="1:26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 s="29">
        <v>4340.4408999999996</v>
      </c>
      <c r="H1299" cm="1">
        <f t="array" ref="H1299">INDEX(kelas_charges[kelas],MATCH(1,(insurance9[[#This Row],[charges]]&gt;=kelas_charges[Lower])*(insurance9[[#This Row],[charges]]&lt;kelas_charges[Upper]),0),1)</f>
        <v>1</v>
      </c>
      <c r="I1299" t="str" cm="1">
        <f t="array" ref="I1299">INDEX(kelas_charges[desc],MATCH(1,(insurance9[[#This Row],[charges]]&gt;=kelas_charges[Lower])*(insurance9[[#This Row],[charges]]&lt;kelas_charges[Upper]),0),1)</f>
        <v>1121 s.d 6817</v>
      </c>
      <c r="J1299">
        <f>IF(insurance9[[#This Row],[charges]]&gt;16700,1,0)</f>
        <v>0</v>
      </c>
      <c r="K1299" s="138">
        <f>insurance9[[#This Row],[charges]]</f>
        <v>4340.4408999999996</v>
      </c>
      <c r="L1299">
        <f>insurance9[[#This Row],[age]]</f>
        <v>28</v>
      </c>
      <c r="M1299">
        <f>IF(insurance9[[#This Row],[smoker]]="yes",1,0)</f>
        <v>0</v>
      </c>
      <c r="N1299" t="str">
        <f>IF(insurance9[[#This Row],[smoker]]="yes","Perokok","Non Perokok")</f>
        <v>Non Perokok</v>
      </c>
      <c r="O1299" s="138">
        <f>insurance9[[#This Row],[charges]]</f>
        <v>4340.4408999999996</v>
      </c>
      <c r="P1299" s="138" t="str" cm="1">
        <f t="array" ref="P1299">INDEX(bmi[bmi name],MATCH(1,(insurance9[[#This Row],[bmi]]&lt;bmi[bmi atas])*(insurance9[[#This Row],[bmi]]&gt;=bmi[bmi bawah]),0),0)</f>
        <v>Obesitas I</v>
      </c>
      <c r="Q1299" s="138">
        <f>insurance9[[#This Row],[cha]]</f>
        <v>4340.4408999999996</v>
      </c>
      <c r="R1299" s="138" t="str">
        <f>insurance9[[#This Row],[smo]]</f>
        <v>Non Perokok</v>
      </c>
      <c r="S1299" s="149">
        <f>insurance9[[#This Row],[bmi]]</f>
        <v>26.51</v>
      </c>
      <c r="T1299" s="149">
        <f>insurance9[[#This Row],[age]]</f>
        <v>28</v>
      </c>
      <c r="U1299" s="149">
        <f>insurance9[[#This Row],[bmi2]]</f>
        <v>26.51</v>
      </c>
      <c r="V1299">
        <f>insurance9[[#This Row],[charges_class]]</f>
        <v>1</v>
      </c>
      <c r="W1299">
        <f>VLOOKUP(insurance9[[#This Row],[region]],Table2[],2,0)</f>
        <v>4</v>
      </c>
      <c r="X1299">
        <f>IF(insurance9[[#This Row],[sex]]="female",0,1)</f>
        <v>0</v>
      </c>
      <c r="Y1299">
        <f>insurance9[[#This Row],[bmi]]</f>
        <v>26.51</v>
      </c>
      <c r="Z1299">
        <f>insurance9[[#This Row],[children]]</f>
        <v>2</v>
      </c>
    </row>
    <row r="1300" spans="1:26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 s="29">
        <v>5261.4694499999996</v>
      </c>
      <c r="H1300" cm="1">
        <f t="array" ref="H1300">INDEX(kelas_charges[kelas],MATCH(1,(insurance9[[#This Row],[charges]]&gt;=kelas_charges[Lower])*(insurance9[[#This Row],[charges]]&lt;kelas_charges[Upper]),0),1)</f>
        <v>1</v>
      </c>
      <c r="I1300" t="str" cm="1">
        <f t="array" ref="I1300">INDEX(kelas_charges[desc],MATCH(1,(insurance9[[#This Row],[charges]]&gt;=kelas_charges[Lower])*(insurance9[[#This Row],[charges]]&lt;kelas_charges[Upper]),0),1)</f>
        <v>1121 s.d 6817</v>
      </c>
      <c r="J1300">
        <f>IF(insurance9[[#This Row],[charges]]&gt;16700,1,0)</f>
        <v>0</v>
      </c>
      <c r="K1300" s="138">
        <f>insurance9[[#This Row],[charges]]</f>
        <v>5261.4694499999996</v>
      </c>
      <c r="L1300">
        <f>insurance9[[#This Row],[age]]</f>
        <v>33</v>
      </c>
      <c r="M1300">
        <f>IF(insurance9[[#This Row],[smoker]]="yes",1,0)</f>
        <v>0</v>
      </c>
      <c r="N1300" t="str">
        <f>IF(insurance9[[#This Row],[smoker]]="yes","Perokok","Non Perokok")</f>
        <v>Non Perokok</v>
      </c>
      <c r="O1300" s="138">
        <f>insurance9[[#This Row],[charges]]</f>
        <v>5261.4694499999996</v>
      </c>
      <c r="P1300" s="138" t="str" cm="1">
        <f t="array" ref="P1300">INDEX(bmi[bmi name],MATCH(1,(insurance9[[#This Row],[bmi]]&lt;bmi[bmi atas])*(insurance9[[#This Row],[bmi]]&gt;=bmi[bmi bawah]),0),0)</f>
        <v>Obesitas I</v>
      </c>
      <c r="Q1300" s="138">
        <f>insurance9[[#This Row],[cha]]</f>
        <v>5261.4694499999996</v>
      </c>
      <c r="R1300" s="138" t="str">
        <f>insurance9[[#This Row],[smo]]</f>
        <v>Non Perokok</v>
      </c>
      <c r="S1300" s="149">
        <f>insurance9[[#This Row],[bmi]]</f>
        <v>27.454999999999998</v>
      </c>
      <c r="T1300" s="149">
        <f>insurance9[[#This Row],[age]]</f>
        <v>33</v>
      </c>
      <c r="U1300" s="149">
        <f>insurance9[[#This Row],[bmi2]]</f>
        <v>27.454999999999998</v>
      </c>
      <c r="V1300">
        <f>insurance9[[#This Row],[charges_class]]</f>
        <v>1</v>
      </c>
      <c r="W1300">
        <f>VLOOKUP(insurance9[[#This Row],[region]],Table2[],2,0)</f>
        <v>1</v>
      </c>
      <c r="X1300">
        <f>IF(insurance9[[#This Row],[sex]]="female",0,1)</f>
        <v>1</v>
      </c>
      <c r="Y1300">
        <f>insurance9[[#This Row],[bmi]]</f>
        <v>27.454999999999998</v>
      </c>
      <c r="Z1300">
        <f>insurance9[[#This Row],[children]]</f>
        <v>2</v>
      </c>
    </row>
    <row r="1301" spans="1:26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 s="29">
        <v>2710.8285500000002</v>
      </c>
      <c r="H1301" cm="1">
        <f t="array" ref="H1301">INDEX(kelas_charges[kelas],MATCH(1,(insurance9[[#This Row],[charges]]&gt;=kelas_charges[Lower])*(insurance9[[#This Row],[charges]]&lt;kelas_charges[Upper]),0),1)</f>
        <v>1</v>
      </c>
      <c r="I1301" t="str" cm="1">
        <f t="array" ref="I1301">INDEX(kelas_charges[desc],MATCH(1,(insurance9[[#This Row],[charges]]&gt;=kelas_charges[Lower])*(insurance9[[#This Row],[charges]]&lt;kelas_charges[Upper]),0),1)</f>
        <v>1121 s.d 6817</v>
      </c>
      <c r="J1301">
        <f>IF(insurance9[[#This Row],[charges]]&gt;16700,1,0)</f>
        <v>0</v>
      </c>
      <c r="K1301" s="138">
        <f>insurance9[[#This Row],[charges]]</f>
        <v>2710.8285500000002</v>
      </c>
      <c r="L1301">
        <f>insurance9[[#This Row],[age]]</f>
        <v>19</v>
      </c>
      <c r="M1301">
        <f>IF(insurance9[[#This Row],[smoker]]="yes",1,0)</f>
        <v>0</v>
      </c>
      <c r="N1301" t="str">
        <f>IF(insurance9[[#This Row],[smoker]]="yes","Perokok","Non Perokok")</f>
        <v>Non Perokok</v>
      </c>
      <c r="O1301" s="138">
        <f>insurance9[[#This Row],[charges]]</f>
        <v>2710.8285500000002</v>
      </c>
      <c r="P1301" s="138" t="str" cm="1">
        <f t="array" ref="P1301">INDEX(bmi[bmi name],MATCH(1,(insurance9[[#This Row],[bmi]]&lt;bmi[bmi atas])*(insurance9[[#This Row],[bmi]]&gt;=bmi[bmi bawah]),0),0)</f>
        <v>Obesitas I</v>
      </c>
      <c r="Q1301" s="138">
        <f>insurance9[[#This Row],[cha]]</f>
        <v>2710.8285500000002</v>
      </c>
      <c r="R1301" s="138" t="str">
        <f>insurance9[[#This Row],[smo]]</f>
        <v>Non Perokok</v>
      </c>
      <c r="S1301" s="149">
        <f>insurance9[[#This Row],[bmi]]</f>
        <v>25.745000000000001</v>
      </c>
      <c r="T1301" s="149">
        <f>insurance9[[#This Row],[age]]</f>
        <v>19</v>
      </c>
      <c r="U1301" s="149">
        <f>insurance9[[#This Row],[bmi2]]</f>
        <v>25.745000000000001</v>
      </c>
      <c r="V1301">
        <f>insurance9[[#This Row],[charges_class]]</f>
        <v>1</v>
      </c>
      <c r="W1301">
        <f>VLOOKUP(insurance9[[#This Row],[region]],Table2[],2,0)</f>
        <v>1</v>
      </c>
      <c r="X1301">
        <f>IF(insurance9[[#This Row],[sex]]="female",0,1)</f>
        <v>0</v>
      </c>
      <c r="Y1301">
        <f>insurance9[[#This Row],[bmi]]</f>
        <v>25.745000000000001</v>
      </c>
      <c r="Z1301">
        <f>insurance9[[#This Row],[children]]</f>
        <v>1</v>
      </c>
    </row>
    <row r="1302" spans="1:26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 s="29">
        <v>62592.873090000001</v>
      </c>
      <c r="H1302" cm="1">
        <f t="array" ref="H1302">INDEX(kelas_charges[kelas],MATCH(1,(insurance9[[#This Row],[charges]]&gt;=kelas_charges[Lower])*(insurance9[[#This Row],[charges]]&lt;kelas_charges[Upper]),0),1)</f>
        <v>11</v>
      </c>
      <c r="I1302" t="str" cm="1">
        <f t="array" ref="I1302">INDEX(kelas_charges[desc],MATCH(1,(insurance9[[#This Row],[charges]]&gt;=kelas_charges[Lower])*(insurance9[[#This Row],[charges]]&lt;kelas_charges[Upper]),0),1)</f>
        <v>58075 s.d 63771</v>
      </c>
      <c r="J1302">
        <f>IF(insurance9[[#This Row],[charges]]&gt;16700,1,0)</f>
        <v>1</v>
      </c>
      <c r="K1302" s="138">
        <f>insurance9[[#This Row],[charges]]</f>
        <v>62592.873090000001</v>
      </c>
      <c r="L1302">
        <f>insurance9[[#This Row],[age]]</f>
        <v>45</v>
      </c>
      <c r="M1302">
        <f>IF(insurance9[[#This Row],[smoker]]="yes",1,0)</f>
        <v>1</v>
      </c>
      <c r="N1302" t="str">
        <f>IF(insurance9[[#This Row],[smoker]]="yes","Perokok","Non Perokok")</f>
        <v>Perokok</v>
      </c>
      <c r="O1302" s="138">
        <f>insurance9[[#This Row],[charges]]</f>
        <v>62592.873090000001</v>
      </c>
      <c r="P1302" s="138" t="str" cm="1">
        <f t="array" ref="P1302">INDEX(bmi[bmi name],MATCH(1,(insurance9[[#This Row],[bmi]]&lt;bmi[bmi atas])*(insurance9[[#This Row],[bmi]]&gt;=bmi[bmi bawah]),0),0)</f>
        <v>Obesitas II</v>
      </c>
      <c r="Q1302" s="138">
        <f>insurance9[[#This Row],[cha]]</f>
        <v>62592.873090000001</v>
      </c>
      <c r="R1302" s="138" t="str">
        <f>insurance9[[#This Row],[smo]]</f>
        <v>Perokok</v>
      </c>
      <c r="S1302" s="149">
        <f>insurance9[[#This Row],[bmi]]</f>
        <v>30.36</v>
      </c>
      <c r="T1302" s="149">
        <f>insurance9[[#This Row],[age]]</f>
        <v>45</v>
      </c>
      <c r="U1302" s="149">
        <f>insurance9[[#This Row],[bmi2]]</f>
        <v>30.36</v>
      </c>
      <c r="V1302">
        <f>insurance9[[#This Row],[charges_class]]</f>
        <v>11</v>
      </c>
      <c r="W1302">
        <f>VLOOKUP(insurance9[[#This Row],[region]],Table2[],2,0)</f>
        <v>4</v>
      </c>
      <c r="X1302">
        <f>IF(insurance9[[#This Row],[sex]]="female",0,1)</f>
        <v>1</v>
      </c>
      <c r="Y1302">
        <f>insurance9[[#This Row],[bmi]]</f>
        <v>30.36</v>
      </c>
      <c r="Z1302">
        <f>insurance9[[#This Row],[children]]</f>
        <v>0</v>
      </c>
    </row>
    <row r="1303" spans="1:26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 s="29">
        <v>46718.163249999998</v>
      </c>
      <c r="H1303" cm="1">
        <f t="array" ref="H1303">INDEX(kelas_charges[kelas],MATCH(1,(insurance9[[#This Row],[charges]]&gt;=kelas_charges[Lower])*(insurance9[[#This Row],[charges]]&lt;kelas_charges[Upper]),0),1)</f>
        <v>9</v>
      </c>
      <c r="I1303" t="str" cm="1">
        <f t="array" ref="I1303">INDEX(kelas_charges[desc],MATCH(1,(insurance9[[#This Row],[charges]]&gt;=kelas_charges[Lower])*(insurance9[[#This Row],[charges]]&lt;kelas_charges[Upper]),0),1)</f>
        <v>46684 s.d 52379</v>
      </c>
      <c r="J1303">
        <f>IF(insurance9[[#This Row],[charges]]&gt;16700,1,0)</f>
        <v>1</v>
      </c>
      <c r="K1303" s="138">
        <f>insurance9[[#This Row],[charges]]</f>
        <v>46718.163249999998</v>
      </c>
      <c r="L1303">
        <f>insurance9[[#This Row],[age]]</f>
        <v>62</v>
      </c>
      <c r="M1303">
        <f>IF(insurance9[[#This Row],[smoker]]="yes",1,0)</f>
        <v>1</v>
      </c>
      <c r="N1303" t="str">
        <f>IF(insurance9[[#This Row],[smoker]]="yes","Perokok","Non Perokok")</f>
        <v>Perokok</v>
      </c>
      <c r="O1303" s="138">
        <f>insurance9[[#This Row],[charges]]</f>
        <v>46718.163249999998</v>
      </c>
      <c r="P1303" s="138" t="str" cm="1">
        <f t="array" ref="P1303">INDEX(bmi[bmi name],MATCH(1,(insurance9[[#This Row],[bmi]]&lt;bmi[bmi atas])*(insurance9[[#This Row],[bmi]]&gt;=bmi[bmi bawah]),0),0)</f>
        <v>Obesitas II</v>
      </c>
      <c r="Q1303" s="138">
        <f>insurance9[[#This Row],[cha]]</f>
        <v>46718.163249999998</v>
      </c>
      <c r="R1303" s="138" t="str">
        <f>insurance9[[#This Row],[smo]]</f>
        <v>Perokok</v>
      </c>
      <c r="S1303" s="149">
        <f>insurance9[[#This Row],[bmi]]</f>
        <v>30.875</v>
      </c>
      <c r="T1303" s="149">
        <f>insurance9[[#This Row],[age]]</f>
        <v>62</v>
      </c>
      <c r="U1303" s="149">
        <f>insurance9[[#This Row],[bmi2]]</f>
        <v>30.875</v>
      </c>
      <c r="V1303">
        <f>insurance9[[#This Row],[charges_class]]</f>
        <v>9</v>
      </c>
      <c r="W1303">
        <f>VLOOKUP(insurance9[[#This Row],[region]],Table2[],2,0)</f>
        <v>1</v>
      </c>
      <c r="X1303">
        <f>IF(insurance9[[#This Row],[sex]]="female",0,1)</f>
        <v>1</v>
      </c>
      <c r="Y1303">
        <f>insurance9[[#This Row],[bmi]]</f>
        <v>30.875</v>
      </c>
      <c r="Z1303">
        <f>insurance9[[#This Row],[children]]</f>
        <v>3</v>
      </c>
    </row>
    <row r="1304" spans="1:26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 s="29">
        <v>3208.7869999999998</v>
      </c>
      <c r="H1304" cm="1">
        <f t="array" ref="H1304">INDEX(kelas_charges[kelas],MATCH(1,(insurance9[[#This Row],[charges]]&gt;=kelas_charges[Lower])*(insurance9[[#This Row],[charges]]&lt;kelas_charges[Upper]),0),1)</f>
        <v>1</v>
      </c>
      <c r="I1304" t="str" cm="1">
        <f t="array" ref="I1304">INDEX(kelas_charges[desc],MATCH(1,(insurance9[[#This Row],[charges]]&gt;=kelas_charges[Lower])*(insurance9[[#This Row],[charges]]&lt;kelas_charges[Upper]),0),1)</f>
        <v>1121 s.d 6817</v>
      </c>
      <c r="J1304">
        <f>IF(insurance9[[#This Row],[charges]]&gt;16700,1,0)</f>
        <v>0</v>
      </c>
      <c r="K1304" s="138">
        <f>insurance9[[#This Row],[charges]]</f>
        <v>3208.7869999999998</v>
      </c>
      <c r="L1304">
        <f>insurance9[[#This Row],[age]]</f>
        <v>25</v>
      </c>
      <c r="M1304">
        <f>IF(insurance9[[#This Row],[smoker]]="yes",1,0)</f>
        <v>0</v>
      </c>
      <c r="N1304" t="str">
        <f>IF(insurance9[[#This Row],[smoker]]="yes","Perokok","Non Perokok")</f>
        <v>Non Perokok</v>
      </c>
      <c r="O1304" s="138">
        <f>insurance9[[#This Row],[charges]]</f>
        <v>3208.7869999999998</v>
      </c>
      <c r="P1304" s="138" t="str" cm="1">
        <f t="array" ref="P1304">INDEX(bmi[bmi name],MATCH(1,(insurance9[[#This Row],[bmi]]&lt;bmi[bmi atas])*(insurance9[[#This Row],[bmi]]&gt;=bmi[bmi bawah]),0),0)</f>
        <v>Normal</v>
      </c>
      <c r="Q1304" s="138">
        <f>insurance9[[#This Row],[cha]]</f>
        <v>3208.7869999999998</v>
      </c>
      <c r="R1304" s="138" t="str">
        <f>insurance9[[#This Row],[smo]]</f>
        <v>Non Perokok</v>
      </c>
      <c r="S1304" s="149">
        <f>insurance9[[#This Row],[bmi]]</f>
        <v>20.8</v>
      </c>
      <c r="T1304" s="149">
        <f>insurance9[[#This Row],[age]]</f>
        <v>25</v>
      </c>
      <c r="U1304" s="149">
        <f>insurance9[[#This Row],[bmi2]]</f>
        <v>20.8</v>
      </c>
      <c r="V1304">
        <f>insurance9[[#This Row],[charges_class]]</f>
        <v>1</v>
      </c>
      <c r="W1304">
        <f>VLOOKUP(insurance9[[#This Row],[region]],Table2[],2,0)</f>
        <v>3</v>
      </c>
      <c r="X1304">
        <f>IF(insurance9[[#This Row],[sex]]="female",0,1)</f>
        <v>0</v>
      </c>
      <c r="Y1304">
        <f>insurance9[[#This Row],[bmi]]</f>
        <v>20.8</v>
      </c>
      <c r="Z1304">
        <f>insurance9[[#This Row],[children]]</f>
        <v>1</v>
      </c>
    </row>
    <row r="1305" spans="1:26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 s="29">
        <v>37829.724199999997</v>
      </c>
      <c r="H1305" cm="1">
        <f t="array" ref="H1305">INDEX(kelas_charges[kelas],MATCH(1,(insurance9[[#This Row],[charges]]&gt;=kelas_charges[Lower])*(insurance9[[#This Row],[charges]]&lt;kelas_charges[Upper]),0),1)</f>
        <v>7</v>
      </c>
      <c r="I1305" t="str" cm="1">
        <f t="array" ref="I1305">INDEX(kelas_charges[desc],MATCH(1,(insurance9[[#This Row],[charges]]&gt;=kelas_charges[Lower])*(insurance9[[#This Row],[charges]]&lt;kelas_charges[Upper]),0),1)</f>
        <v>35293 s.d 40989</v>
      </c>
      <c r="J1305">
        <f>IF(insurance9[[#This Row],[charges]]&gt;16700,1,0)</f>
        <v>1</v>
      </c>
      <c r="K1305" s="138">
        <f>insurance9[[#This Row],[charges]]</f>
        <v>37829.724199999997</v>
      </c>
      <c r="L1305">
        <f>insurance9[[#This Row],[age]]</f>
        <v>43</v>
      </c>
      <c r="M1305">
        <f>IF(insurance9[[#This Row],[smoker]]="yes",1,0)</f>
        <v>1</v>
      </c>
      <c r="N1305" t="str">
        <f>IF(insurance9[[#This Row],[smoker]]="yes","Perokok","Non Perokok")</f>
        <v>Perokok</v>
      </c>
      <c r="O1305" s="138">
        <f>insurance9[[#This Row],[charges]]</f>
        <v>37829.724199999997</v>
      </c>
      <c r="P1305" s="138" t="str" cm="1">
        <f t="array" ref="P1305">INDEX(bmi[bmi name],MATCH(1,(insurance9[[#This Row],[bmi]]&lt;bmi[bmi atas])*(insurance9[[#This Row],[bmi]]&gt;=bmi[bmi bawah]),0),0)</f>
        <v>Obesitas I</v>
      </c>
      <c r="Q1305" s="138">
        <f>insurance9[[#This Row],[cha]]</f>
        <v>37829.724199999997</v>
      </c>
      <c r="R1305" s="138" t="str">
        <f>insurance9[[#This Row],[smo]]</f>
        <v>Perokok</v>
      </c>
      <c r="S1305" s="149">
        <f>insurance9[[#This Row],[bmi]]</f>
        <v>27.8</v>
      </c>
      <c r="T1305" s="149">
        <f>insurance9[[#This Row],[age]]</f>
        <v>43</v>
      </c>
      <c r="U1305" s="149">
        <f>insurance9[[#This Row],[bmi2]]</f>
        <v>27.8</v>
      </c>
      <c r="V1305">
        <f>insurance9[[#This Row],[charges_class]]</f>
        <v>7</v>
      </c>
      <c r="W1305">
        <f>VLOOKUP(insurance9[[#This Row],[region]],Table2[],2,0)</f>
        <v>3</v>
      </c>
      <c r="X1305">
        <f>IF(insurance9[[#This Row],[sex]]="female",0,1)</f>
        <v>1</v>
      </c>
      <c r="Y1305">
        <f>insurance9[[#This Row],[bmi]]</f>
        <v>27.8</v>
      </c>
      <c r="Z1305">
        <f>insurance9[[#This Row],[children]]</f>
        <v>0</v>
      </c>
    </row>
    <row r="1306" spans="1:26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 s="29">
        <v>21259.377949999998</v>
      </c>
      <c r="H1306" cm="1">
        <f t="array" ref="H1306">INDEX(kelas_charges[kelas],MATCH(1,(insurance9[[#This Row],[charges]]&gt;=kelas_charges[Lower])*(insurance9[[#This Row],[charges]]&lt;kelas_charges[Upper]),0),1)</f>
        <v>4</v>
      </c>
      <c r="I1306" t="str" cm="1">
        <f t="array" ref="I1306">INDEX(kelas_charges[desc],MATCH(1,(insurance9[[#This Row],[charges]]&gt;=kelas_charges[Lower])*(insurance9[[#This Row],[charges]]&lt;kelas_charges[Upper]),0),1)</f>
        <v>18207 s.d 23903</v>
      </c>
      <c r="J1306">
        <f>IF(insurance9[[#This Row],[charges]]&gt;16700,1,0)</f>
        <v>1</v>
      </c>
      <c r="K1306" s="138">
        <f>insurance9[[#This Row],[charges]]</f>
        <v>21259.377949999998</v>
      </c>
      <c r="L1306">
        <f>insurance9[[#This Row],[age]]</f>
        <v>42</v>
      </c>
      <c r="M1306">
        <f>IF(insurance9[[#This Row],[smoker]]="yes",1,0)</f>
        <v>1</v>
      </c>
      <c r="N1306" t="str">
        <f>IF(insurance9[[#This Row],[smoker]]="yes","Perokok","Non Perokok")</f>
        <v>Perokok</v>
      </c>
      <c r="O1306" s="138">
        <f>insurance9[[#This Row],[charges]]</f>
        <v>21259.377949999998</v>
      </c>
      <c r="P1306" s="138" t="str" cm="1">
        <f t="array" ref="P1306">INDEX(bmi[bmi name],MATCH(1,(insurance9[[#This Row],[bmi]]&lt;bmi[bmi atas])*(insurance9[[#This Row],[bmi]]&gt;=bmi[bmi bawah]),0),0)</f>
        <v>Overweight</v>
      </c>
      <c r="Q1306" s="138">
        <f>insurance9[[#This Row],[cha]]</f>
        <v>21259.377949999998</v>
      </c>
      <c r="R1306" s="138" t="str">
        <f>insurance9[[#This Row],[smo]]</f>
        <v>Perokok</v>
      </c>
      <c r="S1306" s="149">
        <f>insurance9[[#This Row],[bmi]]</f>
        <v>24.605</v>
      </c>
      <c r="T1306" s="149">
        <f>insurance9[[#This Row],[age]]</f>
        <v>42</v>
      </c>
      <c r="U1306" s="149">
        <f>insurance9[[#This Row],[bmi2]]</f>
        <v>24.605</v>
      </c>
      <c r="V1306">
        <f>insurance9[[#This Row],[charges_class]]</f>
        <v>4</v>
      </c>
      <c r="W1306">
        <f>VLOOKUP(insurance9[[#This Row],[region]],Table2[],2,0)</f>
        <v>2</v>
      </c>
      <c r="X1306">
        <f>IF(insurance9[[#This Row],[sex]]="female",0,1)</f>
        <v>1</v>
      </c>
      <c r="Y1306">
        <f>insurance9[[#This Row],[bmi]]</f>
        <v>24.605</v>
      </c>
      <c r="Z1306">
        <f>insurance9[[#This Row],[children]]</f>
        <v>2</v>
      </c>
    </row>
    <row r="1307" spans="1:26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 s="29">
        <v>2464.6188000000002</v>
      </c>
      <c r="H1307" cm="1">
        <f t="array" ref="H1307">INDEX(kelas_charges[kelas],MATCH(1,(insurance9[[#This Row],[charges]]&gt;=kelas_charges[Lower])*(insurance9[[#This Row],[charges]]&lt;kelas_charges[Upper]),0),1)</f>
        <v>1</v>
      </c>
      <c r="I1307" t="str" cm="1">
        <f t="array" ref="I1307">INDEX(kelas_charges[desc],MATCH(1,(insurance9[[#This Row],[charges]]&gt;=kelas_charges[Lower])*(insurance9[[#This Row],[charges]]&lt;kelas_charges[Upper]),0),1)</f>
        <v>1121 s.d 6817</v>
      </c>
      <c r="J1307">
        <f>IF(insurance9[[#This Row],[charges]]&gt;16700,1,0)</f>
        <v>0</v>
      </c>
      <c r="K1307" s="138">
        <f>insurance9[[#This Row],[charges]]</f>
        <v>2464.6188000000002</v>
      </c>
      <c r="L1307">
        <f>insurance9[[#This Row],[age]]</f>
        <v>24</v>
      </c>
      <c r="M1307">
        <f>IF(insurance9[[#This Row],[smoker]]="yes",1,0)</f>
        <v>0</v>
      </c>
      <c r="N1307" t="str">
        <f>IF(insurance9[[#This Row],[smoker]]="yes","Perokok","Non Perokok")</f>
        <v>Non Perokok</v>
      </c>
      <c r="O1307" s="138">
        <f>insurance9[[#This Row],[charges]]</f>
        <v>2464.6188000000002</v>
      </c>
      <c r="P1307" s="138" t="str" cm="1">
        <f t="array" ref="P1307">INDEX(bmi[bmi name],MATCH(1,(insurance9[[#This Row],[bmi]]&lt;bmi[bmi atas])*(insurance9[[#This Row],[bmi]]&gt;=bmi[bmi bawah]),0),0)</f>
        <v>Obesitas I</v>
      </c>
      <c r="Q1307" s="138">
        <f>insurance9[[#This Row],[cha]]</f>
        <v>2464.6188000000002</v>
      </c>
      <c r="R1307" s="138" t="str">
        <f>insurance9[[#This Row],[smo]]</f>
        <v>Non Perokok</v>
      </c>
      <c r="S1307" s="149">
        <f>insurance9[[#This Row],[bmi]]</f>
        <v>27.72</v>
      </c>
      <c r="T1307" s="149">
        <f>insurance9[[#This Row],[age]]</f>
        <v>24</v>
      </c>
      <c r="U1307" s="149">
        <f>insurance9[[#This Row],[bmi2]]</f>
        <v>27.72</v>
      </c>
      <c r="V1307">
        <f>insurance9[[#This Row],[charges_class]]</f>
        <v>1</v>
      </c>
      <c r="W1307">
        <f>VLOOKUP(insurance9[[#This Row],[region]],Table2[],2,0)</f>
        <v>4</v>
      </c>
      <c r="X1307">
        <f>IF(insurance9[[#This Row],[sex]]="female",0,1)</f>
        <v>0</v>
      </c>
      <c r="Y1307">
        <f>insurance9[[#This Row],[bmi]]</f>
        <v>27.72</v>
      </c>
      <c r="Z1307">
        <f>insurance9[[#This Row],[children]]</f>
        <v>0</v>
      </c>
    </row>
    <row r="1308" spans="1:26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 s="29">
        <v>16115.3045</v>
      </c>
      <c r="H1308" cm="1">
        <f t="array" ref="H1308">INDEX(kelas_charges[kelas],MATCH(1,(insurance9[[#This Row],[charges]]&gt;=kelas_charges[Lower])*(insurance9[[#This Row],[charges]]&lt;kelas_charges[Upper]),0),1)</f>
        <v>3</v>
      </c>
      <c r="I1308" t="str" cm="1">
        <f t="array" ref="I1308">INDEX(kelas_charges[desc],MATCH(1,(insurance9[[#This Row],[charges]]&gt;=kelas_charges[Lower])*(insurance9[[#This Row],[charges]]&lt;kelas_charges[Upper]),0),1)</f>
        <v>12512 s.d 18207</v>
      </c>
      <c r="J1308">
        <f>IF(insurance9[[#This Row],[charges]]&gt;16700,1,0)</f>
        <v>0</v>
      </c>
      <c r="K1308" s="138">
        <f>insurance9[[#This Row],[charges]]</f>
        <v>16115.3045</v>
      </c>
      <c r="L1308">
        <f>insurance9[[#This Row],[age]]</f>
        <v>29</v>
      </c>
      <c r="M1308">
        <f>IF(insurance9[[#This Row],[smoker]]="yes",1,0)</f>
        <v>1</v>
      </c>
      <c r="N1308" t="str">
        <f>IF(insurance9[[#This Row],[smoker]]="yes","Perokok","Non Perokok")</f>
        <v>Perokok</v>
      </c>
      <c r="O1308" s="138">
        <f>insurance9[[#This Row],[charges]]</f>
        <v>16115.3045</v>
      </c>
      <c r="P1308" s="138" t="str" cm="1">
        <f t="array" ref="P1308">INDEX(bmi[bmi name],MATCH(1,(insurance9[[#This Row],[bmi]]&lt;bmi[bmi atas])*(insurance9[[#This Row],[bmi]]&gt;=bmi[bmi bawah]),0),0)</f>
        <v>Normal</v>
      </c>
      <c r="Q1308" s="138">
        <f>insurance9[[#This Row],[cha]]</f>
        <v>16115.3045</v>
      </c>
      <c r="R1308" s="138" t="str">
        <f>insurance9[[#This Row],[smo]]</f>
        <v>Perokok</v>
      </c>
      <c r="S1308" s="149">
        <f>insurance9[[#This Row],[bmi]]</f>
        <v>21.85</v>
      </c>
      <c r="T1308" s="149">
        <f>insurance9[[#This Row],[age]]</f>
        <v>29</v>
      </c>
      <c r="U1308" s="149">
        <f>insurance9[[#This Row],[bmi2]]</f>
        <v>21.85</v>
      </c>
      <c r="V1308">
        <f>insurance9[[#This Row],[charges_class]]</f>
        <v>3</v>
      </c>
      <c r="W1308">
        <f>VLOOKUP(insurance9[[#This Row],[region]],Table2[],2,0)</f>
        <v>2</v>
      </c>
      <c r="X1308">
        <f>IF(insurance9[[#This Row],[sex]]="female",0,1)</f>
        <v>0</v>
      </c>
      <c r="Y1308">
        <f>insurance9[[#This Row],[bmi]]</f>
        <v>21.85</v>
      </c>
      <c r="Z1308">
        <f>insurance9[[#This Row],[children]]</f>
        <v>0</v>
      </c>
    </row>
    <row r="1309" spans="1:26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 s="29">
        <v>21472.478800000001</v>
      </c>
      <c r="H1309" cm="1">
        <f t="array" ref="H1309">INDEX(kelas_charges[kelas],MATCH(1,(insurance9[[#This Row],[charges]]&gt;=kelas_charges[Lower])*(insurance9[[#This Row],[charges]]&lt;kelas_charges[Upper]),0),1)</f>
        <v>4</v>
      </c>
      <c r="I1309" t="str" cm="1">
        <f t="array" ref="I1309">INDEX(kelas_charges[desc],MATCH(1,(insurance9[[#This Row],[charges]]&gt;=kelas_charges[Lower])*(insurance9[[#This Row],[charges]]&lt;kelas_charges[Upper]),0),1)</f>
        <v>18207 s.d 23903</v>
      </c>
      <c r="J1309">
        <f>IF(insurance9[[#This Row],[charges]]&gt;16700,1,0)</f>
        <v>1</v>
      </c>
      <c r="K1309" s="138">
        <f>insurance9[[#This Row],[charges]]</f>
        <v>21472.478800000001</v>
      </c>
      <c r="L1309">
        <f>insurance9[[#This Row],[age]]</f>
        <v>32</v>
      </c>
      <c r="M1309">
        <f>IF(insurance9[[#This Row],[smoker]]="yes",1,0)</f>
        <v>1</v>
      </c>
      <c r="N1309" t="str">
        <f>IF(insurance9[[#This Row],[smoker]]="yes","Perokok","Non Perokok")</f>
        <v>Perokok</v>
      </c>
      <c r="O1309" s="138">
        <f>insurance9[[#This Row],[charges]]</f>
        <v>21472.478800000001</v>
      </c>
      <c r="P1309" s="138" t="str" cm="1">
        <f t="array" ref="P1309">INDEX(bmi[bmi name],MATCH(1,(insurance9[[#This Row],[bmi]]&lt;bmi[bmi atas])*(insurance9[[#This Row],[bmi]]&gt;=bmi[bmi bawah]),0),0)</f>
        <v>Obesitas I</v>
      </c>
      <c r="Q1309" s="138">
        <f>insurance9[[#This Row],[cha]]</f>
        <v>21472.478800000001</v>
      </c>
      <c r="R1309" s="138" t="str">
        <f>insurance9[[#This Row],[smo]]</f>
        <v>Perokok</v>
      </c>
      <c r="S1309" s="149">
        <f>insurance9[[#This Row],[bmi]]</f>
        <v>28.12</v>
      </c>
      <c r="T1309" s="149">
        <f>insurance9[[#This Row],[age]]</f>
        <v>32</v>
      </c>
      <c r="U1309" s="149">
        <f>insurance9[[#This Row],[bmi2]]</f>
        <v>28.12</v>
      </c>
      <c r="V1309">
        <f>insurance9[[#This Row],[charges_class]]</f>
        <v>4</v>
      </c>
      <c r="W1309">
        <f>VLOOKUP(insurance9[[#This Row],[region]],Table2[],2,0)</f>
        <v>1</v>
      </c>
      <c r="X1309">
        <f>IF(insurance9[[#This Row],[sex]]="female",0,1)</f>
        <v>1</v>
      </c>
      <c r="Y1309">
        <f>insurance9[[#This Row],[bmi]]</f>
        <v>28.12</v>
      </c>
      <c r="Z1309">
        <f>insurance9[[#This Row],[children]]</f>
        <v>4</v>
      </c>
    </row>
    <row r="1310" spans="1:26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 s="29">
        <v>33900.652999999998</v>
      </c>
      <c r="H1310" cm="1">
        <f t="array" ref="H1310">INDEX(kelas_charges[kelas],MATCH(1,(insurance9[[#This Row],[charges]]&gt;=kelas_charges[Lower])*(insurance9[[#This Row],[charges]]&lt;kelas_charges[Upper]),0),1)</f>
        <v>6</v>
      </c>
      <c r="I1310" t="str" cm="1">
        <f t="array" ref="I1310">INDEX(kelas_charges[desc],MATCH(1,(insurance9[[#This Row],[charges]]&gt;=kelas_charges[Lower])*(insurance9[[#This Row],[charges]]&lt;kelas_charges[Upper]),0),1)</f>
        <v>29598 s.d 35293</v>
      </c>
      <c r="J1310">
        <f>IF(insurance9[[#This Row],[charges]]&gt;16700,1,0)</f>
        <v>1</v>
      </c>
      <c r="K1310" s="138">
        <f>insurance9[[#This Row],[charges]]</f>
        <v>33900.652999999998</v>
      </c>
      <c r="L1310">
        <f>insurance9[[#This Row],[age]]</f>
        <v>25</v>
      </c>
      <c r="M1310">
        <f>IF(insurance9[[#This Row],[smoker]]="yes",1,0)</f>
        <v>1</v>
      </c>
      <c r="N1310" t="str">
        <f>IF(insurance9[[#This Row],[smoker]]="yes","Perokok","Non Perokok")</f>
        <v>Perokok</v>
      </c>
      <c r="O1310" s="138">
        <f>insurance9[[#This Row],[charges]]</f>
        <v>33900.652999999998</v>
      </c>
      <c r="P1310" s="138" t="str" cm="1">
        <f t="array" ref="P1310">INDEX(bmi[bmi name],MATCH(1,(insurance9[[#This Row],[bmi]]&lt;bmi[bmi atas])*(insurance9[[#This Row],[bmi]]&gt;=bmi[bmi bawah]),0),0)</f>
        <v>Obesitas II</v>
      </c>
      <c r="Q1310" s="138">
        <f>insurance9[[#This Row],[cha]]</f>
        <v>33900.652999999998</v>
      </c>
      <c r="R1310" s="138" t="str">
        <f>insurance9[[#This Row],[smo]]</f>
        <v>Perokok</v>
      </c>
      <c r="S1310" s="149">
        <f>insurance9[[#This Row],[bmi]]</f>
        <v>30.2</v>
      </c>
      <c r="T1310" s="149">
        <f>insurance9[[#This Row],[age]]</f>
        <v>25</v>
      </c>
      <c r="U1310" s="149">
        <f>insurance9[[#This Row],[bmi2]]</f>
        <v>30.2</v>
      </c>
      <c r="V1310">
        <f>insurance9[[#This Row],[charges_class]]</f>
        <v>6</v>
      </c>
      <c r="W1310">
        <f>VLOOKUP(insurance9[[#This Row],[region]],Table2[],2,0)</f>
        <v>3</v>
      </c>
      <c r="X1310">
        <f>IF(insurance9[[#This Row],[sex]]="female",0,1)</f>
        <v>0</v>
      </c>
      <c r="Y1310">
        <f>insurance9[[#This Row],[bmi]]</f>
        <v>30.2</v>
      </c>
      <c r="Z1310">
        <f>insurance9[[#This Row],[children]]</f>
        <v>0</v>
      </c>
    </row>
    <row r="1311" spans="1:26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 s="29">
        <v>6875.9610000000002</v>
      </c>
      <c r="H1311" cm="1">
        <f t="array" ref="H1311">INDEX(kelas_charges[kelas],MATCH(1,(insurance9[[#This Row],[charges]]&gt;=kelas_charges[Lower])*(insurance9[[#This Row],[charges]]&lt;kelas_charges[Upper]),0),1)</f>
        <v>2</v>
      </c>
      <c r="I1311" t="str" cm="1">
        <f t="array" ref="I1311">INDEX(kelas_charges[desc],MATCH(1,(insurance9[[#This Row],[charges]]&gt;=kelas_charges[Lower])*(insurance9[[#This Row],[charges]]&lt;kelas_charges[Upper]),0),1)</f>
        <v>6817 s.d 12512</v>
      </c>
      <c r="J1311">
        <f>IF(insurance9[[#This Row],[charges]]&gt;16700,1,0)</f>
        <v>0</v>
      </c>
      <c r="K1311" s="138">
        <f>insurance9[[#This Row],[charges]]</f>
        <v>6875.9610000000002</v>
      </c>
      <c r="L1311">
        <f>insurance9[[#This Row],[age]]</f>
        <v>41</v>
      </c>
      <c r="M1311">
        <f>IF(insurance9[[#This Row],[smoker]]="yes",1,0)</f>
        <v>0</v>
      </c>
      <c r="N1311" t="str">
        <f>IF(insurance9[[#This Row],[smoker]]="yes","Perokok","Non Perokok")</f>
        <v>Non Perokok</v>
      </c>
      <c r="O1311" s="138">
        <f>insurance9[[#This Row],[charges]]</f>
        <v>6875.9610000000002</v>
      </c>
      <c r="P1311" s="138" t="str" cm="1">
        <f t="array" ref="P1311">INDEX(bmi[bmi name],MATCH(1,(insurance9[[#This Row],[bmi]]&lt;bmi[bmi atas])*(insurance9[[#This Row],[bmi]]&gt;=bmi[bmi bawah]),0),0)</f>
        <v>Obesitas II</v>
      </c>
      <c r="Q1311" s="138">
        <f>insurance9[[#This Row],[cha]]</f>
        <v>6875.9610000000002</v>
      </c>
      <c r="R1311" s="138" t="str">
        <f>insurance9[[#This Row],[smo]]</f>
        <v>Non Perokok</v>
      </c>
      <c r="S1311" s="149">
        <f>insurance9[[#This Row],[bmi]]</f>
        <v>32.200000000000003</v>
      </c>
      <c r="T1311" s="149">
        <f>insurance9[[#This Row],[age]]</f>
        <v>41</v>
      </c>
      <c r="U1311" s="149">
        <f>insurance9[[#This Row],[bmi2]]</f>
        <v>32.200000000000003</v>
      </c>
      <c r="V1311">
        <f>insurance9[[#This Row],[charges_class]]</f>
        <v>2</v>
      </c>
      <c r="W1311">
        <f>VLOOKUP(insurance9[[#This Row],[region]],Table2[],2,0)</f>
        <v>3</v>
      </c>
      <c r="X1311">
        <f>IF(insurance9[[#This Row],[sex]]="female",0,1)</f>
        <v>1</v>
      </c>
      <c r="Y1311">
        <f>insurance9[[#This Row],[bmi]]</f>
        <v>32.200000000000003</v>
      </c>
      <c r="Z1311">
        <f>insurance9[[#This Row],[children]]</f>
        <v>2</v>
      </c>
    </row>
    <row r="1312" spans="1:26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 s="29">
        <v>6940.90985</v>
      </c>
      <c r="H1312" cm="1">
        <f t="array" ref="H1312">INDEX(kelas_charges[kelas],MATCH(1,(insurance9[[#This Row],[charges]]&gt;=kelas_charges[Lower])*(insurance9[[#This Row],[charges]]&lt;kelas_charges[Upper]),0),1)</f>
        <v>2</v>
      </c>
      <c r="I1312" t="str" cm="1">
        <f t="array" ref="I1312">INDEX(kelas_charges[desc],MATCH(1,(insurance9[[#This Row],[charges]]&gt;=kelas_charges[Lower])*(insurance9[[#This Row],[charges]]&lt;kelas_charges[Upper]),0),1)</f>
        <v>6817 s.d 12512</v>
      </c>
      <c r="J1312">
        <f>IF(insurance9[[#This Row],[charges]]&gt;16700,1,0)</f>
        <v>0</v>
      </c>
      <c r="K1312" s="138">
        <f>insurance9[[#This Row],[charges]]</f>
        <v>6940.90985</v>
      </c>
      <c r="L1312">
        <f>insurance9[[#This Row],[age]]</f>
        <v>42</v>
      </c>
      <c r="M1312">
        <f>IF(insurance9[[#This Row],[smoker]]="yes",1,0)</f>
        <v>0</v>
      </c>
      <c r="N1312" t="str">
        <f>IF(insurance9[[#This Row],[smoker]]="yes","Perokok","Non Perokok")</f>
        <v>Non Perokok</v>
      </c>
      <c r="O1312" s="138">
        <f>insurance9[[#This Row],[charges]]</f>
        <v>6940.90985</v>
      </c>
      <c r="P1312" s="138" t="str" cm="1">
        <f t="array" ref="P1312">INDEX(bmi[bmi name],MATCH(1,(insurance9[[#This Row],[bmi]]&lt;bmi[bmi atas])*(insurance9[[#This Row],[bmi]]&gt;=bmi[bmi bawah]),0),0)</f>
        <v>Obesitas I</v>
      </c>
      <c r="Q1312" s="138">
        <f>insurance9[[#This Row],[cha]]</f>
        <v>6940.90985</v>
      </c>
      <c r="R1312" s="138" t="str">
        <f>insurance9[[#This Row],[smo]]</f>
        <v>Non Perokok</v>
      </c>
      <c r="S1312" s="149">
        <f>insurance9[[#This Row],[bmi]]</f>
        <v>26.315000000000001</v>
      </c>
      <c r="T1312" s="149">
        <f>insurance9[[#This Row],[age]]</f>
        <v>42</v>
      </c>
      <c r="U1312" s="149">
        <f>insurance9[[#This Row],[bmi2]]</f>
        <v>26.315000000000001</v>
      </c>
      <c r="V1312">
        <f>insurance9[[#This Row],[charges_class]]</f>
        <v>2</v>
      </c>
      <c r="W1312">
        <f>VLOOKUP(insurance9[[#This Row],[region]],Table2[],2,0)</f>
        <v>1</v>
      </c>
      <c r="X1312">
        <f>IF(insurance9[[#This Row],[sex]]="female",0,1)</f>
        <v>1</v>
      </c>
      <c r="Y1312">
        <f>insurance9[[#This Row],[bmi]]</f>
        <v>26.315000000000001</v>
      </c>
      <c r="Z1312">
        <f>insurance9[[#This Row],[children]]</f>
        <v>1</v>
      </c>
    </row>
    <row r="1313" spans="1:26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 s="29">
        <v>4571.4130500000001</v>
      </c>
      <c r="H1313" cm="1">
        <f t="array" ref="H1313">INDEX(kelas_charges[kelas],MATCH(1,(insurance9[[#This Row],[charges]]&gt;=kelas_charges[Lower])*(insurance9[[#This Row],[charges]]&lt;kelas_charges[Upper]),0),1)</f>
        <v>1</v>
      </c>
      <c r="I1313" t="str" cm="1">
        <f t="array" ref="I1313">INDEX(kelas_charges[desc],MATCH(1,(insurance9[[#This Row],[charges]]&gt;=kelas_charges[Lower])*(insurance9[[#This Row],[charges]]&lt;kelas_charges[Upper]),0),1)</f>
        <v>1121 s.d 6817</v>
      </c>
      <c r="J1313">
        <f>IF(insurance9[[#This Row],[charges]]&gt;16700,1,0)</f>
        <v>0</v>
      </c>
      <c r="K1313" s="138">
        <f>insurance9[[#This Row],[charges]]</f>
        <v>4571.4130500000001</v>
      </c>
      <c r="L1313">
        <f>insurance9[[#This Row],[age]]</f>
        <v>33</v>
      </c>
      <c r="M1313">
        <f>IF(insurance9[[#This Row],[smoker]]="yes",1,0)</f>
        <v>0</v>
      </c>
      <c r="N1313" t="str">
        <f>IF(insurance9[[#This Row],[smoker]]="yes","Perokok","Non Perokok")</f>
        <v>Non Perokok</v>
      </c>
      <c r="O1313" s="138">
        <f>insurance9[[#This Row],[charges]]</f>
        <v>4571.4130500000001</v>
      </c>
      <c r="P1313" s="138" t="str" cm="1">
        <f t="array" ref="P1313">INDEX(bmi[bmi name],MATCH(1,(insurance9[[#This Row],[bmi]]&lt;bmi[bmi atas])*(insurance9[[#This Row],[bmi]]&gt;=bmi[bmi bawah]),0),0)</f>
        <v>Obesitas I</v>
      </c>
      <c r="Q1313" s="138">
        <f>insurance9[[#This Row],[cha]]</f>
        <v>4571.4130500000001</v>
      </c>
      <c r="R1313" s="138" t="str">
        <f>insurance9[[#This Row],[smo]]</f>
        <v>Non Perokok</v>
      </c>
      <c r="S1313" s="149">
        <f>insurance9[[#This Row],[bmi]]</f>
        <v>26.695</v>
      </c>
      <c r="T1313" s="149">
        <f>insurance9[[#This Row],[age]]</f>
        <v>33</v>
      </c>
      <c r="U1313" s="149">
        <f>insurance9[[#This Row],[bmi2]]</f>
        <v>26.695</v>
      </c>
      <c r="V1313">
        <f>insurance9[[#This Row],[charges_class]]</f>
        <v>1</v>
      </c>
      <c r="W1313">
        <f>VLOOKUP(insurance9[[#This Row],[region]],Table2[],2,0)</f>
        <v>1</v>
      </c>
      <c r="X1313">
        <f>IF(insurance9[[#This Row],[sex]]="female",0,1)</f>
        <v>0</v>
      </c>
      <c r="Y1313">
        <f>insurance9[[#This Row],[bmi]]</f>
        <v>26.695</v>
      </c>
      <c r="Z1313">
        <f>insurance9[[#This Row],[children]]</f>
        <v>0</v>
      </c>
    </row>
    <row r="1314" spans="1:26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 s="29">
        <v>4536.259</v>
      </c>
      <c r="H1314" cm="1">
        <f t="array" ref="H1314">INDEX(kelas_charges[kelas],MATCH(1,(insurance9[[#This Row],[charges]]&gt;=kelas_charges[Lower])*(insurance9[[#This Row],[charges]]&lt;kelas_charges[Upper]),0),1)</f>
        <v>1</v>
      </c>
      <c r="I1314" t="str" cm="1">
        <f t="array" ref="I1314">INDEX(kelas_charges[desc],MATCH(1,(insurance9[[#This Row],[charges]]&gt;=kelas_charges[Lower])*(insurance9[[#This Row],[charges]]&lt;kelas_charges[Upper]),0),1)</f>
        <v>1121 s.d 6817</v>
      </c>
      <c r="J1314">
        <f>IF(insurance9[[#This Row],[charges]]&gt;16700,1,0)</f>
        <v>0</v>
      </c>
      <c r="K1314" s="138">
        <f>insurance9[[#This Row],[charges]]</f>
        <v>4536.259</v>
      </c>
      <c r="L1314">
        <f>insurance9[[#This Row],[age]]</f>
        <v>34</v>
      </c>
      <c r="M1314">
        <f>IF(insurance9[[#This Row],[smoker]]="yes",1,0)</f>
        <v>0</v>
      </c>
      <c r="N1314" t="str">
        <f>IF(insurance9[[#This Row],[smoker]]="yes","Perokok","Non Perokok")</f>
        <v>Non Perokok</v>
      </c>
      <c r="O1314" s="138">
        <f>insurance9[[#This Row],[charges]]</f>
        <v>4536.259</v>
      </c>
      <c r="P1314" s="138" t="str" cm="1">
        <f t="array" ref="P1314">INDEX(bmi[bmi name],MATCH(1,(insurance9[[#This Row],[bmi]]&lt;bmi[bmi atas])*(insurance9[[#This Row],[bmi]]&gt;=bmi[bmi bawah]),0),0)</f>
        <v>Obesitas II</v>
      </c>
      <c r="Q1314" s="138">
        <f>insurance9[[#This Row],[cha]]</f>
        <v>4536.259</v>
      </c>
      <c r="R1314" s="138" t="str">
        <f>insurance9[[#This Row],[smo]]</f>
        <v>Non Perokok</v>
      </c>
      <c r="S1314" s="149">
        <f>insurance9[[#This Row],[bmi]]</f>
        <v>42.9</v>
      </c>
      <c r="T1314" s="149">
        <f>insurance9[[#This Row],[age]]</f>
        <v>34</v>
      </c>
      <c r="U1314" s="149">
        <f>insurance9[[#This Row],[bmi2]]</f>
        <v>42.9</v>
      </c>
      <c r="V1314">
        <f>insurance9[[#This Row],[charges_class]]</f>
        <v>1</v>
      </c>
      <c r="W1314">
        <f>VLOOKUP(insurance9[[#This Row],[region]],Table2[],2,0)</f>
        <v>3</v>
      </c>
      <c r="X1314">
        <f>IF(insurance9[[#This Row],[sex]]="female",0,1)</f>
        <v>1</v>
      </c>
      <c r="Y1314">
        <f>insurance9[[#This Row],[bmi]]</f>
        <v>42.9</v>
      </c>
      <c r="Z1314">
        <f>insurance9[[#This Row],[children]]</f>
        <v>1</v>
      </c>
    </row>
    <row r="1315" spans="1:26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 s="29">
        <v>36397.576000000001</v>
      </c>
      <c r="H1315" cm="1">
        <f t="array" ref="H1315">INDEX(kelas_charges[kelas],MATCH(1,(insurance9[[#This Row],[charges]]&gt;=kelas_charges[Lower])*(insurance9[[#This Row],[charges]]&lt;kelas_charges[Upper]),0),1)</f>
        <v>7</v>
      </c>
      <c r="I1315" t="str" cm="1">
        <f t="array" ref="I1315">INDEX(kelas_charges[desc],MATCH(1,(insurance9[[#This Row],[charges]]&gt;=kelas_charges[Lower])*(insurance9[[#This Row],[charges]]&lt;kelas_charges[Upper]),0),1)</f>
        <v>35293 s.d 40989</v>
      </c>
      <c r="J1315">
        <f>IF(insurance9[[#This Row],[charges]]&gt;16700,1,0)</f>
        <v>1</v>
      </c>
      <c r="K1315" s="138">
        <f>insurance9[[#This Row],[charges]]</f>
        <v>36397.576000000001</v>
      </c>
      <c r="L1315">
        <f>insurance9[[#This Row],[age]]</f>
        <v>19</v>
      </c>
      <c r="M1315">
        <f>IF(insurance9[[#This Row],[smoker]]="yes",1,0)</f>
        <v>1</v>
      </c>
      <c r="N1315" t="str">
        <f>IF(insurance9[[#This Row],[smoker]]="yes","Perokok","Non Perokok")</f>
        <v>Perokok</v>
      </c>
      <c r="O1315" s="138">
        <f>insurance9[[#This Row],[charges]]</f>
        <v>36397.576000000001</v>
      </c>
      <c r="P1315" s="138" t="str" cm="1">
        <f t="array" ref="P1315">INDEX(bmi[bmi name],MATCH(1,(insurance9[[#This Row],[bmi]]&lt;bmi[bmi atas])*(insurance9[[#This Row],[bmi]]&gt;=bmi[bmi bawah]),0),0)</f>
        <v>Obesitas II</v>
      </c>
      <c r="Q1315" s="138">
        <f>insurance9[[#This Row],[cha]]</f>
        <v>36397.576000000001</v>
      </c>
      <c r="R1315" s="138" t="str">
        <f>insurance9[[#This Row],[smo]]</f>
        <v>Perokok</v>
      </c>
      <c r="S1315" s="149">
        <f>insurance9[[#This Row],[bmi]]</f>
        <v>34.700000000000003</v>
      </c>
      <c r="T1315" s="149">
        <f>insurance9[[#This Row],[age]]</f>
        <v>19</v>
      </c>
      <c r="U1315" s="149">
        <f>insurance9[[#This Row],[bmi2]]</f>
        <v>34.700000000000003</v>
      </c>
      <c r="V1315">
        <f>insurance9[[#This Row],[charges_class]]</f>
        <v>7</v>
      </c>
      <c r="W1315">
        <f>VLOOKUP(insurance9[[#This Row],[region]],Table2[],2,0)</f>
        <v>3</v>
      </c>
      <c r="X1315">
        <f>IF(insurance9[[#This Row],[sex]]="female",0,1)</f>
        <v>0</v>
      </c>
      <c r="Y1315">
        <f>insurance9[[#This Row],[bmi]]</f>
        <v>34.700000000000003</v>
      </c>
      <c r="Z1315">
        <f>insurance9[[#This Row],[children]]</f>
        <v>2</v>
      </c>
    </row>
    <row r="1316" spans="1:26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 s="29">
        <v>18765.87545</v>
      </c>
      <c r="H1316" cm="1">
        <f t="array" ref="H1316">INDEX(kelas_charges[kelas],MATCH(1,(insurance9[[#This Row],[charges]]&gt;=kelas_charges[Lower])*(insurance9[[#This Row],[charges]]&lt;kelas_charges[Upper]),0),1)</f>
        <v>4</v>
      </c>
      <c r="I1316" t="str" cm="1">
        <f t="array" ref="I1316">INDEX(kelas_charges[desc],MATCH(1,(insurance9[[#This Row],[charges]]&gt;=kelas_charges[Lower])*(insurance9[[#This Row],[charges]]&lt;kelas_charges[Upper]),0),1)</f>
        <v>18207 s.d 23903</v>
      </c>
      <c r="J1316">
        <f>IF(insurance9[[#This Row],[charges]]&gt;16700,1,0)</f>
        <v>1</v>
      </c>
      <c r="K1316" s="138">
        <f>insurance9[[#This Row],[charges]]</f>
        <v>18765.87545</v>
      </c>
      <c r="L1316">
        <f>insurance9[[#This Row],[age]]</f>
        <v>30</v>
      </c>
      <c r="M1316">
        <f>IF(insurance9[[#This Row],[smoker]]="yes",1,0)</f>
        <v>1</v>
      </c>
      <c r="N1316" t="str">
        <f>IF(insurance9[[#This Row],[smoker]]="yes","Perokok","Non Perokok")</f>
        <v>Perokok</v>
      </c>
      <c r="O1316" s="138">
        <f>insurance9[[#This Row],[charges]]</f>
        <v>18765.87545</v>
      </c>
      <c r="P1316" s="138" t="str" cm="1">
        <f t="array" ref="P1316">INDEX(bmi[bmi name],MATCH(1,(insurance9[[#This Row],[bmi]]&lt;bmi[bmi atas])*(insurance9[[#This Row],[bmi]]&gt;=bmi[bmi bawah]),0),0)</f>
        <v>Overweight</v>
      </c>
      <c r="Q1316" s="138">
        <f>insurance9[[#This Row],[cha]]</f>
        <v>18765.87545</v>
      </c>
      <c r="R1316" s="138" t="str">
        <f>insurance9[[#This Row],[smo]]</f>
        <v>Perokok</v>
      </c>
      <c r="S1316" s="149">
        <f>insurance9[[#This Row],[bmi]]</f>
        <v>23.655000000000001</v>
      </c>
      <c r="T1316" s="149">
        <f>insurance9[[#This Row],[age]]</f>
        <v>30</v>
      </c>
      <c r="U1316" s="149">
        <f>insurance9[[#This Row],[bmi2]]</f>
        <v>23.655000000000001</v>
      </c>
      <c r="V1316">
        <f>insurance9[[#This Row],[charges_class]]</f>
        <v>4</v>
      </c>
      <c r="W1316">
        <f>VLOOKUP(insurance9[[#This Row],[region]],Table2[],2,0)</f>
        <v>1</v>
      </c>
      <c r="X1316">
        <f>IF(insurance9[[#This Row],[sex]]="female",0,1)</f>
        <v>0</v>
      </c>
      <c r="Y1316">
        <f>insurance9[[#This Row],[bmi]]</f>
        <v>23.655000000000001</v>
      </c>
      <c r="Z1316">
        <f>insurance9[[#This Row],[children]]</f>
        <v>3</v>
      </c>
    </row>
    <row r="1317" spans="1:26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 s="29">
        <v>11272.331389999999</v>
      </c>
      <c r="H1317" cm="1">
        <f t="array" ref="H1317">INDEX(kelas_charges[kelas],MATCH(1,(insurance9[[#This Row],[charges]]&gt;=kelas_charges[Lower])*(insurance9[[#This Row],[charges]]&lt;kelas_charges[Upper]),0),1)</f>
        <v>2</v>
      </c>
      <c r="I1317" t="str" cm="1">
        <f t="array" ref="I1317">INDEX(kelas_charges[desc],MATCH(1,(insurance9[[#This Row],[charges]]&gt;=kelas_charges[Lower])*(insurance9[[#This Row],[charges]]&lt;kelas_charges[Upper]),0),1)</f>
        <v>6817 s.d 12512</v>
      </c>
      <c r="J1317">
        <f>IF(insurance9[[#This Row],[charges]]&gt;16700,1,0)</f>
        <v>0</v>
      </c>
      <c r="K1317" s="138">
        <f>insurance9[[#This Row],[charges]]</f>
        <v>11272.331389999999</v>
      </c>
      <c r="L1317">
        <f>insurance9[[#This Row],[age]]</f>
        <v>18</v>
      </c>
      <c r="M1317">
        <f>IF(insurance9[[#This Row],[smoker]]="yes",1,0)</f>
        <v>0</v>
      </c>
      <c r="N1317" t="str">
        <f>IF(insurance9[[#This Row],[smoker]]="yes","Perokok","Non Perokok")</f>
        <v>Non Perokok</v>
      </c>
      <c r="O1317" s="138">
        <f>insurance9[[#This Row],[charges]]</f>
        <v>11272.331389999999</v>
      </c>
      <c r="P1317" s="138" t="str" cm="1">
        <f t="array" ref="P1317">INDEX(bmi[bmi name],MATCH(1,(insurance9[[#This Row],[bmi]]&lt;bmi[bmi atas])*(insurance9[[#This Row],[bmi]]&gt;=bmi[bmi bawah]),0),0)</f>
        <v>Obesitas I</v>
      </c>
      <c r="Q1317" s="138">
        <f>insurance9[[#This Row],[cha]]</f>
        <v>11272.331389999999</v>
      </c>
      <c r="R1317" s="138" t="str">
        <f>insurance9[[#This Row],[smo]]</f>
        <v>Non Perokok</v>
      </c>
      <c r="S1317" s="149">
        <f>insurance9[[#This Row],[bmi]]</f>
        <v>28.31</v>
      </c>
      <c r="T1317" s="149">
        <f>insurance9[[#This Row],[age]]</f>
        <v>18</v>
      </c>
      <c r="U1317" s="149">
        <f>insurance9[[#This Row],[bmi2]]</f>
        <v>28.31</v>
      </c>
      <c r="V1317">
        <f>insurance9[[#This Row],[charges_class]]</f>
        <v>2</v>
      </c>
      <c r="W1317">
        <f>VLOOKUP(insurance9[[#This Row],[region]],Table2[],2,0)</f>
        <v>2</v>
      </c>
      <c r="X1317">
        <f>IF(insurance9[[#This Row],[sex]]="female",0,1)</f>
        <v>1</v>
      </c>
      <c r="Y1317">
        <f>insurance9[[#This Row],[bmi]]</f>
        <v>28.31</v>
      </c>
      <c r="Z1317">
        <f>insurance9[[#This Row],[children]]</f>
        <v>1</v>
      </c>
    </row>
    <row r="1318" spans="1:26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 s="29">
        <v>1731.6769999999999</v>
      </c>
      <c r="H1318" cm="1">
        <f t="array" ref="H1318">INDEX(kelas_charges[kelas],MATCH(1,(insurance9[[#This Row],[charges]]&gt;=kelas_charges[Lower])*(insurance9[[#This Row],[charges]]&lt;kelas_charges[Upper]),0),1)</f>
        <v>1</v>
      </c>
      <c r="I1318" t="str" cm="1">
        <f t="array" ref="I1318">INDEX(kelas_charges[desc],MATCH(1,(insurance9[[#This Row],[charges]]&gt;=kelas_charges[Lower])*(insurance9[[#This Row],[charges]]&lt;kelas_charges[Upper]),0),1)</f>
        <v>1121 s.d 6817</v>
      </c>
      <c r="J1318">
        <f>IF(insurance9[[#This Row],[charges]]&gt;16700,1,0)</f>
        <v>0</v>
      </c>
      <c r="K1318" s="138">
        <f>insurance9[[#This Row],[charges]]</f>
        <v>1731.6769999999999</v>
      </c>
      <c r="L1318">
        <f>insurance9[[#This Row],[age]]</f>
        <v>19</v>
      </c>
      <c r="M1318">
        <f>IF(insurance9[[#This Row],[smoker]]="yes",1,0)</f>
        <v>0</v>
      </c>
      <c r="N1318" t="str">
        <f>IF(insurance9[[#This Row],[smoker]]="yes","Perokok","Non Perokok")</f>
        <v>Non Perokok</v>
      </c>
      <c r="O1318" s="138">
        <f>insurance9[[#This Row],[charges]]</f>
        <v>1731.6769999999999</v>
      </c>
      <c r="P1318" s="138" t="str" cm="1">
        <f t="array" ref="P1318">INDEX(bmi[bmi name],MATCH(1,(insurance9[[#This Row],[bmi]]&lt;bmi[bmi atas])*(insurance9[[#This Row],[bmi]]&gt;=bmi[bmi bawah]),0),0)</f>
        <v>Normal</v>
      </c>
      <c r="Q1318" s="138">
        <f>insurance9[[#This Row],[cha]]</f>
        <v>1731.6769999999999</v>
      </c>
      <c r="R1318" s="138" t="str">
        <f>insurance9[[#This Row],[smo]]</f>
        <v>Non Perokok</v>
      </c>
      <c r="S1318" s="149">
        <f>insurance9[[#This Row],[bmi]]</f>
        <v>20.6</v>
      </c>
      <c r="T1318" s="149">
        <f>insurance9[[#This Row],[age]]</f>
        <v>19</v>
      </c>
      <c r="U1318" s="149">
        <f>insurance9[[#This Row],[bmi2]]</f>
        <v>20.6</v>
      </c>
      <c r="V1318">
        <f>insurance9[[#This Row],[charges_class]]</f>
        <v>1</v>
      </c>
      <c r="W1318">
        <f>VLOOKUP(insurance9[[#This Row],[region]],Table2[],2,0)</f>
        <v>3</v>
      </c>
      <c r="X1318">
        <f>IF(insurance9[[#This Row],[sex]]="female",0,1)</f>
        <v>0</v>
      </c>
      <c r="Y1318">
        <f>insurance9[[#This Row],[bmi]]</f>
        <v>20.6</v>
      </c>
      <c r="Z1318">
        <f>insurance9[[#This Row],[children]]</f>
        <v>0</v>
      </c>
    </row>
    <row r="1319" spans="1:26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 s="29">
        <v>1163.4627</v>
      </c>
      <c r="H1319" cm="1">
        <f t="array" ref="H1319">INDEX(kelas_charges[kelas],MATCH(1,(insurance9[[#This Row],[charges]]&gt;=kelas_charges[Lower])*(insurance9[[#This Row],[charges]]&lt;kelas_charges[Upper]),0),1)</f>
        <v>1</v>
      </c>
      <c r="I1319" t="str" cm="1">
        <f t="array" ref="I1319">INDEX(kelas_charges[desc],MATCH(1,(insurance9[[#This Row],[charges]]&gt;=kelas_charges[Lower])*(insurance9[[#This Row],[charges]]&lt;kelas_charges[Upper]),0),1)</f>
        <v>1121 s.d 6817</v>
      </c>
      <c r="J1319">
        <f>IF(insurance9[[#This Row],[charges]]&gt;16700,1,0)</f>
        <v>0</v>
      </c>
      <c r="K1319" s="138">
        <f>insurance9[[#This Row],[charges]]</f>
        <v>1163.4627</v>
      </c>
      <c r="L1319">
        <f>insurance9[[#This Row],[age]]</f>
        <v>18</v>
      </c>
      <c r="M1319">
        <f>IF(insurance9[[#This Row],[smoker]]="yes",1,0)</f>
        <v>0</v>
      </c>
      <c r="N1319" t="str">
        <f>IF(insurance9[[#This Row],[smoker]]="yes","Perokok","Non Perokok")</f>
        <v>Non Perokok</v>
      </c>
      <c r="O1319" s="138">
        <f>insurance9[[#This Row],[charges]]</f>
        <v>1163.4627</v>
      </c>
      <c r="P1319" s="138" t="str" cm="1">
        <f t="array" ref="P1319">INDEX(bmi[bmi name],MATCH(1,(insurance9[[#This Row],[bmi]]&lt;bmi[bmi atas])*(insurance9[[#This Row],[bmi]]&gt;=bmi[bmi bawah]),0),0)</f>
        <v>Obesitas II</v>
      </c>
      <c r="Q1319" s="138">
        <f>insurance9[[#This Row],[cha]]</f>
        <v>1163.4627</v>
      </c>
      <c r="R1319" s="138" t="str">
        <f>insurance9[[#This Row],[smo]]</f>
        <v>Non Perokok</v>
      </c>
      <c r="S1319" s="149">
        <f>insurance9[[#This Row],[bmi]]</f>
        <v>53.13</v>
      </c>
      <c r="T1319" s="149">
        <f>insurance9[[#This Row],[age]]</f>
        <v>18</v>
      </c>
      <c r="U1319" s="149">
        <f>insurance9[[#This Row],[bmi2]]</f>
        <v>53.13</v>
      </c>
      <c r="V1319">
        <f>insurance9[[#This Row],[charges_class]]</f>
        <v>1</v>
      </c>
      <c r="W1319">
        <f>VLOOKUP(insurance9[[#This Row],[region]],Table2[],2,0)</f>
        <v>4</v>
      </c>
      <c r="X1319">
        <f>IF(insurance9[[#This Row],[sex]]="female",0,1)</f>
        <v>1</v>
      </c>
      <c r="Y1319">
        <f>insurance9[[#This Row],[bmi]]</f>
        <v>53.13</v>
      </c>
      <c r="Z1319">
        <f>insurance9[[#This Row],[children]]</f>
        <v>0</v>
      </c>
    </row>
    <row r="1320" spans="1:26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 s="29">
        <v>19496.71917</v>
      </c>
      <c r="H1320" cm="1">
        <f t="array" ref="H1320">INDEX(kelas_charges[kelas],MATCH(1,(insurance9[[#This Row],[charges]]&gt;=kelas_charges[Lower])*(insurance9[[#This Row],[charges]]&lt;kelas_charges[Upper]),0),1)</f>
        <v>4</v>
      </c>
      <c r="I1320" t="str" cm="1">
        <f t="array" ref="I1320">INDEX(kelas_charges[desc],MATCH(1,(insurance9[[#This Row],[charges]]&gt;=kelas_charges[Lower])*(insurance9[[#This Row],[charges]]&lt;kelas_charges[Upper]),0),1)</f>
        <v>18207 s.d 23903</v>
      </c>
      <c r="J1320">
        <f>IF(insurance9[[#This Row],[charges]]&gt;16700,1,0)</f>
        <v>1</v>
      </c>
      <c r="K1320" s="138">
        <f>insurance9[[#This Row],[charges]]</f>
        <v>19496.71917</v>
      </c>
      <c r="L1320">
        <f>insurance9[[#This Row],[age]]</f>
        <v>35</v>
      </c>
      <c r="M1320">
        <f>IF(insurance9[[#This Row],[smoker]]="yes",1,0)</f>
        <v>0</v>
      </c>
      <c r="N1320" t="str">
        <f>IF(insurance9[[#This Row],[smoker]]="yes","Perokok","Non Perokok")</f>
        <v>Non Perokok</v>
      </c>
      <c r="O1320" s="138">
        <f>insurance9[[#This Row],[charges]]</f>
        <v>19496.71917</v>
      </c>
      <c r="P1320" s="138" t="str" cm="1">
        <f t="array" ref="P1320">INDEX(bmi[bmi name],MATCH(1,(insurance9[[#This Row],[bmi]]&lt;bmi[bmi atas])*(insurance9[[#This Row],[bmi]]&gt;=bmi[bmi bawah]),0),0)</f>
        <v>Obesitas II</v>
      </c>
      <c r="Q1320" s="138">
        <f>insurance9[[#This Row],[cha]]</f>
        <v>19496.71917</v>
      </c>
      <c r="R1320" s="138" t="str">
        <f>insurance9[[#This Row],[smo]]</f>
        <v>Non Perokok</v>
      </c>
      <c r="S1320" s="149">
        <f>insurance9[[#This Row],[bmi]]</f>
        <v>39.71</v>
      </c>
      <c r="T1320" s="149">
        <f>insurance9[[#This Row],[age]]</f>
        <v>35</v>
      </c>
      <c r="U1320" s="149">
        <f>insurance9[[#This Row],[bmi2]]</f>
        <v>39.71</v>
      </c>
      <c r="V1320">
        <f>insurance9[[#This Row],[charges_class]]</f>
        <v>4</v>
      </c>
      <c r="W1320">
        <f>VLOOKUP(insurance9[[#This Row],[region]],Table2[],2,0)</f>
        <v>2</v>
      </c>
      <c r="X1320">
        <f>IF(insurance9[[#This Row],[sex]]="female",0,1)</f>
        <v>1</v>
      </c>
      <c r="Y1320">
        <f>insurance9[[#This Row],[bmi]]</f>
        <v>39.71</v>
      </c>
      <c r="Z1320">
        <f>insurance9[[#This Row],[children]]</f>
        <v>4</v>
      </c>
    </row>
    <row r="1321" spans="1:26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 s="29">
        <v>7201.7008500000002</v>
      </c>
      <c r="H1321" cm="1">
        <f t="array" ref="H1321">INDEX(kelas_charges[kelas],MATCH(1,(insurance9[[#This Row],[charges]]&gt;=kelas_charges[Lower])*(insurance9[[#This Row],[charges]]&lt;kelas_charges[Upper]),0),1)</f>
        <v>2</v>
      </c>
      <c r="I1321" t="str" cm="1">
        <f t="array" ref="I1321">INDEX(kelas_charges[desc],MATCH(1,(insurance9[[#This Row],[charges]]&gt;=kelas_charges[Lower])*(insurance9[[#This Row],[charges]]&lt;kelas_charges[Upper]),0),1)</f>
        <v>6817 s.d 12512</v>
      </c>
      <c r="J1321">
        <f>IF(insurance9[[#This Row],[charges]]&gt;16700,1,0)</f>
        <v>0</v>
      </c>
      <c r="K1321" s="138">
        <f>insurance9[[#This Row],[charges]]</f>
        <v>7201.7008500000002</v>
      </c>
      <c r="L1321">
        <f>insurance9[[#This Row],[age]]</f>
        <v>39</v>
      </c>
      <c r="M1321">
        <f>IF(insurance9[[#This Row],[smoker]]="yes",1,0)</f>
        <v>0</v>
      </c>
      <c r="N1321" t="str">
        <f>IF(insurance9[[#This Row],[smoker]]="yes","Perokok","Non Perokok")</f>
        <v>Non Perokok</v>
      </c>
      <c r="O1321" s="138">
        <f>insurance9[[#This Row],[charges]]</f>
        <v>7201.7008500000002</v>
      </c>
      <c r="P1321" s="138" t="str" cm="1">
        <f t="array" ref="P1321">INDEX(bmi[bmi name],MATCH(1,(insurance9[[#This Row],[bmi]]&lt;bmi[bmi atas])*(insurance9[[#This Row],[bmi]]&gt;=bmi[bmi bawah]),0),0)</f>
        <v>Obesitas I</v>
      </c>
      <c r="Q1321" s="138">
        <f>insurance9[[#This Row],[cha]]</f>
        <v>7201.7008500000002</v>
      </c>
      <c r="R1321" s="138" t="str">
        <f>insurance9[[#This Row],[smo]]</f>
        <v>Non Perokok</v>
      </c>
      <c r="S1321" s="149">
        <f>insurance9[[#This Row],[bmi]]</f>
        <v>26.315000000000001</v>
      </c>
      <c r="T1321" s="149">
        <f>insurance9[[#This Row],[age]]</f>
        <v>39</v>
      </c>
      <c r="U1321" s="149">
        <f>insurance9[[#This Row],[bmi2]]</f>
        <v>26.315000000000001</v>
      </c>
      <c r="V1321">
        <f>insurance9[[#This Row],[charges_class]]</f>
        <v>2</v>
      </c>
      <c r="W1321">
        <f>VLOOKUP(insurance9[[#This Row],[region]],Table2[],2,0)</f>
        <v>1</v>
      </c>
      <c r="X1321">
        <f>IF(insurance9[[#This Row],[sex]]="female",0,1)</f>
        <v>0</v>
      </c>
      <c r="Y1321">
        <f>insurance9[[#This Row],[bmi]]</f>
        <v>26.315000000000001</v>
      </c>
      <c r="Z1321">
        <f>insurance9[[#This Row],[children]]</f>
        <v>2</v>
      </c>
    </row>
    <row r="1322" spans="1:26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 s="29">
        <v>5425.0233500000004</v>
      </c>
      <c r="H1322" cm="1">
        <f t="array" ref="H1322">INDEX(kelas_charges[kelas],MATCH(1,(insurance9[[#This Row],[charges]]&gt;=kelas_charges[Lower])*(insurance9[[#This Row],[charges]]&lt;kelas_charges[Upper]),0),1)</f>
        <v>1</v>
      </c>
      <c r="I1322" t="str" cm="1">
        <f t="array" ref="I1322">INDEX(kelas_charges[desc],MATCH(1,(insurance9[[#This Row],[charges]]&gt;=kelas_charges[Lower])*(insurance9[[#This Row],[charges]]&lt;kelas_charges[Upper]),0),1)</f>
        <v>1121 s.d 6817</v>
      </c>
      <c r="J1322">
        <f>IF(insurance9[[#This Row],[charges]]&gt;16700,1,0)</f>
        <v>0</v>
      </c>
      <c r="K1322" s="138">
        <f>insurance9[[#This Row],[charges]]</f>
        <v>5425.0233500000004</v>
      </c>
      <c r="L1322">
        <f>insurance9[[#This Row],[age]]</f>
        <v>31</v>
      </c>
      <c r="M1322">
        <f>IF(insurance9[[#This Row],[smoker]]="yes",1,0)</f>
        <v>0</v>
      </c>
      <c r="N1322" t="str">
        <f>IF(insurance9[[#This Row],[smoker]]="yes","Perokok","Non Perokok")</f>
        <v>Non Perokok</v>
      </c>
      <c r="O1322" s="138">
        <f>insurance9[[#This Row],[charges]]</f>
        <v>5425.0233500000004</v>
      </c>
      <c r="P1322" s="138" t="str" cm="1">
        <f t="array" ref="P1322">INDEX(bmi[bmi name],MATCH(1,(insurance9[[#This Row],[bmi]]&lt;bmi[bmi atas])*(insurance9[[#This Row],[bmi]]&gt;=bmi[bmi bawah]),0),0)</f>
        <v>Obesitas II</v>
      </c>
      <c r="Q1322" s="138">
        <f>insurance9[[#This Row],[cha]]</f>
        <v>5425.0233500000004</v>
      </c>
      <c r="R1322" s="138" t="str">
        <f>insurance9[[#This Row],[smo]]</f>
        <v>Non Perokok</v>
      </c>
      <c r="S1322" s="149">
        <f>insurance9[[#This Row],[bmi]]</f>
        <v>31.065000000000001</v>
      </c>
      <c r="T1322" s="149">
        <f>insurance9[[#This Row],[age]]</f>
        <v>31</v>
      </c>
      <c r="U1322" s="149">
        <f>insurance9[[#This Row],[bmi2]]</f>
        <v>31.065000000000001</v>
      </c>
      <c r="V1322">
        <f>insurance9[[#This Row],[charges_class]]</f>
        <v>1</v>
      </c>
      <c r="W1322">
        <f>VLOOKUP(insurance9[[#This Row],[region]],Table2[],2,0)</f>
        <v>1</v>
      </c>
      <c r="X1322">
        <f>IF(insurance9[[#This Row],[sex]]="female",0,1)</f>
        <v>1</v>
      </c>
      <c r="Y1322">
        <f>insurance9[[#This Row],[bmi]]</f>
        <v>31.065000000000001</v>
      </c>
      <c r="Z1322">
        <f>insurance9[[#This Row],[children]]</f>
        <v>3</v>
      </c>
    </row>
    <row r="1323" spans="1:26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 s="29">
        <v>28101.333050000001</v>
      </c>
      <c r="H1323" cm="1">
        <f t="array" ref="H1323">INDEX(kelas_charges[kelas],MATCH(1,(insurance9[[#This Row],[charges]]&gt;=kelas_charges[Lower])*(insurance9[[#This Row],[charges]]&lt;kelas_charges[Upper]),0),1)</f>
        <v>5</v>
      </c>
      <c r="I1323" t="str" cm="1">
        <f t="array" ref="I1323">INDEX(kelas_charges[desc],MATCH(1,(insurance9[[#This Row],[charges]]&gt;=kelas_charges[Lower])*(insurance9[[#This Row],[charges]]&lt;kelas_charges[Upper]),0),1)</f>
        <v>23903 s.d 29598</v>
      </c>
      <c r="J1323">
        <f>IF(insurance9[[#This Row],[charges]]&gt;16700,1,0)</f>
        <v>1</v>
      </c>
      <c r="K1323" s="138">
        <f>insurance9[[#This Row],[charges]]</f>
        <v>28101.333050000001</v>
      </c>
      <c r="L1323">
        <f>insurance9[[#This Row],[age]]</f>
        <v>62</v>
      </c>
      <c r="M1323">
        <f>IF(insurance9[[#This Row],[smoker]]="yes",1,0)</f>
        <v>1</v>
      </c>
      <c r="N1323" t="str">
        <f>IF(insurance9[[#This Row],[smoker]]="yes","Perokok","Non Perokok")</f>
        <v>Perokok</v>
      </c>
      <c r="O1323" s="138">
        <f>insurance9[[#This Row],[charges]]</f>
        <v>28101.333050000001</v>
      </c>
      <c r="P1323" s="138" t="str" cm="1">
        <f t="array" ref="P1323">INDEX(bmi[bmi name],MATCH(1,(insurance9[[#This Row],[bmi]]&lt;bmi[bmi atas])*(insurance9[[#This Row],[bmi]]&gt;=bmi[bmi bawah]),0),0)</f>
        <v>Obesitas I</v>
      </c>
      <c r="Q1323" s="138">
        <f>insurance9[[#This Row],[cha]]</f>
        <v>28101.333050000001</v>
      </c>
      <c r="R1323" s="138" t="str">
        <f>insurance9[[#This Row],[smo]]</f>
        <v>Perokok</v>
      </c>
      <c r="S1323" s="149">
        <f>insurance9[[#This Row],[bmi]]</f>
        <v>26.695</v>
      </c>
      <c r="T1323" s="149">
        <f>insurance9[[#This Row],[age]]</f>
        <v>62</v>
      </c>
      <c r="U1323" s="149">
        <f>insurance9[[#This Row],[bmi2]]</f>
        <v>26.695</v>
      </c>
      <c r="V1323">
        <f>insurance9[[#This Row],[charges_class]]</f>
        <v>5</v>
      </c>
      <c r="W1323">
        <f>VLOOKUP(insurance9[[#This Row],[region]],Table2[],2,0)</f>
        <v>2</v>
      </c>
      <c r="X1323">
        <f>IF(insurance9[[#This Row],[sex]]="female",0,1)</f>
        <v>1</v>
      </c>
      <c r="Y1323">
        <f>insurance9[[#This Row],[bmi]]</f>
        <v>26.695</v>
      </c>
      <c r="Z1323">
        <f>insurance9[[#This Row],[children]]</f>
        <v>0</v>
      </c>
    </row>
    <row r="1324" spans="1:26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 s="29">
        <v>12981.3457</v>
      </c>
      <c r="H1324" cm="1">
        <f t="array" ref="H1324">INDEX(kelas_charges[kelas],MATCH(1,(insurance9[[#This Row],[charges]]&gt;=kelas_charges[Lower])*(insurance9[[#This Row],[charges]]&lt;kelas_charges[Upper]),0),1)</f>
        <v>3</v>
      </c>
      <c r="I1324" t="str" cm="1">
        <f t="array" ref="I1324">INDEX(kelas_charges[desc],MATCH(1,(insurance9[[#This Row],[charges]]&gt;=kelas_charges[Lower])*(insurance9[[#This Row],[charges]]&lt;kelas_charges[Upper]),0),1)</f>
        <v>12512 s.d 18207</v>
      </c>
      <c r="J1324">
        <f>IF(insurance9[[#This Row],[charges]]&gt;16700,1,0)</f>
        <v>0</v>
      </c>
      <c r="K1324" s="138">
        <f>insurance9[[#This Row],[charges]]</f>
        <v>12981.3457</v>
      </c>
      <c r="L1324">
        <f>insurance9[[#This Row],[age]]</f>
        <v>62</v>
      </c>
      <c r="M1324">
        <f>IF(insurance9[[#This Row],[smoker]]="yes",1,0)</f>
        <v>0</v>
      </c>
      <c r="N1324" t="str">
        <f>IF(insurance9[[#This Row],[smoker]]="yes","Perokok","Non Perokok")</f>
        <v>Non Perokok</v>
      </c>
      <c r="O1324" s="138">
        <f>insurance9[[#This Row],[charges]]</f>
        <v>12981.3457</v>
      </c>
      <c r="P1324" s="138" t="str" cm="1">
        <f t="array" ref="P1324">INDEX(bmi[bmi name],MATCH(1,(insurance9[[#This Row],[bmi]]&lt;bmi[bmi atas])*(insurance9[[#This Row],[bmi]]&gt;=bmi[bmi bawah]),0),0)</f>
        <v>Obesitas II</v>
      </c>
      <c r="Q1324" s="138">
        <f>insurance9[[#This Row],[cha]]</f>
        <v>12981.3457</v>
      </c>
      <c r="R1324" s="138" t="str">
        <f>insurance9[[#This Row],[smo]]</f>
        <v>Non Perokok</v>
      </c>
      <c r="S1324" s="149">
        <f>insurance9[[#This Row],[bmi]]</f>
        <v>38.83</v>
      </c>
      <c r="T1324" s="149">
        <f>insurance9[[#This Row],[age]]</f>
        <v>62</v>
      </c>
      <c r="U1324" s="149">
        <f>insurance9[[#This Row],[bmi2]]</f>
        <v>38.83</v>
      </c>
      <c r="V1324">
        <f>insurance9[[#This Row],[charges_class]]</f>
        <v>3</v>
      </c>
      <c r="W1324">
        <f>VLOOKUP(insurance9[[#This Row],[region]],Table2[],2,0)</f>
        <v>4</v>
      </c>
      <c r="X1324">
        <f>IF(insurance9[[#This Row],[sex]]="female",0,1)</f>
        <v>1</v>
      </c>
      <c r="Y1324">
        <f>insurance9[[#This Row],[bmi]]</f>
        <v>38.83</v>
      </c>
      <c r="Z1324">
        <f>insurance9[[#This Row],[children]]</f>
        <v>0</v>
      </c>
    </row>
    <row r="1325" spans="1:26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 s="29">
        <v>43896.376300000004</v>
      </c>
      <c r="H1325" cm="1">
        <f t="array" ref="H1325">INDEX(kelas_charges[kelas],MATCH(1,(insurance9[[#This Row],[charges]]&gt;=kelas_charges[Lower])*(insurance9[[#This Row],[charges]]&lt;kelas_charges[Upper]),0),1)</f>
        <v>8</v>
      </c>
      <c r="I1325" t="str" cm="1">
        <f t="array" ref="I1325">INDEX(kelas_charges[desc],MATCH(1,(insurance9[[#This Row],[charges]]&gt;=kelas_charges[Lower])*(insurance9[[#This Row],[charges]]&lt;kelas_charges[Upper]),0),1)</f>
        <v>40989 s.d 46684</v>
      </c>
      <c r="J1325">
        <f>IF(insurance9[[#This Row],[charges]]&gt;16700,1,0)</f>
        <v>1</v>
      </c>
      <c r="K1325" s="138">
        <f>insurance9[[#This Row],[charges]]</f>
        <v>43896.376300000004</v>
      </c>
      <c r="L1325">
        <f>insurance9[[#This Row],[age]]</f>
        <v>42</v>
      </c>
      <c r="M1325">
        <f>IF(insurance9[[#This Row],[smoker]]="yes",1,0)</f>
        <v>1</v>
      </c>
      <c r="N1325" t="str">
        <f>IF(insurance9[[#This Row],[smoker]]="yes","Perokok","Non Perokok")</f>
        <v>Perokok</v>
      </c>
      <c r="O1325" s="138">
        <f>insurance9[[#This Row],[charges]]</f>
        <v>43896.376300000004</v>
      </c>
      <c r="P1325" s="138" t="str" cm="1">
        <f t="array" ref="P1325">INDEX(bmi[bmi name],MATCH(1,(insurance9[[#This Row],[bmi]]&lt;bmi[bmi atas])*(insurance9[[#This Row],[bmi]]&gt;=bmi[bmi bawah]),0),0)</f>
        <v>Obesitas II</v>
      </c>
      <c r="Q1325" s="138">
        <f>insurance9[[#This Row],[cha]]</f>
        <v>43896.376300000004</v>
      </c>
      <c r="R1325" s="138" t="str">
        <f>insurance9[[#This Row],[smo]]</f>
        <v>Perokok</v>
      </c>
      <c r="S1325" s="149">
        <f>insurance9[[#This Row],[bmi]]</f>
        <v>40.369999999999997</v>
      </c>
      <c r="T1325" s="149">
        <f>insurance9[[#This Row],[age]]</f>
        <v>42</v>
      </c>
      <c r="U1325" s="149">
        <f>insurance9[[#This Row],[bmi2]]</f>
        <v>40.369999999999997</v>
      </c>
      <c r="V1325">
        <f>insurance9[[#This Row],[charges_class]]</f>
        <v>8</v>
      </c>
      <c r="W1325">
        <f>VLOOKUP(insurance9[[#This Row],[region]],Table2[],2,0)</f>
        <v>4</v>
      </c>
      <c r="X1325">
        <f>IF(insurance9[[#This Row],[sex]]="female",0,1)</f>
        <v>0</v>
      </c>
      <c r="Y1325">
        <f>insurance9[[#This Row],[bmi]]</f>
        <v>40.369999999999997</v>
      </c>
      <c r="Z1325">
        <f>insurance9[[#This Row],[children]]</f>
        <v>2</v>
      </c>
    </row>
    <row r="1326" spans="1:26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 s="29">
        <v>4239.8926499999998</v>
      </c>
      <c r="H1326" cm="1">
        <f t="array" ref="H1326">INDEX(kelas_charges[kelas],MATCH(1,(insurance9[[#This Row],[charges]]&gt;=kelas_charges[Lower])*(insurance9[[#This Row],[charges]]&lt;kelas_charges[Upper]),0),1)</f>
        <v>1</v>
      </c>
      <c r="I1326" t="str" cm="1">
        <f t="array" ref="I1326">INDEX(kelas_charges[desc],MATCH(1,(insurance9[[#This Row],[charges]]&gt;=kelas_charges[Lower])*(insurance9[[#This Row],[charges]]&lt;kelas_charges[Upper]),0),1)</f>
        <v>1121 s.d 6817</v>
      </c>
      <c r="J1326">
        <f>IF(insurance9[[#This Row],[charges]]&gt;16700,1,0)</f>
        <v>0</v>
      </c>
      <c r="K1326" s="138">
        <f>insurance9[[#This Row],[charges]]</f>
        <v>4239.8926499999998</v>
      </c>
      <c r="L1326">
        <f>insurance9[[#This Row],[age]]</f>
        <v>31</v>
      </c>
      <c r="M1326">
        <f>IF(insurance9[[#This Row],[smoker]]="yes",1,0)</f>
        <v>0</v>
      </c>
      <c r="N1326" t="str">
        <f>IF(insurance9[[#This Row],[smoker]]="yes","Perokok","Non Perokok")</f>
        <v>Non Perokok</v>
      </c>
      <c r="O1326" s="138">
        <f>insurance9[[#This Row],[charges]]</f>
        <v>4239.8926499999998</v>
      </c>
      <c r="P1326" s="138" t="str" cm="1">
        <f t="array" ref="P1326">INDEX(bmi[bmi name],MATCH(1,(insurance9[[#This Row],[bmi]]&lt;bmi[bmi atas])*(insurance9[[#This Row],[bmi]]&gt;=bmi[bmi bawah]),0),0)</f>
        <v>Obesitas I</v>
      </c>
      <c r="Q1326" s="138">
        <f>insurance9[[#This Row],[cha]]</f>
        <v>4239.8926499999998</v>
      </c>
      <c r="R1326" s="138" t="str">
        <f>insurance9[[#This Row],[smo]]</f>
        <v>Non Perokok</v>
      </c>
      <c r="S1326" s="149">
        <f>insurance9[[#This Row],[bmi]]</f>
        <v>25.934999999999999</v>
      </c>
      <c r="T1326" s="149">
        <f>insurance9[[#This Row],[age]]</f>
        <v>31</v>
      </c>
      <c r="U1326" s="149">
        <f>insurance9[[#This Row],[bmi2]]</f>
        <v>25.934999999999999</v>
      </c>
      <c r="V1326">
        <f>insurance9[[#This Row],[charges_class]]</f>
        <v>1</v>
      </c>
      <c r="W1326">
        <f>VLOOKUP(insurance9[[#This Row],[region]],Table2[],2,0)</f>
        <v>1</v>
      </c>
      <c r="X1326">
        <f>IF(insurance9[[#This Row],[sex]]="female",0,1)</f>
        <v>1</v>
      </c>
      <c r="Y1326">
        <f>insurance9[[#This Row],[bmi]]</f>
        <v>25.934999999999999</v>
      </c>
      <c r="Z1326">
        <f>insurance9[[#This Row],[children]]</f>
        <v>1</v>
      </c>
    </row>
    <row r="1327" spans="1:26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 s="29">
        <v>13143.336649999999</v>
      </c>
      <c r="H1327" cm="1">
        <f t="array" ref="H1327">INDEX(kelas_charges[kelas],MATCH(1,(insurance9[[#This Row],[charges]]&gt;=kelas_charges[Lower])*(insurance9[[#This Row],[charges]]&lt;kelas_charges[Upper]),0),1)</f>
        <v>3</v>
      </c>
      <c r="I1327" t="str" cm="1">
        <f t="array" ref="I1327">INDEX(kelas_charges[desc],MATCH(1,(insurance9[[#This Row],[charges]]&gt;=kelas_charges[Lower])*(insurance9[[#This Row],[charges]]&lt;kelas_charges[Upper]),0),1)</f>
        <v>12512 s.d 18207</v>
      </c>
      <c r="J1327">
        <f>IF(insurance9[[#This Row],[charges]]&gt;16700,1,0)</f>
        <v>0</v>
      </c>
      <c r="K1327" s="138">
        <f>insurance9[[#This Row],[charges]]</f>
        <v>13143.336649999999</v>
      </c>
      <c r="L1327">
        <f>insurance9[[#This Row],[age]]</f>
        <v>61</v>
      </c>
      <c r="M1327">
        <f>IF(insurance9[[#This Row],[smoker]]="yes",1,0)</f>
        <v>0</v>
      </c>
      <c r="N1327" t="str">
        <f>IF(insurance9[[#This Row],[smoker]]="yes","Perokok","Non Perokok")</f>
        <v>Non Perokok</v>
      </c>
      <c r="O1327" s="138">
        <f>insurance9[[#This Row],[charges]]</f>
        <v>13143.336649999999</v>
      </c>
      <c r="P1327" s="138" t="str" cm="1">
        <f t="array" ref="P1327">INDEX(bmi[bmi name],MATCH(1,(insurance9[[#This Row],[bmi]]&lt;bmi[bmi atas])*(insurance9[[#This Row],[bmi]]&gt;=bmi[bmi bawah]),0),0)</f>
        <v>Obesitas II</v>
      </c>
      <c r="Q1327" s="138">
        <f>insurance9[[#This Row],[cha]]</f>
        <v>13143.336649999999</v>
      </c>
      <c r="R1327" s="138" t="str">
        <f>insurance9[[#This Row],[smo]]</f>
        <v>Non Perokok</v>
      </c>
      <c r="S1327" s="149">
        <f>insurance9[[#This Row],[bmi]]</f>
        <v>33.534999999999997</v>
      </c>
      <c r="T1327" s="149">
        <f>insurance9[[#This Row],[age]]</f>
        <v>61</v>
      </c>
      <c r="U1327" s="149">
        <f>insurance9[[#This Row],[bmi2]]</f>
        <v>33.534999999999997</v>
      </c>
      <c r="V1327">
        <f>insurance9[[#This Row],[charges_class]]</f>
        <v>3</v>
      </c>
      <c r="W1327">
        <f>VLOOKUP(insurance9[[#This Row],[region]],Table2[],2,0)</f>
        <v>2</v>
      </c>
      <c r="X1327">
        <f>IF(insurance9[[#This Row],[sex]]="female",0,1)</f>
        <v>1</v>
      </c>
      <c r="Y1327">
        <f>insurance9[[#This Row],[bmi]]</f>
        <v>33.534999999999997</v>
      </c>
      <c r="Z1327">
        <f>insurance9[[#This Row],[children]]</f>
        <v>0</v>
      </c>
    </row>
    <row r="1328" spans="1:26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 s="29">
        <v>7050.0213000000003</v>
      </c>
      <c r="H1328" cm="1">
        <f t="array" ref="H1328">INDEX(kelas_charges[kelas],MATCH(1,(insurance9[[#This Row],[charges]]&gt;=kelas_charges[Lower])*(insurance9[[#This Row],[charges]]&lt;kelas_charges[Upper]),0),1)</f>
        <v>2</v>
      </c>
      <c r="I1328" t="str" cm="1">
        <f t="array" ref="I1328">INDEX(kelas_charges[desc],MATCH(1,(insurance9[[#This Row],[charges]]&gt;=kelas_charges[Lower])*(insurance9[[#This Row],[charges]]&lt;kelas_charges[Upper]),0),1)</f>
        <v>6817 s.d 12512</v>
      </c>
      <c r="J1328">
        <f>IF(insurance9[[#This Row],[charges]]&gt;16700,1,0)</f>
        <v>0</v>
      </c>
      <c r="K1328" s="138">
        <f>insurance9[[#This Row],[charges]]</f>
        <v>7050.0213000000003</v>
      </c>
      <c r="L1328">
        <f>insurance9[[#This Row],[age]]</f>
        <v>42</v>
      </c>
      <c r="M1328">
        <f>IF(insurance9[[#This Row],[smoker]]="yes",1,0)</f>
        <v>0</v>
      </c>
      <c r="N1328" t="str">
        <f>IF(insurance9[[#This Row],[smoker]]="yes","Perokok","Non Perokok")</f>
        <v>Non Perokok</v>
      </c>
      <c r="O1328" s="138">
        <f>insurance9[[#This Row],[charges]]</f>
        <v>7050.0213000000003</v>
      </c>
      <c r="P1328" s="138" t="str" cm="1">
        <f t="array" ref="P1328">INDEX(bmi[bmi name],MATCH(1,(insurance9[[#This Row],[bmi]]&lt;bmi[bmi atas])*(insurance9[[#This Row],[bmi]]&gt;=bmi[bmi bawah]),0),0)</f>
        <v>Obesitas II</v>
      </c>
      <c r="Q1328" s="138">
        <f>insurance9[[#This Row],[cha]]</f>
        <v>7050.0213000000003</v>
      </c>
      <c r="R1328" s="138" t="str">
        <f>insurance9[[#This Row],[smo]]</f>
        <v>Non Perokok</v>
      </c>
      <c r="S1328" s="149">
        <f>insurance9[[#This Row],[bmi]]</f>
        <v>32.869999999999997</v>
      </c>
      <c r="T1328" s="149">
        <f>insurance9[[#This Row],[age]]</f>
        <v>42</v>
      </c>
      <c r="U1328" s="149">
        <f>insurance9[[#This Row],[bmi2]]</f>
        <v>32.869999999999997</v>
      </c>
      <c r="V1328">
        <f>insurance9[[#This Row],[charges_class]]</f>
        <v>2</v>
      </c>
      <c r="W1328">
        <f>VLOOKUP(insurance9[[#This Row],[region]],Table2[],2,0)</f>
        <v>2</v>
      </c>
      <c r="X1328">
        <f>IF(insurance9[[#This Row],[sex]]="female",0,1)</f>
        <v>0</v>
      </c>
      <c r="Y1328">
        <f>insurance9[[#This Row],[bmi]]</f>
        <v>32.869999999999997</v>
      </c>
      <c r="Z1328">
        <f>insurance9[[#This Row],[children]]</f>
        <v>0</v>
      </c>
    </row>
    <row r="1329" spans="1:26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 s="29">
        <v>9377.9046999999991</v>
      </c>
      <c r="H1329" cm="1">
        <f t="array" ref="H1329">INDEX(kelas_charges[kelas],MATCH(1,(insurance9[[#This Row],[charges]]&gt;=kelas_charges[Lower])*(insurance9[[#This Row],[charges]]&lt;kelas_charges[Upper]),0),1)</f>
        <v>2</v>
      </c>
      <c r="I1329" t="str" cm="1">
        <f t="array" ref="I1329">INDEX(kelas_charges[desc],MATCH(1,(insurance9[[#This Row],[charges]]&gt;=kelas_charges[Lower])*(insurance9[[#This Row],[charges]]&lt;kelas_charges[Upper]),0),1)</f>
        <v>6817 s.d 12512</v>
      </c>
      <c r="J1329">
        <f>IF(insurance9[[#This Row],[charges]]&gt;16700,1,0)</f>
        <v>0</v>
      </c>
      <c r="K1329" s="138">
        <f>insurance9[[#This Row],[charges]]</f>
        <v>9377.9046999999991</v>
      </c>
      <c r="L1329">
        <f>insurance9[[#This Row],[age]]</f>
        <v>51</v>
      </c>
      <c r="M1329">
        <f>IF(insurance9[[#This Row],[smoker]]="yes",1,0)</f>
        <v>0</v>
      </c>
      <c r="N1329" t="str">
        <f>IF(insurance9[[#This Row],[smoker]]="yes","Perokok","Non Perokok")</f>
        <v>Non Perokok</v>
      </c>
      <c r="O1329" s="138">
        <f>insurance9[[#This Row],[charges]]</f>
        <v>9377.9046999999991</v>
      </c>
      <c r="P1329" s="138" t="str" cm="1">
        <f t="array" ref="P1329">INDEX(bmi[bmi name],MATCH(1,(insurance9[[#This Row],[bmi]]&lt;bmi[bmi atas])*(insurance9[[#This Row],[bmi]]&gt;=bmi[bmi bawah]),0),0)</f>
        <v>Obesitas II</v>
      </c>
      <c r="Q1329" s="138">
        <f>insurance9[[#This Row],[cha]]</f>
        <v>9377.9046999999991</v>
      </c>
      <c r="R1329" s="138" t="str">
        <f>insurance9[[#This Row],[smo]]</f>
        <v>Non Perokok</v>
      </c>
      <c r="S1329" s="149">
        <f>insurance9[[#This Row],[bmi]]</f>
        <v>30.03</v>
      </c>
      <c r="T1329" s="149">
        <f>insurance9[[#This Row],[age]]</f>
        <v>51</v>
      </c>
      <c r="U1329" s="149">
        <f>insurance9[[#This Row],[bmi2]]</f>
        <v>30.03</v>
      </c>
      <c r="V1329">
        <f>insurance9[[#This Row],[charges_class]]</f>
        <v>2</v>
      </c>
      <c r="W1329">
        <f>VLOOKUP(insurance9[[#This Row],[region]],Table2[],2,0)</f>
        <v>4</v>
      </c>
      <c r="X1329">
        <f>IF(insurance9[[#This Row],[sex]]="female",0,1)</f>
        <v>1</v>
      </c>
      <c r="Y1329">
        <f>insurance9[[#This Row],[bmi]]</f>
        <v>30.03</v>
      </c>
      <c r="Z1329">
        <f>insurance9[[#This Row],[children]]</f>
        <v>1</v>
      </c>
    </row>
    <row r="1330" spans="1:26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 s="29">
        <v>22395.74424</v>
      </c>
      <c r="H1330" cm="1">
        <f t="array" ref="H1330">INDEX(kelas_charges[kelas],MATCH(1,(insurance9[[#This Row],[charges]]&gt;=kelas_charges[Lower])*(insurance9[[#This Row],[charges]]&lt;kelas_charges[Upper]),0),1)</f>
        <v>4</v>
      </c>
      <c r="I1330" t="str" cm="1">
        <f t="array" ref="I1330">INDEX(kelas_charges[desc],MATCH(1,(insurance9[[#This Row],[charges]]&gt;=kelas_charges[Lower])*(insurance9[[#This Row],[charges]]&lt;kelas_charges[Upper]),0),1)</f>
        <v>18207 s.d 23903</v>
      </c>
      <c r="J1330">
        <f>IF(insurance9[[#This Row],[charges]]&gt;16700,1,0)</f>
        <v>1</v>
      </c>
      <c r="K1330" s="138">
        <f>insurance9[[#This Row],[charges]]</f>
        <v>22395.74424</v>
      </c>
      <c r="L1330">
        <f>insurance9[[#This Row],[age]]</f>
        <v>23</v>
      </c>
      <c r="M1330">
        <f>IF(insurance9[[#This Row],[smoker]]="yes",1,0)</f>
        <v>0</v>
      </c>
      <c r="N1330" t="str">
        <f>IF(insurance9[[#This Row],[smoker]]="yes","Perokok","Non Perokok")</f>
        <v>Non Perokok</v>
      </c>
      <c r="O1330" s="138">
        <f>insurance9[[#This Row],[charges]]</f>
        <v>22395.74424</v>
      </c>
      <c r="P1330" s="138" t="str" cm="1">
        <f t="array" ref="P1330">INDEX(bmi[bmi name],MATCH(1,(insurance9[[#This Row],[bmi]]&lt;bmi[bmi atas])*(insurance9[[#This Row],[bmi]]&gt;=bmi[bmi bawah]),0),0)</f>
        <v>Overweight</v>
      </c>
      <c r="Q1330" s="138">
        <f>insurance9[[#This Row],[cha]]</f>
        <v>22395.74424</v>
      </c>
      <c r="R1330" s="138" t="str">
        <f>insurance9[[#This Row],[smo]]</f>
        <v>Non Perokok</v>
      </c>
      <c r="S1330" s="149">
        <f>insurance9[[#This Row],[bmi]]</f>
        <v>24.225000000000001</v>
      </c>
      <c r="T1330" s="149">
        <f>insurance9[[#This Row],[age]]</f>
        <v>23</v>
      </c>
      <c r="U1330" s="149">
        <f>insurance9[[#This Row],[bmi2]]</f>
        <v>24.225000000000001</v>
      </c>
      <c r="V1330">
        <f>insurance9[[#This Row],[charges_class]]</f>
        <v>4</v>
      </c>
      <c r="W1330">
        <f>VLOOKUP(insurance9[[#This Row],[region]],Table2[],2,0)</f>
        <v>2</v>
      </c>
      <c r="X1330">
        <f>IF(insurance9[[#This Row],[sex]]="female",0,1)</f>
        <v>0</v>
      </c>
      <c r="Y1330">
        <f>insurance9[[#This Row],[bmi]]</f>
        <v>24.225000000000001</v>
      </c>
      <c r="Z1330">
        <f>insurance9[[#This Row],[children]]</f>
        <v>2</v>
      </c>
    </row>
    <row r="1331" spans="1:26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 s="29">
        <v>10325.206</v>
      </c>
      <c r="H1331" cm="1">
        <f t="array" ref="H1331">INDEX(kelas_charges[kelas],MATCH(1,(insurance9[[#This Row],[charges]]&gt;=kelas_charges[Lower])*(insurance9[[#This Row],[charges]]&lt;kelas_charges[Upper]),0),1)</f>
        <v>2</v>
      </c>
      <c r="I1331" t="str" cm="1">
        <f t="array" ref="I1331">INDEX(kelas_charges[desc],MATCH(1,(insurance9[[#This Row],[charges]]&gt;=kelas_charges[Lower])*(insurance9[[#This Row],[charges]]&lt;kelas_charges[Upper]),0),1)</f>
        <v>6817 s.d 12512</v>
      </c>
      <c r="J1331">
        <f>IF(insurance9[[#This Row],[charges]]&gt;16700,1,0)</f>
        <v>0</v>
      </c>
      <c r="K1331" s="138">
        <f>insurance9[[#This Row],[charges]]</f>
        <v>10325.206</v>
      </c>
      <c r="L1331">
        <f>insurance9[[#This Row],[age]]</f>
        <v>52</v>
      </c>
      <c r="M1331">
        <f>IF(insurance9[[#This Row],[smoker]]="yes",1,0)</f>
        <v>0</v>
      </c>
      <c r="N1331" t="str">
        <f>IF(insurance9[[#This Row],[smoker]]="yes","Perokok","Non Perokok")</f>
        <v>Non Perokok</v>
      </c>
      <c r="O1331" s="138">
        <f>insurance9[[#This Row],[charges]]</f>
        <v>10325.206</v>
      </c>
      <c r="P1331" s="138" t="str" cm="1">
        <f t="array" ref="P1331">INDEX(bmi[bmi name],MATCH(1,(insurance9[[#This Row],[bmi]]&lt;bmi[bmi atas])*(insurance9[[#This Row],[bmi]]&gt;=bmi[bmi bawah]),0),0)</f>
        <v>Obesitas II</v>
      </c>
      <c r="Q1331" s="138">
        <f>insurance9[[#This Row],[cha]]</f>
        <v>10325.206</v>
      </c>
      <c r="R1331" s="138" t="str">
        <f>insurance9[[#This Row],[smo]]</f>
        <v>Non Perokok</v>
      </c>
      <c r="S1331" s="149">
        <f>insurance9[[#This Row],[bmi]]</f>
        <v>38.6</v>
      </c>
      <c r="T1331" s="149">
        <f>insurance9[[#This Row],[age]]</f>
        <v>52</v>
      </c>
      <c r="U1331" s="149">
        <f>insurance9[[#This Row],[bmi2]]</f>
        <v>38.6</v>
      </c>
      <c r="V1331">
        <f>insurance9[[#This Row],[charges_class]]</f>
        <v>2</v>
      </c>
      <c r="W1331">
        <f>VLOOKUP(insurance9[[#This Row],[region]],Table2[],2,0)</f>
        <v>3</v>
      </c>
      <c r="X1331">
        <f>IF(insurance9[[#This Row],[sex]]="female",0,1)</f>
        <v>1</v>
      </c>
      <c r="Y1331">
        <f>insurance9[[#This Row],[bmi]]</f>
        <v>38.6</v>
      </c>
      <c r="Z1331">
        <f>insurance9[[#This Row],[children]]</f>
        <v>2</v>
      </c>
    </row>
    <row r="1332" spans="1:26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 s="29">
        <v>12629.1656</v>
      </c>
      <c r="H1332" cm="1">
        <f t="array" ref="H1332">INDEX(kelas_charges[kelas],MATCH(1,(insurance9[[#This Row],[charges]]&gt;=kelas_charges[Lower])*(insurance9[[#This Row],[charges]]&lt;kelas_charges[Upper]),0),1)</f>
        <v>3</v>
      </c>
      <c r="I1332" t="str" cm="1">
        <f t="array" ref="I1332">INDEX(kelas_charges[desc],MATCH(1,(insurance9[[#This Row],[charges]]&gt;=kelas_charges[Lower])*(insurance9[[#This Row],[charges]]&lt;kelas_charges[Upper]),0),1)</f>
        <v>12512 s.d 18207</v>
      </c>
      <c r="J1332">
        <f>IF(insurance9[[#This Row],[charges]]&gt;16700,1,0)</f>
        <v>0</v>
      </c>
      <c r="K1332" s="138">
        <f>insurance9[[#This Row],[charges]]</f>
        <v>12629.1656</v>
      </c>
      <c r="L1332">
        <f>insurance9[[#This Row],[age]]</f>
        <v>57</v>
      </c>
      <c r="M1332">
        <f>IF(insurance9[[#This Row],[smoker]]="yes",1,0)</f>
        <v>0</v>
      </c>
      <c r="N1332" t="str">
        <f>IF(insurance9[[#This Row],[smoker]]="yes","Perokok","Non Perokok")</f>
        <v>Non Perokok</v>
      </c>
      <c r="O1332" s="138">
        <f>insurance9[[#This Row],[charges]]</f>
        <v>12629.1656</v>
      </c>
      <c r="P1332" s="138" t="str" cm="1">
        <f t="array" ref="P1332">INDEX(bmi[bmi name],MATCH(1,(insurance9[[#This Row],[bmi]]&lt;bmi[bmi atas])*(insurance9[[#This Row],[bmi]]&gt;=bmi[bmi bawah]),0),0)</f>
        <v>Obesitas I</v>
      </c>
      <c r="Q1332" s="138">
        <f>insurance9[[#This Row],[cha]]</f>
        <v>12629.1656</v>
      </c>
      <c r="R1332" s="138" t="str">
        <f>insurance9[[#This Row],[smo]]</f>
        <v>Non Perokok</v>
      </c>
      <c r="S1332" s="149">
        <f>insurance9[[#This Row],[bmi]]</f>
        <v>25.74</v>
      </c>
      <c r="T1332" s="149">
        <f>insurance9[[#This Row],[age]]</f>
        <v>57</v>
      </c>
      <c r="U1332" s="149">
        <f>insurance9[[#This Row],[bmi2]]</f>
        <v>25.74</v>
      </c>
      <c r="V1332">
        <f>insurance9[[#This Row],[charges_class]]</f>
        <v>3</v>
      </c>
      <c r="W1332">
        <f>VLOOKUP(insurance9[[#This Row],[region]],Table2[],2,0)</f>
        <v>4</v>
      </c>
      <c r="X1332">
        <f>IF(insurance9[[#This Row],[sex]]="female",0,1)</f>
        <v>0</v>
      </c>
      <c r="Y1332">
        <f>insurance9[[#This Row],[bmi]]</f>
        <v>25.74</v>
      </c>
      <c r="Z1332">
        <f>insurance9[[#This Row],[children]]</f>
        <v>2</v>
      </c>
    </row>
    <row r="1333" spans="1:26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 s="29">
        <v>10795.937330000001</v>
      </c>
      <c r="H1333" cm="1">
        <f t="array" ref="H1333">INDEX(kelas_charges[kelas],MATCH(1,(insurance9[[#This Row],[charges]]&gt;=kelas_charges[Lower])*(insurance9[[#This Row],[charges]]&lt;kelas_charges[Upper]),0),1)</f>
        <v>2</v>
      </c>
      <c r="I1333" t="str" cm="1">
        <f t="array" ref="I1333">INDEX(kelas_charges[desc],MATCH(1,(insurance9[[#This Row],[charges]]&gt;=kelas_charges[Lower])*(insurance9[[#This Row],[charges]]&lt;kelas_charges[Upper]),0),1)</f>
        <v>6817 s.d 12512</v>
      </c>
      <c r="J1333">
        <f>IF(insurance9[[#This Row],[charges]]&gt;16700,1,0)</f>
        <v>0</v>
      </c>
      <c r="K1333" s="138">
        <f>insurance9[[#This Row],[charges]]</f>
        <v>10795.937330000001</v>
      </c>
      <c r="L1333">
        <f>insurance9[[#This Row],[age]]</f>
        <v>23</v>
      </c>
      <c r="M1333">
        <f>IF(insurance9[[#This Row],[smoker]]="yes",1,0)</f>
        <v>0</v>
      </c>
      <c r="N1333" t="str">
        <f>IF(insurance9[[#This Row],[smoker]]="yes","Perokok","Non Perokok")</f>
        <v>Non Perokok</v>
      </c>
      <c r="O1333" s="138">
        <f>insurance9[[#This Row],[charges]]</f>
        <v>10795.937330000001</v>
      </c>
      <c r="P1333" s="138" t="str" cm="1">
        <f t="array" ref="P1333">INDEX(bmi[bmi name],MATCH(1,(insurance9[[#This Row],[bmi]]&lt;bmi[bmi atas])*(insurance9[[#This Row],[bmi]]&gt;=bmi[bmi bawah]),0),0)</f>
        <v>Obesitas II</v>
      </c>
      <c r="Q1333" s="138">
        <f>insurance9[[#This Row],[cha]]</f>
        <v>10795.937330000001</v>
      </c>
      <c r="R1333" s="138" t="str">
        <f>insurance9[[#This Row],[smo]]</f>
        <v>Non Perokok</v>
      </c>
      <c r="S1333" s="149">
        <f>insurance9[[#This Row],[bmi]]</f>
        <v>33.4</v>
      </c>
      <c r="T1333" s="149">
        <f>insurance9[[#This Row],[age]]</f>
        <v>23</v>
      </c>
      <c r="U1333" s="149">
        <f>insurance9[[#This Row],[bmi2]]</f>
        <v>33.4</v>
      </c>
      <c r="V1333">
        <f>insurance9[[#This Row],[charges_class]]</f>
        <v>2</v>
      </c>
      <c r="W1333">
        <f>VLOOKUP(insurance9[[#This Row],[region]],Table2[],2,0)</f>
        <v>3</v>
      </c>
      <c r="X1333">
        <f>IF(insurance9[[#This Row],[sex]]="female",0,1)</f>
        <v>0</v>
      </c>
      <c r="Y1333">
        <f>insurance9[[#This Row],[bmi]]</f>
        <v>33.4</v>
      </c>
      <c r="Z1333">
        <f>insurance9[[#This Row],[children]]</f>
        <v>0</v>
      </c>
    </row>
    <row r="1334" spans="1:26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 s="29">
        <v>11411.684999999999</v>
      </c>
      <c r="H1334" cm="1">
        <f t="array" ref="H1334">INDEX(kelas_charges[kelas],MATCH(1,(insurance9[[#This Row],[charges]]&gt;=kelas_charges[Lower])*(insurance9[[#This Row],[charges]]&lt;kelas_charges[Upper]),0),1)</f>
        <v>2</v>
      </c>
      <c r="I1334" t="str" cm="1">
        <f t="array" ref="I1334">INDEX(kelas_charges[desc],MATCH(1,(insurance9[[#This Row],[charges]]&gt;=kelas_charges[Lower])*(insurance9[[#This Row],[charges]]&lt;kelas_charges[Upper]),0),1)</f>
        <v>6817 s.d 12512</v>
      </c>
      <c r="J1334">
        <f>IF(insurance9[[#This Row],[charges]]&gt;16700,1,0)</f>
        <v>0</v>
      </c>
      <c r="K1334" s="138">
        <f>insurance9[[#This Row],[charges]]</f>
        <v>11411.684999999999</v>
      </c>
      <c r="L1334">
        <f>insurance9[[#This Row],[age]]</f>
        <v>52</v>
      </c>
      <c r="M1334">
        <f>IF(insurance9[[#This Row],[smoker]]="yes",1,0)</f>
        <v>0</v>
      </c>
      <c r="N1334" t="str">
        <f>IF(insurance9[[#This Row],[smoker]]="yes","Perokok","Non Perokok")</f>
        <v>Non Perokok</v>
      </c>
      <c r="O1334" s="138">
        <f>insurance9[[#This Row],[charges]]</f>
        <v>11411.684999999999</v>
      </c>
      <c r="P1334" s="138" t="str" cm="1">
        <f t="array" ref="P1334">INDEX(bmi[bmi name],MATCH(1,(insurance9[[#This Row],[bmi]]&lt;bmi[bmi atas])*(insurance9[[#This Row],[bmi]]&gt;=bmi[bmi bawah]),0),0)</f>
        <v>Obesitas II</v>
      </c>
      <c r="Q1334" s="138">
        <f>insurance9[[#This Row],[cha]]</f>
        <v>11411.684999999999</v>
      </c>
      <c r="R1334" s="138" t="str">
        <f>insurance9[[#This Row],[smo]]</f>
        <v>Non Perokok</v>
      </c>
      <c r="S1334" s="149">
        <f>insurance9[[#This Row],[bmi]]</f>
        <v>44.7</v>
      </c>
      <c r="T1334" s="149">
        <f>insurance9[[#This Row],[age]]</f>
        <v>52</v>
      </c>
      <c r="U1334" s="149">
        <f>insurance9[[#This Row],[bmi2]]</f>
        <v>44.7</v>
      </c>
      <c r="V1334">
        <f>insurance9[[#This Row],[charges_class]]</f>
        <v>2</v>
      </c>
      <c r="W1334">
        <f>VLOOKUP(insurance9[[#This Row],[region]],Table2[],2,0)</f>
        <v>3</v>
      </c>
      <c r="X1334">
        <f>IF(insurance9[[#This Row],[sex]]="female",0,1)</f>
        <v>0</v>
      </c>
      <c r="Y1334">
        <f>insurance9[[#This Row],[bmi]]</f>
        <v>44.7</v>
      </c>
      <c r="Z1334">
        <f>insurance9[[#This Row],[children]]</f>
        <v>3</v>
      </c>
    </row>
    <row r="1335" spans="1:26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 s="29">
        <v>10600.5483</v>
      </c>
      <c r="H1335" cm="1">
        <f t="array" ref="H1335">INDEX(kelas_charges[kelas],MATCH(1,(insurance9[[#This Row],[charges]]&gt;=kelas_charges[Lower])*(insurance9[[#This Row],[charges]]&lt;kelas_charges[Upper]),0),1)</f>
        <v>2</v>
      </c>
      <c r="I1335" t="str" cm="1">
        <f t="array" ref="I1335">INDEX(kelas_charges[desc],MATCH(1,(insurance9[[#This Row],[charges]]&gt;=kelas_charges[Lower])*(insurance9[[#This Row],[charges]]&lt;kelas_charges[Upper]),0),1)</f>
        <v>6817 s.d 12512</v>
      </c>
      <c r="J1335">
        <f>IF(insurance9[[#This Row],[charges]]&gt;16700,1,0)</f>
        <v>0</v>
      </c>
      <c r="K1335" s="138">
        <f>insurance9[[#This Row],[charges]]</f>
        <v>10600.5483</v>
      </c>
      <c r="L1335">
        <f>insurance9[[#This Row],[age]]</f>
        <v>50</v>
      </c>
      <c r="M1335">
        <f>IF(insurance9[[#This Row],[smoker]]="yes",1,0)</f>
        <v>0</v>
      </c>
      <c r="N1335" t="str">
        <f>IF(insurance9[[#This Row],[smoker]]="yes","Perokok","Non Perokok")</f>
        <v>Non Perokok</v>
      </c>
      <c r="O1335" s="138">
        <f>insurance9[[#This Row],[charges]]</f>
        <v>10600.5483</v>
      </c>
      <c r="P1335" s="138" t="str" cm="1">
        <f t="array" ref="P1335">INDEX(bmi[bmi name],MATCH(1,(insurance9[[#This Row],[bmi]]&lt;bmi[bmi atas])*(insurance9[[#This Row],[bmi]]&gt;=bmi[bmi bawah]),0),0)</f>
        <v>Obesitas II</v>
      </c>
      <c r="Q1335" s="138">
        <f>insurance9[[#This Row],[cha]]</f>
        <v>10600.5483</v>
      </c>
      <c r="R1335" s="138" t="str">
        <f>insurance9[[#This Row],[smo]]</f>
        <v>Non Perokok</v>
      </c>
      <c r="S1335" s="149">
        <f>insurance9[[#This Row],[bmi]]</f>
        <v>30.97</v>
      </c>
      <c r="T1335" s="149">
        <f>insurance9[[#This Row],[age]]</f>
        <v>50</v>
      </c>
      <c r="U1335" s="149">
        <f>insurance9[[#This Row],[bmi2]]</f>
        <v>30.97</v>
      </c>
      <c r="V1335">
        <f>insurance9[[#This Row],[charges_class]]</f>
        <v>2</v>
      </c>
      <c r="W1335">
        <f>VLOOKUP(insurance9[[#This Row],[region]],Table2[],2,0)</f>
        <v>1</v>
      </c>
      <c r="X1335">
        <f>IF(insurance9[[#This Row],[sex]]="female",0,1)</f>
        <v>1</v>
      </c>
      <c r="Y1335">
        <f>insurance9[[#This Row],[bmi]]</f>
        <v>30.97</v>
      </c>
      <c r="Z1335">
        <f>insurance9[[#This Row],[children]]</f>
        <v>3</v>
      </c>
    </row>
    <row r="1336" spans="1:26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 s="29">
        <v>2205.9807999999998</v>
      </c>
      <c r="H1336" cm="1">
        <f t="array" ref="H1336">INDEX(kelas_charges[kelas],MATCH(1,(insurance9[[#This Row],[charges]]&gt;=kelas_charges[Lower])*(insurance9[[#This Row],[charges]]&lt;kelas_charges[Upper]),0),1)</f>
        <v>1</v>
      </c>
      <c r="I1336" t="str" cm="1">
        <f t="array" ref="I1336">INDEX(kelas_charges[desc],MATCH(1,(insurance9[[#This Row],[charges]]&gt;=kelas_charges[Lower])*(insurance9[[#This Row],[charges]]&lt;kelas_charges[Upper]),0),1)</f>
        <v>1121 s.d 6817</v>
      </c>
      <c r="J1336">
        <f>IF(insurance9[[#This Row],[charges]]&gt;16700,1,0)</f>
        <v>0</v>
      </c>
      <c r="K1336" s="138">
        <f>insurance9[[#This Row],[charges]]</f>
        <v>2205.9807999999998</v>
      </c>
      <c r="L1336">
        <f>insurance9[[#This Row],[age]]</f>
        <v>18</v>
      </c>
      <c r="M1336">
        <f>IF(insurance9[[#This Row],[smoker]]="yes",1,0)</f>
        <v>0</v>
      </c>
      <c r="N1336" t="str">
        <f>IF(insurance9[[#This Row],[smoker]]="yes","Perokok","Non Perokok")</f>
        <v>Non Perokok</v>
      </c>
      <c r="O1336" s="138">
        <f>insurance9[[#This Row],[charges]]</f>
        <v>2205.9807999999998</v>
      </c>
      <c r="P1336" s="138" t="str" cm="1">
        <f t="array" ref="P1336">INDEX(bmi[bmi name],MATCH(1,(insurance9[[#This Row],[bmi]]&lt;bmi[bmi atas])*(insurance9[[#This Row],[bmi]]&gt;=bmi[bmi bawah]),0),0)</f>
        <v>Obesitas II</v>
      </c>
      <c r="Q1336" s="138">
        <f>insurance9[[#This Row],[cha]]</f>
        <v>2205.9807999999998</v>
      </c>
      <c r="R1336" s="138" t="str">
        <f>insurance9[[#This Row],[smo]]</f>
        <v>Non Perokok</v>
      </c>
      <c r="S1336" s="149">
        <f>insurance9[[#This Row],[bmi]]</f>
        <v>31.92</v>
      </c>
      <c r="T1336" s="149">
        <f>insurance9[[#This Row],[age]]</f>
        <v>18</v>
      </c>
      <c r="U1336" s="149">
        <f>insurance9[[#This Row],[bmi2]]</f>
        <v>31.92</v>
      </c>
      <c r="V1336">
        <f>insurance9[[#This Row],[charges_class]]</f>
        <v>1</v>
      </c>
      <c r="W1336">
        <f>VLOOKUP(insurance9[[#This Row],[region]],Table2[],2,0)</f>
        <v>2</v>
      </c>
      <c r="X1336">
        <f>IF(insurance9[[#This Row],[sex]]="female",0,1)</f>
        <v>0</v>
      </c>
      <c r="Y1336">
        <f>insurance9[[#This Row],[bmi]]</f>
        <v>31.92</v>
      </c>
      <c r="Z1336">
        <f>insurance9[[#This Row],[children]]</f>
        <v>0</v>
      </c>
    </row>
    <row r="1337" spans="1:26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 s="29">
        <v>1629.8335</v>
      </c>
      <c r="H1337" cm="1">
        <f t="array" ref="H1337">INDEX(kelas_charges[kelas],MATCH(1,(insurance9[[#This Row],[charges]]&gt;=kelas_charges[Lower])*(insurance9[[#This Row],[charges]]&lt;kelas_charges[Upper]),0),1)</f>
        <v>1</v>
      </c>
      <c r="I1337" t="str" cm="1">
        <f t="array" ref="I1337">INDEX(kelas_charges[desc],MATCH(1,(insurance9[[#This Row],[charges]]&gt;=kelas_charges[Lower])*(insurance9[[#This Row],[charges]]&lt;kelas_charges[Upper]),0),1)</f>
        <v>1121 s.d 6817</v>
      </c>
      <c r="J1337">
        <f>IF(insurance9[[#This Row],[charges]]&gt;16700,1,0)</f>
        <v>0</v>
      </c>
      <c r="K1337" s="138">
        <f>insurance9[[#This Row],[charges]]</f>
        <v>1629.8335</v>
      </c>
      <c r="L1337">
        <f>insurance9[[#This Row],[age]]</f>
        <v>18</v>
      </c>
      <c r="M1337">
        <f>IF(insurance9[[#This Row],[smoker]]="yes",1,0)</f>
        <v>0</v>
      </c>
      <c r="N1337" t="str">
        <f>IF(insurance9[[#This Row],[smoker]]="yes","Perokok","Non Perokok")</f>
        <v>Non Perokok</v>
      </c>
      <c r="O1337" s="138">
        <f>insurance9[[#This Row],[charges]]</f>
        <v>1629.8335</v>
      </c>
      <c r="P1337" s="138" t="str" cm="1">
        <f t="array" ref="P1337">INDEX(bmi[bmi name],MATCH(1,(insurance9[[#This Row],[bmi]]&lt;bmi[bmi atas])*(insurance9[[#This Row],[bmi]]&gt;=bmi[bmi bawah]),0),0)</f>
        <v>Obesitas II</v>
      </c>
      <c r="Q1337" s="138">
        <f>insurance9[[#This Row],[cha]]</f>
        <v>1629.8335</v>
      </c>
      <c r="R1337" s="138" t="str">
        <f>insurance9[[#This Row],[smo]]</f>
        <v>Non Perokok</v>
      </c>
      <c r="S1337" s="149">
        <f>insurance9[[#This Row],[bmi]]</f>
        <v>36.85</v>
      </c>
      <c r="T1337" s="149">
        <f>insurance9[[#This Row],[age]]</f>
        <v>18</v>
      </c>
      <c r="U1337" s="149">
        <f>insurance9[[#This Row],[bmi2]]</f>
        <v>36.85</v>
      </c>
      <c r="V1337">
        <f>insurance9[[#This Row],[charges_class]]</f>
        <v>1</v>
      </c>
      <c r="W1337">
        <f>VLOOKUP(insurance9[[#This Row],[region]],Table2[],2,0)</f>
        <v>4</v>
      </c>
      <c r="X1337">
        <f>IF(insurance9[[#This Row],[sex]]="female",0,1)</f>
        <v>0</v>
      </c>
      <c r="Y1337">
        <f>insurance9[[#This Row],[bmi]]</f>
        <v>36.85</v>
      </c>
      <c r="Z1337">
        <f>insurance9[[#This Row],[children]]</f>
        <v>0</v>
      </c>
    </row>
    <row r="1338" spans="1:26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 s="29">
        <v>2007.9449999999999</v>
      </c>
      <c r="H1338" cm="1">
        <f t="array" ref="H1338">INDEX(kelas_charges[kelas],MATCH(1,(insurance9[[#This Row],[charges]]&gt;=kelas_charges[Lower])*(insurance9[[#This Row],[charges]]&lt;kelas_charges[Upper]),0),1)</f>
        <v>1</v>
      </c>
      <c r="I1338" t="str" cm="1">
        <f t="array" ref="I1338">INDEX(kelas_charges[desc],MATCH(1,(insurance9[[#This Row],[charges]]&gt;=kelas_charges[Lower])*(insurance9[[#This Row],[charges]]&lt;kelas_charges[Upper]),0),1)</f>
        <v>1121 s.d 6817</v>
      </c>
      <c r="J1338">
        <f>IF(insurance9[[#This Row],[charges]]&gt;16700,1,0)</f>
        <v>0</v>
      </c>
      <c r="K1338" s="138">
        <f>insurance9[[#This Row],[charges]]</f>
        <v>2007.9449999999999</v>
      </c>
      <c r="L1338">
        <f>insurance9[[#This Row],[age]]</f>
        <v>21</v>
      </c>
      <c r="M1338">
        <f>IF(insurance9[[#This Row],[smoker]]="yes",1,0)</f>
        <v>0</v>
      </c>
      <c r="N1338" t="str">
        <f>IF(insurance9[[#This Row],[smoker]]="yes","Perokok","Non Perokok")</f>
        <v>Non Perokok</v>
      </c>
      <c r="O1338" s="138">
        <f>insurance9[[#This Row],[charges]]</f>
        <v>2007.9449999999999</v>
      </c>
      <c r="P1338" s="138" t="str" cm="1">
        <f t="array" ref="P1338">INDEX(bmi[bmi name],MATCH(1,(insurance9[[#This Row],[bmi]]&lt;bmi[bmi atas])*(insurance9[[#This Row],[bmi]]&gt;=bmi[bmi bawah]),0),0)</f>
        <v>Obesitas I</v>
      </c>
      <c r="Q1338" s="138">
        <f>insurance9[[#This Row],[cha]]</f>
        <v>2007.9449999999999</v>
      </c>
      <c r="R1338" s="138" t="str">
        <f>insurance9[[#This Row],[smo]]</f>
        <v>Non Perokok</v>
      </c>
      <c r="S1338" s="149">
        <f>insurance9[[#This Row],[bmi]]</f>
        <v>25.8</v>
      </c>
      <c r="T1338" s="149">
        <f>insurance9[[#This Row],[age]]</f>
        <v>21</v>
      </c>
      <c r="U1338" s="149">
        <f>insurance9[[#This Row],[bmi2]]</f>
        <v>25.8</v>
      </c>
      <c r="V1338">
        <f>insurance9[[#This Row],[charges_class]]</f>
        <v>1</v>
      </c>
      <c r="W1338">
        <f>VLOOKUP(insurance9[[#This Row],[region]],Table2[],2,0)</f>
        <v>3</v>
      </c>
      <c r="X1338">
        <f>IF(insurance9[[#This Row],[sex]]="female",0,1)</f>
        <v>0</v>
      </c>
      <c r="Y1338">
        <f>insurance9[[#This Row],[bmi]]</f>
        <v>25.8</v>
      </c>
      <c r="Z1338">
        <f>insurance9[[#This Row],[children]]</f>
        <v>0</v>
      </c>
    </row>
    <row r="1339" spans="1:26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 s="29">
        <v>29141.3603</v>
      </c>
      <c r="H1339" cm="1">
        <f t="array" ref="H1339">INDEX(kelas_charges[kelas],MATCH(1,(insurance9[[#This Row],[charges]]&gt;=kelas_charges[Lower])*(insurance9[[#This Row],[charges]]&lt;kelas_charges[Upper]),0),1)</f>
        <v>5</v>
      </c>
      <c r="I1339" t="str" cm="1">
        <f t="array" ref="I1339">INDEX(kelas_charges[desc],MATCH(1,(insurance9[[#This Row],[charges]]&gt;=kelas_charges[Lower])*(insurance9[[#This Row],[charges]]&lt;kelas_charges[Upper]),0),1)</f>
        <v>23903 s.d 29598</v>
      </c>
      <c r="J1339">
        <f>IF(insurance9[[#This Row],[charges]]&gt;16700,1,0)</f>
        <v>1</v>
      </c>
      <c r="K1339" s="138">
        <f>insurance9[[#This Row],[charges]]</f>
        <v>29141.3603</v>
      </c>
      <c r="L1339">
        <f>insurance9[[#This Row],[age]]</f>
        <v>61</v>
      </c>
      <c r="M1339">
        <f>IF(insurance9[[#This Row],[smoker]]="yes",1,0)</f>
        <v>1</v>
      </c>
      <c r="N1339" t="str">
        <f>IF(insurance9[[#This Row],[smoker]]="yes","Perokok","Non Perokok")</f>
        <v>Perokok</v>
      </c>
      <c r="O1339" s="138">
        <f>insurance9[[#This Row],[charges]]</f>
        <v>29141.3603</v>
      </c>
      <c r="P1339" s="138" t="str" cm="1">
        <f t="array" ref="P1339">INDEX(bmi[bmi name],MATCH(1,(insurance9[[#This Row],[bmi]]&lt;bmi[bmi atas])*(insurance9[[#This Row],[bmi]]&gt;=bmi[bmi bawah]),0),0)</f>
        <v>Obesitas I</v>
      </c>
      <c r="Q1339" s="138">
        <f>insurance9[[#This Row],[cha]]</f>
        <v>29141.3603</v>
      </c>
      <c r="R1339" s="138" t="str">
        <f>insurance9[[#This Row],[smo]]</f>
        <v>Perokok</v>
      </c>
      <c r="S1339" s="149">
        <f>insurance9[[#This Row],[bmi]]</f>
        <v>29.07</v>
      </c>
      <c r="T1339" s="149">
        <f>insurance9[[#This Row],[age]]</f>
        <v>61</v>
      </c>
      <c r="U1339" s="149">
        <f>insurance9[[#This Row],[bmi2]]</f>
        <v>29.07</v>
      </c>
      <c r="V1339">
        <f>insurance9[[#This Row],[charges_class]]</f>
        <v>5</v>
      </c>
      <c r="W1339">
        <f>VLOOKUP(insurance9[[#This Row],[region]],Table2[],2,0)</f>
        <v>1</v>
      </c>
      <c r="X1339">
        <f>IF(insurance9[[#This Row],[sex]]="female",0,1)</f>
        <v>0</v>
      </c>
      <c r="Y1339">
        <f>insurance9[[#This Row],[bmi]]</f>
        <v>29.07</v>
      </c>
      <c r="Z1339">
        <f>insurance9[[#This Row],[children]]</f>
        <v>0</v>
      </c>
    </row>
  </sheetData>
  <phoneticPr fontId="37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51AC-7626-4377-B9E2-03F4057E6571}">
  <dimension ref="B2:D9"/>
  <sheetViews>
    <sheetView showGridLines="0" zoomScaleNormal="100" workbookViewId="0">
      <selection activeCell="D15" sqref="D15"/>
    </sheetView>
  </sheetViews>
  <sheetFormatPr defaultRowHeight="14.5"/>
  <cols>
    <col min="1" max="1" width="2.36328125" style="43" customWidth="1"/>
    <col min="2" max="2" width="3.1796875" style="43" bestFit="1" customWidth="1"/>
    <col min="3" max="3" width="8.7265625" style="43"/>
    <col min="4" max="4" width="58" style="43" customWidth="1"/>
    <col min="5" max="16384" width="8.7265625" style="43"/>
  </cols>
  <sheetData>
    <row r="2" spans="2:4">
      <c r="B2" s="46" t="s">
        <v>15</v>
      </c>
      <c r="C2" s="46" t="s">
        <v>94</v>
      </c>
      <c r="D2" s="46" t="s">
        <v>28</v>
      </c>
    </row>
    <row r="3" spans="2:4">
      <c r="B3" s="44">
        <v>1</v>
      </c>
      <c r="C3" s="44" t="s">
        <v>0</v>
      </c>
      <c r="D3" s="44" t="s">
        <v>90</v>
      </c>
    </row>
    <row r="4" spans="2:4">
      <c r="B4" s="44">
        <v>2</v>
      </c>
      <c r="C4" s="44" t="s">
        <v>1</v>
      </c>
      <c r="D4" s="44" t="s">
        <v>87</v>
      </c>
    </row>
    <row r="5" spans="2:4" ht="29">
      <c r="B5" s="44">
        <v>3</v>
      </c>
      <c r="C5" s="44" t="s">
        <v>2</v>
      </c>
      <c r="D5" s="45" t="s">
        <v>88</v>
      </c>
    </row>
    <row r="6" spans="2:4">
      <c r="B6" s="44">
        <v>4</v>
      </c>
      <c r="C6" s="44" t="s">
        <v>3</v>
      </c>
      <c r="D6" s="44" t="s">
        <v>91</v>
      </c>
    </row>
    <row r="7" spans="2:4">
      <c r="B7" s="44">
        <v>5</v>
      </c>
      <c r="C7" s="44" t="s">
        <v>4</v>
      </c>
      <c r="D7" s="44" t="s">
        <v>89</v>
      </c>
    </row>
    <row r="8" spans="2:4">
      <c r="B8" s="44">
        <v>6</v>
      </c>
      <c r="C8" s="44" t="s">
        <v>5</v>
      </c>
      <c r="D8" s="44" t="s">
        <v>92</v>
      </c>
    </row>
    <row r="9" spans="2:4">
      <c r="B9" s="44">
        <v>7</v>
      </c>
      <c r="C9" s="44" t="s">
        <v>6</v>
      </c>
      <c r="D9" s="44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C6A9-6E1D-4FF9-99FA-1F6C0BC0D9CA}">
  <dimension ref="B3:M4"/>
  <sheetViews>
    <sheetView showGridLines="0" zoomScaleNormal="100" workbookViewId="0">
      <selection activeCell="E12" sqref="E12"/>
    </sheetView>
  </sheetViews>
  <sheetFormatPr defaultRowHeight="14.5"/>
  <cols>
    <col min="3" max="13" width="10.6328125" customWidth="1"/>
  </cols>
  <sheetData>
    <row r="3" spans="2:13" s="73" customFormat="1" ht="12">
      <c r="B3" s="76" t="s">
        <v>70</v>
      </c>
      <c r="C3" s="75">
        <v>1</v>
      </c>
      <c r="D3" s="75">
        <v>2</v>
      </c>
      <c r="E3" s="75">
        <v>3</v>
      </c>
      <c r="F3" s="75">
        <v>4</v>
      </c>
      <c r="G3" s="75">
        <v>5</v>
      </c>
      <c r="H3" s="75">
        <v>6</v>
      </c>
      <c r="I3" s="75">
        <v>7</v>
      </c>
      <c r="J3" s="75">
        <v>8</v>
      </c>
      <c r="K3" s="75">
        <v>9</v>
      </c>
      <c r="L3" s="75">
        <v>10</v>
      </c>
      <c r="M3" s="75">
        <v>11</v>
      </c>
    </row>
    <row r="4" spans="2:13" s="74" customFormat="1" ht="12">
      <c r="B4" s="72" t="s">
        <v>103</v>
      </c>
      <c r="C4" s="77" t="s">
        <v>108</v>
      </c>
      <c r="D4" s="77" t="s">
        <v>109</v>
      </c>
      <c r="E4" s="77" t="s">
        <v>110</v>
      </c>
      <c r="F4" s="77" t="s">
        <v>111</v>
      </c>
      <c r="G4" s="77" t="s">
        <v>112</v>
      </c>
      <c r="H4" s="77" t="s">
        <v>113</v>
      </c>
      <c r="I4" s="77" t="s">
        <v>114</v>
      </c>
      <c r="J4" s="77" t="s">
        <v>115</v>
      </c>
      <c r="K4" s="77" t="s">
        <v>116</v>
      </c>
      <c r="L4" s="77" t="s">
        <v>117</v>
      </c>
      <c r="M4" s="77" t="s">
        <v>118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6EDB-6332-4342-9555-891D7916D2E3}">
  <dimension ref="C3"/>
  <sheetViews>
    <sheetView topLeftCell="B1" workbookViewId="0">
      <selection activeCell="C37" sqref="C37"/>
    </sheetView>
  </sheetViews>
  <sheetFormatPr defaultRowHeight="14.5"/>
  <sheetData>
    <row r="3" spans="3:3">
      <c r="C3" s="42" t="s">
        <v>82</v>
      </c>
    </row>
  </sheetData>
  <hyperlinks>
    <hyperlink ref="C3" r:id="rId1" xr:uid="{2EFB208F-17DC-4231-84F8-3C4A33E1A6AF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EDEA-33C7-48AA-85E9-F783D5423C6D}">
  <dimension ref="F2:G5"/>
  <sheetViews>
    <sheetView showGridLines="0" zoomScale="160" zoomScaleNormal="160" workbookViewId="0">
      <selection activeCell="G12" sqref="G12"/>
    </sheetView>
  </sheetViews>
  <sheetFormatPr defaultRowHeight="14.5"/>
  <cols>
    <col min="3" max="3" width="8.7265625" customWidth="1"/>
  </cols>
  <sheetData>
    <row r="2" spans="6:7">
      <c r="F2" s="47">
        <v>0.27204783258594917</v>
      </c>
      <c r="G2" t="s">
        <v>12</v>
      </c>
    </row>
    <row r="3" spans="6:7">
      <c r="F3" s="47">
        <v>0.2428998505231689</v>
      </c>
      <c r="G3" t="s">
        <v>9</v>
      </c>
    </row>
    <row r="4" spans="6:7">
      <c r="F4" s="47">
        <v>0.24215246636771301</v>
      </c>
      <c r="G4" t="s">
        <v>14</v>
      </c>
    </row>
    <row r="5" spans="6:7">
      <c r="F5" s="47">
        <v>0.2428998505231689</v>
      </c>
      <c r="G5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F35E-9781-4729-81E9-A72CEB0B7215}">
  <dimension ref="H2:H15"/>
  <sheetViews>
    <sheetView showGridLines="0" topLeftCell="A11" zoomScale="190" zoomScaleNormal="190" workbookViewId="0">
      <selection activeCell="K19" sqref="K19"/>
    </sheetView>
  </sheetViews>
  <sheetFormatPr defaultRowHeight="14.5"/>
  <cols>
    <col min="1" max="1" width="1.7265625" customWidth="1"/>
    <col min="5" max="5" width="8.7265625" customWidth="1"/>
  </cols>
  <sheetData>
    <row r="2" spans="8:8">
      <c r="H2" s="47"/>
    </row>
    <row r="3" spans="8:8">
      <c r="H3" s="47"/>
    </row>
    <row r="4" spans="8:8">
      <c r="H4" s="47"/>
    </row>
    <row r="5" spans="8:8">
      <c r="H5" s="47"/>
    </row>
    <row r="13" spans="8:8">
      <c r="H13" s="47"/>
    </row>
    <row r="14" spans="8:8">
      <c r="H14" s="47"/>
    </row>
    <row r="15" spans="8:8">
      <c r="H15" s="47"/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9529-4887-4F2D-B83B-1868B05B5AAC}">
  <dimension ref="C1:X31"/>
  <sheetViews>
    <sheetView showGridLines="0" zoomScale="85" zoomScaleNormal="85" workbookViewId="0">
      <selection activeCell="K7" sqref="K7"/>
    </sheetView>
  </sheetViews>
  <sheetFormatPr defaultRowHeight="14.5"/>
  <cols>
    <col min="1" max="1" width="4.54296875" customWidth="1"/>
    <col min="2" max="2" width="1.6328125" customWidth="1"/>
    <col min="3" max="3" width="6.453125" customWidth="1"/>
    <col min="4" max="4" width="9.90625" customWidth="1"/>
    <col min="6" max="6" width="22" bestFit="1" customWidth="1"/>
    <col min="7" max="7" width="12.90625" bestFit="1" customWidth="1"/>
  </cols>
  <sheetData>
    <row r="1" spans="3:24" ht="15" thickBot="1"/>
    <row r="2" spans="3:24" ht="19" customHeight="1">
      <c r="C2" s="184" t="s">
        <v>106</v>
      </c>
      <c r="D2" s="186" t="s">
        <v>42</v>
      </c>
      <c r="F2" s="34" t="s">
        <v>6</v>
      </c>
      <c r="G2" s="34"/>
      <c r="L2" s="190" t="s">
        <v>106</v>
      </c>
      <c r="M2" s="188">
        <v>0</v>
      </c>
      <c r="N2" s="188">
        <v>1</v>
      </c>
      <c r="O2" s="188">
        <v>2</v>
      </c>
      <c r="P2" s="188">
        <v>3</v>
      </c>
      <c r="Q2" s="188">
        <v>4</v>
      </c>
      <c r="R2" s="188">
        <v>5</v>
      </c>
      <c r="S2" s="188">
        <v>6</v>
      </c>
      <c r="T2" s="188">
        <v>7</v>
      </c>
      <c r="U2" s="188">
        <v>8</v>
      </c>
      <c r="V2" s="188">
        <v>9</v>
      </c>
      <c r="W2" s="188">
        <v>10</v>
      </c>
      <c r="X2" s="188">
        <v>11</v>
      </c>
    </row>
    <row r="3" spans="3:24">
      <c r="C3" s="39">
        <v>0</v>
      </c>
      <c r="D3" s="185">
        <f>G18</f>
        <v>1121.8739</v>
      </c>
      <c r="L3" s="191" t="s">
        <v>42</v>
      </c>
      <c r="M3" s="189">
        <v>1121.8739</v>
      </c>
      <c r="N3" s="187">
        <v>6817.197000909091</v>
      </c>
      <c r="O3" s="187">
        <v>12512.520101818183</v>
      </c>
      <c r="P3" s="187">
        <v>18207.843202727276</v>
      </c>
      <c r="Q3" s="187">
        <v>23903.166303636368</v>
      </c>
      <c r="R3" s="187">
        <v>29598.48940454546</v>
      </c>
      <c r="S3" s="187">
        <v>35293.812505454553</v>
      </c>
      <c r="T3" s="187">
        <v>40989.135606363641</v>
      </c>
      <c r="U3" s="187">
        <v>46684.45870727273</v>
      </c>
      <c r="V3" s="187">
        <v>52379.781808181819</v>
      </c>
      <c r="W3" s="187">
        <v>58075.104909090907</v>
      </c>
      <c r="X3" s="187">
        <v>63770.428009999996</v>
      </c>
    </row>
    <row r="4" spans="3:24">
      <c r="C4" s="39">
        <v>1</v>
      </c>
      <c r="D4" s="185">
        <f t="shared" ref="D4:D12" si="0">D3+$G$23</f>
        <v>6817.197000909091</v>
      </c>
      <c r="F4" t="s">
        <v>43</v>
      </c>
      <c r="G4" s="31">
        <v>13270.422265141257</v>
      </c>
    </row>
    <row r="5" spans="3:24">
      <c r="C5" s="39">
        <v>2</v>
      </c>
      <c r="D5" s="185">
        <f t="shared" si="0"/>
        <v>12512.520101818183</v>
      </c>
      <c r="F5" t="s">
        <v>44</v>
      </c>
      <c r="G5" s="31">
        <v>331.06745431568271</v>
      </c>
    </row>
    <row r="6" spans="3:24">
      <c r="C6" s="39">
        <v>3</v>
      </c>
      <c r="D6" s="185">
        <f t="shared" si="0"/>
        <v>18207.843202727276</v>
      </c>
      <c r="F6" t="s">
        <v>45</v>
      </c>
      <c r="G6" s="31">
        <v>9382.0329999999994</v>
      </c>
    </row>
    <row r="7" spans="3:24">
      <c r="C7" s="39">
        <v>4</v>
      </c>
      <c r="D7" s="185">
        <f t="shared" si="0"/>
        <v>23903.166303636368</v>
      </c>
      <c r="F7" t="s">
        <v>46</v>
      </c>
      <c r="G7" s="31">
        <v>1639.5631000000001</v>
      </c>
    </row>
    <row r="8" spans="3:24">
      <c r="C8" s="39">
        <v>5</v>
      </c>
      <c r="D8" s="185">
        <f t="shared" si="0"/>
        <v>29598.48940454546</v>
      </c>
      <c r="F8" t="s">
        <v>47</v>
      </c>
      <c r="G8" s="31">
        <v>12110.01123669401</v>
      </c>
    </row>
    <row r="9" spans="3:24">
      <c r="C9" s="39">
        <v>6</v>
      </c>
      <c r="D9" s="185">
        <f t="shared" si="0"/>
        <v>35293.812505454553</v>
      </c>
      <c r="F9" t="s">
        <v>48</v>
      </c>
      <c r="G9" s="31">
        <v>146652372.15285519</v>
      </c>
    </row>
    <row r="10" spans="3:24">
      <c r="C10" s="39">
        <v>7</v>
      </c>
      <c r="D10" s="185">
        <f t="shared" si="0"/>
        <v>40989.135606363641</v>
      </c>
      <c r="F10" t="s">
        <v>49</v>
      </c>
      <c r="G10" s="31">
        <v>1.6062986532968111</v>
      </c>
    </row>
    <row r="11" spans="3:24">
      <c r="C11" s="39">
        <v>8</v>
      </c>
      <c r="D11" s="185">
        <f t="shared" si="0"/>
        <v>46684.45870727273</v>
      </c>
      <c r="F11" t="s">
        <v>50</v>
      </c>
      <c r="G11" s="31">
        <v>1.515879658024041</v>
      </c>
    </row>
    <row r="12" spans="3:24">
      <c r="C12" s="39">
        <v>9</v>
      </c>
      <c r="D12" s="185">
        <f t="shared" si="0"/>
        <v>52379.781808181819</v>
      </c>
      <c r="F12" s="36" t="s">
        <v>51</v>
      </c>
      <c r="G12" s="37">
        <v>62648.554110000005</v>
      </c>
    </row>
    <row r="13" spans="3:24">
      <c r="C13" s="39">
        <v>10</v>
      </c>
      <c r="D13" s="185">
        <f>D12+$G$23</f>
        <v>58075.104909090907</v>
      </c>
      <c r="F13" t="s">
        <v>52</v>
      </c>
      <c r="G13" s="31">
        <v>1121.8739</v>
      </c>
    </row>
    <row r="14" spans="3:24">
      <c r="C14" s="39">
        <v>11</v>
      </c>
      <c r="D14" s="185">
        <f>D13+$G$23</f>
        <v>63770.428009999996</v>
      </c>
      <c r="F14" t="s">
        <v>53</v>
      </c>
      <c r="G14" s="31">
        <v>63770.428010000003</v>
      </c>
    </row>
    <row r="15" spans="3:24">
      <c r="D15" s="29"/>
      <c r="F15" t="s">
        <v>54</v>
      </c>
      <c r="G15" s="31">
        <v>17755824.990759</v>
      </c>
    </row>
    <row r="16" spans="3:24">
      <c r="D16" s="29"/>
      <c r="F16" t="s">
        <v>55</v>
      </c>
      <c r="G16" s="31">
        <v>1338</v>
      </c>
    </row>
    <row r="17" spans="3:7">
      <c r="D17" s="29"/>
      <c r="F17" s="36" t="s">
        <v>56</v>
      </c>
      <c r="G17" s="37">
        <v>63770.428010000003</v>
      </c>
    </row>
    <row r="18" spans="3:7">
      <c r="D18" s="29"/>
      <c r="F18" s="36" t="s">
        <v>57</v>
      </c>
      <c r="G18" s="37">
        <v>1121.8739</v>
      </c>
    </row>
    <row r="19" spans="3:7" ht="15" thickBot="1">
      <c r="D19" s="29"/>
      <c r="F19" s="30" t="s">
        <v>58</v>
      </c>
      <c r="G19" s="32">
        <v>649.46823094860781</v>
      </c>
    </row>
    <row r="20" spans="3:7">
      <c r="D20" s="29"/>
    </row>
    <row r="21" spans="3:7">
      <c r="D21" s="29"/>
      <c r="F21" t="s">
        <v>59</v>
      </c>
      <c r="G21" s="35">
        <f>1+3.322*LOG(G16)</f>
        <v>11.386087208820454</v>
      </c>
    </row>
    <row r="22" spans="3:7">
      <c r="D22" s="29"/>
      <c r="F22" t="s">
        <v>61</v>
      </c>
      <c r="G22" s="35">
        <f>ROUND(G21,0)</f>
        <v>11</v>
      </c>
    </row>
    <row r="23" spans="3:7">
      <c r="D23" s="29"/>
      <c r="F23" t="s">
        <v>60</v>
      </c>
      <c r="G23" s="38">
        <f>G12/G22</f>
        <v>5695.3231009090914</v>
      </c>
    </row>
    <row r="24" spans="3:7">
      <c r="D24" s="29"/>
    </row>
    <row r="25" spans="3:7">
      <c r="D25" s="29"/>
    </row>
    <row r="26" spans="3:7">
      <c r="D26" s="29"/>
    </row>
    <row r="27" spans="3:7">
      <c r="D27" s="29"/>
    </row>
    <row r="28" spans="3:7">
      <c r="D28" s="29"/>
    </row>
    <row r="29" spans="3:7">
      <c r="D29" s="29"/>
    </row>
    <row r="30" spans="3:7">
      <c r="C30" s="164"/>
      <c r="D30" s="164"/>
    </row>
    <row r="31" spans="3:7">
      <c r="C31" s="164"/>
      <c r="D31" s="1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insurance orig</vt:lpstr>
      <vt:lpstr>insurance olah</vt:lpstr>
      <vt:lpstr>Langkah #1</vt:lpstr>
      <vt:lpstr>Langkah #2 (2)</vt:lpstr>
      <vt:lpstr>Langkah #2</vt:lpstr>
      <vt:lpstr>all</vt:lpstr>
      <vt:lpstr>Langkah #3</vt:lpstr>
      <vt:lpstr>Langkah #4</vt:lpstr>
      <vt:lpstr>Langkah #5</vt:lpstr>
      <vt:lpstr>5.1</vt:lpstr>
      <vt:lpstr>5.2</vt:lpstr>
      <vt:lpstr>5.3</vt:lpstr>
      <vt:lpstr>param</vt:lpstr>
      <vt:lpstr>insurance olah help</vt:lpstr>
      <vt:lpstr>dataset</vt:lpstr>
      <vt:lpstr>Sheet5</vt:lpstr>
      <vt:lpstr>pustaka</vt:lpstr>
      <vt:lpstr>vis1</vt:lpstr>
      <vt:lpstr>vis2</vt:lpstr>
      <vt:lpstr>menentukan 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Sulistyo Tri Hendarwati</dc:creator>
  <cp:lastModifiedBy>Sulistyo Tri Hendarwati</cp:lastModifiedBy>
  <dcterms:created xsi:type="dcterms:W3CDTF">2022-11-08T08:17:46Z</dcterms:created>
  <dcterms:modified xsi:type="dcterms:W3CDTF">2022-12-03T14:54:53Z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