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rza\Downloads\"/>
    </mc:Choice>
  </mc:AlternateContent>
  <bookViews>
    <workbookView xWindow="0" yWindow="0" windowWidth="28800" windowHeight="12180"/>
  </bookViews>
  <sheets>
    <sheet name="Attendance" sheetId="2" r:id="rId1"/>
  </sheets>
  <definedNames>
    <definedName name="Z_B0CB7A9D_C161_473C_BC01_D7AAFB6E35F9_.wvu.FilterData" localSheetId="0" hidden="1">Attendance!$K$138:$K$179</definedName>
  </definedNames>
  <calcPr calcId="162913"/>
  <customWorkbookViews>
    <customWorkbookView name="Filter 1" guid="{B0CB7A9D-C161-473C-BC01-D7AAFB6E35F9}" maximized="1" windowWidth="0" windowHeight="0" activeSheetId="0"/>
  </customWorkbookViews>
</workbook>
</file>

<file path=xl/calcChain.xml><?xml version="1.0" encoding="utf-8"?>
<calcChain xmlns="http://schemas.openxmlformats.org/spreadsheetml/2006/main">
  <c r="G137" i="2" l="1"/>
  <c r="H136" i="2"/>
  <c r="J135" i="2"/>
  <c r="A135" i="2"/>
  <c r="B134" i="2"/>
  <c r="C133" i="2"/>
  <c r="D132" i="2"/>
  <c r="E131" i="2"/>
  <c r="F130" i="2"/>
  <c r="G129" i="2"/>
  <c r="D137" i="2"/>
  <c r="E136" i="2"/>
  <c r="F135" i="2"/>
  <c r="G134" i="2"/>
  <c r="H133" i="2"/>
  <c r="J132" i="2"/>
  <c r="A132" i="2"/>
  <c r="B131" i="2"/>
  <c r="C130" i="2"/>
  <c r="D129" i="2"/>
  <c r="E128" i="2"/>
  <c r="F127" i="2"/>
  <c r="G126" i="2"/>
  <c r="C137" i="2"/>
  <c r="D136" i="2"/>
  <c r="E135" i="2"/>
  <c r="F134" i="2"/>
  <c r="G133" i="2"/>
  <c r="H132" i="2"/>
  <c r="J131" i="2"/>
  <c r="A131" i="2"/>
  <c r="B130" i="2"/>
  <c r="C129" i="2"/>
  <c r="D128" i="2"/>
  <c r="E127" i="2"/>
  <c r="F126" i="2"/>
  <c r="G125" i="2"/>
  <c r="H124" i="2"/>
  <c r="B123" i="2"/>
  <c r="C122" i="2"/>
  <c r="D121" i="2"/>
  <c r="E120" i="2"/>
  <c r="F119" i="2"/>
  <c r="G118" i="2"/>
  <c r="H117" i="2"/>
  <c r="J116" i="2"/>
  <c r="A116" i="2"/>
  <c r="B115" i="2"/>
  <c r="C114" i="2"/>
  <c r="E113" i="2"/>
  <c r="F112" i="2"/>
  <c r="G111" i="2"/>
  <c r="H110" i="2"/>
  <c r="J109" i="2"/>
  <c r="A109" i="2"/>
  <c r="B108" i="2"/>
  <c r="C107" i="2"/>
  <c r="D106" i="2"/>
  <c r="E105" i="2"/>
  <c r="F104" i="2"/>
  <c r="G103" i="2"/>
  <c r="H102" i="2"/>
  <c r="J101" i="2"/>
  <c r="A101" i="2"/>
  <c r="B100" i="2"/>
  <c r="D99" i="2"/>
  <c r="F98" i="2"/>
  <c r="H97" i="2"/>
  <c r="J96" i="2"/>
  <c r="B96" i="2"/>
  <c r="D95" i="2"/>
  <c r="F94" i="2"/>
  <c r="H93" i="2"/>
  <c r="J92" i="2"/>
  <c r="B92" i="2"/>
  <c r="D91" i="2"/>
  <c r="F90" i="2"/>
  <c r="B137" i="2"/>
  <c r="C136" i="2"/>
  <c r="D135" i="2"/>
  <c r="E134" i="2"/>
  <c r="F133" i="2"/>
  <c r="G132" i="2"/>
  <c r="H131" i="2"/>
  <c r="J130" i="2"/>
  <c r="A130" i="2"/>
  <c r="B129" i="2"/>
  <c r="C128" i="2"/>
  <c r="D127" i="2"/>
  <c r="E126" i="2"/>
  <c r="F125" i="2"/>
  <c r="G124" i="2"/>
  <c r="J123" i="2"/>
  <c r="A123" i="2"/>
  <c r="B122" i="2"/>
  <c r="C121" i="2"/>
  <c r="D120" i="2"/>
  <c r="E119" i="2"/>
  <c r="F137" i="2"/>
  <c r="H135" i="2"/>
  <c r="A134" i="2"/>
  <c r="C132" i="2"/>
  <c r="E130" i="2"/>
  <c r="H128" i="2"/>
  <c r="C127" i="2"/>
  <c r="A126" i="2"/>
  <c r="J124" i="2"/>
  <c r="E123" i="2"/>
  <c r="D122" i="2"/>
  <c r="A121" i="2"/>
  <c r="J119" i="2"/>
  <c r="H118" i="2"/>
  <c r="G117" i="2"/>
  <c r="G116" i="2"/>
  <c r="G115" i="2"/>
  <c r="G114" i="2"/>
  <c r="G113" i="2"/>
  <c r="G112" i="2"/>
  <c r="F111" i="2"/>
  <c r="F110" i="2"/>
  <c r="F109" i="2"/>
  <c r="F108" i="2"/>
  <c r="F107" i="2"/>
  <c r="F106" i="2"/>
  <c r="F105" i="2"/>
  <c r="E104" i="2"/>
  <c r="E103" i="2"/>
  <c r="E102" i="2"/>
  <c r="E101" i="2"/>
  <c r="E100" i="2"/>
  <c r="F99" i="2"/>
  <c r="G98" i="2"/>
  <c r="G97" i="2"/>
  <c r="H96" i="2"/>
  <c r="I95" i="2"/>
  <c r="J94" i="2"/>
  <c r="A94" i="2"/>
  <c r="B93" i="2"/>
  <c r="C92" i="2"/>
  <c r="C91" i="2"/>
  <c r="D90" i="2"/>
  <c r="F89" i="2"/>
  <c r="H88" i="2"/>
  <c r="J87" i="2"/>
  <c r="B87" i="2"/>
  <c r="D86" i="2"/>
  <c r="F85" i="2"/>
  <c r="H84" i="2"/>
  <c r="J83" i="2"/>
  <c r="B83" i="2"/>
  <c r="D82" i="2"/>
  <c r="F81" i="2"/>
  <c r="H80" i="2"/>
  <c r="J79" i="2"/>
  <c r="B79" i="2"/>
  <c r="D78" i="2"/>
  <c r="F77" i="2"/>
  <c r="H76" i="2"/>
  <c r="J75" i="2"/>
  <c r="B75" i="2"/>
  <c r="D74" i="2"/>
  <c r="F73" i="2"/>
  <c r="H72" i="2"/>
  <c r="J71" i="2"/>
  <c r="B71" i="2"/>
  <c r="D70" i="2"/>
  <c r="F69" i="2"/>
  <c r="H68" i="2"/>
  <c r="J67" i="2"/>
  <c r="B67" i="2"/>
  <c r="D66" i="2"/>
  <c r="F65" i="2"/>
  <c r="H64" i="2"/>
  <c r="J63" i="2"/>
  <c r="B63" i="2"/>
  <c r="D62" i="2"/>
  <c r="F61" i="2"/>
  <c r="H60" i="2"/>
  <c r="J59" i="2"/>
  <c r="B59" i="2"/>
  <c r="D58" i="2"/>
  <c r="F57" i="2"/>
  <c r="H56" i="2"/>
  <c r="J55" i="2"/>
  <c r="B55" i="2"/>
  <c r="D54" i="2"/>
  <c r="F53" i="2"/>
  <c r="H52" i="2"/>
  <c r="J51" i="2"/>
  <c r="B51" i="2"/>
  <c r="D50" i="2"/>
  <c r="F49" i="2"/>
  <c r="H48" i="2"/>
  <c r="J47" i="2"/>
  <c r="B47" i="2"/>
  <c r="D46" i="2"/>
  <c r="F45" i="2"/>
  <c r="H44" i="2"/>
  <c r="J43" i="2"/>
  <c r="B43" i="2"/>
  <c r="D42" i="2"/>
  <c r="F41" i="2"/>
  <c r="H40" i="2"/>
  <c r="J39" i="2"/>
  <c r="B39" i="2"/>
  <c r="E137" i="2"/>
  <c r="G135" i="2"/>
  <c r="J133" i="2"/>
  <c r="B132" i="2"/>
  <c r="D130" i="2"/>
  <c r="G128" i="2"/>
  <c r="B127" i="2"/>
  <c r="J125" i="2"/>
  <c r="F124" i="2"/>
  <c r="D123" i="2"/>
  <c r="A122" i="2"/>
  <c r="J120" i="2"/>
  <c r="H119" i="2"/>
  <c r="F118" i="2"/>
  <c r="F117" i="2"/>
  <c r="F116" i="2"/>
  <c r="F115" i="2"/>
  <c r="F114" i="2"/>
  <c r="F113" i="2"/>
  <c r="E112" i="2"/>
  <c r="E111" i="2"/>
  <c r="E110" i="2"/>
  <c r="E109" i="2"/>
  <c r="E108" i="2"/>
  <c r="E107" i="2"/>
  <c r="E106" i="2"/>
  <c r="D105" i="2"/>
  <c r="D104" i="2"/>
  <c r="D103" i="2"/>
  <c r="D102" i="2"/>
  <c r="D101" i="2"/>
  <c r="D100" i="2"/>
  <c r="E99" i="2"/>
  <c r="E98" i="2"/>
  <c r="F97" i="2"/>
  <c r="G96" i="2"/>
  <c r="H95" i="2"/>
  <c r="I94" i="2"/>
  <c r="J93" i="2"/>
  <c r="A93" i="2"/>
  <c r="A92" i="2"/>
  <c r="B91" i="2"/>
  <c r="C90" i="2"/>
  <c r="E89" i="2"/>
  <c r="G88" i="2"/>
  <c r="I87" i="2"/>
  <c r="A87" i="2"/>
  <c r="C86" i="2"/>
  <c r="E85" i="2"/>
  <c r="G84" i="2"/>
  <c r="I83" i="2"/>
  <c r="A83" i="2"/>
  <c r="C82" i="2"/>
  <c r="E81" i="2"/>
  <c r="G80" i="2"/>
  <c r="I79" i="2"/>
  <c r="A79" i="2"/>
  <c r="C78" i="2"/>
  <c r="E77" i="2"/>
  <c r="G76" i="2"/>
  <c r="I75" i="2"/>
  <c r="A75" i="2"/>
  <c r="C74" i="2"/>
  <c r="E73" i="2"/>
  <c r="G72" i="2"/>
  <c r="I71" i="2"/>
  <c r="A71" i="2"/>
  <c r="C70" i="2"/>
  <c r="E69" i="2"/>
  <c r="G68" i="2"/>
  <c r="I67" i="2"/>
  <c r="A67" i="2"/>
  <c r="C66" i="2"/>
  <c r="E65" i="2"/>
  <c r="G64" i="2"/>
  <c r="I63" i="2"/>
  <c r="A63" i="2"/>
  <c r="C62" i="2"/>
  <c r="E61" i="2"/>
  <c r="G60" i="2"/>
  <c r="I59" i="2"/>
  <c r="A59" i="2"/>
  <c r="C58" i="2"/>
  <c r="E57" i="2"/>
  <c r="G56" i="2"/>
  <c r="I55" i="2"/>
  <c r="A55" i="2"/>
  <c r="C54" i="2"/>
  <c r="E53" i="2"/>
  <c r="G52" i="2"/>
  <c r="I51" i="2"/>
  <c r="A51" i="2"/>
  <c r="C50" i="2"/>
  <c r="E49" i="2"/>
  <c r="G48" i="2"/>
  <c r="I47" i="2"/>
  <c r="A47" i="2"/>
  <c r="C46" i="2"/>
  <c r="E45" i="2"/>
  <c r="G44" i="2"/>
  <c r="I43" i="2"/>
  <c r="A137" i="2"/>
  <c r="C135" i="2"/>
  <c r="E133" i="2"/>
  <c r="G131" i="2"/>
  <c r="J129" i="2"/>
  <c r="F128" i="2"/>
  <c r="A127" i="2"/>
  <c r="H125" i="2"/>
  <c r="E124" i="2"/>
  <c r="C123" i="2"/>
  <c r="J121" i="2"/>
  <c r="H120" i="2"/>
  <c r="G119" i="2"/>
  <c r="E118" i="2"/>
  <c r="E117" i="2"/>
  <c r="E116" i="2"/>
  <c r="E115" i="2"/>
  <c r="E114" i="2"/>
  <c r="D113" i="2"/>
  <c r="D112" i="2"/>
  <c r="D111" i="2"/>
  <c r="D110" i="2"/>
  <c r="D109" i="2"/>
  <c r="D108" i="2"/>
  <c r="D107" i="2"/>
  <c r="C106" i="2"/>
  <c r="C105" i="2"/>
  <c r="C104" i="2"/>
  <c r="C103" i="2"/>
  <c r="C102" i="2"/>
  <c r="C101" i="2"/>
  <c r="C100" i="2"/>
  <c r="C99" i="2"/>
  <c r="D98" i="2"/>
  <c r="E97" i="2"/>
  <c r="F96" i="2"/>
  <c r="G95" i="2"/>
  <c r="H94" i="2"/>
  <c r="I93" i="2"/>
  <c r="I92" i="2"/>
  <c r="J91" i="2"/>
  <c r="A91" i="2"/>
  <c r="B90" i="2"/>
  <c r="D89" i="2"/>
  <c r="F88" i="2"/>
  <c r="H87" i="2"/>
  <c r="J86" i="2"/>
  <c r="B86" i="2"/>
  <c r="D85" i="2"/>
  <c r="F84" i="2"/>
  <c r="H83" i="2"/>
  <c r="J82" i="2"/>
  <c r="B82" i="2"/>
  <c r="D81" i="2"/>
  <c r="F80" i="2"/>
  <c r="H79" i="2"/>
  <c r="J78" i="2"/>
  <c r="B78" i="2"/>
  <c r="D77" i="2"/>
  <c r="F76" i="2"/>
  <c r="H75" i="2"/>
  <c r="J74" i="2"/>
  <c r="B74" i="2"/>
  <c r="D73" i="2"/>
  <c r="F72" i="2"/>
  <c r="H71" i="2"/>
  <c r="J70" i="2"/>
  <c r="B70" i="2"/>
  <c r="D69" i="2"/>
  <c r="F68" i="2"/>
  <c r="H67" i="2"/>
  <c r="J66" i="2"/>
  <c r="B66" i="2"/>
  <c r="D65" i="2"/>
  <c r="F64" i="2"/>
  <c r="H63" i="2"/>
  <c r="J62" i="2"/>
  <c r="B62" i="2"/>
  <c r="D61" i="2"/>
  <c r="F60" i="2"/>
  <c r="H59" i="2"/>
  <c r="J58" i="2"/>
  <c r="B58" i="2"/>
  <c r="D57" i="2"/>
  <c r="F56" i="2"/>
  <c r="H55" i="2"/>
  <c r="J54" i="2"/>
  <c r="B54" i="2"/>
  <c r="D53" i="2"/>
  <c r="F52" i="2"/>
  <c r="H51" i="2"/>
  <c r="J50" i="2"/>
  <c r="B50" i="2"/>
  <c r="D49" i="2"/>
  <c r="F48" i="2"/>
  <c r="H47" i="2"/>
  <c r="J46" i="2"/>
  <c r="B46" i="2"/>
  <c r="D45" i="2"/>
  <c r="F44" i="2"/>
  <c r="H43" i="2"/>
  <c r="J136" i="2"/>
  <c r="B135" i="2"/>
  <c r="D133" i="2"/>
  <c r="F131" i="2"/>
  <c r="H129" i="2"/>
  <c r="B128" i="2"/>
  <c r="J126" i="2"/>
  <c r="E125" i="2"/>
  <c r="D124" i="2"/>
  <c r="J122" i="2"/>
  <c r="H121" i="2"/>
  <c r="G120" i="2"/>
  <c r="D119" i="2"/>
  <c r="D118" i="2"/>
  <c r="D117" i="2"/>
  <c r="D116" i="2"/>
  <c r="D115" i="2"/>
  <c r="D114" i="2"/>
  <c r="C113" i="2"/>
  <c r="C112" i="2"/>
  <c r="C111" i="2"/>
  <c r="C110" i="2"/>
  <c r="C109" i="2"/>
  <c r="C108" i="2"/>
  <c r="B107" i="2"/>
  <c r="B106" i="2"/>
  <c r="B105" i="2"/>
  <c r="B104" i="2"/>
  <c r="B103" i="2"/>
  <c r="B102" i="2"/>
  <c r="B101" i="2"/>
  <c r="A100" i="2"/>
  <c r="B99" i="2"/>
  <c r="C98" i="2"/>
  <c r="D97" i="2"/>
  <c r="E96" i="2"/>
  <c r="F95" i="2"/>
  <c r="G94" i="2"/>
  <c r="G93" i="2"/>
  <c r="H92" i="2"/>
  <c r="I91" i="2"/>
  <c r="J90" i="2"/>
  <c r="A90" i="2"/>
  <c r="C89" i="2"/>
  <c r="E88" i="2"/>
  <c r="G87" i="2"/>
  <c r="I86" i="2"/>
  <c r="A86" i="2"/>
  <c r="C85" i="2"/>
  <c r="E84" i="2"/>
  <c r="G83" i="2"/>
  <c r="I82" i="2"/>
  <c r="A82" i="2"/>
  <c r="C81" i="2"/>
  <c r="E80" i="2"/>
  <c r="G79" i="2"/>
  <c r="I78" i="2"/>
  <c r="A78" i="2"/>
  <c r="C77" i="2"/>
  <c r="E76" i="2"/>
  <c r="G75" i="2"/>
  <c r="I74" i="2"/>
  <c r="A74" i="2"/>
  <c r="C73" i="2"/>
  <c r="E72" i="2"/>
  <c r="G71" i="2"/>
  <c r="I70" i="2"/>
  <c r="G136" i="2"/>
  <c r="J134" i="2"/>
  <c r="B133" i="2"/>
  <c r="D131" i="2"/>
  <c r="F129" i="2"/>
  <c r="A128" i="2"/>
  <c r="H126" i="2"/>
  <c r="D125" i="2"/>
  <c r="C124" i="2"/>
  <c r="H122" i="2"/>
  <c r="G121" i="2"/>
  <c r="F120" i="2"/>
  <c r="C119" i="2"/>
  <c r="C118" i="2"/>
  <c r="C117" i="2"/>
  <c r="C116" i="2"/>
  <c r="C115" i="2"/>
  <c r="B114" i="2"/>
  <c r="B113" i="2"/>
  <c r="B112" i="2"/>
  <c r="B111" i="2"/>
  <c r="B110" i="2"/>
  <c r="B109" i="2"/>
  <c r="A108" i="2"/>
  <c r="A107" i="2"/>
  <c r="A106" i="2"/>
  <c r="A105" i="2"/>
  <c r="A104" i="2"/>
  <c r="A103" i="2"/>
  <c r="A102" i="2"/>
  <c r="J100" i="2"/>
  <c r="J99" i="2"/>
  <c r="A99" i="2"/>
  <c r="B98" i="2"/>
  <c r="C97" i="2"/>
  <c r="D96" i="2"/>
  <c r="E95" i="2"/>
  <c r="E94" i="2"/>
  <c r="F93" i="2"/>
  <c r="G92" i="2"/>
  <c r="H91" i="2"/>
  <c r="I90" i="2"/>
  <c r="J89" i="2"/>
  <c r="B89" i="2"/>
  <c r="D88" i="2"/>
  <c r="F87" i="2"/>
  <c r="H86" i="2"/>
  <c r="J85" i="2"/>
  <c r="B85" i="2"/>
  <c r="D84" i="2"/>
  <c r="F83" i="2"/>
  <c r="H82" i="2"/>
  <c r="J81" i="2"/>
  <c r="B81" i="2"/>
  <c r="D80" i="2"/>
  <c r="F79" i="2"/>
  <c r="H78" i="2"/>
  <c r="J77" i="2"/>
  <c r="B77" i="2"/>
  <c r="D76" i="2"/>
  <c r="F75" i="2"/>
  <c r="H74" i="2"/>
  <c r="J73" i="2"/>
  <c r="B73" i="2"/>
  <c r="D72" i="2"/>
  <c r="F71" i="2"/>
  <c r="H70" i="2"/>
  <c r="J69" i="2"/>
  <c r="B69" i="2"/>
  <c r="D68" i="2"/>
  <c r="F67" i="2"/>
  <c r="H66" i="2"/>
  <c r="J65" i="2"/>
  <c r="B65" i="2"/>
  <c r="D64" i="2"/>
  <c r="F63" i="2"/>
  <c r="H62" i="2"/>
  <c r="J61" i="2"/>
  <c r="B61" i="2"/>
  <c r="D60" i="2"/>
  <c r="F59" i="2"/>
  <c r="H58" i="2"/>
  <c r="J57" i="2"/>
  <c r="B57" i="2"/>
  <c r="D56" i="2"/>
  <c r="F55" i="2"/>
  <c r="H54" i="2"/>
  <c r="J53" i="2"/>
  <c r="B53" i="2"/>
  <c r="D52" i="2"/>
  <c r="F51" i="2"/>
  <c r="H50" i="2"/>
  <c r="J49" i="2"/>
  <c r="B49" i="2"/>
  <c r="D48" i="2"/>
  <c r="F47" i="2"/>
  <c r="H46" i="2"/>
  <c r="J45" i="2"/>
  <c r="B45" i="2"/>
  <c r="D44" i="2"/>
  <c r="F43" i="2"/>
  <c r="H42" i="2"/>
  <c r="J41" i="2"/>
  <c r="B41" i="2"/>
  <c r="D40" i="2"/>
  <c r="F39" i="2"/>
  <c r="H38" i="2"/>
  <c r="F136" i="2"/>
  <c r="H134" i="2"/>
  <c r="A133" i="2"/>
  <c r="C131" i="2"/>
  <c r="E129" i="2"/>
  <c r="J127" i="2"/>
  <c r="D126" i="2"/>
  <c r="C125" i="2"/>
  <c r="B124" i="2"/>
  <c r="H123" i="2"/>
  <c r="G122" i="2"/>
  <c r="F121" i="2"/>
  <c r="C120" i="2"/>
  <c r="B119" i="2"/>
  <c r="B118" i="2"/>
  <c r="B117" i="2"/>
  <c r="B116" i="2"/>
  <c r="A115" i="2"/>
  <c r="A114" i="2"/>
  <c r="A113" i="2"/>
  <c r="A112" i="2"/>
  <c r="A111" i="2"/>
  <c r="A110" i="2"/>
  <c r="J108" i="2"/>
  <c r="J107" i="2"/>
  <c r="J106" i="2"/>
  <c r="J105" i="2"/>
  <c r="J104" i="2"/>
  <c r="J103" i="2"/>
  <c r="J102" i="2"/>
  <c r="H101" i="2"/>
  <c r="H100" i="2"/>
  <c r="I99" i="2"/>
  <c r="J98" i="2"/>
  <c r="A98" i="2"/>
  <c r="B97" i="2"/>
  <c r="C96" i="2"/>
  <c r="C95" i="2"/>
  <c r="D94" i="2"/>
  <c r="E93" i="2"/>
  <c r="F92" i="2"/>
  <c r="G91" i="2"/>
  <c r="H90" i="2"/>
  <c r="I89" i="2"/>
  <c r="A89" i="2"/>
  <c r="C88" i="2"/>
  <c r="E87" i="2"/>
  <c r="G86" i="2"/>
  <c r="I85" i="2"/>
  <c r="A85" i="2"/>
  <c r="C84" i="2"/>
  <c r="E83" i="2"/>
  <c r="G82" i="2"/>
  <c r="I81" i="2"/>
  <c r="A81" i="2"/>
  <c r="C80" i="2"/>
  <c r="E79" i="2"/>
  <c r="G78" i="2"/>
  <c r="I77" i="2"/>
  <c r="A77" i="2"/>
  <c r="C76" i="2"/>
  <c r="E75" i="2"/>
  <c r="G74" i="2"/>
  <c r="E132" i="2"/>
  <c r="B126" i="2"/>
  <c r="E122" i="2"/>
  <c r="J117" i="2"/>
  <c r="G110" i="2"/>
  <c r="G106" i="2"/>
  <c r="F102" i="2"/>
  <c r="H98" i="2"/>
  <c r="A95" i="2"/>
  <c r="E91" i="2"/>
  <c r="A88" i="2"/>
  <c r="I84" i="2"/>
  <c r="G81" i="2"/>
  <c r="E78" i="2"/>
  <c r="C75" i="2"/>
  <c r="I72" i="2"/>
  <c r="F70" i="2"/>
  <c r="J68" i="2"/>
  <c r="D67" i="2"/>
  <c r="H65" i="2"/>
  <c r="B64" i="2"/>
  <c r="F62" i="2"/>
  <c r="J60" i="2"/>
  <c r="D59" i="2"/>
  <c r="H57" i="2"/>
  <c r="B56" i="2"/>
  <c r="F54" i="2"/>
  <c r="J52" i="2"/>
  <c r="D51" i="2"/>
  <c r="H49" i="2"/>
  <c r="B48" i="2"/>
  <c r="F46" i="2"/>
  <c r="J44" i="2"/>
  <c r="D43" i="2"/>
  <c r="C42" i="2"/>
  <c r="C41" i="2"/>
  <c r="B40" i="2"/>
  <c r="A39" i="2"/>
  <c r="B38" i="2"/>
  <c r="D37" i="2"/>
  <c r="F36" i="2"/>
  <c r="H35" i="2"/>
  <c r="J34" i="2"/>
  <c r="B34" i="2"/>
  <c r="D33" i="2"/>
  <c r="F32" i="2"/>
  <c r="H31" i="2"/>
  <c r="J30" i="2"/>
  <c r="B30" i="2"/>
  <c r="D29" i="2"/>
  <c r="F28" i="2"/>
  <c r="H27" i="2"/>
  <c r="J26" i="2"/>
  <c r="B26" i="2"/>
  <c r="D25" i="2"/>
  <c r="F24" i="2"/>
  <c r="H23" i="2"/>
  <c r="J22" i="2"/>
  <c r="B22" i="2"/>
  <c r="D21" i="2"/>
  <c r="F20" i="2"/>
  <c r="J19" i="2"/>
  <c r="B19" i="2"/>
  <c r="D18" i="2"/>
  <c r="F17" i="2"/>
  <c r="H16" i="2"/>
  <c r="J15" i="2"/>
  <c r="B15" i="2"/>
  <c r="D14" i="2"/>
  <c r="F13" i="2"/>
  <c r="H12" i="2"/>
  <c r="J11" i="2"/>
  <c r="B11" i="2"/>
  <c r="D10" i="2"/>
  <c r="F9" i="2"/>
  <c r="H8" i="2"/>
  <c r="J7" i="2"/>
  <c r="B7" i="2"/>
  <c r="D6" i="2"/>
  <c r="F5" i="2"/>
  <c r="H4" i="2"/>
  <c r="J3" i="2"/>
  <c r="B3" i="2"/>
  <c r="D2" i="2"/>
  <c r="F1" i="2"/>
  <c r="J21" i="2"/>
  <c r="J18" i="2"/>
  <c r="H15" i="2"/>
  <c r="D13" i="2"/>
  <c r="H11" i="2"/>
  <c r="D9" i="2"/>
  <c r="H7" i="2"/>
  <c r="B6" i="2"/>
  <c r="F4" i="2"/>
  <c r="J2" i="2"/>
  <c r="D1" i="2"/>
  <c r="G34" i="2"/>
  <c r="C28" i="2"/>
  <c r="C24" i="2"/>
  <c r="I21" i="2"/>
  <c r="G19" i="2"/>
  <c r="C17" i="2"/>
  <c r="A14" i="2"/>
  <c r="I10" i="2"/>
  <c r="G7" i="2"/>
  <c r="E4" i="2"/>
  <c r="A2" i="2"/>
  <c r="J24" i="2"/>
  <c r="F19" i="2"/>
  <c r="D16" i="2"/>
  <c r="F15" i="2"/>
  <c r="H14" i="2"/>
  <c r="H10" i="2"/>
  <c r="J137" i="2"/>
  <c r="H130" i="2"/>
  <c r="B125" i="2"/>
  <c r="E121" i="2"/>
  <c r="A117" i="2"/>
  <c r="J113" i="2"/>
  <c r="H109" i="2"/>
  <c r="H105" i="2"/>
  <c r="G101" i="2"/>
  <c r="J97" i="2"/>
  <c r="C94" i="2"/>
  <c r="G90" i="2"/>
  <c r="D87" i="2"/>
  <c r="B84" i="2"/>
  <c r="J80" i="2"/>
  <c r="H77" i="2"/>
  <c r="F74" i="2"/>
  <c r="C72" i="2"/>
  <c r="E70" i="2"/>
  <c r="I68" i="2"/>
  <c r="C67" i="2"/>
  <c r="G65" i="2"/>
  <c r="A64" i="2"/>
  <c r="E62" i="2"/>
  <c r="I60" i="2"/>
  <c r="C59" i="2"/>
  <c r="G57" i="2"/>
  <c r="A56" i="2"/>
  <c r="E54" i="2"/>
  <c r="I52" i="2"/>
  <c r="C51" i="2"/>
  <c r="G49" i="2"/>
  <c r="A48" i="2"/>
  <c r="E46" i="2"/>
  <c r="I44" i="2"/>
  <c r="C43" i="2"/>
  <c r="B42" i="2"/>
  <c r="A41" i="2"/>
  <c r="A40" i="2"/>
  <c r="J38" i="2"/>
  <c r="A38" i="2"/>
  <c r="C37" i="2"/>
  <c r="E36" i="2"/>
  <c r="G35" i="2"/>
  <c r="I34" i="2"/>
  <c r="A34" i="2"/>
  <c r="C33" i="2"/>
  <c r="E32" i="2"/>
  <c r="G31" i="2"/>
  <c r="I30" i="2"/>
  <c r="A30" i="2"/>
  <c r="C29" i="2"/>
  <c r="E28" i="2"/>
  <c r="G27" i="2"/>
  <c r="I26" i="2"/>
  <c r="A26" i="2"/>
  <c r="C25" i="2"/>
  <c r="E24" i="2"/>
  <c r="G23" i="2"/>
  <c r="I22" i="2"/>
  <c r="A22" i="2"/>
  <c r="C21" i="2"/>
  <c r="E20" i="2"/>
  <c r="I19" i="2"/>
  <c r="A19" i="2"/>
  <c r="C18" i="2"/>
  <c r="E17" i="2"/>
  <c r="G16" i="2"/>
  <c r="I15" i="2"/>
  <c r="A15" i="2"/>
  <c r="C14" i="2"/>
  <c r="E13" i="2"/>
  <c r="G12" i="2"/>
  <c r="I11" i="2"/>
  <c r="A11" i="2"/>
  <c r="C10" i="2"/>
  <c r="E9" i="2"/>
  <c r="G8" i="2"/>
  <c r="I7" i="2"/>
  <c r="A7" i="2"/>
  <c r="C6" i="2"/>
  <c r="E5" i="2"/>
  <c r="G4" i="2"/>
  <c r="I3" i="2"/>
  <c r="A3" i="2"/>
  <c r="C2" i="2"/>
  <c r="E1" i="2"/>
  <c r="I58" i="2"/>
  <c r="A46" i="2"/>
  <c r="A43" i="2"/>
  <c r="I39" i="2"/>
  <c r="J37" i="2"/>
  <c r="D36" i="2"/>
  <c r="H34" i="2"/>
  <c r="B33" i="2"/>
  <c r="D32" i="2"/>
  <c r="H26" i="2"/>
  <c r="B25" i="2"/>
  <c r="F23" i="2"/>
  <c r="B21" i="2"/>
  <c r="B18" i="2"/>
  <c r="J14" i="2"/>
  <c r="F12" i="2"/>
  <c r="B10" i="2"/>
  <c r="J6" i="2"/>
  <c r="D5" i="2"/>
  <c r="B2" i="2"/>
  <c r="I33" i="2"/>
  <c r="A29" i="2"/>
  <c r="A25" i="2"/>
  <c r="G22" i="2"/>
  <c r="C20" i="2"/>
  <c r="A18" i="2"/>
  <c r="G15" i="2"/>
  <c r="E12" i="2"/>
  <c r="C9" i="2"/>
  <c r="A6" i="2"/>
  <c r="G3" i="2"/>
  <c r="C1" i="2"/>
  <c r="H21" i="2"/>
  <c r="B17" i="2"/>
  <c r="J13" i="2"/>
  <c r="H137" i="2"/>
  <c r="G130" i="2"/>
  <c r="A125" i="2"/>
  <c r="B121" i="2"/>
  <c r="H116" i="2"/>
  <c r="H113" i="2"/>
  <c r="G109" i="2"/>
  <c r="G105" i="2"/>
  <c r="F101" i="2"/>
  <c r="I97" i="2"/>
  <c r="B94" i="2"/>
  <c r="E90" i="2"/>
  <c r="C87" i="2"/>
  <c r="A84" i="2"/>
  <c r="I80" i="2"/>
  <c r="G77" i="2"/>
  <c r="E74" i="2"/>
  <c r="B72" i="2"/>
  <c r="A70" i="2"/>
  <c r="E68" i="2"/>
  <c r="I66" i="2"/>
  <c r="C65" i="2"/>
  <c r="G63" i="2"/>
  <c r="A62" i="2"/>
  <c r="E60" i="2"/>
  <c r="C57" i="2"/>
  <c r="G55" i="2"/>
  <c r="A54" i="2"/>
  <c r="E52" i="2"/>
  <c r="I50" i="2"/>
  <c r="C49" i="2"/>
  <c r="G47" i="2"/>
  <c r="E44" i="2"/>
  <c r="A42" i="2"/>
  <c r="J40" i="2"/>
  <c r="I38" i="2"/>
  <c r="B37" i="2"/>
  <c r="F35" i="2"/>
  <c r="J33" i="2"/>
  <c r="F31" i="2"/>
  <c r="H30" i="2"/>
  <c r="J29" i="2"/>
  <c r="B29" i="2"/>
  <c r="D28" i="2"/>
  <c r="F27" i="2"/>
  <c r="J25" i="2"/>
  <c r="D24" i="2"/>
  <c r="H22" i="2"/>
  <c r="D20" i="2"/>
  <c r="H19" i="2"/>
  <c r="D17" i="2"/>
  <c r="F16" i="2"/>
  <c r="B14" i="2"/>
  <c r="J10" i="2"/>
  <c r="F8" i="2"/>
  <c r="H3" i="2"/>
  <c r="A33" i="2"/>
  <c r="G26" i="2"/>
  <c r="A21" i="2"/>
  <c r="I18" i="2"/>
  <c r="E16" i="2"/>
  <c r="C13" i="2"/>
  <c r="G11" i="2"/>
  <c r="A10" i="2"/>
  <c r="E8" i="2"/>
  <c r="C5" i="2"/>
  <c r="I2" i="2"/>
  <c r="D23" i="2"/>
  <c r="H18" i="2"/>
  <c r="B13" i="2"/>
  <c r="B136" i="2"/>
  <c r="A129" i="2"/>
  <c r="A124" i="2"/>
  <c r="B120" i="2"/>
  <c r="J115" i="2"/>
  <c r="J112" i="2"/>
  <c r="H108" i="2"/>
  <c r="H104" i="2"/>
  <c r="G100" i="2"/>
  <c r="A97" i="2"/>
  <c r="D93" i="2"/>
  <c r="H89" i="2"/>
  <c r="F86" i="2"/>
  <c r="D83" i="2"/>
  <c r="B80" i="2"/>
  <c r="J76" i="2"/>
  <c r="I73" i="2"/>
  <c r="A72" i="2"/>
  <c r="I69" i="2"/>
  <c r="C68" i="2"/>
  <c r="G66" i="2"/>
  <c r="A65" i="2"/>
  <c r="E63" i="2"/>
  <c r="I61" i="2"/>
  <c r="C60" i="2"/>
  <c r="G58" i="2"/>
  <c r="A57" i="2"/>
  <c r="E55" i="2"/>
  <c r="I53" i="2"/>
  <c r="C52" i="2"/>
  <c r="G50" i="2"/>
  <c r="A49" i="2"/>
  <c r="E47" i="2"/>
  <c r="I45" i="2"/>
  <c r="C44" i="2"/>
  <c r="J42" i="2"/>
  <c r="I41" i="2"/>
  <c r="I40" i="2"/>
  <c r="H39" i="2"/>
  <c r="G38" i="2"/>
  <c r="I37" i="2"/>
  <c r="A37" i="2"/>
  <c r="C36" i="2"/>
  <c r="E35" i="2"/>
  <c r="C32" i="2"/>
  <c r="E31" i="2"/>
  <c r="G30" i="2"/>
  <c r="I29" i="2"/>
  <c r="E27" i="2"/>
  <c r="I25" i="2"/>
  <c r="E23" i="2"/>
  <c r="I14" i="2"/>
  <c r="I6" i="2"/>
  <c r="J20" i="2"/>
  <c r="J17" i="2"/>
  <c r="F11" i="2"/>
  <c r="A136" i="2"/>
  <c r="J128" i="2"/>
  <c r="A120" i="2"/>
  <c r="H115" i="2"/>
  <c r="H112" i="2"/>
  <c r="G108" i="2"/>
  <c r="G104" i="2"/>
  <c r="F100" i="2"/>
  <c r="I96" i="2"/>
  <c r="C93" i="2"/>
  <c r="G89" i="2"/>
  <c r="E86" i="2"/>
  <c r="C83" i="2"/>
  <c r="A80" i="2"/>
  <c r="I76" i="2"/>
  <c r="H73" i="2"/>
  <c r="E71" i="2"/>
  <c r="H69" i="2"/>
  <c r="B68" i="2"/>
  <c r="F66" i="2"/>
  <c r="J64" i="2"/>
  <c r="D63" i="2"/>
  <c r="H61" i="2"/>
  <c r="B60" i="2"/>
  <c r="F58" i="2"/>
  <c r="J56" i="2"/>
  <c r="D55" i="2"/>
  <c r="H53" i="2"/>
  <c r="B52" i="2"/>
  <c r="F50" i="2"/>
  <c r="J48" i="2"/>
  <c r="D47" i="2"/>
  <c r="H45" i="2"/>
  <c r="B44" i="2"/>
  <c r="I42" i="2"/>
  <c r="H41" i="2"/>
  <c r="G40" i="2"/>
  <c r="G39" i="2"/>
  <c r="F38" i="2"/>
  <c r="H37" i="2"/>
  <c r="J36" i="2"/>
  <c r="B36" i="2"/>
  <c r="D35" i="2"/>
  <c r="F34" i="2"/>
  <c r="H33" i="2"/>
  <c r="J32" i="2"/>
  <c r="B32" i="2"/>
  <c r="D31" i="2"/>
  <c r="F30" i="2"/>
  <c r="H29" i="2"/>
  <c r="J28" i="2"/>
  <c r="B28" i="2"/>
  <c r="D27" i="2"/>
  <c r="F26" i="2"/>
  <c r="H25" i="2"/>
  <c r="B24" i="2"/>
  <c r="F22" i="2"/>
  <c r="B20" i="2"/>
  <c r="D12" i="2"/>
  <c r="D134" i="2"/>
  <c r="H127" i="2"/>
  <c r="G123" i="2"/>
  <c r="A119" i="2"/>
  <c r="J114" i="2"/>
  <c r="J111" i="2"/>
  <c r="H107" i="2"/>
  <c r="H103" i="2"/>
  <c r="H99" i="2"/>
  <c r="A96" i="2"/>
  <c r="E92" i="2"/>
  <c r="J88" i="2"/>
  <c r="H85" i="2"/>
  <c r="F82" i="2"/>
  <c r="D79" i="2"/>
  <c r="B76" i="2"/>
  <c r="G73" i="2"/>
  <c r="D71" i="2"/>
  <c r="G69" i="2"/>
  <c r="A68" i="2"/>
  <c r="E66" i="2"/>
  <c r="I64" i="2"/>
  <c r="C63" i="2"/>
  <c r="G61" i="2"/>
  <c r="A60" i="2"/>
  <c r="E58" i="2"/>
  <c r="I56" i="2"/>
  <c r="C55" i="2"/>
  <c r="G53" i="2"/>
  <c r="C134" i="2"/>
  <c r="G127" i="2"/>
  <c r="F123" i="2"/>
  <c r="J118" i="2"/>
  <c r="H114" i="2"/>
  <c r="H111" i="2"/>
  <c r="G107" i="2"/>
  <c r="J110" i="2"/>
  <c r="D92" i="2"/>
  <c r="C79" i="2"/>
  <c r="C69" i="2"/>
  <c r="I62" i="2"/>
  <c r="E56" i="2"/>
  <c r="E51" i="2"/>
  <c r="I46" i="2"/>
  <c r="G42" i="2"/>
  <c r="C40" i="2"/>
  <c r="F37" i="2"/>
  <c r="C35" i="2"/>
  <c r="E33" i="2"/>
  <c r="B31" i="2"/>
  <c r="I28" i="2"/>
  <c r="A27" i="2"/>
  <c r="H24" i="2"/>
  <c r="E22" i="2"/>
  <c r="G20" i="2"/>
  <c r="D19" i="2"/>
  <c r="A17" i="2"/>
  <c r="C15" i="2"/>
  <c r="J12" i="2"/>
  <c r="G10" i="2"/>
  <c r="A9" i="2"/>
  <c r="E7" i="2"/>
  <c r="I5" i="2"/>
  <c r="C4" i="2"/>
  <c r="G2" i="2"/>
  <c r="A1" i="2"/>
  <c r="C56" i="2"/>
  <c r="E37" i="2"/>
  <c r="I32" i="2"/>
  <c r="E26" i="2"/>
  <c r="D22" i="2"/>
  <c r="C19" i="2"/>
  <c r="G14" i="2"/>
  <c r="I12" i="2"/>
  <c r="J8" i="2"/>
  <c r="D7" i="2"/>
  <c r="B4" i="2"/>
  <c r="I8" i="2"/>
  <c r="G5" i="2"/>
  <c r="E2" i="2"/>
  <c r="H1" i="2"/>
  <c r="E82" i="2"/>
  <c r="C48" i="2"/>
  <c r="G33" i="2"/>
  <c r="E25" i="2"/>
  <c r="E15" i="2"/>
  <c r="E6" i="2"/>
  <c r="B95" i="2"/>
  <c r="C31" i="2"/>
  <c r="G17" i="2"/>
  <c r="J5" i="2"/>
  <c r="H106" i="2"/>
  <c r="F91" i="2"/>
  <c r="F78" i="2"/>
  <c r="A69" i="2"/>
  <c r="G62" i="2"/>
  <c r="E50" i="2"/>
  <c r="G46" i="2"/>
  <c r="F42" i="2"/>
  <c r="E39" i="2"/>
  <c r="B35" i="2"/>
  <c r="A31" i="2"/>
  <c r="H28" i="2"/>
  <c r="G24" i="2"/>
  <c r="A20" i="2"/>
  <c r="J16" i="2"/>
  <c r="F10" i="2"/>
  <c r="H5" i="2"/>
  <c r="F2" i="2"/>
  <c r="C7" i="2"/>
  <c r="J95" i="2"/>
  <c r="F40" i="2"/>
  <c r="C27" i="2"/>
  <c r="D11" i="2"/>
  <c r="C3" i="2"/>
  <c r="I57" i="2"/>
  <c r="A23" i="2"/>
  <c r="B9" i="2"/>
  <c r="B1" i="2"/>
  <c r="F103" i="2"/>
  <c r="I88" i="2"/>
  <c r="A76" i="2"/>
  <c r="G67" i="2"/>
  <c r="C61" i="2"/>
  <c r="I54" i="2"/>
  <c r="A50" i="2"/>
  <c r="G45" i="2"/>
  <c r="E42" i="2"/>
  <c r="D39" i="2"/>
  <c r="I36" i="2"/>
  <c r="A35" i="2"/>
  <c r="H32" i="2"/>
  <c r="E30" i="2"/>
  <c r="G28" i="2"/>
  <c r="D26" i="2"/>
  <c r="A24" i="2"/>
  <c r="C22" i="2"/>
  <c r="G18" i="2"/>
  <c r="I16" i="2"/>
  <c r="F14" i="2"/>
  <c r="C12" i="2"/>
  <c r="E10" i="2"/>
  <c r="A4" i="2"/>
  <c r="A118" i="2"/>
  <c r="C38" i="2"/>
  <c r="B23" i="2"/>
  <c r="C64" i="2"/>
  <c r="E40" i="2"/>
  <c r="F33" i="2"/>
  <c r="H20" i="2"/>
  <c r="D15" i="2"/>
  <c r="F7" i="2"/>
  <c r="F132" i="2"/>
  <c r="G102" i="2"/>
  <c r="B88" i="2"/>
  <c r="D75" i="2"/>
  <c r="E67" i="2"/>
  <c r="A61" i="2"/>
  <c r="G54" i="2"/>
  <c r="I49" i="2"/>
  <c r="C45" i="2"/>
  <c r="G41" i="2"/>
  <c r="C39" i="2"/>
  <c r="H36" i="2"/>
  <c r="E34" i="2"/>
  <c r="G32" i="2"/>
  <c r="D30" i="2"/>
  <c r="A28" i="2"/>
  <c r="C26" i="2"/>
  <c r="J23" i="2"/>
  <c r="G21" i="2"/>
  <c r="F18" i="2"/>
  <c r="C16" i="2"/>
  <c r="E14" i="2"/>
  <c r="B12" i="2"/>
  <c r="J9" i="2"/>
  <c r="D8" i="2"/>
  <c r="H6" i="2"/>
  <c r="B5" i="2"/>
  <c r="F3" i="2"/>
  <c r="J1" i="2"/>
  <c r="D41" i="2"/>
  <c r="E21" i="2"/>
  <c r="H13" i="2"/>
  <c r="H9" i="2"/>
  <c r="J4" i="2"/>
  <c r="E64" i="2"/>
  <c r="F29" i="2"/>
  <c r="G9" i="2"/>
  <c r="H81" i="2"/>
  <c r="E19" i="2"/>
  <c r="H2" i="2"/>
  <c r="C126" i="2"/>
  <c r="G99" i="2"/>
  <c r="G85" i="2"/>
  <c r="A73" i="2"/>
  <c r="A66" i="2"/>
  <c r="G59" i="2"/>
  <c r="C53" i="2"/>
  <c r="I48" i="2"/>
  <c r="A45" i="2"/>
  <c r="E41" i="2"/>
  <c r="E38" i="2"/>
  <c r="G36" i="2"/>
  <c r="D34" i="2"/>
  <c r="A32" i="2"/>
  <c r="C30" i="2"/>
  <c r="J27" i="2"/>
  <c r="G25" i="2"/>
  <c r="I23" i="2"/>
  <c r="F21" i="2"/>
  <c r="E18" i="2"/>
  <c r="B16" i="2"/>
  <c r="I13" i="2"/>
  <c r="A12" i="2"/>
  <c r="I9" i="2"/>
  <c r="C8" i="2"/>
  <c r="G6" i="2"/>
  <c r="A5" i="2"/>
  <c r="E3" i="2"/>
  <c r="I1" i="2"/>
  <c r="I98" i="2"/>
  <c r="E59" i="2"/>
  <c r="E48" i="2"/>
  <c r="A44" i="2"/>
  <c r="A36" i="2"/>
  <c r="C34" i="2"/>
  <c r="J31" i="2"/>
  <c r="G29" i="2"/>
  <c r="F25" i="2"/>
  <c r="C23" i="2"/>
  <c r="A16" i="2"/>
  <c r="B8" i="2"/>
  <c r="D3" i="2"/>
  <c r="C71" i="2"/>
  <c r="G43" i="2"/>
  <c r="I31" i="2"/>
  <c r="I20" i="2"/>
  <c r="G13" i="2"/>
  <c r="I4" i="2"/>
  <c r="C47" i="2"/>
  <c r="I35" i="2"/>
  <c r="I24" i="2"/>
  <c r="A13" i="2"/>
  <c r="D4" i="2"/>
  <c r="F122" i="2"/>
  <c r="J84" i="2"/>
  <c r="J72" i="2"/>
  <c r="I65" i="2"/>
  <c r="A53" i="2"/>
  <c r="D38" i="2"/>
  <c r="I27" i="2"/>
  <c r="I17" i="2"/>
  <c r="E11" i="2"/>
  <c r="F6" i="2"/>
  <c r="A58" i="2"/>
  <c r="J35" i="2"/>
  <c r="A8" i="2"/>
  <c r="G1" i="2"/>
  <c r="G70" i="2"/>
  <c r="E29" i="2"/>
  <c r="C11" i="2"/>
  <c r="A52" i="2"/>
  <c r="H17" i="2"/>
  <c r="G51" i="2"/>
  <c r="E43" i="2"/>
  <c r="G37" i="2"/>
  <c r="B27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&quot;Source Sans Pro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10" fontId="1" fillId="0" borderId="0" xfId="0" applyNumberFormat="1" applyFont="1"/>
    <xf numFmtId="0" fontId="1" fillId="3" borderId="0" xfId="0" applyFont="1" applyFill="1"/>
    <xf numFmtId="1" fontId="1" fillId="0" borderId="0" xfId="0" applyNumberFormat="1" applyFont="1"/>
    <xf numFmtId="0" fontId="2" fillId="2" borderId="0" xfId="0" applyFont="1" applyFill="1" applyAlignment="1">
      <alignment horizontal="left"/>
    </xf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88"/>
  <sheetViews>
    <sheetView tabSelected="1" topLeftCell="A116" workbookViewId="0">
      <selection activeCell="F144" sqref="F144"/>
    </sheetView>
  </sheetViews>
  <sheetFormatPr defaultColWidth="12.7109375" defaultRowHeight="15.75" customHeight="1"/>
  <cols>
    <col min="2" max="2" width="28.42578125" customWidth="1"/>
    <col min="7" max="7" width="7.140625" customWidth="1"/>
    <col min="9" max="9" width="15.28515625" customWidth="1"/>
    <col min="11" max="11" width="54.42578125" customWidth="1"/>
  </cols>
  <sheetData>
    <row r="1" spans="1:11" ht="12.75">
      <c r="A1" s="1" t="str">
        <f ca="1">IFERROR(__xludf.DUMMYFUNCTION("QUERY(IMPORTRANGE(""1q62CF_Csop5dNUWT60JmtbLRZrUahQHEKgR96CRfmeM"", ""U!A:J""), ""SELECT * WHERE Col10 = '"" &amp; Summary!B1 &amp; ""' ORDER BY Col3"")"),"DA ID")</f>
        <v>DA ID</v>
      </c>
      <c r="B1" s="2" t="str">
        <f ca="1">IFERROR(__xludf.DUMMYFUNCTION("""COMPUTED_VALUE"""),"DA Name")</f>
        <v>DA Name</v>
      </c>
      <c r="C1" s="1" t="str">
        <f ca="1">IFERROR(__xludf.DUMMYFUNCTION("""COMPUTED_VALUE"""),"Shift")</f>
        <v>Shift</v>
      </c>
      <c r="D1" s="1" t="str">
        <f ca="1">IFERROR(__xludf.DUMMYFUNCTION("""COMPUTED_VALUE"""),"day_off")</f>
        <v>day_off</v>
      </c>
      <c r="E1" s="1" t="str">
        <f ca="1">IFERROR(__xludf.DUMMYFUNCTION("""COMPUTED_VALUE"""),"fleet")</f>
        <v>fleet</v>
      </c>
      <c r="F1" s="1" t="str">
        <f ca="1">IFERROR(__xludf.DUMMYFUNCTION("""COMPUTED_VALUE"""),"da_type")</f>
        <v>da_type</v>
      </c>
      <c r="G1" s="1" t="str">
        <f ca="1">IFERROR(__xludf.DUMMYFUNCTION("""COMPUTED_VALUE"""),"vendor_name")</f>
        <v>vendor_name</v>
      </c>
      <c r="H1" s="1" t="str">
        <f ca="1">IFERROR(__xludf.DUMMYFUNCTION("""COMPUTED_VALUE"""),"cdm id")</f>
        <v>cdm id</v>
      </c>
      <c r="I1" s="3" t="str">
        <f ca="1">IFERROR(__xludf.DUMMYFUNCTION("""COMPUTED_VALUE"""),"4/8/2025")</f>
        <v>4/8/2025</v>
      </c>
      <c r="J1" s="1" t="str">
        <f ca="1">IFERROR(__xludf.DUMMYFUNCTION("""COMPUTED_VALUE"""),"VC")</f>
        <v>VC</v>
      </c>
    </row>
    <row r="2" spans="1:11" ht="12.75">
      <c r="A2" s="4">
        <f ca="1">IFERROR(__xludf.DUMMYFUNCTION("""COMPUTED_VALUE"""),68029)</f>
        <v>68029</v>
      </c>
      <c r="B2" s="1" t="str">
        <f ca="1">IFERROR(__xludf.DUMMYFUNCTION("""COMPUTED_VALUE"""),"Amir Shahzad Muhammad Jameel")</f>
        <v>Amir Shahzad Muhammad Jameel</v>
      </c>
      <c r="C2" s="1" t="str">
        <f ca="1">IFERROR(__xludf.DUMMYFUNCTION("""COMPUTED_VALUE"""),"0600-1700")</f>
        <v>0600-1700</v>
      </c>
      <c r="D2" s="1" t="str">
        <f ca="1">IFERROR(__xludf.DUMMYFUNCTION("""COMPUTED_VALUE"""),"Tue")</f>
        <v>Tue</v>
      </c>
      <c r="E2" s="1" t="str">
        <f ca="1">IFERROR(__xludf.DUMMYFUNCTION("""COMPUTED_VALUE"""),"Karama")</f>
        <v>Karama</v>
      </c>
      <c r="F2" s="1" t="str">
        <f ca="1">IFERROR(__xludf.DUMMYFUNCTION("""COMPUTED_VALUE"""),"regular_biker")</f>
        <v>regular_biker</v>
      </c>
      <c r="G2" s="1" t="str">
        <f ca="1">IFERROR(__xludf.DUMMYFUNCTION("""COMPUTED_VALUE"""),"Express Fast Delivery Service")</f>
        <v>Express Fast Delivery Service</v>
      </c>
      <c r="H2" s="1">
        <f ca="1">IFERROR(__xludf.DUMMYFUNCTION("""COMPUTED_VALUE"""),524465)</f>
        <v>524465</v>
      </c>
      <c r="I2" s="1" t="str">
        <f ca="1">IFERROR(__xludf.DUMMYFUNCTION("""COMPUTED_VALUE"""),"Week Off")</f>
        <v>Week Off</v>
      </c>
      <c r="J2" s="1" t="str">
        <f ca="1">IFERROR(__xludf.DUMMYFUNCTION("""COMPUTED_VALUE"""),"EFDS")</f>
        <v>EFDS</v>
      </c>
      <c r="K2" s="5"/>
    </row>
    <row r="3" spans="1:11" ht="12.75">
      <c r="A3" s="4">
        <f ca="1">IFERROR(__xludf.DUMMYFUNCTION("""COMPUTED_VALUE"""),90778)</f>
        <v>90778</v>
      </c>
      <c r="B3" s="1" t="str">
        <f ca="1">IFERROR(__xludf.DUMMYFUNCTION("""COMPUTED_VALUE"""),"Muhammad Bilal Muhammad Shahid")</f>
        <v>Muhammad Bilal Muhammad Shahid</v>
      </c>
      <c r="C3" s="1" t="str">
        <f ca="1">IFERROR(__xludf.DUMMYFUNCTION("""COMPUTED_VALUE"""),"0600-1700")</f>
        <v>0600-1700</v>
      </c>
      <c r="D3" s="1" t="str">
        <f ca="1">IFERROR(__xludf.DUMMYFUNCTION("""COMPUTED_VALUE"""),"Tue")</f>
        <v>Tue</v>
      </c>
      <c r="E3" s="1" t="str">
        <f ca="1">IFERROR(__xludf.DUMMYFUNCTION("""COMPUTED_VALUE"""),"Alwarqa")</f>
        <v>Alwarqa</v>
      </c>
      <c r="F3" s="1" t="str">
        <f ca="1">IFERROR(__xludf.DUMMYFUNCTION("""COMPUTED_VALUE"""),"regular_biker")</f>
        <v>regular_biker</v>
      </c>
      <c r="G3" s="1" t="str">
        <f ca="1">IFERROR(__xludf.DUMMYFUNCTION("""COMPUTED_VALUE"""),"Express Fast Delivery Service")</f>
        <v>Express Fast Delivery Service</v>
      </c>
      <c r="H3" s="1">
        <f ca="1">IFERROR(__xludf.DUMMYFUNCTION("""COMPUTED_VALUE"""),531325)</f>
        <v>531325</v>
      </c>
      <c r="I3" s="1" t="str">
        <f ca="1">IFERROR(__xludf.DUMMYFUNCTION("""COMPUTED_VALUE"""),"Week Off")</f>
        <v>Week Off</v>
      </c>
      <c r="J3" s="1" t="str">
        <f ca="1">IFERROR(__xludf.DUMMYFUNCTION("""COMPUTED_VALUE"""),"EFDS")</f>
        <v>EFDS</v>
      </c>
    </row>
    <row r="4" spans="1:11" ht="12.75">
      <c r="A4" s="4">
        <f ca="1">IFERROR(__xludf.DUMMYFUNCTION("""COMPUTED_VALUE"""),82753)</f>
        <v>82753</v>
      </c>
      <c r="B4" s="1" t="str">
        <f ca="1">IFERROR(__xludf.DUMMYFUNCTION("""COMPUTED_VALUE"""),"Shaheryar Khan Raja Muhammad Sanawar Khan")</f>
        <v>Shaheryar Khan Raja Muhammad Sanawar Khan</v>
      </c>
      <c r="C4" s="1" t="str">
        <f ca="1">IFERROR(__xludf.DUMMYFUNCTION("""COMPUTED_VALUE"""),"0600-1700")</f>
        <v>0600-1700</v>
      </c>
      <c r="D4" s="1" t="str">
        <f ca="1">IFERROR(__xludf.DUMMYFUNCTION("""COMPUTED_VALUE"""),"Fri")</f>
        <v>Fri</v>
      </c>
      <c r="E4" s="1" t="str">
        <f ca="1">IFERROR(__xludf.DUMMYFUNCTION("""COMPUTED_VALUE"""),"Deira")</f>
        <v>Deira</v>
      </c>
      <c r="F4" s="1" t="str">
        <f ca="1">IFERROR(__xludf.DUMMYFUNCTION("""COMPUTED_VALUE"""),"regular_biker")</f>
        <v>regular_biker</v>
      </c>
      <c r="G4" s="1" t="str">
        <f ca="1">IFERROR(__xludf.DUMMYFUNCTION("""COMPUTED_VALUE"""),"Express Fast Delivery Service")</f>
        <v>Express Fast Delivery Service</v>
      </c>
      <c r="H4" s="1">
        <f ca="1">IFERROR(__xludf.DUMMYFUNCTION("""COMPUTED_VALUE"""),528537)</f>
        <v>528537</v>
      </c>
      <c r="I4" s="1" t="str">
        <f ca="1">IFERROR(__xludf.DUMMYFUNCTION("""COMPUTED_VALUE"""),"Present")</f>
        <v>Present</v>
      </c>
      <c r="J4" s="1" t="str">
        <f ca="1">IFERROR(__xludf.DUMMYFUNCTION("""COMPUTED_VALUE"""),"EFDS")</f>
        <v>EFDS</v>
      </c>
      <c r="K4" s="6"/>
    </row>
    <row r="5" spans="1:11" ht="12.75">
      <c r="A5" s="4">
        <f ca="1">IFERROR(__xludf.DUMMYFUNCTION("""COMPUTED_VALUE"""),10962)</f>
        <v>10962</v>
      </c>
      <c r="B5" s="1" t="str">
        <f ca="1">IFERROR(__xludf.DUMMYFUNCTION("""COMPUTED_VALUE"""),"Sukhdev Singh Joth Singh")</f>
        <v>Sukhdev Singh Joth Singh</v>
      </c>
      <c r="C5" s="1" t="str">
        <f ca="1">IFERROR(__xludf.DUMMYFUNCTION("""COMPUTED_VALUE"""),"0600-1700")</f>
        <v>0600-1700</v>
      </c>
      <c r="D5" s="1" t="str">
        <f ca="1">IFERROR(__xludf.DUMMYFUNCTION("""COMPUTED_VALUE"""),"Tue")</f>
        <v>Tue</v>
      </c>
      <c r="E5" s="1" t="str">
        <f ca="1">IFERROR(__xludf.DUMMYFUNCTION("""COMPUTED_VALUE"""),"Alwarqa")</f>
        <v>Alwarqa</v>
      </c>
      <c r="F5" s="1" t="str">
        <f ca="1">IFERROR(__xludf.DUMMYFUNCTION("""COMPUTED_VALUE"""),"regular_biker")</f>
        <v>regular_biker</v>
      </c>
      <c r="G5" s="1" t="str">
        <f ca="1">IFERROR(__xludf.DUMMYFUNCTION("""COMPUTED_VALUE"""),"Express Fast Delivery Service")</f>
        <v>Express Fast Delivery Service</v>
      </c>
      <c r="H5" s="1">
        <f ca="1">IFERROR(__xludf.DUMMYFUNCTION("""COMPUTED_VALUE"""),508332)</f>
        <v>508332</v>
      </c>
      <c r="I5" s="1" t="str">
        <f ca="1">IFERROR(__xludf.DUMMYFUNCTION("""COMPUTED_VALUE"""),"Week Off")</f>
        <v>Week Off</v>
      </c>
      <c r="J5" s="1" t="str">
        <f ca="1">IFERROR(__xludf.DUMMYFUNCTION("""COMPUTED_VALUE"""),"EFDS")</f>
        <v>EFDS</v>
      </c>
      <c r="K5" s="6"/>
    </row>
    <row r="6" spans="1:11" ht="12.75">
      <c r="A6" s="4">
        <f ca="1">IFERROR(__xludf.DUMMYFUNCTION("""COMPUTED_VALUE"""),85925)</f>
        <v>85925</v>
      </c>
      <c r="B6" s="1" t="str">
        <f ca="1">IFERROR(__xludf.DUMMYFUNCTION("""COMPUTED_VALUE"""),"Aniket Vijay Vijay Gupta")</f>
        <v>Aniket Vijay Vijay Gupta</v>
      </c>
      <c r="C6" s="1" t="str">
        <f ca="1">IFERROR(__xludf.DUMMYFUNCTION("""COMPUTED_VALUE"""),"0600-1700")</f>
        <v>0600-1700</v>
      </c>
      <c r="D6" s="1" t="str">
        <f ca="1">IFERROR(__xludf.DUMMYFUNCTION("""COMPUTED_VALUE"""),"Mon")</f>
        <v>Mon</v>
      </c>
      <c r="E6" s="1" t="str">
        <f ca="1">IFERROR(__xludf.DUMMYFUNCTION("""COMPUTED_VALUE"""),"Deira")</f>
        <v>Deira</v>
      </c>
      <c r="F6" s="1" t="str">
        <f ca="1">IFERROR(__xludf.DUMMYFUNCTION("""COMPUTED_VALUE"""),"regular_biker")</f>
        <v>regular_biker</v>
      </c>
      <c r="G6" s="1" t="str">
        <f ca="1">IFERROR(__xludf.DUMMYFUNCTION("""COMPUTED_VALUE"""),"Express Fast Delivery Service")</f>
        <v>Express Fast Delivery Service</v>
      </c>
      <c r="H6" s="1">
        <f ca="1">IFERROR(__xludf.DUMMYFUNCTION("""COMPUTED_VALUE"""),529494)</f>
        <v>529494</v>
      </c>
      <c r="I6" s="1" t="str">
        <f ca="1">IFERROR(__xludf.DUMMYFUNCTION("""COMPUTED_VALUE"""),"Absent Uninformed")</f>
        <v>Absent Uninformed</v>
      </c>
      <c r="J6" s="1" t="str">
        <f ca="1">IFERROR(__xludf.DUMMYFUNCTION("""COMPUTED_VALUE"""),"EFDS")</f>
        <v>EFDS</v>
      </c>
    </row>
    <row r="7" spans="1:11" ht="12.75">
      <c r="A7" s="4">
        <f ca="1">IFERROR(__xludf.DUMMYFUNCTION("""COMPUTED_VALUE"""),86194)</f>
        <v>86194</v>
      </c>
      <c r="B7" s="1" t="str">
        <f ca="1">IFERROR(__xludf.DUMMYFUNCTION("""COMPUTED_VALUE"""),"Mujeeb kalodi Kunhimoidu Kalodi")</f>
        <v>Mujeeb kalodi Kunhimoidu Kalodi</v>
      </c>
      <c r="C7" s="1" t="str">
        <f ca="1">IFERROR(__xludf.DUMMYFUNCTION("""COMPUTED_VALUE"""),"0600-1700")</f>
        <v>0600-1700</v>
      </c>
      <c r="D7" s="1" t="str">
        <f ca="1">IFERROR(__xludf.DUMMYFUNCTION("""COMPUTED_VALUE"""),"Mon")</f>
        <v>Mon</v>
      </c>
      <c r="E7" s="1" t="str">
        <f ca="1">IFERROR(__xludf.DUMMYFUNCTION("""COMPUTED_VALUE"""),"Karama")</f>
        <v>Karama</v>
      </c>
      <c r="F7" s="1" t="str">
        <f ca="1">IFERROR(__xludf.DUMMYFUNCTION("""COMPUTED_VALUE"""),"regular_biker")</f>
        <v>regular_biker</v>
      </c>
      <c r="G7" s="1" t="str">
        <f ca="1">IFERROR(__xludf.DUMMYFUNCTION("""COMPUTED_VALUE"""),"Express Fast Delivery Service")</f>
        <v>Express Fast Delivery Service</v>
      </c>
      <c r="H7" s="1">
        <f ca="1">IFERROR(__xludf.DUMMYFUNCTION("""COMPUTED_VALUE"""),529606)</f>
        <v>529606</v>
      </c>
      <c r="I7" s="1" t="str">
        <f ca="1">IFERROR(__xludf.DUMMYFUNCTION("""COMPUTED_VALUE"""),"Present")</f>
        <v>Present</v>
      </c>
      <c r="J7" s="1" t="str">
        <f ca="1">IFERROR(__xludf.DUMMYFUNCTION("""COMPUTED_VALUE"""),"EFDS")</f>
        <v>EFDS</v>
      </c>
    </row>
    <row r="8" spans="1:11" ht="12.75">
      <c r="A8" s="4">
        <f ca="1">IFERROR(__xludf.DUMMYFUNCTION("""COMPUTED_VALUE"""),92682)</f>
        <v>92682</v>
      </c>
      <c r="B8" s="1" t="str">
        <f ca="1">IFERROR(__xludf.DUMMYFUNCTION("""COMPUTED_VALUE"""),"Myruf Uddin Siddek Hossen")</f>
        <v>Myruf Uddin Siddek Hossen</v>
      </c>
      <c r="C8" s="1" t="str">
        <f ca="1">IFERROR(__xludf.DUMMYFUNCTION("""COMPUTED_VALUE"""),"0600-1700")</f>
        <v>0600-1700</v>
      </c>
      <c r="D8" s="1" t="str">
        <f ca="1">IFERROR(__xludf.DUMMYFUNCTION("""COMPUTED_VALUE"""),"Tue")</f>
        <v>Tue</v>
      </c>
      <c r="E8" s="1" t="str">
        <f ca="1">IFERROR(__xludf.DUMMYFUNCTION("""COMPUTED_VALUE"""),"Deira")</f>
        <v>Deira</v>
      </c>
      <c r="F8" s="1" t="str">
        <f ca="1">IFERROR(__xludf.DUMMYFUNCTION("""COMPUTED_VALUE"""),"regular_biker")</f>
        <v>regular_biker</v>
      </c>
      <c r="G8" s="1" t="str">
        <f ca="1">IFERROR(__xludf.DUMMYFUNCTION("""COMPUTED_VALUE"""),"Express Fast Delivery Service")</f>
        <v>Express Fast Delivery Service</v>
      </c>
      <c r="H8" s="1">
        <f ca="1">IFERROR(__xludf.DUMMYFUNCTION("""COMPUTED_VALUE"""),532197)</f>
        <v>532197</v>
      </c>
      <c r="I8" s="1" t="str">
        <f ca="1">IFERROR(__xludf.DUMMYFUNCTION("""COMPUTED_VALUE"""),"Present")</f>
        <v>Present</v>
      </c>
      <c r="J8" s="1" t="str">
        <f ca="1">IFERROR(__xludf.DUMMYFUNCTION("""COMPUTED_VALUE"""),"EFDS")</f>
        <v>EFDS</v>
      </c>
    </row>
    <row r="9" spans="1:11" ht="18" customHeight="1">
      <c r="A9" s="4">
        <f ca="1">IFERROR(__xludf.DUMMYFUNCTION("""COMPUTED_VALUE"""),93170)</f>
        <v>93170</v>
      </c>
      <c r="B9" s="1" t="str">
        <f ca="1">IFERROR(__xludf.DUMMYFUNCTION("""COMPUTED_VALUE"""),"Md Tariqul Islam Md Nasir Uddin")</f>
        <v>Md Tariqul Islam Md Nasir Uddin</v>
      </c>
      <c r="C9" s="1" t="str">
        <f ca="1">IFERROR(__xludf.DUMMYFUNCTION("""COMPUTED_VALUE"""),"0600-1700")</f>
        <v>0600-1700</v>
      </c>
      <c r="D9" s="1" t="str">
        <f ca="1">IFERROR(__xludf.DUMMYFUNCTION("""COMPUTED_VALUE"""),"Tue")</f>
        <v>Tue</v>
      </c>
      <c r="E9" s="1" t="str">
        <f ca="1">IFERROR(__xludf.DUMMYFUNCTION("""COMPUTED_VALUE"""),"Deira")</f>
        <v>Deira</v>
      </c>
      <c r="F9" s="1" t="str">
        <f ca="1">IFERROR(__xludf.DUMMYFUNCTION("""COMPUTED_VALUE"""),"regular_biker")</f>
        <v>regular_biker</v>
      </c>
      <c r="G9" s="1" t="str">
        <f ca="1">IFERROR(__xludf.DUMMYFUNCTION("""COMPUTED_VALUE"""),"Express Fast Delivery Service")</f>
        <v>Express Fast Delivery Service</v>
      </c>
      <c r="H9" s="1">
        <f ca="1">IFERROR(__xludf.DUMMYFUNCTION("""COMPUTED_VALUE"""),532392)</f>
        <v>532392</v>
      </c>
      <c r="I9" s="1" t="str">
        <f ca="1">IFERROR(__xludf.DUMMYFUNCTION("""COMPUTED_VALUE"""),"Week Off")</f>
        <v>Week Off</v>
      </c>
      <c r="J9" s="1" t="str">
        <f ca="1">IFERROR(__xludf.DUMMYFUNCTION("""COMPUTED_VALUE"""),"EFDS")</f>
        <v>EFDS</v>
      </c>
      <c r="K9" s="6"/>
    </row>
    <row r="10" spans="1:11" ht="12.75">
      <c r="A10" s="4">
        <f ca="1">IFERROR(__xludf.DUMMYFUNCTION("""COMPUTED_VALUE"""),11379)</f>
        <v>11379</v>
      </c>
      <c r="B10" s="1" t="str">
        <f ca="1">IFERROR(__xludf.DUMMYFUNCTION("""COMPUTED_VALUE"""),"Shahzad Masih Wilsan Masih")</f>
        <v>Shahzad Masih Wilsan Masih</v>
      </c>
      <c r="C10" s="1" t="str">
        <f ca="1">IFERROR(__xludf.DUMMYFUNCTION("""COMPUTED_VALUE"""),"0600-1700")</f>
        <v>0600-1700</v>
      </c>
      <c r="D10" s="1" t="str">
        <f ca="1">IFERROR(__xludf.DUMMYFUNCTION("""COMPUTED_VALUE"""),"Wed")</f>
        <v>Wed</v>
      </c>
      <c r="E10" s="1" t="str">
        <f ca="1">IFERROR(__xludf.DUMMYFUNCTION("""COMPUTED_VALUE"""),"Deira")</f>
        <v>Deira</v>
      </c>
      <c r="F10" s="1" t="str">
        <f ca="1">IFERROR(__xludf.DUMMYFUNCTION("""COMPUTED_VALUE"""),"regular_biker")</f>
        <v>regular_biker</v>
      </c>
      <c r="G10" s="1" t="str">
        <f ca="1">IFERROR(__xludf.DUMMYFUNCTION("""COMPUTED_VALUE"""),"Express Fast Delivery Service")</f>
        <v>Express Fast Delivery Service</v>
      </c>
      <c r="H10" s="1">
        <f ca="1">IFERROR(__xludf.DUMMYFUNCTION("""COMPUTED_VALUE"""),508682)</f>
        <v>508682</v>
      </c>
      <c r="I10" s="1" t="str">
        <f ca="1">IFERROR(__xludf.DUMMYFUNCTION("""COMPUTED_VALUE"""),"Present")</f>
        <v>Present</v>
      </c>
      <c r="J10" s="1" t="str">
        <f ca="1">IFERROR(__xludf.DUMMYFUNCTION("""COMPUTED_VALUE"""),"EFDS")</f>
        <v>EFDS</v>
      </c>
    </row>
    <row r="11" spans="1:11" ht="12.75">
      <c r="A11" s="4">
        <f ca="1">IFERROR(__xludf.DUMMYFUNCTION("""COMPUTED_VALUE"""),56351)</f>
        <v>56351</v>
      </c>
      <c r="B11" s="1" t="str">
        <f ca="1">IFERROR(__xludf.DUMMYFUNCTION("""COMPUTED_VALUE"""),"Syed Sufyan Syed Omer")</f>
        <v>Syed Sufyan Syed Omer</v>
      </c>
      <c r="C11" s="1" t="str">
        <f ca="1">IFERROR(__xludf.DUMMYFUNCTION("""COMPUTED_VALUE"""),"0600-1700")</f>
        <v>0600-1700</v>
      </c>
      <c r="D11" s="1" t="str">
        <f ca="1">IFERROR(__xludf.DUMMYFUNCTION("""COMPUTED_VALUE"""),"Thu")</f>
        <v>Thu</v>
      </c>
      <c r="E11" s="1" t="str">
        <f ca="1">IFERROR(__xludf.DUMMYFUNCTION("""COMPUTED_VALUE"""),"Alwarqa")</f>
        <v>Alwarqa</v>
      </c>
      <c r="F11" s="1" t="str">
        <f ca="1">IFERROR(__xludf.DUMMYFUNCTION("""COMPUTED_VALUE"""),"regular_biker")</f>
        <v>regular_biker</v>
      </c>
      <c r="G11" s="1" t="str">
        <f ca="1">IFERROR(__xludf.DUMMYFUNCTION("""COMPUTED_VALUE"""),"Express Fast Delivery Service")</f>
        <v>Express Fast Delivery Service</v>
      </c>
      <c r="H11" s="1">
        <f ca="1">IFERROR(__xludf.DUMMYFUNCTION("""COMPUTED_VALUE"""),521630)</f>
        <v>521630</v>
      </c>
      <c r="I11" s="1" t="str">
        <f ca="1">IFERROR(__xludf.DUMMYFUNCTION("""COMPUTED_VALUE"""),"Present")</f>
        <v>Present</v>
      </c>
      <c r="J11" s="1" t="str">
        <f ca="1">IFERROR(__xludf.DUMMYFUNCTION("""COMPUTED_VALUE"""),"EFDS")</f>
        <v>EFDS</v>
      </c>
      <c r="K11" s="5"/>
    </row>
    <row r="12" spans="1:11" ht="12.75">
      <c r="A12" s="4">
        <f ca="1">IFERROR(__xludf.DUMMYFUNCTION("""COMPUTED_VALUE"""),72652)</f>
        <v>72652</v>
      </c>
      <c r="B12" s="1" t="str">
        <f ca="1">IFERROR(__xludf.DUMMYFUNCTION("""COMPUTED_VALUE"""),"Adil Ashraf Muhammad Ashraf")</f>
        <v>Adil Ashraf Muhammad Ashraf</v>
      </c>
      <c r="C12" s="1" t="str">
        <f ca="1">IFERROR(__xludf.DUMMYFUNCTION("""COMPUTED_VALUE"""),"0600-1700")</f>
        <v>0600-1700</v>
      </c>
      <c r="D12" s="1" t="str">
        <f ca="1">IFERROR(__xludf.DUMMYFUNCTION("""COMPUTED_VALUE"""),"Tue")</f>
        <v>Tue</v>
      </c>
      <c r="E12" s="1" t="str">
        <f ca="1">IFERROR(__xludf.DUMMYFUNCTION("""COMPUTED_VALUE"""),"Businessbay")</f>
        <v>Businessbay</v>
      </c>
      <c r="F12" s="1" t="str">
        <f ca="1">IFERROR(__xludf.DUMMYFUNCTION("""COMPUTED_VALUE"""),"regular_biker")</f>
        <v>regular_biker</v>
      </c>
      <c r="G12" s="1" t="str">
        <f ca="1">IFERROR(__xludf.DUMMYFUNCTION("""COMPUTED_VALUE"""),"Express Fast Delivery Service")</f>
        <v>Express Fast Delivery Service</v>
      </c>
      <c r="H12" s="1">
        <f ca="1">IFERROR(__xludf.DUMMYFUNCTION("""COMPUTED_VALUE"""),525710)</f>
        <v>525710</v>
      </c>
      <c r="I12" s="1" t="str">
        <f ca="1">IFERROR(__xludf.DUMMYFUNCTION("""COMPUTED_VALUE"""),"Week Off")</f>
        <v>Week Off</v>
      </c>
      <c r="J12" s="1" t="str">
        <f ca="1">IFERROR(__xludf.DUMMYFUNCTION("""COMPUTED_VALUE"""),"EFDS")</f>
        <v>EFDS</v>
      </c>
    </row>
    <row r="13" spans="1:11" ht="15">
      <c r="A13" s="4">
        <f ca="1">IFERROR(__xludf.DUMMYFUNCTION("""COMPUTED_VALUE"""),75049)</f>
        <v>75049</v>
      </c>
      <c r="B13" s="1" t="str">
        <f ca="1">IFERROR(__xludf.DUMMYFUNCTION("""COMPUTED_VALUE"""),"Faraz Ahmad Riaz Ahmad")</f>
        <v>Faraz Ahmad Riaz Ahmad</v>
      </c>
      <c r="C13" s="1" t="str">
        <f ca="1">IFERROR(__xludf.DUMMYFUNCTION("""COMPUTED_VALUE"""),"0600-1700")</f>
        <v>0600-1700</v>
      </c>
      <c r="D13" s="1" t="str">
        <f ca="1">IFERROR(__xludf.DUMMYFUNCTION("""COMPUTED_VALUE"""),"Thu")</f>
        <v>Thu</v>
      </c>
      <c r="E13" s="1" t="str">
        <f ca="1">IFERROR(__xludf.DUMMYFUNCTION("""COMPUTED_VALUE"""),"Alwarqa")</f>
        <v>Alwarqa</v>
      </c>
      <c r="F13" s="1" t="str">
        <f ca="1">IFERROR(__xludf.DUMMYFUNCTION("""COMPUTED_VALUE"""),"regular_biker")</f>
        <v>regular_biker</v>
      </c>
      <c r="G13" s="1" t="str">
        <f ca="1">IFERROR(__xludf.DUMMYFUNCTION("""COMPUTED_VALUE"""),"Express Fast Delivery Service")</f>
        <v>Express Fast Delivery Service</v>
      </c>
      <c r="H13" s="1">
        <f ca="1">IFERROR(__xludf.DUMMYFUNCTION("""COMPUTED_VALUE"""),526608)</f>
        <v>526608</v>
      </c>
      <c r="I13" s="1" t="str">
        <f ca="1">IFERROR(__xludf.DUMMYFUNCTION("""COMPUTED_VALUE"""),"Present")</f>
        <v>Present</v>
      </c>
      <c r="J13" s="1" t="str">
        <f ca="1">IFERROR(__xludf.DUMMYFUNCTION("""COMPUTED_VALUE"""),"EFDS")</f>
        <v>EFDS</v>
      </c>
      <c r="K13" s="7"/>
    </row>
    <row r="14" spans="1:11" ht="12.75">
      <c r="A14" s="4">
        <f ca="1">IFERROR(__xludf.DUMMYFUNCTION("""COMPUTED_VALUE"""),12014)</f>
        <v>12014</v>
      </c>
      <c r="B14" s="1" t="str">
        <f ca="1">IFERROR(__xludf.DUMMYFUNCTION("""COMPUTED_VALUE"""),"Umar Afzal Muhammad Afzal")</f>
        <v>Umar Afzal Muhammad Afzal</v>
      </c>
      <c r="C14" s="1" t="str">
        <f ca="1">IFERROR(__xludf.DUMMYFUNCTION("""COMPUTED_VALUE"""),"0600-1700")</f>
        <v>0600-1700</v>
      </c>
      <c r="D14" s="1" t="str">
        <f ca="1">IFERROR(__xludf.DUMMYFUNCTION("""COMPUTED_VALUE"""),"Tue")</f>
        <v>Tue</v>
      </c>
      <c r="E14" s="1" t="str">
        <f ca="1">IFERROR(__xludf.DUMMYFUNCTION("""COMPUTED_VALUE"""),"Businessbay")</f>
        <v>Businessbay</v>
      </c>
      <c r="F14" s="1" t="str">
        <f ca="1">IFERROR(__xludf.DUMMYFUNCTION("""COMPUTED_VALUE"""),"regular_biker")</f>
        <v>regular_biker</v>
      </c>
      <c r="G14" s="1" t="str">
        <f ca="1">IFERROR(__xludf.DUMMYFUNCTION("""COMPUTED_VALUE"""),"Express Fast Delivery Service")</f>
        <v>Express Fast Delivery Service</v>
      </c>
      <c r="H14" s="1">
        <f ca="1">IFERROR(__xludf.DUMMYFUNCTION("""COMPUTED_VALUE"""),533350)</f>
        <v>533350</v>
      </c>
      <c r="I14" s="1" t="str">
        <f ca="1">IFERROR(__xludf.DUMMYFUNCTION("""COMPUTED_VALUE"""),"Week Off")</f>
        <v>Week Off</v>
      </c>
      <c r="J14" s="1" t="str">
        <f ca="1">IFERROR(__xludf.DUMMYFUNCTION("""COMPUTED_VALUE"""),"EFDS")</f>
        <v>EFDS</v>
      </c>
    </row>
    <row r="15" spans="1:11" ht="12.75">
      <c r="A15" s="4">
        <f ca="1">IFERROR(__xludf.DUMMYFUNCTION("""COMPUTED_VALUE"""),13698)</f>
        <v>13698</v>
      </c>
      <c r="B15" s="1" t="str">
        <f ca="1">IFERROR(__xludf.DUMMYFUNCTION("""COMPUTED_VALUE"""),"Sardar Khan Muhammad Aslam")</f>
        <v>Sardar Khan Muhammad Aslam</v>
      </c>
      <c r="C15" s="1" t="str">
        <f ca="1">IFERROR(__xludf.DUMMYFUNCTION("""COMPUTED_VALUE"""),"0600-1700")</f>
        <v>0600-1700</v>
      </c>
      <c r="D15" s="1" t="str">
        <f ca="1">IFERROR(__xludf.DUMMYFUNCTION("""COMPUTED_VALUE"""),"Wed")</f>
        <v>Wed</v>
      </c>
      <c r="E15" s="1" t="str">
        <f ca="1">IFERROR(__xludf.DUMMYFUNCTION("""COMPUTED_VALUE"""),"Marina")</f>
        <v>Marina</v>
      </c>
      <c r="F15" s="1" t="str">
        <f ca="1">IFERROR(__xludf.DUMMYFUNCTION("""COMPUTED_VALUE"""),"regular_biker")</f>
        <v>regular_biker</v>
      </c>
      <c r="G15" s="1" t="str">
        <f ca="1">IFERROR(__xludf.DUMMYFUNCTION("""COMPUTED_VALUE"""),"Express Fast Delivery Service")</f>
        <v>Express Fast Delivery Service</v>
      </c>
      <c r="H15" s="1">
        <f ca="1">IFERROR(__xludf.DUMMYFUNCTION("""COMPUTED_VALUE"""),510179)</f>
        <v>510179</v>
      </c>
      <c r="I15" s="1" t="str">
        <f ca="1">IFERROR(__xludf.DUMMYFUNCTION("""COMPUTED_VALUE"""),"Absent Uninformed")</f>
        <v>Absent Uninformed</v>
      </c>
      <c r="J15" s="1" t="str">
        <f ca="1">IFERROR(__xludf.DUMMYFUNCTION("""COMPUTED_VALUE"""),"EFDS")</f>
        <v>EFDS</v>
      </c>
      <c r="K15" s="5"/>
    </row>
    <row r="16" spans="1:11" ht="12.75">
      <c r="A16" s="4">
        <f ca="1">IFERROR(__xludf.DUMMYFUNCTION("""COMPUTED_VALUE"""),10226)</f>
        <v>10226</v>
      </c>
      <c r="B16" s="1" t="str">
        <f ca="1">IFERROR(__xludf.DUMMYFUNCTION("""COMPUTED_VALUE"""),"Zeeshan Ahmad Muhammad Ramzan Khan")</f>
        <v>Zeeshan Ahmad Muhammad Ramzan Khan</v>
      </c>
      <c r="C16" s="1" t="str">
        <f ca="1">IFERROR(__xludf.DUMMYFUNCTION("""COMPUTED_VALUE"""),"0600-1700")</f>
        <v>0600-1700</v>
      </c>
      <c r="D16" s="1" t="str">
        <f ca="1">IFERROR(__xludf.DUMMYFUNCTION("""COMPUTED_VALUE"""),"Thu")</f>
        <v>Thu</v>
      </c>
      <c r="E16" s="1" t="str">
        <f ca="1">IFERROR(__xludf.DUMMYFUNCTION("""COMPUTED_VALUE"""),"Marina")</f>
        <v>Marina</v>
      </c>
      <c r="F16" s="1" t="str">
        <f ca="1">IFERROR(__xludf.DUMMYFUNCTION("""COMPUTED_VALUE"""),"regular_biker")</f>
        <v>regular_biker</v>
      </c>
      <c r="G16" s="1" t="str">
        <f ca="1">IFERROR(__xludf.DUMMYFUNCTION("""COMPUTED_VALUE"""),"Express Fast Delivery Service")</f>
        <v>Express Fast Delivery Service</v>
      </c>
      <c r="H16" s="1">
        <f ca="1">IFERROR(__xludf.DUMMYFUNCTION("""COMPUTED_VALUE"""),508060)</f>
        <v>508060</v>
      </c>
      <c r="I16" s="1" t="str">
        <f ca="1">IFERROR(__xludf.DUMMYFUNCTION("""COMPUTED_VALUE"""),"Absent Uninformed")</f>
        <v>Absent Uninformed</v>
      </c>
      <c r="J16" s="1" t="str">
        <f ca="1">IFERROR(__xludf.DUMMYFUNCTION("""COMPUTED_VALUE"""),"EFDS")</f>
        <v>EFDS</v>
      </c>
    </row>
    <row r="17" spans="1:11" ht="12.75">
      <c r="A17" s="4">
        <f ca="1">IFERROR(__xludf.DUMMYFUNCTION("""COMPUTED_VALUE"""),18327)</f>
        <v>18327</v>
      </c>
      <c r="B17" s="1" t="str">
        <f ca="1">IFERROR(__xludf.DUMMYFUNCTION("""COMPUTED_VALUE"""),"Muhammad Saleem Muhammad Amin")</f>
        <v>Muhammad Saleem Muhammad Amin</v>
      </c>
      <c r="C17" s="1" t="str">
        <f ca="1">IFERROR(__xludf.DUMMYFUNCTION("""COMPUTED_VALUE"""),"0600-1700")</f>
        <v>0600-1700</v>
      </c>
      <c r="D17" s="1" t="str">
        <f ca="1">IFERROR(__xludf.DUMMYFUNCTION("""COMPUTED_VALUE"""),"Tue")</f>
        <v>Tue</v>
      </c>
      <c r="E17" s="1" t="str">
        <f ca="1">IFERROR(__xludf.DUMMYFUNCTION("""COMPUTED_VALUE"""),"Marina")</f>
        <v>Marina</v>
      </c>
      <c r="F17" s="1" t="str">
        <f ca="1">IFERROR(__xludf.DUMMYFUNCTION("""COMPUTED_VALUE"""),"regular_biker")</f>
        <v>regular_biker</v>
      </c>
      <c r="G17" s="1" t="str">
        <f ca="1">IFERROR(__xludf.DUMMYFUNCTION("""COMPUTED_VALUE"""),"Express Fast Delivery Service")</f>
        <v>Express Fast Delivery Service</v>
      </c>
      <c r="H17" s="1">
        <f ca="1">IFERROR(__xludf.DUMMYFUNCTION("""COMPUTED_VALUE"""),511820)</f>
        <v>511820</v>
      </c>
      <c r="I17" s="1" t="str">
        <f ca="1">IFERROR(__xludf.DUMMYFUNCTION("""COMPUTED_VALUE"""),"Week Off")</f>
        <v>Week Off</v>
      </c>
      <c r="J17" s="1" t="str">
        <f ca="1">IFERROR(__xludf.DUMMYFUNCTION("""COMPUTED_VALUE"""),"EFDS")</f>
        <v>EFDS</v>
      </c>
    </row>
    <row r="18" spans="1:11" ht="15">
      <c r="A18" s="4">
        <f ca="1">IFERROR(__xludf.DUMMYFUNCTION("""COMPUTED_VALUE"""),45895)</f>
        <v>45895</v>
      </c>
      <c r="B18" s="1" t="str">
        <f ca="1">IFERROR(__xludf.DUMMYFUNCTION("""COMPUTED_VALUE"""),"Waseem Iqbal Iqbal Muhammad")</f>
        <v>Waseem Iqbal Iqbal Muhammad</v>
      </c>
      <c r="C18" s="1" t="str">
        <f ca="1">IFERROR(__xludf.DUMMYFUNCTION("""COMPUTED_VALUE"""),"0600-1700")</f>
        <v>0600-1700</v>
      </c>
      <c r="D18" s="1" t="str">
        <f ca="1">IFERROR(__xludf.DUMMYFUNCTION("""COMPUTED_VALUE"""),"Wed")</f>
        <v>Wed</v>
      </c>
      <c r="E18" s="1" t="str">
        <f ca="1">IFERROR(__xludf.DUMMYFUNCTION("""COMPUTED_VALUE"""),"Marina")</f>
        <v>Marina</v>
      </c>
      <c r="F18" s="1" t="str">
        <f ca="1">IFERROR(__xludf.DUMMYFUNCTION("""COMPUTED_VALUE"""),"regular_biker")</f>
        <v>regular_biker</v>
      </c>
      <c r="G18" s="1" t="str">
        <f ca="1">IFERROR(__xludf.DUMMYFUNCTION("""COMPUTED_VALUE"""),"Express Fast Delivery Service")</f>
        <v>Express Fast Delivery Service</v>
      </c>
      <c r="H18" s="1">
        <f ca="1">IFERROR(__xludf.DUMMYFUNCTION("""COMPUTED_VALUE"""),520149)</f>
        <v>520149</v>
      </c>
      <c r="I18" s="1" t="str">
        <f ca="1">IFERROR(__xludf.DUMMYFUNCTION("""COMPUTED_VALUE"""),"Absent Uninformed")</f>
        <v>Absent Uninformed</v>
      </c>
      <c r="J18" s="1" t="str">
        <f ca="1">IFERROR(__xludf.DUMMYFUNCTION("""COMPUTED_VALUE"""),"EFDS")</f>
        <v>EFDS</v>
      </c>
      <c r="K18" s="7"/>
    </row>
    <row r="19" spans="1:11" ht="12.75">
      <c r="A19" s="4">
        <f ca="1">IFERROR(__xludf.DUMMYFUNCTION("""COMPUTED_VALUE"""),14237)</f>
        <v>14237</v>
      </c>
      <c r="B19" s="1" t="str">
        <f ca="1">IFERROR(__xludf.DUMMYFUNCTION("""COMPUTED_VALUE"""),"Muhammad Adeel Ashraf Muhammad Ashraf")</f>
        <v>Muhammad Adeel Ashraf Muhammad Ashraf</v>
      </c>
      <c r="C19" s="1" t="str">
        <f ca="1">IFERROR(__xludf.DUMMYFUNCTION("""COMPUTED_VALUE"""),"0600-1700")</f>
        <v>0600-1700</v>
      </c>
      <c r="D19" s="1" t="str">
        <f ca="1">IFERROR(__xludf.DUMMYFUNCTION("""COMPUTED_VALUE"""),"Mon")</f>
        <v>Mon</v>
      </c>
      <c r="E19" s="1" t="str">
        <f ca="1">IFERROR(__xludf.DUMMYFUNCTION("""COMPUTED_VALUE"""),"Marina")</f>
        <v>Marina</v>
      </c>
      <c r="F19" s="1" t="str">
        <f ca="1">IFERROR(__xludf.DUMMYFUNCTION("""COMPUTED_VALUE"""),"regular_biker")</f>
        <v>regular_biker</v>
      </c>
      <c r="G19" s="1" t="str">
        <f ca="1">IFERROR(__xludf.DUMMYFUNCTION("""COMPUTED_VALUE"""),"Express Fast Delivery Service")</f>
        <v>Express Fast Delivery Service</v>
      </c>
      <c r="H19" s="1">
        <f ca="1">IFERROR(__xludf.DUMMYFUNCTION("""COMPUTED_VALUE"""),510567)</f>
        <v>510567</v>
      </c>
      <c r="I19" s="1" t="str">
        <f ca="1">IFERROR(__xludf.DUMMYFUNCTION("""COMPUTED_VALUE"""),"Present")</f>
        <v>Present</v>
      </c>
      <c r="J19" s="1" t="str">
        <f ca="1">IFERROR(__xludf.DUMMYFUNCTION("""COMPUTED_VALUE"""),"EFDS")</f>
        <v>EFDS</v>
      </c>
    </row>
    <row r="20" spans="1:11" ht="12.75">
      <c r="A20" s="4">
        <f ca="1">IFERROR(__xludf.DUMMYFUNCTION("""COMPUTED_VALUE"""),63365)</f>
        <v>63365</v>
      </c>
      <c r="B20" s="1" t="str">
        <f ca="1">IFERROR(__xludf.DUMMYFUNCTION("""COMPUTED_VALUE"""),"Jawad Ahmed Tanveer Ahmed")</f>
        <v>Jawad Ahmed Tanveer Ahmed</v>
      </c>
      <c r="C20" s="1" t="str">
        <f ca="1">IFERROR(__xludf.DUMMYFUNCTION("""COMPUTED_VALUE"""),"0600-1700")</f>
        <v>0600-1700</v>
      </c>
      <c r="D20" s="1" t="str">
        <f ca="1">IFERROR(__xludf.DUMMYFUNCTION("""COMPUTED_VALUE"""),"Wed")</f>
        <v>Wed</v>
      </c>
      <c r="E20" s="1" t="str">
        <f ca="1">IFERROR(__xludf.DUMMYFUNCTION("""COMPUTED_VALUE"""),"Mushrif")</f>
        <v>Mushrif</v>
      </c>
      <c r="F20" s="1" t="str">
        <f ca="1">IFERROR(__xludf.DUMMYFUNCTION("""COMPUTED_VALUE"""),"regular_biker")</f>
        <v>regular_biker</v>
      </c>
      <c r="G20" s="1" t="str">
        <f ca="1">IFERROR(__xludf.DUMMYFUNCTION("""COMPUTED_VALUE"""),"Express Fast Delivery Service")</f>
        <v>Express Fast Delivery Service</v>
      </c>
      <c r="H20" s="1">
        <f ca="1">IFERROR(__xludf.DUMMYFUNCTION("""COMPUTED_VALUE"""),523381)</f>
        <v>523381</v>
      </c>
      <c r="I20" s="1" t="str">
        <f ca="1">IFERROR(__xludf.DUMMYFUNCTION("""COMPUTED_VALUE"""),"Present")</f>
        <v>Present</v>
      </c>
      <c r="J20" s="1" t="str">
        <f ca="1">IFERROR(__xludf.DUMMYFUNCTION("""COMPUTED_VALUE"""),"EFDS")</f>
        <v>EFDS</v>
      </c>
      <c r="K20" s="6"/>
    </row>
    <row r="21" spans="1:11" ht="12.75">
      <c r="A21" s="4">
        <f ca="1">IFERROR(__xludf.DUMMYFUNCTION("""COMPUTED_VALUE"""),69355)</f>
        <v>69355</v>
      </c>
      <c r="B21" s="1" t="str">
        <f ca="1">IFERROR(__xludf.DUMMYFUNCTION("""COMPUTED_VALUE"""),"Shams ul Haq Zulfiqar Ali")</f>
        <v>Shams ul Haq Zulfiqar Ali</v>
      </c>
      <c r="C21" s="1" t="str">
        <f ca="1">IFERROR(__xludf.DUMMYFUNCTION("""COMPUTED_VALUE"""),"0600-1700")</f>
        <v>0600-1700</v>
      </c>
      <c r="D21" s="1" t="str">
        <f ca="1">IFERROR(__xludf.DUMMYFUNCTION("""COMPUTED_VALUE"""),"Thu")</f>
        <v>Thu</v>
      </c>
      <c r="E21" s="1" t="str">
        <f ca="1">IFERROR(__xludf.DUMMYFUNCTION("""COMPUTED_VALUE"""),"Mushrif")</f>
        <v>Mushrif</v>
      </c>
      <c r="F21" s="1" t="str">
        <f ca="1">IFERROR(__xludf.DUMMYFUNCTION("""COMPUTED_VALUE"""),"regular_biker")</f>
        <v>regular_biker</v>
      </c>
      <c r="G21" s="1" t="str">
        <f ca="1">IFERROR(__xludf.DUMMYFUNCTION("""COMPUTED_VALUE"""),"Express Fast Delivery Service")</f>
        <v>Express Fast Delivery Service</v>
      </c>
      <c r="H21" s="1">
        <f ca="1">IFERROR(__xludf.DUMMYFUNCTION("""COMPUTED_VALUE"""),524773)</f>
        <v>524773</v>
      </c>
      <c r="I21" s="1" t="str">
        <f ca="1">IFERROR(__xludf.DUMMYFUNCTION("""COMPUTED_VALUE"""),"Present")</f>
        <v>Present</v>
      </c>
      <c r="J21" s="1" t="str">
        <f ca="1">IFERROR(__xludf.DUMMYFUNCTION("""COMPUTED_VALUE"""),"EFDS")</f>
        <v>EFDS</v>
      </c>
      <c r="K21" s="5"/>
    </row>
    <row r="22" spans="1:11" ht="12.75">
      <c r="A22" s="4">
        <f ca="1">IFERROR(__xludf.DUMMYFUNCTION("""COMPUTED_VALUE"""),95785)</f>
        <v>95785</v>
      </c>
      <c r="B22" s="1" t="str">
        <f ca="1">IFERROR(__xludf.DUMMYFUNCTION("""COMPUTED_VALUE"""),"Rusbeel Yousaf Muhammad Yousaf")</f>
        <v>Rusbeel Yousaf Muhammad Yousaf</v>
      </c>
      <c r="C22" s="1" t="str">
        <f ca="1">IFERROR(__xludf.DUMMYFUNCTION("""COMPUTED_VALUE"""),"0600-1700")</f>
        <v>0600-1700</v>
      </c>
      <c r="D22" s="1" t="str">
        <f ca="1">IFERROR(__xludf.DUMMYFUNCTION("""COMPUTED_VALUE"""),"Thu")</f>
        <v>Thu</v>
      </c>
      <c r="E22" s="1" t="str">
        <f ca="1">IFERROR(__xludf.DUMMYFUNCTION("""COMPUTED_VALUE"""),"Baniyas")</f>
        <v>Baniyas</v>
      </c>
      <c r="F22" s="1" t="str">
        <f ca="1">IFERROR(__xludf.DUMMYFUNCTION("""COMPUTED_VALUE"""),"regular_biker")</f>
        <v>regular_biker</v>
      </c>
      <c r="G22" s="1" t="str">
        <f ca="1">IFERROR(__xludf.DUMMYFUNCTION("""COMPUTED_VALUE"""),"Express Fast Delivery Service")</f>
        <v>Express Fast Delivery Service</v>
      </c>
      <c r="H22" s="1">
        <f ca="1">IFERROR(__xludf.DUMMYFUNCTION("""COMPUTED_VALUE"""),533295)</f>
        <v>533295</v>
      </c>
      <c r="I22" s="1" t="str">
        <f ca="1">IFERROR(__xludf.DUMMYFUNCTION("""COMPUTED_VALUE"""),"Present")</f>
        <v>Present</v>
      </c>
      <c r="J22" s="1" t="str">
        <f ca="1">IFERROR(__xludf.DUMMYFUNCTION("""COMPUTED_VALUE"""),"EFDS")</f>
        <v>EFDS</v>
      </c>
    </row>
    <row r="23" spans="1:11" ht="12.75">
      <c r="A23" s="4">
        <f ca="1">IFERROR(__xludf.DUMMYFUNCTION("""COMPUTED_VALUE"""),74843)</f>
        <v>74843</v>
      </c>
      <c r="B23" s="1" t="str">
        <f ca="1">IFERROR(__xludf.DUMMYFUNCTION("""COMPUTED_VALUE"""),"Ameer Hamza Bhutto Khan")</f>
        <v>Ameer Hamza Bhutto Khan</v>
      </c>
      <c r="C23" s="1" t="str">
        <f ca="1">IFERROR(__xludf.DUMMYFUNCTION("""COMPUTED_VALUE"""),"0600-1700")</f>
        <v>0600-1700</v>
      </c>
      <c r="D23" s="1" t="str">
        <f ca="1">IFERROR(__xludf.DUMMYFUNCTION("""COMPUTED_VALUE"""),"Mon")</f>
        <v>Mon</v>
      </c>
      <c r="E23" s="1" t="str">
        <f ca="1">IFERROR(__xludf.DUMMYFUNCTION("""COMPUTED_VALUE"""),"Musaffah")</f>
        <v>Musaffah</v>
      </c>
      <c r="F23" s="1" t="str">
        <f ca="1">IFERROR(__xludf.DUMMYFUNCTION("""COMPUTED_VALUE"""),"regular_biker")</f>
        <v>regular_biker</v>
      </c>
      <c r="G23" s="1" t="str">
        <f ca="1">IFERROR(__xludf.DUMMYFUNCTION("""COMPUTED_VALUE"""),"Express Fast Delivery Service")</f>
        <v>Express Fast Delivery Service</v>
      </c>
      <c r="H23" s="1">
        <f ca="1">IFERROR(__xludf.DUMMYFUNCTION("""COMPUTED_VALUE"""),526556)</f>
        <v>526556</v>
      </c>
      <c r="I23" s="1" t="str">
        <f ca="1">IFERROR(__xludf.DUMMYFUNCTION("""COMPUTED_VALUE"""),"Present")</f>
        <v>Present</v>
      </c>
      <c r="J23" s="1" t="str">
        <f ca="1">IFERROR(__xludf.DUMMYFUNCTION("""COMPUTED_VALUE"""),"EFDS")</f>
        <v>EFDS</v>
      </c>
    </row>
    <row r="24" spans="1:11" ht="12.75">
      <c r="A24" s="4">
        <f ca="1">IFERROR(__xludf.DUMMYFUNCTION("""COMPUTED_VALUE"""),64855)</f>
        <v>64855</v>
      </c>
      <c r="B24" s="1" t="str">
        <f ca="1">IFERROR(__xludf.DUMMYFUNCTION("""COMPUTED_VALUE"""),"Mohammad Masud Younus Miah")</f>
        <v>Mohammad Masud Younus Miah</v>
      </c>
      <c r="C24" s="1" t="str">
        <f ca="1">IFERROR(__xludf.DUMMYFUNCTION("""COMPUTED_VALUE"""),"0600-1700")</f>
        <v>0600-1700</v>
      </c>
      <c r="D24" s="1" t="str">
        <f ca="1">IFERROR(__xludf.DUMMYFUNCTION("""COMPUTED_VALUE"""),"Tue")</f>
        <v>Tue</v>
      </c>
      <c r="E24" s="1" t="str">
        <f ca="1">IFERROR(__xludf.DUMMYFUNCTION("""COMPUTED_VALUE"""),"Ummalquwain")</f>
        <v>Ummalquwain</v>
      </c>
      <c r="F24" s="1" t="str">
        <f ca="1">IFERROR(__xludf.DUMMYFUNCTION("""COMPUTED_VALUE"""),"regular_biker")</f>
        <v>regular_biker</v>
      </c>
      <c r="G24" s="1" t="str">
        <f ca="1">IFERROR(__xludf.DUMMYFUNCTION("""COMPUTED_VALUE"""),"Express Fast Delivery Service")</f>
        <v>Express Fast Delivery Service</v>
      </c>
      <c r="H24" s="1">
        <f ca="1">IFERROR(__xludf.DUMMYFUNCTION("""COMPUTED_VALUE"""),523842)</f>
        <v>523842</v>
      </c>
      <c r="I24" s="1" t="str">
        <f ca="1">IFERROR(__xludf.DUMMYFUNCTION("""COMPUTED_VALUE"""),"Week Off")</f>
        <v>Week Off</v>
      </c>
      <c r="J24" s="1" t="str">
        <f ca="1">IFERROR(__xludf.DUMMYFUNCTION("""COMPUTED_VALUE"""),"EFDS")</f>
        <v>EFDS</v>
      </c>
    </row>
    <row r="25" spans="1:11" ht="15">
      <c r="A25" s="4">
        <f ca="1">IFERROR(__xludf.DUMMYFUNCTION("""COMPUTED_VALUE"""),16883)</f>
        <v>16883</v>
      </c>
      <c r="B25" s="1" t="str">
        <f ca="1">IFERROR(__xludf.DUMMYFUNCTION("""COMPUTED_VALUE"""),"Mohammad Ustar Ahmed Roni")</f>
        <v>Mohammad Ustar Ahmed Roni</v>
      </c>
      <c r="C25" s="1" t="str">
        <f ca="1">IFERROR(__xludf.DUMMYFUNCTION("""COMPUTED_VALUE"""),"0700-1800")</f>
        <v>0700-1800</v>
      </c>
      <c r="D25" s="1" t="str">
        <f ca="1">IFERROR(__xludf.DUMMYFUNCTION("""COMPUTED_VALUE"""),"Wed")</f>
        <v>Wed</v>
      </c>
      <c r="E25" s="1" t="str">
        <f ca="1">IFERROR(__xludf.DUMMYFUNCTION("""COMPUTED_VALUE"""),"Karama")</f>
        <v>Karama</v>
      </c>
      <c r="F25" s="1" t="str">
        <f ca="1">IFERROR(__xludf.DUMMYFUNCTION("""COMPUTED_VALUE"""),"regular_biker")</f>
        <v>regular_biker</v>
      </c>
      <c r="G25" s="1" t="str">
        <f ca="1">IFERROR(__xludf.DUMMYFUNCTION("""COMPUTED_VALUE"""),"Express Fast Delivery Service")</f>
        <v>Express Fast Delivery Service</v>
      </c>
      <c r="H25" s="1">
        <f ca="1">IFERROR(__xludf.DUMMYFUNCTION("""COMPUTED_VALUE"""),511412)</f>
        <v>511412</v>
      </c>
      <c r="I25" s="1" t="str">
        <f ca="1">IFERROR(__xludf.DUMMYFUNCTION("""COMPUTED_VALUE"""),"Present")</f>
        <v>Present</v>
      </c>
      <c r="J25" s="1" t="str">
        <f ca="1">IFERROR(__xludf.DUMMYFUNCTION("""COMPUTED_VALUE"""),"EFDS")</f>
        <v>EFDS</v>
      </c>
      <c r="K25" s="7"/>
    </row>
    <row r="26" spans="1:11" ht="12.75">
      <c r="A26" s="4">
        <f ca="1">IFERROR(__xludf.DUMMYFUNCTION("""COMPUTED_VALUE"""),11349)</f>
        <v>11349</v>
      </c>
      <c r="B26" s="1" t="str">
        <f ca="1">IFERROR(__xludf.DUMMYFUNCTION("""COMPUTED_VALUE"""),"Pradeep Khanal Pandey")</f>
        <v>Pradeep Khanal Pandey</v>
      </c>
      <c r="C26" s="1" t="str">
        <f ca="1">IFERROR(__xludf.DUMMYFUNCTION("""COMPUTED_VALUE"""),"0700-1800")</f>
        <v>0700-1800</v>
      </c>
      <c r="D26" s="1" t="str">
        <f ca="1">IFERROR(__xludf.DUMMYFUNCTION("""COMPUTED_VALUE"""),"Wed")</f>
        <v>Wed</v>
      </c>
      <c r="E26" s="1" t="str">
        <f ca="1">IFERROR(__xludf.DUMMYFUNCTION("""COMPUTED_VALUE"""),"Karama")</f>
        <v>Karama</v>
      </c>
      <c r="F26" s="1" t="str">
        <f ca="1">IFERROR(__xludf.DUMMYFUNCTION("""COMPUTED_VALUE"""),"regular_biker")</f>
        <v>regular_biker</v>
      </c>
      <c r="G26" s="1" t="str">
        <f ca="1">IFERROR(__xludf.DUMMYFUNCTION("""COMPUTED_VALUE"""),"Express Fast Delivery Service")</f>
        <v>Express Fast Delivery Service</v>
      </c>
      <c r="H26" s="1">
        <f ca="1">IFERROR(__xludf.DUMMYFUNCTION("""COMPUTED_VALUE"""),508656)</f>
        <v>508656</v>
      </c>
      <c r="I26" s="1" t="str">
        <f ca="1">IFERROR(__xludf.DUMMYFUNCTION("""COMPUTED_VALUE"""),"Present")</f>
        <v>Present</v>
      </c>
      <c r="J26" s="1" t="str">
        <f ca="1">IFERROR(__xludf.DUMMYFUNCTION("""COMPUTED_VALUE"""),"EFDS")</f>
        <v>EFDS</v>
      </c>
    </row>
    <row r="27" spans="1:11" ht="12.75">
      <c r="A27" s="4">
        <f ca="1">IFERROR(__xludf.DUMMYFUNCTION("""COMPUTED_VALUE"""),10999)</f>
        <v>10999</v>
      </c>
      <c r="B27" s="1" t="str">
        <f ca="1">IFERROR(__xludf.DUMMYFUNCTION("""COMPUTED_VALUE"""),"Muhammad Farhan Sadiq Muhammad Sadiq")</f>
        <v>Muhammad Farhan Sadiq Muhammad Sadiq</v>
      </c>
      <c r="C27" s="1" t="str">
        <f ca="1">IFERROR(__xludf.DUMMYFUNCTION("""COMPUTED_VALUE"""),"0700-1800")</f>
        <v>0700-1800</v>
      </c>
      <c r="D27" s="1" t="str">
        <f ca="1">IFERROR(__xludf.DUMMYFUNCTION("""COMPUTED_VALUE"""),"Mon")</f>
        <v>Mon</v>
      </c>
      <c r="E27" s="1" t="str">
        <f ca="1">IFERROR(__xludf.DUMMYFUNCTION("""COMPUTED_VALUE"""),"Deira")</f>
        <v>Deira</v>
      </c>
      <c r="F27" s="1" t="str">
        <f ca="1">IFERROR(__xludf.DUMMYFUNCTION("""COMPUTED_VALUE"""),"regular_biker")</f>
        <v>regular_biker</v>
      </c>
      <c r="G27" s="1" t="str">
        <f ca="1">IFERROR(__xludf.DUMMYFUNCTION("""COMPUTED_VALUE"""),"Express Fast Delivery Service")</f>
        <v>Express Fast Delivery Service</v>
      </c>
      <c r="H27" s="1">
        <f ca="1">IFERROR(__xludf.DUMMYFUNCTION("""COMPUTED_VALUE"""),508365)</f>
        <v>508365</v>
      </c>
      <c r="I27" s="1" t="str">
        <f ca="1">IFERROR(__xludf.DUMMYFUNCTION("""COMPUTED_VALUE"""),"Present")</f>
        <v>Present</v>
      </c>
      <c r="J27" s="1" t="str">
        <f ca="1">IFERROR(__xludf.DUMMYFUNCTION("""COMPUTED_VALUE"""),"EFDS")</f>
        <v>EFDS</v>
      </c>
      <c r="K27" s="5"/>
    </row>
    <row r="28" spans="1:11" ht="12.75">
      <c r="A28" s="4">
        <f ca="1">IFERROR(__xludf.DUMMYFUNCTION("""COMPUTED_VALUE"""),85802)</f>
        <v>85802</v>
      </c>
      <c r="B28" s="1" t="str">
        <f ca="1">IFERROR(__xludf.DUMMYFUNCTION("""COMPUTED_VALUE"""),"Saddam Shamim Ahamad")</f>
        <v>Saddam Shamim Ahamad</v>
      </c>
      <c r="C28" s="1" t="str">
        <f ca="1">IFERROR(__xludf.DUMMYFUNCTION("""COMPUTED_VALUE"""),"0700-1800")</f>
        <v>0700-1800</v>
      </c>
      <c r="D28" s="1" t="str">
        <f ca="1">IFERROR(__xludf.DUMMYFUNCTION("""COMPUTED_VALUE"""),"Wed")</f>
        <v>Wed</v>
      </c>
      <c r="E28" s="1" t="str">
        <f ca="1">IFERROR(__xludf.DUMMYFUNCTION("""COMPUTED_VALUE"""),"Deira")</f>
        <v>Deira</v>
      </c>
      <c r="F28" s="1" t="str">
        <f ca="1">IFERROR(__xludf.DUMMYFUNCTION("""COMPUTED_VALUE"""),"regular_biker")</f>
        <v>regular_biker</v>
      </c>
      <c r="G28" s="1" t="str">
        <f ca="1">IFERROR(__xludf.DUMMYFUNCTION("""COMPUTED_VALUE"""),"Express Fast Delivery Service")</f>
        <v>Express Fast Delivery Service</v>
      </c>
      <c r="H28" s="1">
        <f ca="1">IFERROR(__xludf.DUMMYFUNCTION("""COMPUTED_VALUE"""),529440)</f>
        <v>529440</v>
      </c>
      <c r="I28" s="1" t="str">
        <f ca="1">IFERROR(__xludf.DUMMYFUNCTION("""COMPUTED_VALUE"""),"Present")</f>
        <v>Present</v>
      </c>
      <c r="J28" s="1" t="str">
        <f ca="1">IFERROR(__xludf.DUMMYFUNCTION("""COMPUTED_VALUE"""),"EFDS")</f>
        <v>EFDS</v>
      </c>
      <c r="K28" s="6"/>
    </row>
    <row r="29" spans="1:11" ht="12.75">
      <c r="A29" s="4">
        <f ca="1">IFERROR(__xludf.DUMMYFUNCTION("""COMPUTED_VALUE"""),64910)</f>
        <v>64910</v>
      </c>
      <c r="B29" s="1" t="str">
        <f ca="1">IFERROR(__xludf.DUMMYFUNCTION("""COMPUTED_VALUE"""),"Naeem Abbas Muhammad Sadiq")</f>
        <v>Naeem Abbas Muhammad Sadiq</v>
      </c>
      <c r="C29" s="1" t="str">
        <f ca="1">IFERROR(__xludf.DUMMYFUNCTION("""COMPUTED_VALUE"""),"0700-1800")</f>
        <v>0700-1800</v>
      </c>
      <c r="D29" s="1" t="str">
        <f ca="1">IFERROR(__xludf.DUMMYFUNCTION("""COMPUTED_VALUE"""),"Tue")</f>
        <v>Tue</v>
      </c>
      <c r="E29" s="1" t="str">
        <f ca="1">IFERROR(__xludf.DUMMYFUNCTION("""COMPUTED_VALUE"""),"Marina")</f>
        <v>Marina</v>
      </c>
      <c r="F29" s="1" t="str">
        <f ca="1">IFERROR(__xludf.DUMMYFUNCTION("""COMPUTED_VALUE"""),"regular_biker")</f>
        <v>regular_biker</v>
      </c>
      <c r="G29" s="1" t="str">
        <f ca="1">IFERROR(__xludf.DUMMYFUNCTION("""COMPUTED_VALUE"""),"Express Fast Delivery Service")</f>
        <v>Express Fast Delivery Service</v>
      </c>
      <c r="H29" s="1">
        <f ca="1">IFERROR(__xludf.DUMMYFUNCTION("""COMPUTED_VALUE"""),523882)</f>
        <v>523882</v>
      </c>
      <c r="I29" s="1" t="str">
        <f ca="1">IFERROR(__xludf.DUMMYFUNCTION("""COMPUTED_VALUE"""),"Week Off")</f>
        <v>Week Off</v>
      </c>
      <c r="J29" s="1" t="str">
        <f ca="1">IFERROR(__xludf.DUMMYFUNCTION("""COMPUTED_VALUE"""),"EFDS")</f>
        <v>EFDS</v>
      </c>
      <c r="K29" s="5"/>
    </row>
    <row r="30" spans="1:11" ht="15">
      <c r="A30" s="4">
        <f ca="1">IFERROR(__xludf.DUMMYFUNCTION("""COMPUTED_VALUE"""),65950)</f>
        <v>65950</v>
      </c>
      <c r="B30" s="1" t="str">
        <f ca="1">IFERROR(__xludf.DUMMYFUNCTION("""COMPUTED_VALUE"""),"Ashiqur Rahman Munna Md Ismail")</f>
        <v>Ashiqur Rahman Munna Md Ismail</v>
      </c>
      <c r="C30" s="1" t="str">
        <f ca="1">IFERROR(__xludf.DUMMYFUNCTION("""COMPUTED_VALUE"""),"0700-1800")</f>
        <v>0700-1800</v>
      </c>
      <c r="D30" s="1" t="str">
        <f ca="1">IFERROR(__xludf.DUMMYFUNCTION("""COMPUTED_VALUE"""),"Tue")</f>
        <v>Tue</v>
      </c>
      <c r="E30" s="1" t="str">
        <f ca="1">IFERROR(__xludf.DUMMYFUNCTION("""COMPUTED_VALUE"""),"Discoverygarden")</f>
        <v>Discoverygarden</v>
      </c>
      <c r="F30" s="1" t="str">
        <f ca="1">IFERROR(__xludf.DUMMYFUNCTION("""COMPUTED_VALUE"""),"regular_biker")</f>
        <v>regular_biker</v>
      </c>
      <c r="G30" s="1" t="str">
        <f ca="1">IFERROR(__xludf.DUMMYFUNCTION("""COMPUTED_VALUE"""),"Express Fast Delivery Service")</f>
        <v>Express Fast Delivery Service</v>
      </c>
      <c r="H30" s="1">
        <f ca="1">IFERROR(__xludf.DUMMYFUNCTION("""COMPUTED_VALUE"""),524330)</f>
        <v>524330</v>
      </c>
      <c r="I30" s="1" t="str">
        <f ca="1">IFERROR(__xludf.DUMMYFUNCTION("""COMPUTED_VALUE"""),"Week Off")</f>
        <v>Week Off</v>
      </c>
      <c r="J30" s="1" t="str">
        <f ca="1">IFERROR(__xludf.DUMMYFUNCTION("""COMPUTED_VALUE"""),"EFDS")</f>
        <v>EFDS</v>
      </c>
      <c r="K30" s="8"/>
    </row>
    <row r="31" spans="1:11" ht="12.75">
      <c r="A31" s="4">
        <f ca="1">IFERROR(__xludf.DUMMYFUNCTION("""COMPUTED_VALUE"""),65951)</f>
        <v>65951</v>
      </c>
      <c r="B31" s="1" t="str">
        <f ca="1">IFERROR(__xludf.DUMMYFUNCTION("""COMPUTED_VALUE"""),"Rakib Hossain Sah Alam")</f>
        <v>Rakib Hossain Sah Alam</v>
      </c>
      <c r="C31" s="1" t="str">
        <f ca="1">IFERROR(__xludf.DUMMYFUNCTION("""COMPUTED_VALUE"""),"0700-1800")</f>
        <v>0700-1800</v>
      </c>
      <c r="D31" s="1" t="str">
        <f ca="1">IFERROR(__xludf.DUMMYFUNCTION("""COMPUTED_VALUE"""),"Tue")</f>
        <v>Tue</v>
      </c>
      <c r="E31" s="1" t="str">
        <f ca="1">IFERROR(__xludf.DUMMYFUNCTION("""COMPUTED_VALUE"""),"Discoverygarden")</f>
        <v>Discoverygarden</v>
      </c>
      <c r="F31" s="1" t="str">
        <f ca="1">IFERROR(__xludf.DUMMYFUNCTION("""COMPUTED_VALUE"""),"regular_biker")</f>
        <v>regular_biker</v>
      </c>
      <c r="G31" s="1" t="str">
        <f ca="1">IFERROR(__xludf.DUMMYFUNCTION("""COMPUTED_VALUE"""),"Express Fast Delivery Service")</f>
        <v>Express Fast Delivery Service</v>
      </c>
      <c r="H31" s="1">
        <f ca="1">IFERROR(__xludf.DUMMYFUNCTION("""COMPUTED_VALUE"""),524331)</f>
        <v>524331</v>
      </c>
      <c r="I31" s="1" t="str">
        <f ca="1">IFERROR(__xludf.DUMMYFUNCTION("""COMPUTED_VALUE"""),"Week Off")</f>
        <v>Week Off</v>
      </c>
      <c r="J31" s="1" t="str">
        <f ca="1">IFERROR(__xludf.DUMMYFUNCTION("""COMPUTED_VALUE"""),"EFDS")</f>
        <v>EFDS</v>
      </c>
    </row>
    <row r="32" spans="1:11" ht="12.75">
      <c r="A32" s="4">
        <f ca="1">IFERROR(__xludf.DUMMYFUNCTION("""COMPUTED_VALUE"""),47549)</f>
        <v>47549</v>
      </c>
      <c r="B32" s="1" t="str">
        <f ca="1">IFERROR(__xludf.DUMMYFUNCTION("""COMPUTED_VALUE"""),"Bilal Ahmad Mukamil Khan")</f>
        <v>Bilal Ahmad Mukamil Khan</v>
      </c>
      <c r="C32" s="1" t="str">
        <f ca="1">IFERROR(__xludf.DUMMYFUNCTION("""COMPUTED_VALUE"""),"0700-1800")</f>
        <v>0700-1800</v>
      </c>
      <c r="D32" s="1" t="str">
        <f ca="1">IFERROR(__xludf.DUMMYFUNCTION("""COMPUTED_VALUE"""),"Mon")</f>
        <v>Mon</v>
      </c>
      <c r="E32" s="1" t="str">
        <f ca="1">IFERROR(__xludf.DUMMYFUNCTION("""COMPUTED_VALUE"""),"Discoverygarden")</f>
        <v>Discoverygarden</v>
      </c>
      <c r="F32" s="1" t="str">
        <f ca="1">IFERROR(__xludf.DUMMYFUNCTION("""COMPUTED_VALUE"""),"regular_biker")</f>
        <v>regular_biker</v>
      </c>
      <c r="G32" s="1" t="str">
        <f ca="1">IFERROR(__xludf.DUMMYFUNCTION("""COMPUTED_VALUE"""),"Express Fast Delivery Service")</f>
        <v>Express Fast Delivery Service</v>
      </c>
      <c r="H32" s="1">
        <f ca="1">IFERROR(__xludf.DUMMYFUNCTION("""COMPUTED_VALUE"""),520590)</f>
        <v>520590</v>
      </c>
      <c r="I32" s="1" t="str">
        <f ca="1">IFERROR(__xludf.DUMMYFUNCTION("""COMPUTED_VALUE"""),"Present")</f>
        <v>Present</v>
      </c>
      <c r="J32" s="1" t="str">
        <f ca="1">IFERROR(__xludf.DUMMYFUNCTION("""COMPUTED_VALUE"""),"EFDS")</f>
        <v>EFDS</v>
      </c>
    </row>
    <row r="33" spans="1:11" ht="12.75">
      <c r="A33" s="4">
        <f ca="1">IFERROR(__xludf.DUMMYFUNCTION("""COMPUTED_VALUE"""),58248)</f>
        <v>58248</v>
      </c>
      <c r="B33" s="1" t="str">
        <f ca="1">IFERROR(__xludf.DUMMYFUNCTION("""COMPUTED_VALUE"""),"Md Rashel Fouzaul Kabir")</f>
        <v>Md Rashel Fouzaul Kabir</v>
      </c>
      <c r="C33" s="1" t="str">
        <f ca="1">IFERROR(__xludf.DUMMYFUNCTION("""COMPUTED_VALUE"""),"0800-1900")</f>
        <v>0800-1900</v>
      </c>
      <c r="D33" s="1" t="str">
        <f ca="1">IFERROR(__xludf.DUMMYFUNCTION("""COMPUTED_VALUE"""),"Mon")</f>
        <v>Mon</v>
      </c>
      <c r="E33" s="1" t="str">
        <f ca="1">IFERROR(__xludf.DUMMYFUNCTION("""COMPUTED_VALUE"""),"Dubaimall")</f>
        <v>Dubaimall</v>
      </c>
      <c r="F33" s="1" t="str">
        <f ca="1">IFERROR(__xludf.DUMMYFUNCTION("""COMPUTED_VALUE"""),"regular_biker")</f>
        <v>regular_biker</v>
      </c>
      <c r="G33" s="1" t="str">
        <f ca="1">IFERROR(__xludf.DUMMYFUNCTION("""COMPUTED_VALUE"""),"Express Fast Delivery Service")</f>
        <v>Express Fast Delivery Service</v>
      </c>
      <c r="H33" s="1">
        <f ca="1">IFERROR(__xludf.DUMMYFUNCTION("""COMPUTED_VALUE"""),521896)</f>
        <v>521896</v>
      </c>
      <c r="I33" s="1" t="str">
        <f ca="1">IFERROR(__xludf.DUMMYFUNCTION("""COMPUTED_VALUE"""),"Present")</f>
        <v>Present</v>
      </c>
      <c r="J33" s="1" t="str">
        <f ca="1">IFERROR(__xludf.DUMMYFUNCTION("""COMPUTED_VALUE"""),"EFDS")</f>
        <v>EFDS</v>
      </c>
      <c r="K33" s="6"/>
    </row>
    <row r="34" spans="1:11" ht="12.75">
      <c r="A34" s="4">
        <f ca="1">IFERROR(__xludf.DUMMYFUNCTION("""COMPUTED_VALUE"""),58249)</f>
        <v>58249</v>
      </c>
      <c r="B34" s="1" t="str">
        <f ca="1">IFERROR(__xludf.DUMMYFUNCTION("""COMPUTED_VALUE"""),"Sakib Uddin Faraj Sherajul Islam")</f>
        <v>Sakib Uddin Faraj Sherajul Islam</v>
      </c>
      <c r="C34" s="1" t="str">
        <f ca="1">IFERROR(__xludf.DUMMYFUNCTION("""COMPUTED_VALUE"""),"0800-1900")</f>
        <v>0800-1900</v>
      </c>
      <c r="D34" s="1" t="str">
        <f ca="1">IFERROR(__xludf.DUMMYFUNCTION("""COMPUTED_VALUE"""),"Wed")</f>
        <v>Wed</v>
      </c>
      <c r="E34" s="1" t="str">
        <f ca="1">IFERROR(__xludf.DUMMYFUNCTION("""COMPUTED_VALUE"""),"Dubaimall")</f>
        <v>Dubaimall</v>
      </c>
      <c r="F34" s="1" t="str">
        <f ca="1">IFERROR(__xludf.DUMMYFUNCTION("""COMPUTED_VALUE"""),"regular_biker")</f>
        <v>regular_biker</v>
      </c>
      <c r="G34" s="1" t="str">
        <f ca="1">IFERROR(__xludf.DUMMYFUNCTION("""COMPUTED_VALUE"""),"Express Fast Delivery Service")</f>
        <v>Express Fast Delivery Service</v>
      </c>
      <c r="H34" s="1">
        <f ca="1">IFERROR(__xludf.DUMMYFUNCTION("""COMPUTED_VALUE"""),521897)</f>
        <v>521897</v>
      </c>
      <c r="I34" s="1" t="str">
        <f ca="1">IFERROR(__xludf.DUMMYFUNCTION("""COMPUTED_VALUE"""),"Present")</f>
        <v>Present</v>
      </c>
      <c r="J34" s="1" t="str">
        <f ca="1">IFERROR(__xludf.DUMMYFUNCTION("""COMPUTED_VALUE"""),"EFDS")</f>
        <v>EFDS</v>
      </c>
    </row>
    <row r="35" spans="1:11" ht="12.75">
      <c r="A35" s="4">
        <f ca="1">IFERROR(__xludf.DUMMYFUNCTION("""COMPUTED_VALUE"""),58250)</f>
        <v>58250</v>
      </c>
      <c r="B35" s="1" t="str">
        <f ca="1">IFERROR(__xludf.DUMMYFUNCTION("""COMPUTED_VALUE"""),"Anjamamul Haque Raju Md Akramul Haqoue")</f>
        <v>Anjamamul Haque Raju Md Akramul Haqoue</v>
      </c>
      <c r="C35" s="1" t="str">
        <f ca="1">IFERROR(__xludf.DUMMYFUNCTION("""COMPUTED_VALUE"""),"0800-1900")</f>
        <v>0800-1900</v>
      </c>
      <c r="D35" s="1" t="str">
        <f ca="1">IFERROR(__xludf.DUMMYFUNCTION("""COMPUTED_VALUE"""),"Sun")</f>
        <v>Sun</v>
      </c>
      <c r="E35" s="1" t="str">
        <f ca="1">IFERROR(__xludf.DUMMYFUNCTION("""COMPUTED_VALUE"""),"Dubaimall")</f>
        <v>Dubaimall</v>
      </c>
      <c r="F35" s="1" t="str">
        <f ca="1">IFERROR(__xludf.DUMMYFUNCTION("""COMPUTED_VALUE"""),"regular_biker")</f>
        <v>regular_biker</v>
      </c>
      <c r="G35" s="1" t="str">
        <f ca="1">IFERROR(__xludf.DUMMYFUNCTION("""COMPUTED_VALUE"""),"Express Fast Delivery Service")</f>
        <v>Express Fast Delivery Service</v>
      </c>
      <c r="H35" s="1">
        <f ca="1">IFERROR(__xludf.DUMMYFUNCTION("""COMPUTED_VALUE"""),521898)</f>
        <v>521898</v>
      </c>
      <c r="I35" s="1" t="str">
        <f ca="1">IFERROR(__xludf.DUMMYFUNCTION("""COMPUTED_VALUE"""),"Present")</f>
        <v>Present</v>
      </c>
      <c r="J35" s="1" t="str">
        <f ca="1">IFERROR(__xludf.DUMMYFUNCTION("""COMPUTED_VALUE"""),"EFDS")</f>
        <v>EFDS</v>
      </c>
    </row>
    <row r="36" spans="1:11" ht="12.75">
      <c r="A36" s="4">
        <f ca="1">IFERROR(__xludf.DUMMYFUNCTION("""COMPUTED_VALUE"""),61045)</f>
        <v>61045</v>
      </c>
      <c r="B36" s="1" t="str">
        <f ca="1">IFERROR(__xludf.DUMMYFUNCTION("""COMPUTED_VALUE"""),"Kamrul Islam MD Abdul Majid Khan")</f>
        <v>Kamrul Islam MD Abdul Majid Khan</v>
      </c>
      <c r="C36" s="1" t="str">
        <f ca="1">IFERROR(__xludf.DUMMYFUNCTION("""COMPUTED_VALUE"""),"0800-1900")</f>
        <v>0800-1900</v>
      </c>
      <c r="D36" s="1" t="str">
        <f ca="1">IFERROR(__xludf.DUMMYFUNCTION("""COMPUTED_VALUE"""),"Wed")</f>
        <v>Wed</v>
      </c>
      <c r="E36" s="1" t="str">
        <f ca="1">IFERROR(__xludf.DUMMYFUNCTION("""COMPUTED_VALUE"""),"Deira")</f>
        <v>Deira</v>
      </c>
      <c r="F36" s="1" t="str">
        <f ca="1">IFERROR(__xludf.DUMMYFUNCTION("""COMPUTED_VALUE"""),"regular_biker")</f>
        <v>regular_biker</v>
      </c>
      <c r="G36" s="1" t="str">
        <f ca="1">IFERROR(__xludf.DUMMYFUNCTION("""COMPUTED_VALUE"""),"Express Fast Delivery Service")</f>
        <v>Express Fast Delivery Service</v>
      </c>
      <c r="H36" s="1">
        <f ca="1">IFERROR(__xludf.DUMMYFUNCTION("""COMPUTED_VALUE"""),522500)</f>
        <v>522500</v>
      </c>
      <c r="I36" s="1" t="str">
        <f ca="1">IFERROR(__xludf.DUMMYFUNCTION("""COMPUTED_VALUE"""),"Present")</f>
        <v>Present</v>
      </c>
      <c r="J36" s="1" t="str">
        <f ca="1">IFERROR(__xludf.DUMMYFUNCTION("""COMPUTED_VALUE"""),"EFDS")</f>
        <v>EFDS</v>
      </c>
      <c r="K36" s="5"/>
    </row>
    <row r="37" spans="1:11" ht="12.75">
      <c r="A37" s="4">
        <f ca="1">IFERROR(__xludf.DUMMYFUNCTION("""COMPUTED_VALUE"""),65700)</f>
        <v>65700</v>
      </c>
      <c r="B37" s="1" t="str">
        <f ca="1">IFERROR(__xludf.DUMMYFUNCTION("""COMPUTED_VALUE"""),"Muhammad Hashir Vazhipocku Paramba")</f>
        <v>Muhammad Hashir Vazhipocku Paramba</v>
      </c>
      <c r="C37" s="1" t="str">
        <f ca="1">IFERROR(__xludf.DUMMYFUNCTION("""COMPUTED_VALUE"""),"0800-1900")</f>
        <v>0800-1900</v>
      </c>
      <c r="D37" s="1" t="str">
        <f ca="1">IFERROR(__xludf.DUMMYFUNCTION("""COMPUTED_VALUE"""),"Mon")</f>
        <v>Mon</v>
      </c>
      <c r="E37" s="1" t="str">
        <f ca="1">IFERROR(__xludf.DUMMYFUNCTION("""COMPUTED_VALUE"""),"Karama")</f>
        <v>Karama</v>
      </c>
      <c r="F37" s="1" t="str">
        <f ca="1">IFERROR(__xludf.DUMMYFUNCTION("""COMPUTED_VALUE"""),"regular_biker")</f>
        <v>regular_biker</v>
      </c>
      <c r="G37" s="1" t="str">
        <f ca="1">IFERROR(__xludf.DUMMYFUNCTION("""COMPUTED_VALUE"""),"Express Fast Delivery Service")</f>
        <v>Express Fast Delivery Service</v>
      </c>
      <c r="H37" s="1">
        <f ca="1">IFERROR(__xludf.DUMMYFUNCTION("""COMPUTED_VALUE"""),524229)</f>
        <v>524229</v>
      </c>
      <c r="I37" s="1" t="str">
        <f ca="1">IFERROR(__xludf.DUMMYFUNCTION("""COMPUTED_VALUE"""),"Present")</f>
        <v>Present</v>
      </c>
      <c r="J37" s="1" t="str">
        <f ca="1">IFERROR(__xludf.DUMMYFUNCTION("""COMPUTED_VALUE"""),"EFDS")</f>
        <v>EFDS</v>
      </c>
    </row>
    <row r="38" spans="1:11" ht="12.75">
      <c r="A38" s="4">
        <f ca="1">IFERROR(__xludf.DUMMYFUNCTION("""COMPUTED_VALUE"""),77987)</f>
        <v>77987</v>
      </c>
      <c r="B38" s="1" t="str">
        <f ca="1">IFERROR(__xludf.DUMMYFUNCTION("""COMPUTED_VALUE"""),"Hamza Qadeer Abdul Qadeer")</f>
        <v>Hamza Qadeer Abdul Qadeer</v>
      </c>
      <c r="C38" s="1" t="str">
        <f ca="1">IFERROR(__xludf.DUMMYFUNCTION("""COMPUTED_VALUE"""),"0800-1900")</f>
        <v>0800-1900</v>
      </c>
      <c r="D38" s="1" t="str">
        <f ca="1">IFERROR(__xludf.DUMMYFUNCTION("""COMPUTED_VALUE"""),"Thu")</f>
        <v>Thu</v>
      </c>
      <c r="E38" s="1" t="str">
        <f ca="1">IFERROR(__xludf.DUMMYFUNCTION("""COMPUTED_VALUE"""),"Karama")</f>
        <v>Karama</v>
      </c>
      <c r="F38" s="1" t="str">
        <f ca="1">IFERROR(__xludf.DUMMYFUNCTION("""COMPUTED_VALUE"""),"regular_biker")</f>
        <v>regular_biker</v>
      </c>
      <c r="G38" s="1" t="str">
        <f ca="1">IFERROR(__xludf.DUMMYFUNCTION("""COMPUTED_VALUE"""),"Express Fast Delivery Service")</f>
        <v>Express Fast Delivery Service</v>
      </c>
      <c r="H38" s="1">
        <f ca="1">IFERROR(__xludf.DUMMYFUNCTION("""COMPUTED_VALUE"""),527296)</f>
        <v>527296</v>
      </c>
      <c r="I38" s="1" t="str">
        <f ca="1">IFERROR(__xludf.DUMMYFUNCTION("""COMPUTED_VALUE"""),"Present")</f>
        <v>Present</v>
      </c>
      <c r="J38" s="1" t="str">
        <f ca="1">IFERROR(__xludf.DUMMYFUNCTION("""COMPUTED_VALUE"""),"EFDS")</f>
        <v>EFDS</v>
      </c>
      <c r="K38" s="5"/>
    </row>
    <row r="39" spans="1:11" ht="12.75">
      <c r="A39" s="4">
        <f ca="1">IFERROR(__xludf.DUMMYFUNCTION("""COMPUTED_VALUE"""),80682)</f>
        <v>80682</v>
      </c>
      <c r="B39" s="1" t="str">
        <f ca="1">IFERROR(__xludf.DUMMYFUNCTION("""COMPUTED_VALUE"""),"Omar Faruk Md Rafiqul Islam")</f>
        <v>Omar Faruk Md Rafiqul Islam</v>
      </c>
      <c r="C39" s="1" t="str">
        <f ca="1">IFERROR(__xludf.DUMMYFUNCTION("""COMPUTED_VALUE"""),"0800-1900")</f>
        <v>0800-1900</v>
      </c>
      <c r="D39" s="1" t="str">
        <f ca="1">IFERROR(__xludf.DUMMYFUNCTION("""COMPUTED_VALUE"""),"Tue")</f>
        <v>Tue</v>
      </c>
      <c r="E39" s="1" t="str">
        <f ca="1">IFERROR(__xludf.DUMMYFUNCTION("""COMPUTED_VALUE"""),"Karama")</f>
        <v>Karama</v>
      </c>
      <c r="F39" s="1" t="str">
        <f ca="1">IFERROR(__xludf.DUMMYFUNCTION("""COMPUTED_VALUE"""),"regular_biker")</f>
        <v>regular_biker</v>
      </c>
      <c r="G39" s="1" t="str">
        <f ca="1">IFERROR(__xludf.DUMMYFUNCTION("""COMPUTED_VALUE"""),"Express Fast Delivery Service")</f>
        <v>Express Fast Delivery Service</v>
      </c>
      <c r="H39" s="1">
        <f ca="1">IFERROR(__xludf.DUMMYFUNCTION("""COMPUTED_VALUE"""),528095)</f>
        <v>528095</v>
      </c>
      <c r="I39" s="1" t="str">
        <f ca="1">IFERROR(__xludf.DUMMYFUNCTION("""COMPUTED_VALUE"""),"Present")</f>
        <v>Present</v>
      </c>
      <c r="J39" s="1" t="str">
        <f ca="1">IFERROR(__xludf.DUMMYFUNCTION("""COMPUTED_VALUE"""),"EFDS")</f>
        <v>EFDS</v>
      </c>
    </row>
    <row r="40" spans="1:11" ht="12.75">
      <c r="A40" s="4">
        <f ca="1">IFERROR(__xludf.DUMMYFUNCTION("""COMPUTED_VALUE"""),82931)</f>
        <v>82931</v>
      </c>
      <c r="B40" s="1" t="str">
        <f ca="1">IFERROR(__xludf.DUMMYFUNCTION("""COMPUTED_VALUE"""),"Muhammad Hamza Nusrat Nusrat Iqbal Sandhu")</f>
        <v>Muhammad Hamza Nusrat Nusrat Iqbal Sandhu</v>
      </c>
      <c r="C40" s="1" t="str">
        <f ca="1">IFERROR(__xludf.DUMMYFUNCTION("""COMPUTED_VALUE"""),"0800-1900")</f>
        <v>0800-1900</v>
      </c>
      <c r="D40" s="1" t="str">
        <f ca="1">IFERROR(__xludf.DUMMYFUNCTION("""COMPUTED_VALUE"""),"Wed")</f>
        <v>Wed</v>
      </c>
      <c r="E40" s="1" t="str">
        <f ca="1">IFERROR(__xludf.DUMMYFUNCTION("""COMPUTED_VALUE"""),"Deira")</f>
        <v>Deira</v>
      </c>
      <c r="F40" s="1" t="str">
        <f ca="1">IFERROR(__xludf.DUMMYFUNCTION("""COMPUTED_VALUE"""),"regular_biker")</f>
        <v>regular_biker</v>
      </c>
      <c r="G40" s="1" t="str">
        <f ca="1">IFERROR(__xludf.DUMMYFUNCTION("""COMPUTED_VALUE"""),"Express Fast Delivery Service")</f>
        <v>Express Fast Delivery Service</v>
      </c>
      <c r="H40" s="1">
        <f ca="1">IFERROR(__xludf.DUMMYFUNCTION("""COMPUTED_VALUE"""),528602)</f>
        <v>528602</v>
      </c>
      <c r="I40" s="1" t="str">
        <f ca="1">IFERROR(__xludf.DUMMYFUNCTION("""COMPUTED_VALUE"""),"Present")</f>
        <v>Present</v>
      </c>
      <c r="J40" s="1" t="str">
        <f ca="1">IFERROR(__xludf.DUMMYFUNCTION("""COMPUTED_VALUE"""),"EFDS")</f>
        <v>EFDS</v>
      </c>
      <c r="K40" s="5"/>
    </row>
    <row r="41" spans="1:11" ht="12.75">
      <c r="A41" s="4">
        <f ca="1">IFERROR(__xludf.DUMMYFUNCTION("""COMPUTED_VALUE"""),21824)</f>
        <v>21824</v>
      </c>
      <c r="B41" s="1" t="str">
        <f ca="1">IFERROR(__xludf.DUMMYFUNCTION("""COMPUTED_VALUE"""),"Shoaib Akhtar Muhammad Akhtar")</f>
        <v>Shoaib Akhtar Muhammad Akhtar</v>
      </c>
      <c r="C41" s="1" t="str">
        <f ca="1">IFERROR(__xludf.DUMMYFUNCTION("""COMPUTED_VALUE"""),"0800-1900")</f>
        <v>0800-1900</v>
      </c>
      <c r="D41" s="1" t="str">
        <f ca="1">IFERROR(__xludf.DUMMYFUNCTION("""COMPUTED_VALUE"""),"Tue")</f>
        <v>Tue</v>
      </c>
      <c r="E41" s="1" t="str">
        <f ca="1">IFERROR(__xludf.DUMMYFUNCTION("""COMPUTED_VALUE"""),"Alwarqa")</f>
        <v>Alwarqa</v>
      </c>
      <c r="F41" s="1" t="str">
        <f ca="1">IFERROR(__xludf.DUMMYFUNCTION("""COMPUTED_VALUE"""),"regular_biker")</f>
        <v>regular_biker</v>
      </c>
      <c r="G41" s="1" t="str">
        <f ca="1">IFERROR(__xludf.DUMMYFUNCTION("""COMPUTED_VALUE"""),"Express Fast Delivery Service")</f>
        <v>Express Fast Delivery Service</v>
      </c>
      <c r="H41" s="1">
        <f ca="1">IFERROR(__xludf.DUMMYFUNCTION("""COMPUTED_VALUE"""),513134)</f>
        <v>513134</v>
      </c>
      <c r="I41" s="1" t="str">
        <f ca="1">IFERROR(__xludf.DUMMYFUNCTION("""COMPUTED_VALUE"""),"Week Off")</f>
        <v>Week Off</v>
      </c>
      <c r="J41" s="1" t="str">
        <f ca="1">IFERROR(__xludf.DUMMYFUNCTION("""COMPUTED_VALUE"""),"EFDS")</f>
        <v>EFDS</v>
      </c>
    </row>
    <row r="42" spans="1:11" ht="12.75">
      <c r="A42" s="4">
        <f ca="1">IFERROR(__xludf.DUMMYFUNCTION("""COMPUTED_VALUE"""),71361)</f>
        <v>71361</v>
      </c>
      <c r="B42" s="1" t="str">
        <f ca="1">IFERROR(__xludf.DUMMYFUNCTION("""COMPUTED_VALUE"""),"Muhammad Nabeel Muhammad Muslim Tabassum")</f>
        <v>Muhammad Nabeel Muhammad Muslim Tabassum</v>
      </c>
      <c r="C42" s="1" t="str">
        <f ca="1">IFERROR(__xludf.DUMMYFUNCTION("""COMPUTED_VALUE"""),"0800-1900")</f>
        <v>0800-1900</v>
      </c>
      <c r="D42" s="1" t="str">
        <f ca="1">IFERROR(__xludf.DUMMYFUNCTION("""COMPUTED_VALUE"""),"Thu")</f>
        <v>Thu</v>
      </c>
      <c r="E42" s="1" t="str">
        <f ca="1">IFERROR(__xludf.DUMMYFUNCTION("""COMPUTED_VALUE"""),"Karama")</f>
        <v>Karama</v>
      </c>
      <c r="F42" s="1" t="str">
        <f ca="1">IFERROR(__xludf.DUMMYFUNCTION("""COMPUTED_VALUE"""),"regular_biker")</f>
        <v>regular_biker</v>
      </c>
      <c r="G42" s="1" t="str">
        <f ca="1">IFERROR(__xludf.DUMMYFUNCTION("""COMPUTED_VALUE"""),"Express Fast Delivery Service")</f>
        <v>Express Fast Delivery Service</v>
      </c>
      <c r="H42" s="1">
        <f ca="1">IFERROR(__xludf.DUMMYFUNCTION("""COMPUTED_VALUE"""),525473)</f>
        <v>525473</v>
      </c>
      <c r="I42" s="1" t="str">
        <f ca="1">IFERROR(__xludf.DUMMYFUNCTION("""COMPUTED_VALUE"""),"Present")</f>
        <v>Present</v>
      </c>
      <c r="J42" s="1" t="str">
        <f ca="1">IFERROR(__xludf.DUMMYFUNCTION("""COMPUTED_VALUE"""),"EFDS")</f>
        <v>EFDS</v>
      </c>
      <c r="K42" s="6"/>
    </row>
    <row r="43" spans="1:11" ht="12.75">
      <c r="A43" s="4">
        <f ca="1">IFERROR(__xludf.DUMMYFUNCTION("""COMPUTED_VALUE"""),10312)</f>
        <v>10312</v>
      </c>
      <c r="B43" s="1" t="str">
        <f ca="1">IFERROR(__xludf.DUMMYFUNCTION("""COMPUTED_VALUE"""),"Fahad Ali Hadayat Ullah")</f>
        <v>Fahad Ali Hadayat Ullah</v>
      </c>
      <c r="C43" s="1" t="str">
        <f ca="1">IFERROR(__xludf.DUMMYFUNCTION("""COMPUTED_VALUE"""),"0800-1900")</f>
        <v>0800-1900</v>
      </c>
      <c r="D43" s="1" t="str">
        <f ca="1">IFERROR(__xludf.DUMMYFUNCTION("""COMPUTED_VALUE"""),"Mon")</f>
        <v>Mon</v>
      </c>
      <c r="E43" s="1" t="str">
        <f ca="1">IFERROR(__xludf.DUMMYFUNCTION("""COMPUTED_VALUE"""),"Deira")</f>
        <v>Deira</v>
      </c>
      <c r="F43" s="1" t="str">
        <f ca="1">IFERROR(__xludf.DUMMYFUNCTION("""COMPUTED_VALUE"""),"regular_biker")</f>
        <v>regular_biker</v>
      </c>
      <c r="G43" s="1" t="str">
        <f ca="1">IFERROR(__xludf.DUMMYFUNCTION("""COMPUTED_VALUE"""),"Express Fast Delivery Service")</f>
        <v>Express Fast Delivery Service</v>
      </c>
      <c r="H43" s="1">
        <f ca="1">IFERROR(__xludf.DUMMYFUNCTION("""COMPUTED_VALUE"""),508143)</f>
        <v>508143</v>
      </c>
      <c r="I43" s="1" t="str">
        <f ca="1">IFERROR(__xludf.DUMMYFUNCTION("""COMPUTED_VALUE"""),"Absent Uninformed")</f>
        <v>Absent Uninformed</v>
      </c>
      <c r="J43" s="1" t="str">
        <f ca="1">IFERROR(__xludf.DUMMYFUNCTION("""COMPUTED_VALUE"""),"EFDS")</f>
        <v>EFDS</v>
      </c>
      <c r="K43" s="5"/>
    </row>
    <row r="44" spans="1:11" ht="14.25">
      <c r="A44" s="4">
        <f ca="1">IFERROR(__xludf.DUMMYFUNCTION("""COMPUTED_VALUE"""),82534)</f>
        <v>82534</v>
      </c>
      <c r="B44" s="1" t="str">
        <f ca="1">IFERROR(__xludf.DUMMYFUNCTION("""COMPUTED_VALUE"""),"Muhammad Irfan Muhammad Ashrif")</f>
        <v>Muhammad Irfan Muhammad Ashrif</v>
      </c>
      <c r="C44" s="1" t="str">
        <f ca="1">IFERROR(__xludf.DUMMYFUNCTION("""COMPUTED_VALUE"""),"0800-1900")</f>
        <v>0800-1900</v>
      </c>
      <c r="D44" s="1" t="str">
        <f ca="1">IFERROR(__xludf.DUMMYFUNCTION("""COMPUTED_VALUE"""),"Sun")</f>
        <v>Sun</v>
      </c>
      <c r="E44" s="1" t="str">
        <f ca="1">IFERROR(__xludf.DUMMYFUNCTION("""COMPUTED_VALUE"""),"Businessbay")</f>
        <v>Businessbay</v>
      </c>
      <c r="F44" s="1" t="str">
        <f ca="1">IFERROR(__xludf.DUMMYFUNCTION("""COMPUTED_VALUE"""),"regular_biker")</f>
        <v>regular_biker</v>
      </c>
      <c r="G44" s="1" t="str">
        <f ca="1">IFERROR(__xludf.DUMMYFUNCTION("""COMPUTED_VALUE"""),"Express Fast Delivery Service")</f>
        <v>Express Fast Delivery Service</v>
      </c>
      <c r="H44" s="1">
        <f ca="1">IFERROR(__xludf.DUMMYFUNCTION("""COMPUTED_VALUE"""),528467)</f>
        <v>528467</v>
      </c>
      <c r="I44" s="1" t="str">
        <f ca="1">IFERROR(__xludf.DUMMYFUNCTION("""COMPUTED_VALUE"""),"Absent Uninformed")</f>
        <v>Absent Uninformed</v>
      </c>
      <c r="J44" s="1" t="str">
        <f ca="1">IFERROR(__xludf.DUMMYFUNCTION("""COMPUTED_VALUE"""),"EFDS")</f>
        <v>EFDS</v>
      </c>
      <c r="K44" s="9"/>
    </row>
    <row r="45" spans="1:11" ht="12.75">
      <c r="A45" s="4">
        <f ca="1">IFERROR(__xludf.DUMMYFUNCTION("""COMPUTED_VALUE"""),18909)</f>
        <v>18909</v>
      </c>
      <c r="B45" s="1" t="str">
        <f ca="1">IFERROR(__xludf.DUMMYFUNCTION("""COMPUTED_VALUE"""),"Muhammad Ahmad Ali Muhammad Habib")</f>
        <v>Muhammad Ahmad Ali Muhammad Habib</v>
      </c>
      <c r="C45" s="1" t="str">
        <f ca="1">IFERROR(__xludf.DUMMYFUNCTION("""COMPUTED_VALUE"""),"0800-1900")</f>
        <v>0800-1900</v>
      </c>
      <c r="D45" s="1" t="str">
        <f ca="1">IFERROR(__xludf.DUMMYFUNCTION("""COMPUTED_VALUE"""),"Tue")</f>
        <v>Tue</v>
      </c>
      <c r="E45" s="1" t="str">
        <f ca="1">IFERROR(__xludf.DUMMYFUNCTION("""COMPUTED_VALUE"""),"Siliconoasis")</f>
        <v>Siliconoasis</v>
      </c>
      <c r="F45" s="1" t="str">
        <f ca="1">IFERROR(__xludf.DUMMYFUNCTION("""COMPUTED_VALUE"""),"regular_biker")</f>
        <v>regular_biker</v>
      </c>
      <c r="G45" s="1" t="str">
        <f ca="1">IFERROR(__xludf.DUMMYFUNCTION("""COMPUTED_VALUE"""),"Express Fast Delivery Service")</f>
        <v>Express Fast Delivery Service</v>
      </c>
      <c r="H45" s="1">
        <f ca="1">IFERROR(__xludf.DUMMYFUNCTION("""COMPUTED_VALUE"""),512221)</f>
        <v>512221</v>
      </c>
      <c r="I45" s="1" t="str">
        <f ca="1">IFERROR(__xludf.DUMMYFUNCTION("""COMPUTED_VALUE"""),"Week Off")</f>
        <v>Week Off</v>
      </c>
      <c r="J45" s="1" t="str">
        <f ca="1">IFERROR(__xludf.DUMMYFUNCTION("""COMPUTED_VALUE"""),"EFDS")</f>
        <v>EFDS</v>
      </c>
      <c r="K45" s="6"/>
    </row>
    <row r="46" spans="1:11" ht="15">
      <c r="A46" s="4">
        <f ca="1">IFERROR(__xludf.DUMMYFUNCTION("""COMPUTED_VALUE"""),27541)</f>
        <v>27541</v>
      </c>
      <c r="B46" s="1" t="str">
        <f ca="1">IFERROR(__xludf.DUMMYFUNCTION("""COMPUTED_VALUE"""),"Asad Ali Muhammad Rafiq")</f>
        <v>Asad Ali Muhammad Rafiq</v>
      </c>
      <c r="C46" s="1" t="str">
        <f ca="1">IFERROR(__xludf.DUMMYFUNCTION("""COMPUTED_VALUE"""),"0800-1900")</f>
        <v>0800-1900</v>
      </c>
      <c r="D46" s="1" t="str">
        <f ca="1">IFERROR(__xludf.DUMMYFUNCTION("""COMPUTED_VALUE"""),"Thu")</f>
        <v>Thu</v>
      </c>
      <c r="E46" s="1" t="str">
        <f ca="1">IFERROR(__xludf.DUMMYFUNCTION("""COMPUTED_VALUE"""),"Rasalkhaimah")</f>
        <v>Rasalkhaimah</v>
      </c>
      <c r="F46" s="1" t="str">
        <f ca="1">IFERROR(__xludf.DUMMYFUNCTION("""COMPUTED_VALUE"""),"regular_biker")</f>
        <v>regular_biker</v>
      </c>
      <c r="G46" s="1" t="str">
        <f ca="1">IFERROR(__xludf.DUMMYFUNCTION("""COMPUTED_VALUE"""),"Express Fast Delivery Service")</f>
        <v>Express Fast Delivery Service</v>
      </c>
      <c r="H46" s="1">
        <f ca="1">IFERROR(__xludf.DUMMYFUNCTION("""COMPUTED_VALUE"""),515346)</f>
        <v>515346</v>
      </c>
      <c r="I46" s="1" t="str">
        <f ca="1">IFERROR(__xludf.DUMMYFUNCTION("""COMPUTED_VALUE"""),"Present")</f>
        <v>Present</v>
      </c>
      <c r="J46" s="1" t="str">
        <f ca="1">IFERROR(__xludf.DUMMYFUNCTION("""COMPUTED_VALUE"""),"EFDS")</f>
        <v>EFDS</v>
      </c>
      <c r="K46" s="7"/>
    </row>
    <row r="47" spans="1:11" ht="12.75">
      <c r="A47" s="4">
        <f ca="1">IFERROR(__xludf.DUMMYFUNCTION("""COMPUTED_VALUE"""),46774)</f>
        <v>46774</v>
      </c>
      <c r="B47" s="1" t="str">
        <f ca="1">IFERROR(__xludf.DUMMYFUNCTION("""COMPUTED_VALUE"""),"Adeel Khan")</f>
        <v>Adeel Khan</v>
      </c>
      <c r="C47" s="1" t="str">
        <f ca="1">IFERROR(__xludf.DUMMYFUNCTION("""COMPUTED_VALUE"""),"0800-1900")</f>
        <v>0800-1900</v>
      </c>
      <c r="D47" s="1" t="str">
        <f ca="1">IFERROR(__xludf.DUMMYFUNCTION("""COMPUTED_VALUE"""),"Wed")</f>
        <v>Wed</v>
      </c>
      <c r="E47" s="1" t="str">
        <f ca="1">IFERROR(__xludf.DUMMYFUNCTION("""COMPUTED_VALUE"""),"Rasalkhaimah")</f>
        <v>Rasalkhaimah</v>
      </c>
      <c r="F47" s="1" t="str">
        <f ca="1">IFERROR(__xludf.DUMMYFUNCTION("""COMPUTED_VALUE"""),"regular_biker")</f>
        <v>regular_biker</v>
      </c>
      <c r="G47" s="1" t="str">
        <f ca="1">IFERROR(__xludf.DUMMYFUNCTION("""COMPUTED_VALUE"""),"Express Fast Delivery Service")</f>
        <v>Express Fast Delivery Service</v>
      </c>
      <c r="H47" s="1">
        <f ca="1">IFERROR(__xludf.DUMMYFUNCTION("""COMPUTED_VALUE"""),520354)</f>
        <v>520354</v>
      </c>
      <c r="I47" s="1" t="str">
        <f ca="1">IFERROR(__xludf.DUMMYFUNCTION("""COMPUTED_VALUE"""),"Present")</f>
        <v>Present</v>
      </c>
      <c r="J47" s="1" t="str">
        <f ca="1">IFERROR(__xludf.DUMMYFUNCTION("""COMPUTED_VALUE"""),"EFDS")</f>
        <v>EFDS</v>
      </c>
      <c r="K47" s="6"/>
    </row>
    <row r="48" spans="1:11" ht="12.75">
      <c r="A48" s="4">
        <f ca="1">IFERROR(__xludf.DUMMYFUNCTION("""COMPUTED_VALUE"""),49195)</f>
        <v>49195</v>
      </c>
      <c r="B48" s="1" t="str">
        <f ca="1">IFERROR(__xludf.DUMMYFUNCTION("""COMPUTED_VALUE"""),"Rana Bapary Burhan Bapary")</f>
        <v>Rana Bapary Burhan Bapary</v>
      </c>
      <c r="C48" s="1" t="str">
        <f ca="1">IFERROR(__xludf.DUMMYFUNCTION("""COMPUTED_VALUE"""),"0800-1900")</f>
        <v>0800-1900</v>
      </c>
      <c r="D48" s="1" t="str">
        <f ca="1">IFERROR(__xludf.DUMMYFUNCTION("""COMPUTED_VALUE"""),"Tue")</f>
        <v>Tue</v>
      </c>
      <c r="E48" s="1" t="str">
        <f ca="1">IFERROR(__xludf.DUMMYFUNCTION("""COMPUTED_VALUE"""),"Ummalquwain")</f>
        <v>Ummalquwain</v>
      </c>
      <c r="F48" s="1" t="str">
        <f ca="1">IFERROR(__xludf.DUMMYFUNCTION("""COMPUTED_VALUE"""),"regular_biker")</f>
        <v>regular_biker</v>
      </c>
      <c r="G48" s="1" t="str">
        <f ca="1">IFERROR(__xludf.DUMMYFUNCTION("""COMPUTED_VALUE"""),"Express Fast Delivery Service")</f>
        <v>Express Fast Delivery Service</v>
      </c>
      <c r="H48" s="1">
        <f ca="1">IFERROR(__xludf.DUMMYFUNCTION("""COMPUTED_VALUE"""),520987)</f>
        <v>520987</v>
      </c>
      <c r="I48" s="1" t="str">
        <f ca="1">IFERROR(__xludf.DUMMYFUNCTION("""COMPUTED_VALUE"""),"Week Off")</f>
        <v>Week Off</v>
      </c>
      <c r="J48" s="1" t="str">
        <f ca="1">IFERROR(__xludf.DUMMYFUNCTION("""COMPUTED_VALUE"""),"EFDS")</f>
        <v>EFDS</v>
      </c>
      <c r="K48" s="5"/>
    </row>
    <row r="49" spans="1:11" ht="12.75">
      <c r="A49" s="4">
        <f ca="1">IFERROR(__xludf.DUMMYFUNCTION("""COMPUTED_VALUE"""),11890)</f>
        <v>11890</v>
      </c>
      <c r="B49" s="1" t="str">
        <f ca="1">IFERROR(__xludf.DUMMYFUNCTION("""COMPUTED_VALUE"""),"Aman ullah laiqat khan")</f>
        <v>Aman ullah laiqat khan</v>
      </c>
      <c r="C49" s="1" t="str">
        <f ca="1">IFERROR(__xludf.DUMMYFUNCTION("""COMPUTED_VALUE"""),"0900-2000")</f>
        <v>0900-2000</v>
      </c>
      <c r="D49" s="1" t="str">
        <f ca="1">IFERROR(__xludf.DUMMYFUNCTION("""COMPUTED_VALUE"""),"Tue")</f>
        <v>Tue</v>
      </c>
      <c r="E49" s="1" t="str">
        <f ca="1">IFERROR(__xludf.DUMMYFUNCTION("""COMPUTED_VALUE"""),"Karama")</f>
        <v>Karama</v>
      </c>
      <c r="F49" s="1" t="str">
        <f ca="1">IFERROR(__xludf.DUMMYFUNCTION("""COMPUTED_VALUE"""),"regular_biker")</f>
        <v>regular_biker</v>
      </c>
      <c r="G49" s="1" t="str">
        <f ca="1">IFERROR(__xludf.DUMMYFUNCTION("""COMPUTED_VALUE"""),"Express Fast Delivery Service")</f>
        <v>Express Fast Delivery Service</v>
      </c>
      <c r="H49" s="1">
        <f ca="1">IFERROR(__xludf.DUMMYFUNCTION("""COMPUTED_VALUE"""),509071)</f>
        <v>509071</v>
      </c>
      <c r="I49" s="1" t="str">
        <f ca="1">IFERROR(__xludf.DUMMYFUNCTION("""COMPUTED_VALUE"""),"Absent Uninformed")</f>
        <v>Absent Uninformed</v>
      </c>
      <c r="J49" s="1" t="str">
        <f ca="1">IFERROR(__xludf.DUMMYFUNCTION("""COMPUTED_VALUE"""),"EFDS")</f>
        <v>EFDS</v>
      </c>
      <c r="K49" s="6"/>
    </row>
    <row r="50" spans="1:11" ht="12.75">
      <c r="A50" s="4">
        <f ca="1">IFERROR(__xludf.DUMMYFUNCTION("""COMPUTED_VALUE"""),39824)</f>
        <v>39824</v>
      </c>
      <c r="B50" s="1" t="str">
        <f ca="1">IFERROR(__xludf.DUMMYFUNCTION("""COMPUTED_VALUE"""),"Fahad iqbal javed iqbal")</f>
        <v>Fahad iqbal javed iqbal</v>
      </c>
      <c r="C50" s="1" t="str">
        <f ca="1">IFERROR(__xludf.DUMMYFUNCTION("""COMPUTED_VALUE"""),"0900-2000")</f>
        <v>0900-2000</v>
      </c>
      <c r="D50" s="1" t="str">
        <f ca="1">IFERROR(__xludf.DUMMYFUNCTION("""COMPUTED_VALUE"""),"Thu")</f>
        <v>Thu</v>
      </c>
      <c r="E50" s="1" t="str">
        <f ca="1">IFERROR(__xludf.DUMMYFUNCTION("""COMPUTED_VALUE"""),"Karama")</f>
        <v>Karama</v>
      </c>
      <c r="F50" s="1" t="str">
        <f ca="1">IFERROR(__xludf.DUMMYFUNCTION("""COMPUTED_VALUE"""),"regular_biker")</f>
        <v>regular_biker</v>
      </c>
      <c r="G50" s="1" t="str">
        <f ca="1">IFERROR(__xludf.DUMMYFUNCTION("""COMPUTED_VALUE"""),"Express Fast Delivery Service")</f>
        <v>Express Fast Delivery Service</v>
      </c>
      <c r="H50" s="1">
        <f ca="1">IFERROR(__xludf.DUMMYFUNCTION("""COMPUTED_VALUE"""),518594)</f>
        <v>518594</v>
      </c>
      <c r="I50" s="1" t="str">
        <f ca="1">IFERROR(__xludf.DUMMYFUNCTION("""COMPUTED_VALUE"""),"Present")</f>
        <v>Present</v>
      </c>
      <c r="J50" s="1" t="str">
        <f ca="1">IFERROR(__xludf.DUMMYFUNCTION("""COMPUTED_VALUE"""),"EFDS")</f>
        <v>EFDS</v>
      </c>
    </row>
    <row r="51" spans="1:11" ht="12.75">
      <c r="A51" s="4">
        <f ca="1">IFERROR(__xludf.DUMMYFUNCTION("""COMPUTED_VALUE"""),61041)</f>
        <v>61041</v>
      </c>
      <c r="B51" s="1" t="str">
        <f ca="1">IFERROR(__xludf.DUMMYFUNCTION("""COMPUTED_VALUE"""),"Muhammad Akbar Muhammad nazim")</f>
        <v>Muhammad Akbar Muhammad nazim</v>
      </c>
      <c r="C51" s="1" t="str">
        <f ca="1">IFERROR(__xludf.DUMMYFUNCTION("""COMPUTED_VALUE"""),"0900-2000")</f>
        <v>0900-2000</v>
      </c>
      <c r="D51" s="1" t="str">
        <f ca="1">IFERROR(__xludf.DUMMYFUNCTION("""COMPUTED_VALUE"""),"Mon")</f>
        <v>Mon</v>
      </c>
      <c r="E51" s="1" t="str">
        <f ca="1">IFERROR(__xludf.DUMMYFUNCTION("""COMPUTED_VALUE"""),"Deira")</f>
        <v>Deira</v>
      </c>
      <c r="F51" s="1" t="str">
        <f ca="1">IFERROR(__xludf.DUMMYFUNCTION("""COMPUTED_VALUE"""),"regular_biker")</f>
        <v>regular_biker</v>
      </c>
      <c r="G51" s="1" t="str">
        <f ca="1">IFERROR(__xludf.DUMMYFUNCTION("""COMPUTED_VALUE"""),"Express Fast Delivery Service")</f>
        <v>Express Fast Delivery Service</v>
      </c>
      <c r="H51" s="1">
        <f ca="1">IFERROR(__xludf.DUMMYFUNCTION("""COMPUTED_VALUE"""),522496)</f>
        <v>522496</v>
      </c>
      <c r="I51" s="1" t="str">
        <f ca="1">IFERROR(__xludf.DUMMYFUNCTION("""COMPUTED_VALUE"""),"Present")</f>
        <v>Present</v>
      </c>
      <c r="J51" s="1" t="str">
        <f ca="1">IFERROR(__xludf.DUMMYFUNCTION("""COMPUTED_VALUE"""),"EFDS")</f>
        <v>EFDS</v>
      </c>
      <c r="K51" s="5"/>
    </row>
    <row r="52" spans="1:11" ht="12.75">
      <c r="A52" s="4">
        <f ca="1">IFERROR(__xludf.DUMMYFUNCTION("""COMPUTED_VALUE"""),16882)</f>
        <v>16882</v>
      </c>
      <c r="B52" s="1" t="str">
        <f ca="1">IFERROR(__xludf.DUMMYFUNCTION("""COMPUTED_VALUE"""),"Haider Ali Butt Tariq Mahmood Butt")</f>
        <v>Haider Ali Butt Tariq Mahmood Butt</v>
      </c>
      <c r="C52" s="1" t="str">
        <f ca="1">IFERROR(__xludf.DUMMYFUNCTION("""COMPUTED_VALUE"""),"0900-2000")</f>
        <v>0900-2000</v>
      </c>
      <c r="D52" s="1" t="str">
        <f ca="1">IFERROR(__xludf.DUMMYFUNCTION("""COMPUTED_VALUE"""),"Mon")</f>
        <v>Mon</v>
      </c>
      <c r="E52" s="1" t="str">
        <f ca="1">IFERROR(__xludf.DUMMYFUNCTION("""COMPUTED_VALUE"""),"Alwarqa")</f>
        <v>Alwarqa</v>
      </c>
      <c r="F52" s="1" t="str">
        <f ca="1">IFERROR(__xludf.DUMMYFUNCTION("""COMPUTED_VALUE"""),"regular_biker")</f>
        <v>regular_biker</v>
      </c>
      <c r="G52" s="1" t="str">
        <f ca="1">IFERROR(__xludf.DUMMYFUNCTION("""COMPUTED_VALUE"""),"Express Fast Delivery Service")</f>
        <v>Express Fast Delivery Service</v>
      </c>
      <c r="H52" s="1">
        <f ca="1">IFERROR(__xludf.DUMMYFUNCTION("""COMPUTED_VALUE"""),511411)</f>
        <v>511411</v>
      </c>
      <c r="I52" s="1" t="str">
        <f ca="1">IFERROR(__xludf.DUMMYFUNCTION("""COMPUTED_VALUE"""),"Present")</f>
        <v>Present</v>
      </c>
      <c r="J52" s="1" t="str">
        <f ca="1">IFERROR(__xludf.DUMMYFUNCTION("""COMPUTED_VALUE"""),"EFDS")</f>
        <v>EFDS</v>
      </c>
    </row>
    <row r="53" spans="1:11" ht="12.75">
      <c r="A53" s="4">
        <f ca="1">IFERROR(__xludf.DUMMYFUNCTION("""COMPUTED_VALUE"""),52989)</f>
        <v>52989</v>
      </c>
      <c r="B53" s="1" t="str">
        <f ca="1">IFERROR(__xludf.DUMMYFUNCTION("""COMPUTED_VALUE"""),"Md Rukan Uddin Sheikh Nayeb Ali Ansary")</f>
        <v>Md Rukan Uddin Sheikh Nayeb Ali Ansary</v>
      </c>
      <c r="C53" s="1" t="str">
        <f ca="1">IFERROR(__xludf.DUMMYFUNCTION("""COMPUTED_VALUE"""),"0900-2000")</f>
        <v>0900-2000</v>
      </c>
      <c r="D53" s="1" t="str">
        <f ca="1">IFERROR(__xludf.DUMMYFUNCTION("""COMPUTED_VALUE"""),"Thu")</f>
        <v>Thu</v>
      </c>
      <c r="E53" s="1" t="str">
        <f ca="1">IFERROR(__xludf.DUMMYFUNCTION("""COMPUTED_VALUE"""),"Businessbay")</f>
        <v>Businessbay</v>
      </c>
      <c r="F53" s="1" t="str">
        <f ca="1">IFERROR(__xludf.DUMMYFUNCTION("""COMPUTED_VALUE"""),"regular_biker")</f>
        <v>regular_biker</v>
      </c>
      <c r="G53" s="1" t="str">
        <f ca="1">IFERROR(__xludf.DUMMYFUNCTION("""COMPUTED_VALUE"""),"Express Fast Delivery Service")</f>
        <v>Express Fast Delivery Service</v>
      </c>
      <c r="H53" s="1">
        <f ca="1">IFERROR(__xludf.DUMMYFUNCTION("""COMPUTED_VALUE"""),521338)</f>
        <v>521338</v>
      </c>
      <c r="I53" s="1" t="str">
        <f ca="1">IFERROR(__xludf.DUMMYFUNCTION("""COMPUTED_VALUE"""),"Present")</f>
        <v>Present</v>
      </c>
      <c r="J53" s="1" t="str">
        <f ca="1">IFERROR(__xludf.DUMMYFUNCTION("""COMPUTED_VALUE"""),"EFDS")</f>
        <v>EFDS</v>
      </c>
    </row>
    <row r="54" spans="1:11" ht="12.75">
      <c r="A54" s="4">
        <f ca="1">IFERROR(__xludf.DUMMYFUNCTION("""COMPUTED_VALUE"""),13335)</f>
        <v>13335</v>
      </c>
      <c r="B54" s="1" t="str">
        <f ca="1">IFERROR(__xludf.DUMMYFUNCTION("""COMPUTED_VALUE"""),"Sahrif Hossen Md Babul Miazi")</f>
        <v>Sahrif Hossen Md Babul Miazi</v>
      </c>
      <c r="C54" s="1" t="str">
        <f ca="1">IFERROR(__xludf.DUMMYFUNCTION("""COMPUTED_VALUE"""),"0900-2000")</f>
        <v>0900-2000</v>
      </c>
      <c r="D54" s="1" t="str">
        <f ca="1">IFERROR(__xludf.DUMMYFUNCTION("""COMPUTED_VALUE"""),"Tue")</f>
        <v>Tue</v>
      </c>
      <c r="E54" s="1" t="str">
        <f ca="1">IFERROR(__xludf.DUMMYFUNCTION("""COMPUTED_VALUE"""),"Siliconoasis")</f>
        <v>Siliconoasis</v>
      </c>
      <c r="F54" s="1" t="str">
        <f ca="1">IFERROR(__xludf.DUMMYFUNCTION("""COMPUTED_VALUE"""),"regular_biker")</f>
        <v>regular_biker</v>
      </c>
      <c r="G54" s="1" t="str">
        <f ca="1">IFERROR(__xludf.DUMMYFUNCTION("""COMPUTED_VALUE"""),"Express Fast Delivery Service")</f>
        <v>Express Fast Delivery Service</v>
      </c>
      <c r="H54" s="1">
        <f ca="1">IFERROR(__xludf.DUMMYFUNCTION("""COMPUTED_VALUE"""),509929)</f>
        <v>509929</v>
      </c>
      <c r="I54" s="1" t="str">
        <f ca="1">IFERROR(__xludf.DUMMYFUNCTION("""COMPUTED_VALUE"""),"Present")</f>
        <v>Present</v>
      </c>
      <c r="J54" s="1" t="str">
        <f ca="1">IFERROR(__xludf.DUMMYFUNCTION("""COMPUTED_VALUE"""),"EFDS")</f>
        <v>EFDS</v>
      </c>
      <c r="K54" s="6"/>
    </row>
    <row r="55" spans="1:11" ht="12.75">
      <c r="A55" s="4">
        <f ca="1">IFERROR(__xludf.DUMMYFUNCTION("""COMPUTED_VALUE"""),13700)</f>
        <v>13700</v>
      </c>
      <c r="B55" s="1" t="str">
        <f ca="1">IFERROR(__xludf.DUMMYFUNCTION("""COMPUTED_VALUE"""),"Rana Muhammad Manan Arshad Muhammad Arshad Khan")</f>
        <v>Rana Muhammad Manan Arshad Muhammad Arshad Khan</v>
      </c>
      <c r="C55" s="1" t="str">
        <f ca="1">IFERROR(__xludf.DUMMYFUNCTION("""COMPUTED_VALUE"""),"0900-2000")</f>
        <v>0900-2000</v>
      </c>
      <c r="D55" s="1" t="str">
        <f ca="1">IFERROR(__xludf.DUMMYFUNCTION("""COMPUTED_VALUE"""),"Wed")</f>
        <v>Wed</v>
      </c>
      <c r="E55" s="1" t="str">
        <f ca="1">IFERROR(__xludf.DUMMYFUNCTION("""COMPUTED_VALUE"""),"Marina")</f>
        <v>Marina</v>
      </c>
      <c r="F55" s="1" t="str">
        <f ca="1">IFERROR(__xludf.DUMMYFUNCTION("""COMPUTED_VALUE"""),"regular_biker")</f>
        <v>regular_biker</v>
      </c>
      <c r="G55" s="1" t="str">
        <f ca="1">IFERROR(__xludf.DUMMYFUNCTION("""COMPUTED_VALUE"""),"Express Fast Delivery Service")</f>
        <v>Express Fast Delivery Service</v>
      </c>
      <c r="H55" s="1">
        <f ca="1">IFERROR(__xludf.DUMMYFUNCTION("""COMPUTED_VALUE"""),510181)</f>
        <v>510181</v>
      </c>
      <c r="I55" s="1" t="str">
        <f ca="1">IFERROR(__xludf.DUMMYFUNCTION("""COMPUTED_VALUE"""),"Present")</f>
        <v>Present</v>
      </c>
      <c r="J55" s="1" t="str">
        <f ca="1">IFERROR(__xludf.DUMMYFUNCTION("""COMPUTED_VALUE"""),"EFDS")</f>
        <v>EFDS</v>
      </c>
    </row>
    <row r="56" spans="1:11" ht="12.75">
      <c r="A56" s="4">
        <f ca="1">IFERROR(__xludf.DUMMYFUNCTION("""COMPUTED_VALUE"""),16889)</f>
        <v>16889</v>
      </c>
      <c r="B56" s="1" t="str">
        <f ca="1">IFERROR(__xludf.DUMMYFUNCTION("""COMPUTED_VALUE"""),"Mian Zahid Mian Muhammad Amin")</f>
        <v>Mian Zahid Mian Muhammad Amin</v>
      </c>
      <c r="C56" s="1" t="str">
        <f ca="1">IFERROR(__xludf.DUMMYFUNCTION("""COMPUTED_VALUE"""),"0900-2000")</f>
        <v>0900-2000</v>
      </c>
      <c r="D56" s="1" t="str">
        <f ca="1">IFERROR(__xludf.DUMMYFUNCTION("""COMPUTED_VALUE"""),"Mon")</f>
        <v>Mon</v>
      </c>
      <c r="E56" s="1" t="str">
        <f ca="1">IFERROR(__xludf.DUMMYFUNCTION("""COMPUTED_VALUE"""),"Marina")</f>
        <v>Marina</v>
      </c>
      <c r="F56" s="1" t="str">
        <f ca="1">IFERROR(__xludf.DUMMYFUNCTION("""COMPUTED_VALUE"""),"regular_biker")</f>
        <v>regular_biker</v>
      </c>
      <c r="G56" s="1" t="str">
        <f ca="1">IFERROR(__xludf.DUMMYFUNCTION("""COMPUTED_VALUE"""),"Express Fast Delivery Service")</f>
        <v>Express Fast Delivery Service</v>
      </c>
      <c r="H56" s="1">
        <f ca="1">IFERROR(__xludf.DUMMYFUNCTION("""COMPUTED_VALUE"""),511418)</f>
        <v>511418</v>
      </c>
      <c r="I56" s="1" t="str">
        <f ca="1">IFERROR(__xludf.DUMMYFUNCTION("""COMPUTED_VALUE"""),"Present")</f>
        <v>Present</v>
      </c>
      <c r="J56" s="1" t="str">
        <f ca="1">IFERROR(__xludf.DUMMYFUNCTION("""COMPUTED_VALUE"""),"EFDS")</f>
        <v>EFDS</v>
      </c>
    </row>
    <row r="57" spans="1:11" ht="12.75">
      <c r="A57" s="4">
        <f ca="1">IFERROR(__xludf.DUMMYFUNCTION("""COMPUTED_VALUE"""),54575)</f>
        <v>54575</v>
      </c>
      <c r="B57" s="1" t="str">
        <f ca="1">IFERROR(__xludf.DUMMYFUNCTION("""COMPUTED_VALUE"""),"Muhammad Usman Abdul Latif")</f>
        <v>Muhammad Usman Abdul Latif</v>
      </c>
      <c r="C57" s="1" t="str">
        <f ca="1">IFERROR(__xludf.DUMMYFUNCTION("""COMPUTED_VALUE"""),"0900-2000")</f>
        <v>0900-2000</v>
      </c>
      <c r="D57" s="1" t="str">
        <f ca="1">IFERROR(__xludf.DUMMYFUNCTION("""COMPUTED_VALUE"""),"Wed")</f>
        <v>Wed</v>
      </c>
      <c r="E57" s="1" t="str">
        <f ca="1">IFERROR(__xludf.DUMMYFUNCTION("""COMPUTED_VALUE"""),"Marina")</f>
        <v>Marina</v>
      </c>
      <c r="F57" s="1" t="str">
        <f ca="1">IFERROR(__xludf.DUMMYFUNCTION("""COMPUTED_VALUE"""),"regular_biker")</f>
        <v>regular_biker</v>
      </c>
      <c r="G57" s="1" t="str">
        <f ca="1">IFERROR(__xludf.DUMMYFUNCTION("""COMPUTED_VALUE"""),"Express Fast Delivery Service")</f>
        <v>Express Fast Delivery Service</v>
      </c>
      <c r="H57" s="1">
        <f ca="1">IFERROR(__xludf.DUMMYFUNCTION("""COMPUTED_VALUE"""),521500)</f>
        <v>521500</v>
      </c>
      <c r="I57" s="1" t="str">
        <f ca="1">IFERROR(__xludf.DUMMYFUNCTION("""COMPUTED_VALUE"""),"Present")</f>
        <v>Present</v>
      </c>
      <c r="J57" s="1" t="str">
        <f ca="1">IFERROR(__xludf.DUMMYFUNCTION("""COMPUTED_VALUE"""),"EFDS")</f>
        <v>EFDS</v>
      </c>
    </row>
    <row r="58" spans="1:11" ht="12.75">
      <c r="A58" s="4">
        <f ca="1">IFERROR(__xludf.DUMMYFUNCTION("""COMPUTED_VALUE"""),13699)</f>
        <v>13699</v>
      </c>
      <c r="B58" s="1" t="str">
        <f ca="1">IFERROR(__xludf.DUMMYFUNCTION("""COMPUTED_VALUE"""),"Abdullah Afzal Muhammad Afzal")</f>
        <v>Abdullah Afzal Muhammad Afzal</v>
      </c>
      <c r="C58" s="1" t="str">
        <f ca="1">IFERROR(__xludf.DUMMYFUNCTION("""COMPUTED_VALUE"""),"0900-2000")</f>
        <v>0900-2000</v>
      </c>
      <c r="D58" s="1" t="str">
        <f ca="1">IFERROR(__xludf.DUMMYFUNCTION("""COMPUTED_VALUE"""),"Tue")</f>
        <v>Tue</v>
      </c>
      <c r="E58" s="1" t="str">
        <f ca="1">IFERROR(__xludf.DUMMYFUNCTION("""COMPUTED_VALUE"""),"Marina")</f>
        <v>Marina</v>
      </c>
      <c r="F58" s="1" t="str">
        <f ca="1">IFERROR(__xludf.DUMMYFUNCTION("""COMPUTED_VALUE"""),"regular_biker")</f>
        <v>regular_biker</v>
      </c>
      <c r="G58" s="1" t="str">
        <f ca="1">IFERROR(__xludf.DUMMYFUNCTION("""COMPUTED_VALUE"""),"Express Fast Delivery Service")</f>
        <v>Express Fast Delivery Service</v>
      </c>
      <c r="H58" s="1">
        <f ca="1">IFERROR(__xludf.DUMMYFUNCTION("""COMPUTED_VALUE"""),510180)</f>
        <v>510180</v>
      </c>
      <c r="I58" s="1" t="str">
        <f ca="1">IFERROR(__xludf.DUMMYFUNCTION("""COMPUTED_VALUE"""),"Week Off")</f>
        <v>Week Off</v>
      </c>
      <c r="J58" s="1" t="str">
        <f ca="1">IFERROR(__xludf.DUMMYFUNCTION("""COMPUTED_VALUE"""),"EFDS")</f>
        <v>EFDS</v>
      </c>
      <c r="K58" s="5"/>
    </row>
    <row r="59" spans="1:11" ht="12.75">
      <c r="A59" s="4">
        <f ca="1">IFERROR(__xludf.DUMMYFUNCTION("""COMPUTED_VALUE"""),66961)</f>
        <v>66961</v>
      </c>
      <c r="B59" s="1" t="str">
        <f ca="1">IFERROR(__xludf.DUMMYFUNCTION("""COMPUTED_VALUE"""),"Tahir Farooq Abdul Ghafoor")</f>
        <v>Tahir Farooq Abdul Ghafoor</v>
      </c>
      <c r="C59" s="1" t="str">
        <f ca="1">IFERROR(__xludf.DUMMYFUNCTION("""COMPUTED_VALUE"""),"0900-2000")</f>
        <v>0900-2000</v>
      </c>
      <c r="D59" s="1" t="str">
        <f ca="1">IFERROR(__xludf.DUMMYFUNCTION("""COMPUTED_VALUE"""),"Tue")</f>
        <v>Tue</v>
      </c>
      <c r="E59" s="1" t="str">
        <f ca="1">IFERROR(__xludf.DUMMYFUNCTION("""COMPUTED_VALUE"""),"Siliconoasis")</f>
        <v>Siliconoasis</v>
      </c>
      <c r="F59" s="1" t="str">
        <f ca="1">IFERROR(__xludf.DUMMYFUNCTION("""COMPUTED_VALUE"""),"regular_biker")</f>
        <v>regular_biker</v>
      </c>
      <c r="G59" s="1" t="str">
        <f ca="1">IFERROR(__xludf.DUMMYFUNCTION("""COMPUTED_VALUE"""),"Express Fast Delivery Service")</f>
        <v>Express Fast Delivery Service</v>
      </c>
      <c r="H59" s="1">
        <f ca="1">IFERROR(__xludf.DUMMYFUNCTION("""COMPUTED_VALUE"""),524403)</f>
        <v>524403</v>
      </c>
      <c r="I59" s="1" t="str">
        <f ca="1">IFERROR(__xludf.DUMMYFUNCTION("""COMPUTED_VALUE"""),"Present")</f>
        <v>Present</v>
      </c>
      <c r="J59" s="1" t="str">
        <f ca="1">IFERROR(__xludf.DUMMYFUNCTION("""COMPUTED_VALUE"""),"EFDS")</f>
        <v>EFDS</v>
      </c>
      <c r="K59" s="6"/>
    </row>
    <row r="60" spans="1:11" ht="12.75">
      <c r="A60" s="4">
        <f ca="1">IFERROR(__xludf.DUMMYFUNCTION("""COMPUTED_VALUE"""),73229)</f>
        <v>73229</v>
      </c>
      <c r="B60" s="1" t="str">
        <f ca="1">IFERROR(__xludf.DUMMYFUNCTION("""COMPUTED_VALUE"""),"Kamrul Hasan Mir Ahammod")</f>
        <v>Kamrul Hasan Mir Ahammod</v>
      </c>
      <c r="C60" s="1" t="str">
        <f ca="1">IFERROR(__xludf.DUMMYFUNCTION("""COMPUTED_VALUE"""),"1000-2100")</f>
        <v>1000-2100</v>
      </c>
      <c r="D60" s="1" t="str">
        <f ca="1">IFERROR(__xludf.DUMMYFUNCTION("""COMPUTED_VALUE"""),"Wed")</f>
        <v>Wed</v>
      </c>
      <c r="E60" s="1" t="str">
        <f ca="1">IFERROR(__xludf.DUMMYFUNCTION("""COMPUTED_VALUE"""),"Dubaimall")</f>
        <v>Dubaimall</v>
      </c>
      <c r="F60" s="1" t="str">
        <f ca="1">IFERROR(__xludf.DUMMYFUNCTION("""COMPUTED_VALUE"""),"regular_biker")</f>
        <v>regular_biker</v>
      </c>
      <c r="G60" s="1" t="str">
        <f ca="1">IFERROR(__xludf.DUMMYFUNCTION("""COMPUTED_VALUE"""),"Express Fast Delivery Service")</f>
        <v>Express Fast Delivery Service</v>
      </c>
      <c r="H60" s="1">
        <f ca="1">IFERROR(__xludf.DUMMYFUNCTION("""COMPUTED_VALUE"""),526005)</f>
        <v>526005</v>
      </c>
      <c r="I60" s="1" t="str">
        <f ca="1">IFERROR(__xludf.DUMMYFUNCTION("""COMPUTED_VALUE"""),"Present")</f>
        <v>Present</v>
      </c>
      <c r="J60" s="1" t="str">
        <f ca="1">IFERROR(__xludf.DUMMYFUNCTION("""COMPUTED_VALUE"""),"EFDS")</f>
        <v>EFDS</v>
      </c>
      <c r="K60" s="6"/>
    </row>
    <row r="61" spans="1:11" ht="12.75">
      <c r="A61" s="4">
        <f ca="1">IFERROR(__xludf.DUMMYFUNCTION("""COMPUTED_VALUE"""),74525)</f>
        <v>74525</v>
      </c>
      <c r="B61" s="1" t="str">
        <f ca="1">IFERROR(__xludf.DUMMYFUNCTION("""COMPUTED_VALUE"""),"Shahadat Hossain Sayed Alam")</f>
        <v>Shahadat Hossain Sayed Alam</v>
      </c>
      <c r="C61" s="1" t="str">
        <f ca="1">IFERROR(__xludf.DUMMYFUNCTION("""COMPUTED_VALUE"""),"1000-2100")</f>
        <v>1000-2100</v>
      </c>
      <c r="D61" s="1" t="str">
        <f ca="1">IFERROR(__xludf.DUMMYFUNCTION("""COMPUTED_VALUE"""),"Sat")</f>
        <v>Sat</v>
      </c>
      <c r="E61" s="1" t="str">
        <f ca="1">IFERROR(__xludf.DUMMYFUNCTION("""COMPUTED_VALUE"""),"Dubaimall")</f>
        <v>Dubaimall</v>
      </c>
      <c r="F61" s="1" t="str">
        <f ca="1">IFERROR(__xludf.DUMMYFUNCTION("""COMPUTED_VALUE"""),"regular_biker")</f>
        <v>regular_biker</v>
      </c>
      <c r="G61" s="1" t="str">
        <f ca="1">IFERROR(__xludf.DUMMYFUNCTION("""COMPUTED_VALUE"""),"Express Fast Delivery Service")</f>
        <v>Express Fast Delivery Service</v>
      </c>
      <c r="H61" s="1">
        <f ca="1">IFERROR(__xludf.DUMMYFUNCTION("""COMPUTED_VALUE"""),526400)</f>
        <v>526400</v>
      </c>
      <c r="I61" s="1" t="str">
        <f ca="1">IFERROR(__xludf.DUMMYFUNCTION("""COMPUTED_VALUE"""),"Present")</f>
        <v>Present</v>
      </c>
      <c r="J61" s="1" t="str">
        <f ca="1">IFERROR(__xludf.DUMMYFUNCTION("""COMPUTED_VALUE"""),"EFDS")</f>
        <v>EFDS</v>
      </c>
      <c r="K61" s="6"/>
    </row>
    <row r="62" spans="1:11" ht="12.75">
      <c r="A62" s="4">
        <f ca="1">IFERROR(__xludf.DUMMYFUNCTION("""COMPUTED_VALUE"""),78197)</f>
        <v>78197</v>
      </c>
      <c r="B62" s="1" t="str">
        <f ca="1">IFERROR(__xludf.DUMMYFUNCTION("""COMPUTED_VALUE"""),"Usman Ghani Abdul Rasheed")</f>
        <v>Usman Ghani Abdul Rasheed</v>
      </c>
      <c r="C62" s="1" t="str">
        <f ca="1">IFERROR(__xludf.DUMMYFUNCTION("""COMPUTED_VALUE"""),"1000-2100")</f>
        <v>1000-2100</v>
      </c>
      <c r="D62" s="1" t="str">
        <f ca="1">IFERROR(__xludf.DUMMYFUNCTION("""COMPUTED_VALUE"""),"Tue")</f>
        <v>Tue</v>
      </c>
      <c r="E62" s="1" t="str">
        <f ca="1">IFERROR(__xludf.DUMMYFUNCTION("""COMPUTED_VALUE"""),"Businessbay")</f>
        <v>Businessbay</v>
      </c>
      <c r="F62" s="1" t="str">
        <f ca="1">IFERROR(__xludf.DUMMYFUNCTION("""COMPUTED_VALUE"""),"regular_biker")</f>
        <v>regular_biker</v>
      </c>
      <c r="G62" s="1" t="str">
        <f ca="1">IFERROR(__xludf.DUMMYFUNCTION("""COMPUTED_VALUE"""),"Express Fast Delivery Service")</f>
        <v>Express Fast Delivery Service</v>
      </c>
      <c r="H62" s="1">
        <f ca="1">IFERROR(__xludf.DUMMYFUNCTION("""COMPUTED_VALUE"""),527348)</f>
        <v>527348</v>
      </c>
      <c r="I62" s="1" t="str">
        <f ca="1">IFERROR(__xludf.DUMMYFUNCTION("""COMPUTED_VALUE"""),"Present")</f>
        <v>Present</v>
      </c>
      <c r="J62" s="1" t="str">
        <f ca="1">IFERROR(__xludf.DUMMYFUNCTION("""COMPUTED_VALUE"""),"EFDS")</f>
        <v>EFDS</v>
      </c>
      <c r="K62" s="5"/>
    </row>
    <row r="63" spans="1:11" ht="12.75">
      <c r="A63" s="4">
        <f ca="1">IFERROR(__xludf.DUMMYFUNCTION("""COMPUTED_VALUE"""),90068)</f>
        <v>90068</v>
      </c>
      <c r="B63" s="1" t="str">
        <f ca="1">IFERROR(__xludf.DUMMYFUNCTION("""COMPUTED_VALUE"""),"Muhammad Mushtaq Nawaz Haq Nawaz Shahid")</f>
        <v>Muhammad Mushtaq Nawaz Haq Nawaz Shahid</v>
      </c>
      <c r="C63" s="1" t="str">
        <f ca="1">IFERROR(__xludf.DUMMYFUNCTION("""COMPUTED_VALUE"""),"1000-2100")</f>
        <v>1000-2100</v>
      </c>
      <c r="D63" s="1" t="str">
        <f ca="1">IFERROR(__xludf.DUMMYFUNCTION("""COMPUTED_VALUE"""),"Tue")</f>
        <v>Tue</v>
      </c>
      <c r="E63" s="1" t="str">
        <f ca="1">IFERROR(__xludf.DUMMYFUNCTION("""COMPUTED_VALUE"""),"Businessbay")</f>
        <v>Businessbay</v>
      </c>
      <c r="F63" s="1" t="str">
        <f ca="1">IFERROR(__xludf.DUMMYFUNCTION("""COMPUTED_VALUE"""),"regular_biker")</f>
        <v>regular_biker</v>
      </c>
      <c r="G63" s="1" t="str">
        <f ca="1">IFERROR(__xludf.DUMMYFUNCTION("""COMPUTED_VALUE"""),"Express Fast Delivery Service")</f>
        <v>Express Fast Delivery Service</v>
      </c>
      <c r="H63" s="1">
        <f ca="1">IFERROR(__xludf.DUMMYFUNCTION("""COMPUTED_VALUE"""),531044)</f>
        <v>531044</v>
      </c>
      <c r="I63" s="1" t="str">
        <f ca="1">IFERROR(__xludf.DUMMYFUNCTION("""COMPUTED_VALUE"""),"Week Off")</f>
        <v>Week Off</v>
      </c>
      <c r="J63" s="1" t="str">
        <f ca="1">IFERROR(__xludf.DUMMYFUNCTION("""COMPUTED_VALUE"""),"EFDS")</f>
        <v>EFDS</v>
      </c>
      <c r="K63" s="6"/>
    </row>
    <row r="64" spans="1:11" ht="15">
      <c r="A64" s="4">
        <f ca="1">IFERROR(__xludf.DUMMYFUNCTION("""COMPUTED_VALUE"""),12010)</f>
        <v>12010</v>
      </c>
      <c r="B64" s="1" t="str">
        <f ca="1">IFERROR(__xludf.DUMMYFUNCTION("""COMPUTED_VALUE"""),"Muhammad Irfan Shahbaz Khan")</f>
        <v>Muhammad Irfan Shahbaz Khan</v>
      </c>
      <c r="C64" s="1" t="str">
        <f ca="1">IFERROR(__xludf.DUMMYFUNCTION("""COMPUTED_VALUE"""),"1000-2100")</f>
        <v>1000-2100</v>
      </c>
      <c r="D64" s="1" t="str">
        <f ca="1">IFERROR(__xludf.DUMMYFUNCTION("""COMPUTED_VALUE"""),"Sun")</f>
        <v>Sun</v>
      </c>
      <c r="E64" s="1" t="str">
        <f ca="1">IFERROR(__xludf.DUMMYFUNCTION("""COMPUTED_VALUE"""),"Businessbay")</f>
        <v>Businessbay</v>
      </c>
      <c r="F64" s="1" t="str">
        <f ca="1">IFERROR(__xludf.DUMMYFUNCTION("""COMPUTED_VALUE"""),"regular_biker")</f>
        <v>regular_biker</v>
      </c>
      <c r="G64" s="1" t="str">
        <f ca="1">IFERROR(__xludf.DUMMYFUNCTION("""COMPUTED_VALUE"""),"Express Fast Delivery Service")</f>
        <v>Express Fast Delivery Service</v>
      </c>
      <c r="H64" s="1">
        <f ca="1">IFERROR(__xludf.DUMMYFUNCTION("""COMPUTED_VALUE"""),509165)</f>
        <v>509165</v>
      </c>
      <c r="I64" s="1" t="str">
        <f ca="1">IFERROR(__xludf.DUMMYFUNCTION("""COMPUTED_VALUE"""),"Present")</f>
        <v>Present</v>
      </c>
      <c r="J64" s="1" t="str">
        <f ca="1">IFERROR(__xludf.DUMMYFUNCTION("""COMPUTED_VALUE"""),"EFDS")</f>
        <v>EFDS</v>
      </c>
      <c r="K64" s="7"/>
    </row>
    <row r="65" spans="1:11" ht="12.75">
      <c r="A65" s="4">
        <f ca="1">IFERROR(__xludf.DUMMYFUNCTION("""COMPUTED_VALUE"""),63137)</f>
        <v>63137</v>
      </c>
      <c r="B65" s="1" t="str">
        <f ca="1">IFERROR(__xludf.DUMMYFUNCTION("""COMPUTED_VALUE"""),"Fahad Ul Hassan Syed Safdar Hussain Shah")</f>
        <v>Fahad Ul Hassan Syed Safdar Hussain Shah</v>
      </c>
      <c r="C65" s="1" t="str">
        <f ca="1">IFERROR(__xludf.DUMMYFUNCTION("""COMPUTED_VALUE"""),"1000-2100")</f>
        <v>1000-2100</v>
      </c>
      <c r="D65" s="1" t="str">
        <f ca="1">IFERROR(__xludf.DUMMYFUNCTION("""COMPUTED_VALUE"""),"Sat")</f>
        <v>Sat</v>
      </c>
      <c r="E65" s="1" t="str">
        <f ca="1">IFERROR(__xludf.DUMMYFUNCTION("""COMPUTED_VALUE"""),"Businessbay")</f>
        <v>Businessbay</v>
      </c>
      <c r="F65" s="1" t="str">
        <f ca="1">IFERROR(__xludf.DUMMYFUNCTION("""COMPUTED_VALUE"""),"regular_biker")</f>
        <v>regular_biker</v>
      </c>
      <c r="G65" s="1" t="str">
        <f ca="1">IFERROR(__xludf.DUMMYFUNCTION("""COMPUTED_VALUE"""),"Express Fast Delivery Service")</f>
        <v>Express Fast Delivery Service</v>
      </c>
      <c r="H65" s="1">
        <f ca="1">IFERROR(__xludf.DUMMYFUNCTION("""COMPUTED_VALUE"""),523240)</f>
        <v>523240</v>
      </c>
      <c r="I65" s="1" t="str">
        <f ca="1">IFERROR(__xludf.DUMMYFUNCTION("""COMPUTED_VALUE"""),"Present")</f>
        <v>Present</v>
      </c>
      <c r="J65" s="1" t="str">
        <f ca="1">IFERROR(__xludf.DUMMYFUNCTION("""COMPUTED_VALUE"""),"EFDS")</f>
        <v>EFDS</v>
      </c>
    </row>
    <row r="66" spans="1:11" ht="12.75">
      <c r="A66" s="4">
        <f ca="1">IFERROR(__xludf.DUMMYFUNCTION("""COMPUTED_VALUE"""),85164)</f>
        <v>85164</v>
      </c>
      <c r="B66" s="1" t="str">
        <f ca="1">IFERROR(__xludf.DUMMYFUNCTION("""COMPUTED_VALUE"""),"Daniyal Ahmed Muhammad Iqbal")</f>
        <v>Daniyal Ahmed Muhammad Iqbal</v>
      </c>
      <c r="C66" s="1" t="str">
        <f ca="1">IFERROR(__xludf.DUMMYFUNCTION("""COMPUTED_VALUE"""),"1000-2100")</f>
        <v>1000-2100</v>
      </c>
      <c r="D66" s="1" t="str">
        <f ca="1">IFERROR(__xludf.DUMMYFUNCTION("""COMPUTED_VALUE"""),"Mon")</f>
        <v>Mon</v>
      </c>
      <c r="E66" s="1" t="str">
        <f ca="1">IFERROR(__xludf.DUMMYFUNCTION("""COMPUTED_VALUE"""),"Businessbay")</f>
        <v>Businessbay</v>
      </c>
      <c r="F66" s="1" t="str">
        <f ca="1">IFERROR(__xludf.DUMMYFUNCTION("""COMPUTED_VALUE"""),"regular_biker")</f>
        <v>regular_biker</v>
      </c>
      <c r="G66" s="1" t="str">
        <f ca="1">IFERROR(__xludf.DUMMYFUNCTION("""COMPUTED_VALUE"""),"Express Fast Delivery Service")</f>
        <v>Express Fast Delivery Service</v>
      </c>
      <c r="H66" s="1">
        <f ca="1">IFERROR(__xludf.DUMMYFUNCTION("""COMPUTED_VALUE"""),529124)</f>
        <v>529124</v>
      </c>
      <c r="I66" s="1" t="str">
        <f ca="1">IFERROR(__xludf.DUMMYFUNCTION("""COMPUTED_VALUE"""),"Present")</f>
        <v>Present</v>
      </c>
      <c r="J66" s="1" t="str">
        <f ca="1">IFERROR(__xludf.DUMMYFUNCTION("""COMPUTED_VALUE"""),"EFDS")</f>
        <v>EFDS</v>
      </c>
      <c r="K66" s="6"/>
    </row>
    <row r="67" spans="1:11" ht="12.75">
      <c r="A67" s="4">
        <f ca="1">IFERROR(__xludf.DUMMYFUNCTION("""COMPUTED_VALUE"""),15750)</f>
        <v>15750</v>
      </c>
      <c r="B67" s="1" t="str">
        <f ca="1">IFERROR(__xludf.DUMMYFUNCTION("""COMPUTED_VALUE"""),"Muhammad Ibrahim Waseem Ahmed")</f>
        <v>Muhammad Ibrahim Waseem Ahmed</v>
      </c>
      <c r="C67" s="1" t="str">
        <f ca="1">IFERROR(__xludf.DUMMYFUNCTION("""COMPUTED_VALUE"""),"1000-2100")</f>
        <v>1000-2100</v>
      </c>
      <c r="D67" s="1" t="str">
        <f ca="1">IFERROR(__xludf.DUMMYFUNCTION("""COMPUTED_VALUE"""),"Mon")</f>
        <v>Mon</v>
      </c>
      <c r="E67" s="1" t="str">
        <f ca="1">IFERROR(__xludf.DUMMYFUNCTION("""COMPUTED_VALUE"""),"Siliconoasis")</f>
        <v>Siliconoasis</v>
      </c>
      <c r="F67" s="1" t="str">
        <f ca="1">IFERROR(__xludf.DUMMYFUNCTION("""COMPUTED_VALUE"""),"regular_biker")</f>
        <v>regular_biker</v>
      </c>
      <c r="G67" s="1" t="str">
        <f ca="1">IFERROR(__xludf.DUMMYFUNCTION("""COMPUTED_VALUE"""),"Express Fast Delivery Service")</f>
        <v>Express Fast Delivery Service</v>
      </c>
      <c r="H67" s="1">
        <f ca="1">IFERROR(__xludf.DUMMYFUNCTION("""COMPUTED_VALUE"""),511127)</f>
        <v>511127</v>
      </c>
      <c r="I67" s="1" t="str">
        <f ca="1">IFERROR(__xludf.DUMMYFUNCTION("""COMPUTED_VALUE"""),"Present")</f>
        <v>Present</v>
      </c>
      <c r="J67" s="1" t="str">
        <f ca="1">IFERROR(__xludf.DUMMYFUNCTION("""COMPUTED_VALUE"""),"EFDS")</f>
        <v>EFDS</v>
      </c>
    </row>
    <row r="68" spans="1:11" ht="12.75">
      <c r="A68" s="4">
        <f ca="1">IFERROR(__xludf.DUMMYFUNCTION("""COMPUTED_VALUE"""),45886)</f>
        <v>45886</v>
      </c>
      <c r="B68" s="1" t="str">
        <f ca="1">IFERROR(__xludf.DUMMYFUNCTION("""COMPUTED_VALUE"""),"Javid Iqbal")</f>
        <v>Javid Iqbal</v>
      </c>
      <c r="C68" s="1" t="str">
        <f ca="1">IFERROR(__xludf.DUMMYFUNCTION("""COMPUTED_VALUE"""),"1000-2100")</f>
        <v>1000-2100</v>
      </c>
      <c r="D68" s="1" t="str">
        <f ca="1">IFERROR(__xludf.DUMMYFUNCTION("""COMPUTED_VALUE"""),"Thu")</f>
        <v>Thu</v>
      </c>
      <c r="E68" s="1" t="str">
        <f ca="1">IFERROR(__xludf.DUMMYFUNCTION("""COMPUTED_VALUE"""),"Siliconoasis")</f>
        <v>Siliconoasis</v>
      </c>
      <c r="F68" s="1" t="str">
        <f ca="1">IFERROR(__xludf.DUMMYFUNCTION("""COMPUTED_VALUE"""),"regular_biker")</f>
        <v>regular_biker</v>
      </c>
      <c r="G68" s="1" t="str">
        <f ca="1">IFERROR(__xludf.DUMMYFUNCTION("""COMPUTED_VALUE"""),"Express Fast Delivery Service")</f>
        <v>Express Fast Delivery Service</v>
      </c>
      <c r="H68" s="1">
        <f ca="1">IFERROR(__xludf.DUMMYFUNCTION("""COMPUTED_VALUE"""),520140)</f>
        <v>520140</v>
      </c>
      <c r="I68" s="1" t="str">
        <f ca="1">IFERROR(__xludf.DUMMYFUNCTION("""COMPUTED_VALUE"""),"Present")</f>
        <v>Present</v>
      </c>
      <c r="J68" s="1" t="str">
        <f ca="1">IFERROR(__xludf.DUMMYFUNCTION("""COMPUTED_VALUE"""),"EFDS")</f>
        <v>EFDS</v>
      </c>
      <c r="K68" s="5"/>
    </row>
    <row r="69" spans="1:11" ht="12.75">
      <c r="A69" s="4">
        <f ca="1">IFERROR(__xludf.DUMMYFUNCTION("""COMPUTED_VALUE"""),11895)</f>
        <v>11895</v>
      </c>
      <c r="B69" s="1" t="str">
        <f ca="1">IFERROR(__xludf.DUMMYFUNCTION("""COMPUTED_VALUE"""),"Ajeeb Ullah Garan Bahadar")</f>
        <v>Ajeeb Ullah Garan Bahadar</v>
      </c>
      <c r="C69" s="1" t="str">
        <f ca="1">IFERROR(__xludf.DUMMYFUNCTION("""COMPUTED_VALUE"""),"1100-2200")</f>
        <v>1100-2200</v>
      </c>
      <c r="D69" s="1" t="str">
        <f ca="1">IFERROR(__xludf.DUMMYFUNCTION("""COMPUTED_VALUE"""),"Fri")</f>
        <v>Fri</v>
      </c>
      <c r="E69" s="1" t="str">
        <f ca="1">IFERROR(__xludf.DUMMYFUNCTION("""COMPUTED_VALUE"""),"Karama")</f>
        <v>Karama</v>
      </c>
      <c r="F69" s="1" t="str">
        <f ca="1">IFERROR(__xludf.DUMMYFUNCTION("""COMPUTED_VALUE"""),"regular_biker")</f>
        <v>regular_biker</v>
      </c>
      <c r="G69" s="1" t="str">
        <f ca="1">IFERROR(__xludf.DUMMYFUNCTION("""COMPUTED_VALUE"""),"Express Fast Delivery Service")</f>
        <v>Express Fast Delivery Service</v>
      </c>
      <c r="H69" s="1">
        <f ca="1">IFERROR(__xludf.DUMMYFUNCTION("""COMPUTED_VALUE"""),509076)</f>
        <v>509076</v>
      </c>
      <c r="I69" s="1" t="str">
        <f ca="1">IFERROR(__xludf.DUMMYFUNCTION("""COMPUTED_VALUE"""),"Present")</f>
        <v>Present</v>
      </c>
      <c r="J69" s="1" t="str">
        <f ca="1">IFERROR(__xludf.DUMMYFUNCTION("""COMPUTED_VALUE"""),"EFDS")</f>
        <v>EFDS</v>
      </c>
    </row>
    <row r="70" spans="1:11" ht="12.75">
      <c r="A70" s="4">
        <f ca="1">IFERROR(__xludf.DUMMYFUNCTION("""COMPUTED_VALUE"""),13305)</f>
        <v>13305</v>
      </c>
      <c r="B70" s="1" t="str">
        <f ca="1">IFERROR(__xludf.DUMMYFUNCTION("""COMPUTED_VALUE"""),"Fahad Delwar Molla")</f>
        <v>Fahad Delwar Molla</v>
      </c>
      <c r="C70" s="1" t="str">
        <f ca="1">IFERROR(__xludf.DUMMYFUNCTION("""COMPUTED_VALUE"""),"1100-2200")</f>
        <v>1100-2200</v>
      </c>
      <c r="D70" s="1" t="str">
        <f ca="1">IFERROR(__xludf.DUMMYFUNCTION("""COMPUTED_VALUE"""),"Tue")</f>
        <v>Tue</v>
      </c>
      <c r="E70" s="1" t="str">
        <f ca="1">IFERROR(__xludf.DUMMYFUNCTION("""COMPUTED_VALUE"""),"Businessbay")</f>
        <v>Businessbay</v>
      </c>
      <c r="F70" s="1" t="str">
        <f ca="1">IFERROR(__xludf.DUMMYFUNCTION("""COMPUTED_VALUE"""),"regular_biker")</f>
        <v>regular_biker</v>
      </c>
      <c r="G70" s="1" t="str">
        <f ca="1">IFERROR(__xludf.DUMMYFUNCTION("""COMPUTED_VALUE"""),"Express Fast Delivery Service")</f>
        <v>Express Fast Delivery Service</v>
      </c>
      <c r="H70" s="1">
        <f ca="1">IFERROR(__xludf.DUMMYFUNCTION("""COMPUTED_VALUE"""),509900)</f>
        <v>509900</v>
      </c>
      <c r="I70" s="1" t="str">
        <f ca="1">IFERROR(__xludf.DUMMYFUNCTION("""COMPUTED_VALUE"""),"Week Off")</f>
        <v>Week Off</v>
      </c>
      <c r="J70" s="1" t="str">
        <f ca="1">IFERROR(__xludf.DUMMYFUNCTION("""COMPUTED_VALUE"""),"EFDS")</f>
        <v>EFDS</v>
      </c>
    </row>
    <row r="71" spans="1:11" ht="12.75">
      <c r="A71" s="4">
        <f ca="1">IFERROR(__xludf.DUMMYFUNCTION("""COMPUTED_VALUE"""),10210)</f>
        <v>10210</v>
      </c>
      <c r="B71" s="1" t="str">
        <f ca="1">IFERROR(__xludf.DUMMYFUNCTION("""COMPUTED_VALUE"""),"Zain Hussain Abrar Hussain")</f>
        <v>Zain Hussain Abrar Hussain</v>
      </c>
      <c r="C71" s="1" t="str">
        <f ca="1">IFERROR(__xludf.DUMMYFUNCTION("""COMPUTED_VALUE"""),"1100-2200")</f>
        <v>1100-2200</v>
      </c>
      <c r="D71" s="1" t="str">
        <f ca="1">IFERROR(__xludf.DUMMYFUNCTION("""COMPUTED_VALUE"""),"Mon")</f>
        <v>Mon</v>
      </c>
      <c r="E71" s="1" t="str">
        <f ca="1">IFERROR(__xludf.DUMMYFUNCTION("""COMPUTED_VALUE"""),"Karama")</f>
        <v>Karama</v>
      </c>
      <c r="F71" s="1" t="str">
        <f ca="1">IFERROR(__xludf.DUMMYFUNCTION("""COMPUTED_VALUE"""),"regular_biker")</f>
        <v>regular_biker</v>
      </c>
      <c r="G71" s="1" t="str">
        <f ca="1">IFERROR(__xludf.DUMMYFUNCTION("""COMPUTED_VALUE"""),"Express Fast Delivery Service")</f>
        <v>Express Fast Delivery Service</v>
      </c>
      <c r="H71" s="1">
        <f ca="1">IFERROR(__xludf.DUMMYFUNCTION("""COMPUTED_VALUE"""),508044)</f>
        <v>508044</v>
      </c>
      <c r="I71" s="1" t="str">
        <f ca="1">IFERROR(__xludf.DUMMYFUNCTION("""COMPUTED_VALUE"""),"Present")</f>
        <v>Present</v>
      </c>
      <c r="J71" s="1" t="str">
        <f ca="1">IFERROR(__xludf.DUMMYFUNCTION("""COMPUTED_VALUE"""),"EFDS")</f>
        <v>EFDS</v>
      </c>
    </row>
    <row r="72" spans="1:11" ht="12.75">
      <c r="A72" s="4">
        <f ca="1">IFERROR(__xludf.DUMMYFUNCTION("""COMPUTED_VALUE"""),40705)</f>
        <v>40705</v>
      </c>
      <c r="B72" s="1" t="str">
        <f ca="1">IFERROR(__xludf.DUMMYFUNCTION("""COMPUTED_VALUE"""),"Muhammad saeed mahmood akhtar")</f>
        <v>Muhammad saeed mahmood akhtar</v>
      </c>
      <c r="C72" s="1" t="str">
        <f ca="1">IFERROR(__xludf.DUMMYFUNCTION("""COMPUTED_VALUE"""),"1100-2200")</f>
        <v>1100-2200</v>
      </c>
      <c r="D72" s="1" t="str">
        <f ca="1">IFERROR(__xludf.DUMMYFUNCTION("""COMPUTED_VALUE"""),"Mon")</f>
        <v>Mon</v>
      </c>
      <c r="E72" s="1" t="str">
        <f ca="1">IFERROR(__xludf.DUMMYFUNCTION("""COMPUTED_VALUE"""),"Karama")</f>
        <v>Karama</v>
      </c>
      <c r="F72" s="1" t="str">
        <f ca="1">IFERROR(__xludf.DUMMYFUNCTION("""COMPUTED_VALUE"""),"regular_biker")</f>
        <v>regular_biker</v>
      </c>
      <c r="G72" s="1" t="str">
        <f ca="1">IFERROR(__xludf.DUMMYFUNCTION("""COMPUTED_VALUE"""),"Express Fast Delivery Service")</f>
        <v>Express Fast Delivery Service</v>
      </c>
      <c r="H72" s="1">
        <f ca="1">IFERROR(__xludf.DUMMYFUNCTION("""COMPUTED_VALUE"""),518899)</f>
        <v>518899</v>
      </c>
      <c r="I72" s="1" t="str">
        <f ca="1">IFERROR(__xludf.DUMMYFUNCTION("""COMPUTED_VALUE"""),"Absent Informed")</f>
        <v>Absent Informed</v>
      </c>
      <c r="J72" s="1" t="str">
        <f ca="1">IFERROR(__xludf.DUMMYFUNCTION("""COMPUTED_VALUE"""),"EFDS")</f>
        <v>EFDS</v>
      </c>
    </row>
    <row r="73" spans="1:11" ht="12.75">
      <c r="A73" s="4">
        <f ca="1">IFERROR(__xludf.DUMMYFUNCTION("""COMPUTED_VALUE"""),63482)</f>
        <v>63482</v>
      </c>
      <c r="B73" s="1" t="str">
        <f ca="1">IFERROR(__xludf.DUMMYFUNCTION("""COMPUTED_VALUE"""),"Bahar Ali Gohar Ali")</f>
        <v>Bahar Ali Gohar Ali</v>
      </c>
      <c r="C73" s="1" t="str">
        <f ca="1">IFERROR(__xludf.DUMMYFUNCTION("""COMPUTED_VALUE"""),"1100-2200")</f>
        <v>1100-2200</v>
      </c>
      <c r="D73" s="1" t="str">
        <f ca="1">IFERROR(__xludf.DUMMYFUNCTION("""COMPUTED_VALUE"""),"Tue")</f>
        <v>Tue</v>
      </c>
      <c r="E73" s="1" t="str">
        <f ca="1">IFERROR(__xludf.DUMMYFUNCTION("""COMPUTED_VALUE"""),"Karama")</f>
        <v>Karama</v>
      </c>
      <c r="F73" s="1" t="str">
        <f ca="1">IFERROR(__xludf.DUMMYFUNCTION("""COMPUTED_VALUE"""),"regular_biker")</f>
        <v>regular_biker</v>
      </c>
      <c r="G73" s="1" t="str">
        <f ca="1">IFERROR(__xludf.DUMMYFUNCTION("""COMPUTED_VALUE"""),"Express Fast Delivery Service")</f>
        <v>Express Fast Delivery Service</v>
      </c>
      <c r="H73" s="1">
        <f ca="1">IFERROR(__xludf.DUMMYFUNCTION("""COMPUTED_VALUE"""),523439)</f>
        <v>523439</v>
      </c>
      <c r="I73" s="1" t="str">
        <f ca="1">IFERROR(__xludf.DUMMYFUNCTION("""COMPUTED_VALUE"""),"Week Off")</f>
        <v>Week Off</v>
      </c>
      <c r="J73" s="1" t="str">
        <f ca="1">IFERROR(__xludf.DUMMYFUNCTION("""COMPUTED_VALUE"""),"EFDS")</f>
        <v>EFDS</v>
      </c>
    </row>
    <row r="74" spans="1:11" ht="12.75">
      <c r="A74" s="4">
        <f ca="1">IFERROR(__xludf.DUMMYFUNCTION("""COMPUTED_VALUE"""),65293)</f>
        <v>65293</v>
      </c>
      <c r="B74" s="1" t="str">
        <f ca="1">IFERROR(__xludf.DUMMYFUNCTION("""COMPUTED_VALUE"""),"Syed Hashim Hussain Shah Syed Khadim")</f>
        <v>Syed Hashim Hussain Shah Syed Khadim</v>
      </c>
      <c r="C74" s="1" t="str">
        <f ca="1">IFERROR(__xludf.DUMMYFUNCTION("""COMPUTED_VALUE"""),"1100-2200")</f>
        <v>1100-2200</v>
      </c>
      <c r="D74" s="1" t="str">
        <f ca="1">IFERROR(__xludf.DUMMYFUNCTION("""COMPUTED_VALUE"""),"Fri")</f>
        <v>Fri</v>
      </c>
      <c r="E74" s="1" t="str">
        <f ca="1">IFERROR(__xludf.DUMMYFUNCTION("""COMPUTED_VALUE"""),"Karama")</f>
        <v>Karama</v>
      </c>
      <c r="F74" s="1" t="str">
        <f ca="1">IFERROR(__xludf.DUMMYFUNCTION("""COMPUTED_VALUE"""),"regular_biker")</f>
        <v>regular_biker</v>
      </c>
      <c r="G74" s="1" t="str">
        <f ca="1">IFERROR(__xludf.DUMMYFUNCTION("""COMPUTED_VALUE"""),"Express Fast Delivery Service")</f>
        <v>Express Fast Delivery Service</v>
      </c>
      <c r="H74" s="1">
        <f ca="1">IFERROR(__xludf.DUMMYFUNCTION("""COMPUTED_VALUE"""),524067)</f>
        <v>524067</v>
      </c>
      <c r="I74" s="1" t="str">
        <f ca="1">IFERROR(__xludf.DUMMYFUNCTION("""COMPUTED_VALUE"""),"Present")</f>
        <v>Present</v>
      </c>
      <c r="J74" s="1" t="str">
        <f ca="1">IFERROR(__xludf.DUMMYFUNCTION("""COMPUTED_VALUE"""),"EFDS")</f>
        <v>EFDS</v>
      </c>
      <c r="K74" s="6"/>
    </row>
    <row r="75" spans="1:11" ht="12.75">
      <c r="A75" s="4">
        <f ca="1">IFERROR(__xludf.DUMMYFUNCTION("""COMPUTED_VALUE"""),65681)</f>
        <v>65681</v>
      </c>
      <c r="B75" s="1" t="str">
        <f ca="1">IFERROR(__xludf.DUMMYFUNCTION("""COMPUTED_VALUE"""),"Muhammad Awais Cheema Abdul Rahman Cheema")</f>
        <v>Muhammad Awais Cheema Abdul Rahman Cheema</v>
      </c>
      <c r="C75" s="1" t="str">
        <f ca="1">IFERROR(__xludf.DUMMYFUNCTION("""COMPUTED_VALUE"""),"1100-2200")</f>
        <v>1100-2200</v>
      </c>
      <c r="D75" s="1" t="str">
        <f ca="1">IFERROR(__xludf.DUMMYFUNCTION("""COMPUTED_VALUE"""),"sat")</f>
        <v>sat</v>
      </c>
      <c r="E75" s="1" t="str">
        <f ca="1">IFERROR(__xludf.DUMMYFUNCTION("""COMPUTED_VALUE"""),"Businessbay")</f>
        <v>Businessbay</v>
      </c>
      <c r="F75" s="1" t="str">
        <f ca="1">IFERROR(__xludf.DUMMYFUNCTION("""COMPUTED_VALUE"""),"regular_biker")</f>
        <v>regular_biker</v>
      </c>
      <c r="G75" s="1" t="str">
        <f ca="1">IFERROR(__xludf.DUMMYFUNCTION("""COMPUTED_VALUE"""),"Express Fast Delivery Service")</f>
        <v>Express Fast Delivery Service</v>
      </c>
      <c r="H75" s="1">
        <f ca="1">IFERROR(__xludf.DUMMYFUNCTION("""COMPUTED_VALUE"""),524211)</f>
        <v>524211</v>
      </c>
      <c r="I75" s="1" t="str">
        <f ca="1">IFERROR(__xludf.DUMMYFUNCTION("""COMPUTED_VALUE"""),"Present")</f>
        <v>Present</v>
      </c>
      <c r="J75" s="1" t="str">
        <f ca="1">IFERROR(__xludf.DUMMYFUNCTION("""COMPUTED_VALUE"""),"EFDS")</f>
        <v>EFDS</v>
      </c>
    </row>
    <row r="76" spans="1:11" ht="18.75" customHeight="1">
      <c r="A76" s="4">
        <f ca="1">IFERROR(__xludf.DUMMYFUNCTION("""COMPUTED_VALUE"""),69724)</f>
        <v>69724</v>
      </c>
      <c r="B76" s="1" t="str">
        <f ca="1">IFERROR(__xludf.DUMMYFUNCTION("""COMPUTED_VALUE"""),"Haroon Akram Muhammad Akram")</f>
        <v>Haroon Akram Muhammad Akram</v>
      </c>
      <c r="C76" s="1" t="str">
        <f ca="1">IFERROR(__xludf.DUMMYFUNCTION("""COMPUTED_VALUE"""),"1100-2200")</f>
        <v>1100-2200</v>
      </c>
      <c r="D76" s="1" t="str">
        <f ca="1">IFERROR(__xludf.DUMMYFUNCTION("""COMPUTED_VALUE"""),"Tue")</f>
        <v>Tue</v>
      </c>
      <c r="E76" s="1" t="str">
        <f ca="1">IFERROR(__xludf.DUMMYFUNCTION("""COMPUTED_VALUE"""),"Karama")</f>
        <v>Karama</v>
      </c>
      <c r="F76" s="1" t="str">
        <f ca="1">IFERROR(__xludf.DUMMYFUNCTION("""COMPUTED_VALUE"""),"regular_biker")</f>
        <v>regular_biker</v>
      </c>
      <c r="G76" s="1" t="str">
        <f ca="1">IFERROR(__xludf.DUMMYFUNCTION("""COMPUTED_VALUE"""),"Express Fast Delivery Service")</f>
        <v>Express Fast Delivery Service</v>
      </c>
      <c r="H76" s="1">
        <f ca="1">IFERROR(__xludf.DUMMYFUNCTION("""COMPUTED_VALUE"""),524816)</f>
        <v>524816</v>
      </c>
      <c r="I76" s="1" t="str">
        <f ca="1">IFERROR(__xludf.DUMMYFUNCTION("""COMPUTED_VALUE"""),"Week Off")</f>
        <v>Week Off</v>
      </c>
      <c r="J76" s="1" t="str">
        <f ca="1">IFERROR(__xludf.DUMMYFUNCTION("""COMPUTED_VALUE"""),"EFDS")</f>
        <v>EFDS</v>
      </c>
      <c r="K76" s="6"/>
    </row>
    <row r="77" spans="1:11" ht="12.75">
      <c r="A77" s="4">
        <f ca="1">IFERROR(__xludf.DUMMYFUNCTION("""COMPUTED_VALUE"""),64011)</f>
        <v>64011</v>
      </c>
      <c r="B77" s="1" t="str">
        <f ca="1">IFERROR(__xludf.DUMMYFUNCTION("""COMPUTED_VALUE"""),"Md Iqbal Hossain Md Abdul Khalaque")</f>
        <v>Md Iqbal Hossain Md Abdul Khalaque</v>
      </c>
      <c r="C77" s="1" t="str">
        <f ca="1">IFERROR(__xludf.DUMMYFUNCTION("""COMPUTED_VALUE"""),"1100-2200")</f>
        <v>1100-2200</v>
      </c>
      <c r="D77" s="1" t="str">
        <f ca="1">IFERROR(__xludf.DUMMYFUNCTION("""COMPUTED_VALUE"""),"Wed")</f>
        <v>Wed</v>
      </c>
      <c r="E77" s="1" t="str">
        <f ca="1">IFERROR(__xludf.DUMMYFUNCTION("""COMPUTED_VALUE"""),"Karama")</f>
        <v>Karama</v>
      </c>
      <c r="F77" s="1" t="str">
        <f ca="1">IFERROR(__xludf.DUMMYFUNCTION("""COMPUTED_VALUE"""),"regular_biker")</f>
        <v>regular_biker</v>
      </c>
      <c r="G77" s="1" t="str">
        <f ca="1">IFERROR(__xludf.DUMMYFUNCTION("""COMPUTED_VALUE"""),"Express Fast Delivery Service")</f>
        <v>Express Fast Delivery Service</v>
      </c>
      <c r="H77" s="1">
        <f ca="1">IFERROR(__xludf.DUMMYFUNCTION("""COMPUTED_VALUE"""),523541)</f>
        <v>523541</v>
      </c>
      <c r="I77" s="1" t="str">
        <f ca="1">IFERROR(__xludf.DUMMYFUNCTION("""COMPUTED_VALUE"""),"Present")</f>
        <v>Present</v>
      </c>
      <c r="J77" s="1" t="str">
        <f ca="1">IFERROR(__xludf.DUMMYFUNCTION("""COMPUTED_VALUE"""),"EFDS")</f>
        <v>EFDS</v>
      </c>
      <c r="K77" s="5"/>
    </row>
    <row r="78" spans="1:11" ht="12.75">
      <c r="A78" s="4">
        <f ca="1">IFERROR(__xludf.DUMMYFUNCTION("""COMPUTED_VALUE"""),10229)</f>
        <v>10229</v>
      </c>
      <c r="B78" s="1" t="str">
        <f ca="1">IFERROR(__xludf.DUMMYFUNCTION("""COMPUTED_VALUE"""),"Faizan Altaf Altaf Hussain Mailk")</f>
        <v>Faizan Altaf Altaf Hussain Mailk</v>
      </c>
      <c r="C78" s="1" t="str">
        <f ca="1">IFERROR(__xludf.DUMMYFUNCTION("""COMPUTED_VALUE"""),"1100-2200")</f>
        <v>1100-2200</v>
      </c>
      <c r="D78" s="1" t="str">
        <f ca="1">IFERROR(__xludf.DUMMYFUNCTION("""COMPUTED_VALUE"""),"Thu")</f>
        <v>Thu</v>
      </c>
      <c r="E78" s="1" t="str">
        <f ca="1">IFERROR(__xludf.DUMMYFUNCTION("""COMPUTED_VALUE"""),"Businessbay")</f>
        <v>Businessbay</v>
      </c>
      <c r="F78" s="1" t="str">
        <f ca="1">IFERROR(__xludf.DUMMYFUNCTION("""COMPUTED_VALUE"""),"regular_biker")</f>
        <v>regular_biker</v>
      </c>
      <c r="G78" s="1" t="str">
        <f ca="1">IFERROR(__xludf.DUMMYFUNCTION("""COMPUTED_VALUE"""),"Express Fast Delivery Service")</f>
        <v>Express Fast Delivery Service</v>
      </c>
      <c r="H78" s="1">
        <f ca="1">IFERROR(__xludf.DUMMYFUNCTION("""COMPUTED_VALUE"""),508063)</f>
        <v>508063</v>
      </c>
      <c r="I78" s="1" t="str">
        <f ca="1">IFERROR(__xludf.DUMMYFUNCTION("""COMPUTED_VALUE"""),"Absent Uninformed")</f>
        <v>Absent Uninformed</v>
      </c>
      <c r="J78" s="1" t="str">
        <f ca="1">IFERROR(__xludf.DUMMYFUNCTION("""COMPUTED_VALUE"""),"EFDS")</f>
        <v>EFDS</v>
      </c>
    </row>
    <row r="79" spans="1:11" ht="12.75">
      <c r="A79" s="4">
        <f ca="1">IFERROR(__xludf.DUMMYFUNCTION("""COMPUTED_VALUE"""),73186)</f>
        <v>73186</v>
      </c>
      <c r="B79" s="1" t="str">
        <f ca="1">IFERROR(__xludf.DUMMYFUNCTION("""COMPUTED_VALUE"""),"Kashem Miah Mumin Miah")</f>
        <v>Kashem Miah Mumin Miah</v>
      </c>
      <c r="C79" s="1" t="str">
        <f ca="1">IFERROR(__xludf.DUMMYFUNCTION("""COMPUTED_VALUE"""),"1100-2200")</f>
        <v>1100-2200</v>
      </c>
      <c r="D79" s="1" t="str">
        <f ca="1">IFERROR(__xludf.DUMMYFUNCTION("""COMPUTED_VALUE"""),"Sun")</f>
        <v>Sun</v>
      </c>
      <c r="E79" s="1" t="str">
        <f ca="1">IFERROR(__xludf.DUMMYFUNCTION("""COMPUTED_VALUE"""),"Dubaimall")</f>
        <v>Dubaimall</v>
      </c>
      <c r="F79" s="1" t="str">
        <f ca="1">IFERROR(__xludf.DUMMYFUNCTION("""COMPUTED_VALUE"""),"regular_biker")</f>
        <v>regular_biker</v>
      </c>
      <c r="G79" s="1" t="str">
        <f ca="1">IFERROR(__xludf.DUMMYFUNCTION("""COMPUTED_VALUE"""),"Express Fast Delivery Service")</f>
        <v>Express Fast Delivery Service</v>
      </c>
      <c r="H79" s="1">
        <f ca="1">IFERROR(__xludf.DUMMYFUNCTION("""COMPUTED_VALUE"""),526004)</f>
        <v>526004</v>
      </c>
      <c r="I79" s="1" t="str">
        <f ca="1">IFERROR(__xludf.DUMMYFUNCTION("""COMPUTED_VALUE"""),"Present")</f>
        <v>Present</v>
      </c>
      <c r="J79" s="1" t="str">
        <f ca="1">IFERROR(__xludf.DUMMYFUNCTION("""COMPUTED_VALUE"""),"EFDS")</f>
        <v>EFDS</v>
      </c>
    </row>
    <row r="80" spans="1:11" ht="12.75">
      <c r="A80" s="4">
        <f ca="1">IFERROR(__xludf.DUMMYFUNCTION("""COMPUTED_VALUE"""),10221)</f>
        <v>10221</v>
      </c>
      <c r="B80" s="1" t="str">
        <f ca="1">IFERROR(__xludf.DUMMYFUNCTION("""COMPUTED_VALUE"""),"Shahzad Ali Muhammad Latif")</f>
        <v>Shahzad Ali Muhammad Latif</v>
      </c>
      <c r="C80" s="1" t="str">
        <f ca="1">IFERROR(__xludf.DUMMYFUNCTION("""COMPUTED_VALUE"""),"1100-2200")</f>
        <v>1100-2200</v>
      </c>
      <c r="D80" s="1" t="str">
        <f ca="1">IFERROR(__xludf.DUMMYFUNCTION("""COMPUTED_VALUE"""),"Mon")</f>
        <v>Mon</v>
      </c>
      <c r="E80" s="1" t="str">
        <f ca="1">IFERROR(__xludf.DUMMYFUNCTION("""COMPUTED_VALUE"""),"Deira")</f>
        <v>Deira</v>
      </c>
      <c r="F80" s="1" t="str">
        <f ca="1">IFERROR(__xludf.DUMMYFUNCTION("""COMPUTED_VALUE"""),"regular_biker")</f>
        <v>regular_biker</v>
      </c>
      <c r="G80" s="1" t="str">
        <f ca="1">IFERROR(__xludf.DUMMYFUNCTION("""COMPUTED_VALUE"""),"Express Fast Delivery Service")</f>
        <v>Express Fast Delivery Service</v>
      </c>
      <c r="H80" s="1">
        <f ca="1">IFERROR(__xludf.DUMMYFUNCTION("""COMPUTED_VALUE"""),508055)</f>
        <v>508055</v>
      </c>
      <c r="I80" s="1" t="str">
        <f ca="1">IFERROR(__xludf.DUMMYFUNCTION("""COMPUTED_VALUE"""),"Absent Uninformed")</f>
        <v>Absent Uninformed</v>
      </c>
      <c r="J80" s="1" t="str">
        <f ca="1">IFERROR(__xludf.DUMMYFUNCTION("""COMPUTED_VALUE"""),"EFDS")</f>
        <v>EFDS</v>
      </c>
    </row>
    <row r="81" spans="1:11" ht="12.75">
      <c r="A81" s="4">
        <f ca="1">IFERROR(__xludf.DUMMYFUNCTION("""COMPUTED_VALUE"""),62549)</f>
        <v>62549</v>
      </c>
      <c r="B81" s="1" t="str">
        <f ca="1">IFERROR(__xludf.DUMMYFUNCTION("""COMPUTED_VALUE"""),"Muhammad atif Muhammad Ilyas")</f>
        <v>Muhammad atif Muhammad Ilyas</v>
      </c>
      <c r="C81" s="1" t="str">
        <f ca="1">IFERROR(__xludf.DUMMYFUNCTION("""COMPUTED_VALUE"""),"1100-2200")</f>
        <v>1100-2200</v>
      </c>
      <c r="D81" s="1" t="str">
        <f ca="1">IFERROR(__xludf.DUMMYFUNCTION("""COMPUTED_VALUE"""),"Tue")</f>
        <v>Tue</v>
      </c>
      <c r="E81" s="1" t="str">
        <f ca="1">IFERROR(__xludf.DUMMYFUNCTION("""COMPUTED_VALUE"""),"Karama")</f>
        <v>Karama</v>
      </c>
      <c r="F81" s="1" t="str">
        <f ca="1">IFERROR(__xludf.DUMMYFUNCTION("""COMPUTED_VALUE"""),"regular_biker")</f>
        <v>regular_biker</v>
      </c>
      <c r="G81" s="1" t="str">
        <f ca="1">IFERROR(__xludf.DUMMYFUNCTION("""COMPUTED_VALUE"""),"Express Fast Delivery Service")</f>
        <v>Express Fast Delivery Service</v>
      </c>
      <c r="H81" s="1">
        <f ca="1">IFERROR(__xludf.DUMMYFUNCTION("""COMPUTED_VALUE"""),522984)</f>
        <v>522984</v>
      </c>
      <c r="I81" s="1" t="str">
        <f ca="1">IFERROR(__xludf.DUMMYFUNCTION("""COMPUTED_VALUE"""),"Week Off")</f>
        <v>Week Off</v>
      </c>
      <c r="J81" s="1" t="str">
        <f ca="1">IFERROR(__xludf.DUMMYFUNCTION("""COMPUTED_VALUE"""),"EFDS")</f>
        <v>EFDS</v>
      </c>
    </row>
    <row r="82" spans="1:11" ht="12.75">
      <c r="A82" s="4">
        <f ca="1">IFERROR(__xludf.DUMMYFUNCTION("""COMPUTED_VALUE"""),86286)</f>
        <v>86286</v>
      </c>
      <c r="B82" s="1" t="str">
        <f ca="1">IFERROR(__xludf.DUMMYFUNCTION("""COMPUTED_VALUE"""),"Muhammad Usman Muhammad Akmal")</f>
        <v>Muhammad Usman Muhammad Akmal</v>
      </c>
      <c r="C82" s="1" t="str">
        <f ca="1">IFERROR(__xludf.DUMMYFUNCTION("""COMPUTED_VALUE"""),"1100-2200")</f>
        <v>1100-2200</v>
      </c>
      <c r="D82" s="1" t="str">
        <f ca="1">IFERROR(__xludf.DUMMYFUNCTION("""COMPUTED_VALUE"""),"Wed")</f>
        <v>Wed</v>
      </c>
      <c r="E82" s="1" t="str">
        <f ca="1">IFERROR(__xludf.DUMMYFUNCTION("""COMPUTED_VALUE"""),"Karama")</f>
        <v>Karama</v>
      </c>
      <c r="F82" s="1" t="str">
        <f ca="1">IFERROR(__xludf.DUMMYFUNCTION("""COMPUTED_VALUE"""),"regular_biker")</f>
        <v>regular_biker</v>
      </c>
      <c r="G82" s="1" t="str">
        <f ca="1">IFERROR(__xludf.DUMMYFUNCTION("""COMPUTED_VALUE"""),"Express Fast Delivery Service")</f>
        <v>Express Fast Delivery Service</v>
      </c>
      <c r="H82" s="1">
        <f ca="1">IFERROR(__xludf.DUMMYFUNCTION("""COMPUTED_VALUE"""),529680)</f>
        <v>529680</v>
      </c>
      <c r="I82" s="1" t="str">
        <f ca="1">IFERROR(__xludf.DUMMYFUNCTION("""COMPUTED_VALUE"""),"Present")</f>
        <v>Present</v>
      </c>
      <c r="J82" s="1" t="str">
        <f ca="1">IFERROR(__xludf.DUMMYFUNCTION("""COMPUTED_VALUE"""),"EFDS")</f>
        <v>EFDS</v>
      </c>
    </row>
    <row r="83" spans="1:11" ht="12.75">
      <c r="A83" s="4">
        <f ca="1">IFERROR(__xludf.DUMMYFUNCTION("""COMPUTED_VALUE"""),92363)</f>
        <v>92363</v>
      </c>
      <c r="B83" s="1" t="str">
        <f ca="1">IFERROR(__xludf.DUMMYFUNCTION("""COMPUTED_VALUE"""),"Ghulam Murtaza Muhammad Roshan")</f>
        <v>Ghulam Murtaza Muhammad Roshan</v>
      </c>
      <c r="C83" s="1" t="str">
        <f ca="1">IFERROR(__xludf.DUMMYFUNCTION("""COMPUTED_VALUE"""),"1100-2200")</f>
        <v>1100-2200</v>
      </c>
      <c r="D83" s="1" t="str">
        <f ca="1">IFERROR(__xludf.DUMMYFUNCTION("""COMPUTED_VALUE"""),"Mon")</f>
        <v>Mon</v>
      </c>
      <c r="E83" s="1" t="str">
        <f ca="1">IFERROR(__xludf.DUMMYFUNCTION("""COMPUTED_VALUE"""),"Dubaimall")</f>
        <v>Dubaimall</v>
      </c>
      <c r="F83" s="1" t="str">
        <f ca="1">IFERROR(__xludf.DUMMYFUNCTION("""COMPUTED_VALUE"""),"regular_biker")</f>
        <v>regular_biker</v>
      </c>
      <c r="G83" s="1" t="str">
        <f ca="1">IFERROR(__xludf.DUMMYFUNCTION("""COMPUTED_VALUE"""),"Express Fast Delivery Service")</f>
        <v>Express Fast Delivery Service</v>
      </c>
      <c r="H83" s="1">
        <f ca="1">IFERROR(__xludf.DUMMYFUNCTION("""COMPUTED_VALUE"""),532056)</f>
        <v>532056</v>
      </c>
      <c r="I83" s="1" t="str">
        <f ca="1">IFERROR(__xludf.DUMMYFUNCTION("""COMPUTED_VALUE"""),"Present")</f>
        <v>Present</v>
      </c>
      <c r="J83" s="1" t="str">
        <f ca="1">IFERROR(__xludf.DUMMYFUNCTION("""COMPUTED_VALUE"""),"EFDS")</f>
        <v>EFDS</v>
      </c>
    </row>
    <row r="84" spans="1:11" ht="12.75">
      <c r="A84" s="4">
        <f ca="1">IFERROR(__xludf.DUMMYFUNCTION("""COMPUTED_VALUE"""),93401)</f>
        <v>93401</v>
      </c>
      <c r="B84" s="1" t="str">
        <f ca="1">IFERROR(__xludf.DUMMYFUNCTION("""COMPUTED_VALUE"""),"Muhammad Fayyaz Siddique Muhammad Siddique")</f>
        <v>Muhammad Fayyaz Siddique Muhammad Siddique</v>
      </c>
      <c r="C84" s="1" t="str">
        <f ca="1">IFERROR(__xludf.DUMMYFUNCTION("""COMPUTED_VALUE"""),"1100-2200")</f>
        <v>1100-2200</v>
      </c>
      <c r="D84" s="1" t="str">
        <f ca="1">IFERROR(__xludf.DUMMYFUNCTION("""COMPUTED_VALUE"""),"Wed")</f>
        <v>Wed</v>
      </c>
      <c r="E84" s="1" t="str">
        <f ca="1">IFERROR(__xludf.DUMMYFUNCTION("""COMPUTED_VALUE"""),"Karama")</f>
        <v>Karama</v>
      </c>
      <c r="F84" s="1" t="str">
        <f ca="1">IFERROR(__xludf.DUMMYFUNCTION("""COMPUTED_VALUE"""),"regular_biker")</f>
        <v>regular_biker</v>
      </c>
      <c r="G84" s="1" t="str">
        <f ca="1">IFERROR(__xludf.DUMMYFUNCTION("""COMPUTED_VALUE"""),"Express Fast Delivery Service")</f>
        <v>Express Fast Delivery Service</v>
      </c>
      <c r="H84" s="1">
        <f ca="1">IFERROR(__xludf.DUMMYFUNCTION("""COMPUTED_VALUE"""),532447)</f>
        <v>532447</v>
      </c>
      <c r="I84" s="1" t="str">
        <f ca="1">IFERROR(__xludf.DUMMYFUNCTION("""COMPUTED_VALUE"""),"Present")</f>
        <v>Present</v>
      </c>
      <c r="J84" s="1" t="str">
        <f ca="1">IFERROR(__xludf.DUMMYFUNCTION("""COMPUTED_VALUE"""),"EFDS")</f>
        <v>EFDS</v>
      </c>
    </row>
    <row r="85" spans="1:11" ht="12.75">
      <c r="A85" s="4">
        <f ca="1">IFERROR(__xludf.DUMMYFUNCTION("""COMPUTED_VALUE"""),11900)</f>
        <v>11900</v>
      </c>
      <c r="B85" s="1" t="str">
        <f ca="1">IFERROR(__xludf.DUMMYFUNCTION("""COMPUTED_VALUE"""),"Atiq Ur Rehman Waris Ali")</f>
        <v>Atiq Ur Rehman Waris Ali</v>
      </c>
      <c r="C85" s="1" t="str">
        <f ca="1">IFERROR(__xludf.DUMMYFUNCTION("""COMPUTED_VALUE"""),"1100-2200")</f>
        <v>1100-2200</v>
      </c>
      <c r="D85" s="1" t="str">
        <f ca="1">IFERROR(__xludf.DUMMYFUNCTION("""COMPUTED_VALUE"""),"Thu")</f>
        <v>Thu</v>
      </c>
      <c r="E85" s="1" t="str">
        <f ca="1">IFERROR(__xludf.DUMMYFUNCTION("""COMPUTED_VALUE"""),"Karama")</f>
        <v>Karama</v>
      </c>
      <c r="F85" s="1" t="str">
        <f ca="1">IFERROR(__xludf.DUMMYFUNCTION("""COMPUTED_VALUE"""),"walker")</f>
        <v>walker</v>
      </c>
      <c r="G85" s="1" t="str">
        <f ca="1">IFERROR(__xludf.DUMMYFUNCTION("""COMPUTED_VALUE"""),"Express Fast Delivery Service")</f>
        <v>Express Fast Delivery Service</v>
      </c>
      <c r="H85" s="1">
        <f ca="1">IFERROR(__xludf.DUMMYFUNCTION("""COMPUTED_VALUE"""),509080)</f>
        <v>509080</v>
      </c>
      <c r="I85" s="1" t="str">
        <f ca="1">IFERROR(__xludf.DUMMYFUNCTION("""COMPUTED_VALUE"""),"Present")</f>
        <v>Present</v>
      </c>
      <c r="J85" s="1" t="str">
        <f ca="1">IFERROR(__xludf.DUMMYFUNCTION("""COMPUTED_VALUE"""),"EFDS")</f>
        <v>EFDS</v>
      </c>
      <c r="K85" s="6"/>
    </row>
    <row r="86" spans="1:11" ht="12.75">
      <c r="A86" s="4">
        <f ca="1">IFERROR(__xludf.DUMMYFUNCTION("""COMPUTED_VALUE"""),20222)</f>
        <v>20222</v>
      </c>
      <c r="B86" s="1" t="str">
        <f ca="1">IFERROR(__xludf.DUMMYFUNCTION("""COMPUTED_VALUE"""),"Muhammad Zeeshan Zafar")</f>
        <v>Muhammad Zeeshan Zafar</v>
      </c>
      <c r="C86" s="1" t="str">
        <f ca="1">IFERROR(__xludf.DUMMYFUNCTION("""COMPUTED_VALUE"""),"1100-2200")</f>
        <v>1100-2200</v>
      </c>
      <c r="D86" s="1" t="str">
        <f ca="1">IFERROR(__xludf.DUMMYFUNCTION("""COMPUTED_VALUE"""),"Mon")</f>
        <v>Mon</v>
      </c>
      <c r="E86" s="1" t="str">
        <f ca="1">IFERROR(__xludf.DUMMYFUNCTION("""COMPUTED_VALUE"""),"Businessbay")</f>
        <v>Businessbay</v>
      </c>
      <c r="F86" s="1" t="str">
        <f ca="1">IFERROR(__xludf.DUMMYFUNCTION("""COMPUTED_VALUE"""),"regular_biker")</f>
        <v>regular_biker</v>
      </c>
      <c r="G86" s="1" t="str">
        <f ca="1">IFERROR(__xludf.DUMMYFUNCTION("""COMPUTED_VALUE"""),"Express Fast Delivery Service")</f>
        <v>Express Fast Delivery Service</v>
      </c>
      <c r="H86" s="1">
        <f ca="1">IFERROR(__xludf.DUMMYFUNCTION("""COMPUTED_VALUE"""),512849)</f>
        <v>512849</v>
      </c>
      <c r="I86" s="1" t="str">
        <f ca="1">IFERROR(__xludf.DUMMYFUNCTION("""COMPUTED_VALUE"""),"Absent Uninformed")</f>
        <v>Absent Uninformed</v>
      </c>
      <c r="J86" s="1" t="str">
        <f ca="1">IFERROR(__xludf.DUMMYFUNCTION("""COMPUTED_VALUE"""),"EFDS")</f>
        <v>EFDS</v>
      </c>
      <c r="K86" s="5"/>
    </row>
    <row r="87" spans="1:11" ht="12.75">
      <c r="A87" s="4">
        <f ca="1">IFERROR(__xludf.DUMMYFUNCTION("""COMPUTED_VALUE"""),68813)</f>
        <v>68813</v>
      </c>
      <c r="B87" s="1" t="str">
        <f ca="1">IFERROR(__xludf.DUMMYFUNCTION("""COMPUTED_VALUE"""),"Sabtein Abbas Saqlain Abbas")</f>
        <v>Sabtein Abbas Saqlain Abbas</v>
      </c>
      <c r="C87" s="1" t="str">
        <f ca="1">IFERROR(__xludf.DUMMYFUNCTION("""COMPUTED_VALUE"""),"1100-2200")</f>
        <v>1100-2200</v>
      </c>
      <c r="D87" s="1" t="str">
        <f ca="1">IFERROR(__xludf.DUMMYFUNCTION("""COMPUTED_VALUE"""),"Tue")</f>
        <v>Tue</v>
      </c>
      <c r="E87" s="1" t="str">
        <f ca="1">IFERROR(__xludf.DUMMYFUNCTION("""COMPUTED_VALUE"""),"Businessbay")</f>
        <v>Businessbay</v>
      </c>
      <c r="F87" s="1" t="str">
        <f ca="1">IFERROR(__xludf.DUMMYFUNCTION("""COMPUTED_VALUE"""),"regular_biker")</f>
        <v>regular_biker</v>
      </c>
      <c r="G87" s="1" t="str">
        <f ca="1">IFERROR(__xludf.DUMMYFUNCTION("""COMPUTED_VALUE"""),"Express Fast Delivery Service")</f>
        <v>Express Fast Delivery Service</v>
      </c>
      <c r="H87" s="1">
        <f ca="1">IFERROR(__xludf.DUMMYFUNCTION("""COMPUTED_VALUE"""),524712)</f>
        <v>524712</v>
      </c>
      <c r="I87" s="1" t="str">
        <f ca="1">IFERROR(__xludf.DUMMYFUNCTION("""COMPUTED_VALUE"""),"Present")</f>
        <v>Present</v>
      </c>
      <c r="J87" s="1" t="str">
        <f ca="1">IFERROR(__xludf.DUMMYFUNCTION("""COMPUTED_VALUE"""),"EFDS")</f>
        <v>EFDS</v>
      </c>
      <c r="K87" s="5"/>
    </row>
    <row r="88" spans="1:11" ht="12.75">
      <c r="A88" s="4">
        <f ca="1">IFERROR(__xludf.DUMMYFUNCTION("""COMPUTED_VALUE"""),38200)</f>
        <v>38200</v>
      </c>
      <c r="B88" s="1" t="str">
        <f ca="1">IFERROR(__xludf.DUMMYFUNCTION("""COMPUTED_VALUE"""),"Mazan Ghulam Mustafa")</f>
        <v>Mazan Ghulam Mustafa</v>
      </c>
      <c r="C88" s="1" t="str">
        <f ca="1">IFERROR(__xludf.DUMMYFUNCTION("""COMPUTED_VALUE"""),"1100-2200")</f>
        <v>1100-2200</v>
      </c>
      <c r="D88" s="1" t="str">
        <f ca="1">IFERROR(__xludf.DUMMYFUNCTION("""COMPUTED_VALUE"""),"Tue")</f>
        <v>Tue</v>
      </c>
      <c r="E88" s="1" t="str">
        <f ca="1">IFERROR(__xludf.DUMMYFUNCTION("""COMPUTED_VALUE"""),"Motorcity")</f>
        <v>Motorcity</v>
      </c>
      <c r="F88" s="1" t="str">
        <f ca="1">IFERROR(__xludf.DUMMYFUNCTION("""COMPUTED_VALUE"""),"regular_biker")</f>
        <v>regular_biker</v>
      </c>
      <c r="G88" s="1" t="str">
        <f ca="1">IFERROR(__xludf.DUMMYFUNCTION("""COMPUTED_VALUE"""),"Express Fast Delivery Service")</f>
        <v>Express Fast Delivery Service</v>
      </c>
      <c r="H88" s="1">
        <f ca="1">IFERROR(__xludf.DUMMYFUNCTION("""COMPUTED_VALUE"""),518199)</f>
        <v>518199</v>
      </c>
      <c r="I88" s="1" t="str">
        <f ca="1">IFERROR(__xludf.DUMMYFUNCTION("""COMPUTED_VALUE"""),"Week Off")</f>
        <v>Week Off</v>
      </c>
      <c r="J88" s="1" t="str">
        <f ca="1">IFERROR(__xludf.DUMMYFUNCTION("""COMPUTED_VALUE"""),"EFDS")</f>
        <v>EFDS</v>
      </c>
      <c r="K88" s="5"/>
    </row>
    <row r="89" spans="1:11" ht="12.75">
      <c r="A89" s="4">
        <f ca="1">IFERROR(__xludf.DUMMYFUNCTION("""COMPUTED_VALUE"""),18356)</f>
        <v>18356</v>
      </c>
      <c r="B89" s="1" t="str">
        <f ca="1">IFERROR(__xludf.DUMMYFUNCTION("""COMPUTED_VALUE"""),"Ahmad Khalid Khalid Mahmood")</f>
        <v>Ahmad Khalid Khalid Mahmood</v>
      </c>
      <c r="C89" s="1" t="str">
        <f ca="1">IFERROR(__xludf.DUMMYFUNCTION("""COMPUTED_VALUE"""),"1100-2200")</f>
        <v>1100-2200</v>
      </c>
      <c r="D89" s="1" t="str">
        <f ca="1">IFERROR(__xludf.DUMMYFUNCTION("""COMPUTED_VALUE"""),"Tue")</f>
        <v>Tue</v>
      </c>
      <c r="E89" s="1" t="str">
        <f ca="1">IFERROR(__xludf.DUMMYFUNCTION("""COMPUTED_VALUE"""),"Discoverygarden")</f>
        <v>Discoverygarden</v>
      </c>
      <c r="F89" s="1" t="str">
        <f ca="1">IFERROR(__xludf.DUMMYFUNCTION("""COMPUTED_VALUE"""),"regular_biker")</f>
        <v>regular_biker</v>
      </c>
      <c r="G89" s="1" t="str">
        <f ca="1">IFERROR(__xludf.DUMMYFUNCTION("""COMPUTED_VALUE"""),"Express Fast Delivery Service")</f>
        <v>Express Fast Delivery Service</v>
      </c>
      <c r="H89" s="1">
        <f ca="1">IFERROR(__xludf.DUMMYFUNCTION("""COMPUTED_VALUE"""),511849)</f>
        <v>511849</v>
      </c>
      <c r="I89" s="1" t="str">
        <f ca="1">IFERROR(__xludf.DUMMYFUNCTION("""COMPUTED_VALUE"""),"Week Off")</f>
        <v>Week Off</v>
      </c>
      <c r="J89" s="1" t="str">
        <f ca="1">IFERROR(__xludf.DUMMYFUNCTION("""COMPUTED_VALUE"""),"EFDS")</f>
        <v>EFDS</v>
      </c>
    </row>
    <row r="90" spans="1:11" ht="12.75">
      <c r="A90" s="4">
        <f ca="1">IFERROR(__xludf.DUMMYFUNCTION("""COMPUTED_VALUE"""),13792)</f>
        <v>13792</v>
      </c>
      <c r="B90" s="1" t="str">
        <f ca="1">IFERROR(__xludf.DUMMYFUNCTION("""COMPUTED_VALUE"""),"Arsalan Abid Abid Hussain")</f>
        <v>Arsalan Abid Abid Hussain</v>
      </c>
      <c r="C90" s="1" t="str">
        <f ca="1">IFERROR(__xludf.DUMMYFUNCTION("""COMPUTED_VALUE"""),"1100-2200")</f>
        <v>1100-2200</v>
      </c>
      <c r="D90" s="1" t="str">
        <f ca="1">IFERROR(__xludf.DUMMYFUNCTION("""COMPUTED_VALUE"""),"Tue")</f>
        <v>Tue</v>
      </c>
      <c r="E90" s="1" t="str">
        <f ca="1">IFERROR(__xludf.DUMMYFUNCTION("""COMPUTED_VALUE"""),"Marina")</f>
        <v>Marina</v>
      </c>
      <c r="F90" s="1" t="str">
        <f ca="1">IFERROR(__xludf.DUMMYFUNCTION("""COMPUTED_VALUE"""),"regular_biker")</f>
        <v>regular_biker</v>
      </c>
      <c r="G90" s="1" t="str">
        <f ca="1">IFERROR(__xludf.DUMMYFUNCTION("""COMPUTED_VALUE"""),"Express Fast Delivery Service")</f>
        <v>Express Fast Delivery Service</v>
      </c>
      <c r="H90" s="1">
        <f ca="1">IFERROR(__xludf.DUMMYFUNCTION("""COMPUTED_VALUE"""),510247)</f>
        <v>510247</v>
      </c>
      <c r="I90" s="1" t="str">
        <f ca="1">IFERROR(__xludf.DUMMYFUNCTION("""COMPUTED_VALUE"""),"Week Off")</f>
        <v>Week Off</v>
      </c>
      <c r="J90" s="1" t="str">
        <f ca="1">IFERROR(__xludf.DUMMYFUNCTION("""COMPUTED_VALUE"""),"EFDS")</f>
        <v>EFDS</v>
      </c>
    </row>
    <row r="91" spans="1:11" ht="15">
      <c r="A91" s="4">
        <f ca="1">IFERROR(__xludf.DUMMYFUNCTION("""COMPUTED_VALUE"""),12075)</f>
        <v>12075</v>
      </c>
      <c r="B91" s="1" t="str">
        <f ca="1">IFERROR(__xludf.DUMMYFUNCTION("""COMPUTED_VALUE"""),"Husnain Muaavia Khadim Hussain")</f>
        <v>Husnain Muaavia Khadim Hussain</v>
      </c>
      <c r="C91" s="1" t="str">
        <f ca="1">IFERROR(__xludf.DUMMYFUNCTION("""COMPUTED_VALUE"""),"1100-2200")</f>
        <v>1100-2200</v>
      </c>
      <c r="D91" s="1" t="str">
        <f ca="1">IFERROR(__xludf.DUMMYFUNCTION("""COMPUTED_VALUE"""),"Wed")</f>
        <v>Wed</v>
      </c>
      <c r="E91" s="1" t="str">
        <f ca="1">IFERROR(__xludf.DUMMYFUNCTION("""COMPUTED_VALUE"""),"Discoverygarden")</f>
        <v>Discoverygarden</v>
      </c>
      <c r="F91" s="1" t="str">
        <f ca="1">IFERROR(__xludf.DUMMYFUNCTION("""COMPUTED_VALUE"""),"regular_biker")</f>
        <v>regular_biker</v>
      </c>
      <c r="G91" s="1" t="str">
        <f ca="1">IFERROR(__xludf.DUMMYFUNCTION("""COMPUTED_VALUE"""),"Express Fast Delivery Service")</f>
        <v>Express Fast Delivery Service</v>
      </c>
      <c r="H91" s="1">
        <f ca="1">IFERROR(__xludf.DUMMYFUNCTION("""COMPUTED_VALUE"""),509228)</f>
        <v>509228</v>
      </c>
      <c r="I91" s="1" t="str">
        <f ca="1">IFERROR(__xludf.DUMMYFUNCTION("""COMPUTED_VALUE"""),"Present")</f>
        <v>Present</v>
      </c>
      <c r="J91" s="1" t="str">
        <f ca="1">IFERROR(__xludf.DUMMYFUNCTION("""COMPUTED_VALUE"""),"EFDS")</f>
        <v>EFDS</v>
      </c>
      <c r="K91" s="7"/>
    </row>
    <row r="92" spans="1:11" ht="12.75">
      <c r="A92" s="4">
        <f ca="1">IFERROR(__xludf.DUMMYFUNCTION("""COMPUTED_VALUE"""),87242)</f>
        <v>87242</v>
      </c>
      <c r="B92" s="1" t="str">
        <f ca="1">IFERROR(__xludf.DUMMYFUNCTION("""COMPUTED_VALUE"""),"Anjum Khan Shah Nawaz Khan")</f>
        <v>Anjum Khan Shah Nawaz Khan</v>
      </c>
      <c r="C92" s="1" t="str">
        <f ca="1">IFERROR(__xludf.DUMMYFUNCTION("""COMPUTED_VALUE"""),"1100-2200")</f>
        <v>1100-2200</v>
      </c>
      <c r="D92" s="1" t="str">
        <f ca="1">IFERROR(__xludf.DUMMYFUNCTION("""COMPUTED_VALUE"""),"Tue")</f>
        <v>Tue</v>
      </c>
      <c r="E92" s="1" t="str">
        <f ca="1">IFERROR(__xludf.DUMMYFUNCTION("""COMPUTED_VALUE"""),"Marina")</f>
        <v>Marina</v>
      </c>
      <c r="F92" s="1" t="str">
        <f ca="1">IFERROR(__xludf.DUMMYFUNCTION("""COMPUTED_VALUE"""),"regular_biker")</f>
        <v>regular_biker</v>
      </c>
      <c r="G92" s="1" t="str">
        <f ca="1">IFERROR(__xludf.DUMMYFUNCTION("""COMPUTED_VALUE"""),"Express Fast Delivery Service")</f>
        <v>Express Fast Delivery Service</v>
      </c>
      <c r="H92" s="1">
        <f ca="1">IFERROR(__xludf.DUMMYFUNCTION("""COMPUTED_VALUE"""),530211)</f>
        <v>530211</v>
      </c>
      <c r="I92" s="1" t="str">
        <f ca="1">IFERROR(__xludf.DUMMYFUNCTION("""COMPUTED_VALUE"""),"Week Off")</f>
        <v>Week Off</v>
      </c>
      <c r="J92" s="1" t="str">
        <f ca="1">IFERROR(__xludf.DUMMYFUNCTION("""COMPUTED_VALUE"""),"EFDS")</f>
        <v>EFDS</v>
      </c>
    </row>
    <row r="93" spans="1:11" ht="12.75">
      <c r="A93" s="4">
        <f ca="1">IFERROR(__xludf.DUMMYFUNCTION("""COMPUTED_VALUE"""),13794)</f>
        <v>13794</v>
      </c>
      <c r="B93" s="1" t="str">
        <f ca="1">IFERROR(__xludf.DUMMYFUNCTION("""COMPUTED_VALUE"""),"Ali Hussain Muhammad Latif Bhatti")</f>
        <v>Ali Hussain Muhammad Latif Bhatti</v>
      </c>
      <c r="C93" s="1" t="str">
        <f ca="1">IFERROR(__xludf.DUMMYFUNCTION("""COMPUTED_VALUE"""),"1100-2200")</f>
        <v>1100-2200</v>
      </c>
      <c r="D93" s="1" t="str">
        <f ca="1">IFERROR(__xludf.DUMMYFUNCTION("""COMPUTED_VALUE"""),"Wed")</f>
        <v>Wed</v>
      </c>
      <c r="E93" s="1" t="str">
        <f ca="1">IFERROR(__xludf.DUMMYFUNCTION("""COMPUTED_VALUE"""),"Marina")</f>
        <v>Marina</v>
      </c>
      <c r="F93" s="1" t="str">
        <f ca="1">IFERROR(__xludf.DUMMYFUNCTION("""COMPUTED_VALUE"""),"regular_biker")</f>
        <v>regular_biker</v>
      </c>
      <c r="G93" s="1" t="str">
        <f ca="1">IFERROR(__xludf.DUMMYFUNCTION("""COMPUTED_VALUE"""),"Express Fast Delivery Service")</f>
        <v>Express Fast Delivery Service</v>
      </c>
      <c r="H93" s="1">
        <f ca="1">IFERROR(__xludf.DUMMYFUNCTION("""COMPUTED_VALUE"""),510249)</f>
        <v>510249</v>
      </c>
      <c r="I93" s="1" t="str">
        <f ca="1">IFERROR(__xludf.DUMMYFUNCTION("""COMPUTED_VALUE"""),"Present")</f>
        <v>Present</v>
      </c>
      <c r="J93" s="1" t="str">
        <f ca="1">IFERROR(__xludf.DUMMYFUNCTION("""COMPUTED_VALUE"""),"EFDS")</f>
        <v>EFDS</v>
      </c>
      <c r="K93" s="5"/>
    </row>
    <row r="94" spans="1:11" ht="12.75">
      <c r="A94" s="4">
        <f ca="1">IFERROR(__xludf.DUMMYFUNCTION("""COMPUTED_VALUE"""),10208)</f>
        <v>10208</v>
      </c>
      <c r="B94" s="1" t="str">
        <f ca="1">IFERROR(__xludf.DUMMYFUNCTION("""COMPUTED_VALUE"""),"Muhammad Shehzam Aslam Muhammad Aslam Naz")</f>
        <v>Muhammad Shehzam Aslam Muhammad Aslam Naz</v>
      </c>
      <c r="C94" s="1" t="str">
        <f ca="1">IFERROR(__xludf.DUMMYFUNCTION("""COMPUTED_VALUE"""),"1100-2200")</f>
        <v>1100-2200</v>
      </c>
      <c r="D94" s="1" t="str">
        <f ca="1">IFERROR(__xludf.DUMMYFUNCTION("""COMPUTED_VALUE"""),"Tue")</f>
        <v>Tue</v>
      </c>
      <c r="E94" s="1" t="str">
        <f ca="1">IFERROR(__xludf.DUMMYFUNCTION("""COMPUTED_VALUE"""),"Marina")</f>
        <v>Marina</v>
      </c>
      <c r="F94" s="1" t="str">
        <f ca="1">IFERROR(__xludf.DUMMYFUNCTION("""COMPUTED_VALUE"""),"regular_biker")</f>
        <v>regular_biker</v>
      </c>
      <c r="G94" s="1" t="str">
        <f ca="1">IFERROR(__xludf.DUMMYFUNCTION("""COMPUTED_VALUE"""),"Express Fast Delivery Service")</f>
        <v>Express Fast Delivery Service</v>
      </c>
      <c r="H94" s="1">
        <f ca="1">IFERROR(__xludf.DUMMYFUNCTION("""COMPUTED_VALUE"""),508042)</f>
        <v>508042</v>
      </c>
      <c r="I94" s="1" t="str">
        <f ca="1">IFERROR(__xludf.DUMMYFUNCTION("""COMPUTED_VALUE"""),"Week Off")</f>
        <v>Week Off</v>
      </c>
      <c r="J94" s="1" t="str">
        <f ca="1">IFERROR(__xludf.DUMMYFUNCTION("""COMPUTED_VALUE"""),"EFDS")</f>
        <v>EFDS</v>
      </c>
    </row>
    <row r="95" spans="1:11" ht="12.75">
      <c r="A95" s="4">
        <f ca="1">IFERROR(__xludf.DUMMYFUNCTION("""COMPUTED_VALUE"""),63354)</f>
        <v>63354</v>
      </c>
      <c r="B95" s="1" t="str">
        <f ca="1">IFERROR(__xludf.DUMMYFUNCTION("""COMPUTED_VALUE"""),"Ijaz Ur Rehman Gul")</f>
        <v>Ijaz Ur Rehman Gul</v>
      </c>
      <c r="C95" s="1" t="str">
        <f ca="1">IFERROR(__xludf.DUMMYFUNCTION("""COMPUTED_VALUE"""),"1100-2200")</f>
        <v>1100-2200</v>
      </c>
      <c r="D95" s="1" t="str">
        <f ca="1">IFERROR(__xludf.DUMMYFUNCTION("""COMPUTED_VALUE"""),"Thu")</f>
        <v>Thu</v>
      </c>
      <c r="E95" s="1" t="str">
        <f ca="1">IFERROR(__xludf.DUMMYFUNCTION("""COMPUTED_VALUE"""),"Touristclubarea")</f>
        <v>Touristclubarea</v>
      </c>
      <c r="F95" s="1" t="str">
        <f ca="1">IFERROR(__xludf.DUMMYFUNCTION("""COMPUTED_VALUE"""),"regular_biker")</f>
        <v>regular_biker</v>
      </c>
      <c r="G95" s="1" t="str">
        <f ca="1">IFERROR(__xludf.DUMMYFUNCTION("""COMPUTED_VALUE"""),"Express Fast Delivery Service")</f>
        <v>Express Fast Delivery Service</v>
      </c>
      <c r="H95" s="1">
        <f ca="1">IFERROR(__xludf.DUMMYFUNCTION("""COMPUTED_VALUE"""),523372)</f>
        <v>523372</v>
      </c>
      <c r="I95" s="1" t="str">
        <f ca="1">IFERROR(__xludf.DUMMYFUNCTION("""COMPUTED_VALUE"""),"Present")</f>
        <v>Present</v>
      </c>
      <c r="J95" s="1" t="str">
        <f ca="1">IFERROR(__xludf.DUMMYFUNCTION("""COMPUTED_VALUE"""),"EFDS")</f>
        <v>EFDS</v>
      </c>
    </row>
    <row r="96" spans="1:11" ht="12.75">
      <c r="A96" s="4">
        <f ca="1">IFERROR(__xludf.DUMMYFUNCTION("""COMPUTED_VALUE"""),65045)</f>
        <v>65045</v>
      </c>
      <c r="B96" s="1" t="str">
        <f ca="1">IFERROR(__xludf.DUMMYFUNCTION("""COMPUTED_VALUE"""),"Waqas Ahmad Mukthar Ahmad")</f>
        <v>Waqas Ahmad Mukthar Ahmad</v>
      </c>
      <c r="C96" s="1" t="str">
        <f ca="1">IFERROR(__xludf.DUMMYFUNCTION("""COMPUTED_VALUE"""),"1100-2200")</f>
        <v>1100-2200</v>
      </c>
      <c r="D96" s="1" t="str">
        <f ca="1">IFERROR(__xludf.DUMMYFUNCTION("""COMPUTED_VALUE"""),"Wed")</f>
        <v>Wed</v>
      </c>
      <c r="E96" s="1" t="str">
        <f ca="1">IFERROR(__xludf.DUMMYFUNCTION("""COMPUTED_VALUE"""),"Touristclubarea")</f>
        <v>Touristclubarea</v>
      </c>
      <c r="F96" s="1" t="str">
        <f ca="1">IFERROR(__xludf.DUMMYFUNCTION("""COMPUTED_VALUE"""),"regular_biker")</f>
        <v>regular_biker</v>
      </c>
      <c r="G96" s="1" t="str">
        <f ca="1">IFERROR(__xludf.DUMMYFUNCTION("""COMPUTED_VALUE"""),"Express Fast Delivery Service")</f>
        <v>Express Fast Delivery Service</v>
      </c>
      <c r="H96" s="1">
        <f ca="1">IFERROR(__xludf.DUMMYFUNCTION("""COMPUTED_VALUE"""),523960)</f>
        <v>523960</v>
      </c>
      <c r="I96" s="1" t="str">
        <f ca="1">IFERROR(__xludf.DUMMYFUNCTION("""COMPUTED_VALUE"""),"Present")</f>
        <v>Present</v>
      </c>
      <c r="J96" s="1" t="str">
        <f ca="1">IFERROR(__xludf.DUMMYFUNCTION("""COMPUTED_VALUE"""),"EFDS")</f>
        <v>EFDS</v>
      </c>
      <c r="K96" s="6"/>
    </row>
    <row r="97" spans="1:11" ht="12.75">
      <c r="A97" s="4">
        <f ca="1">IFERROR(__xludf.DUMMYFUNCTION("""COMPUTED_VALUE"""),73181)</f>
        <v>73181</v>
      </c>
      <c r="B97" s="1" t="str">
        <f ca="1">IFERROR(__xludf.DUMMYFUNCTION("""COMPUTED_VALUE"""),"Hamza Arshad Arshad ali")</f>
        <v>Hamza Arshad Arshad ali</v>
      </c>
      <c r="C97" s="1" t="str">
        <f ca="1">IFERROR(__xludf.DUMMYFUNCTION("""COMPUTED_VALUE"""),"1100-2200")</f>
        <v>1100-2200</v>
      </c>
      <c r="D97" s="1" t="str">
        <f ca="1">IFERROR(__xludf.DUMMYFUNCTION("""COMPUTED_VALUE"""),"Wed")</f>
        <v>Wed</v>
      </c>
      <c r="E97" s="1" t="str">
        <f ca="1">IFERROR(__xludf.DUMMYFUNCTION("""COMPUTED_VALUE"""),"Shahamah")</f>
        <v>Shahamah</v>
      </c>
      <c r="F97" s="1" t="str">
        <f ca="1">IFERROR(__xludf.DUMMYFUNCTION("""COMPUTED_VALUE"""),"regular_biker")</f>
        <v>regular_biker</v>
      </c>
      <c r="G97" s="1" t="str">
        <f ca="1">IFERROR(__xludf.DUMMYFUNCTION("""COMPUTED_VALUE"""),"Express Fast Delivery Service")</f>
        <v>Express Fast Delivery Service</v>
      </c>
      <c r="H97" s="1">
        <f ca="1">IFERROR(__xludf.DUMMYFUNCTION("""COMPUTED_VALUE"""),526001)</f>
        <v>526001</v>
      </c>
      <c r="I97" s="1" t="str">
        <f ca="1">IFERROR(__xludf.DUMMYFUNCTION("""COMPUTED_VALUE"""),"Present")</f>
        <v>Present</v>
      </c>
      <c r="J97" s="1" t="str">
        <f ca="1">IFERROR(__xludf.DUMMYFUNCTION("""COMPUTED_VALUE"""),"EFDS")</f>
        <v>EFDS</v>
      </c>
    </row>
    <row r="98" spans="1:11" ht="15">
      <c r="A98" s="4">
        <f ca="1">IFERROR(__xludf.DUMMYFUNCTION("""COMPUTED_VALUE"""),20275)</f>
        <v>20275</v>
      </c>
      <c r="B98" s="1" t="str">
        <f ca="1">IFERROR(__xludf.DUMMYFUNCTION("""COMPUTED_VALUE"""),"Muhammad Saeed Khadim Hussain")</f>
        <v>Muhammad Saeed Khadim Hussain</v>
      </c>
      <c r="C98" s="1" t="str">
        <f ca="1">IFERROR(__xludf.DUMMYFUNCTION("""COMPUTED_VALUE"""),"1100-2200")</f>
        <v>1100-2200</v>
      </c>
      <c r="D98" s="1" t="str">
        <f ca="1">IFERROR(__xludf.DUMMYFUNCTION("""COMPUTED_VALUE"""),"Wed")</f>
        <v>Wed</v>
      </c>
      <c r="E98" s="1" t="str">
        <f ca="1">IFERROR(__xludf.DUMMYFUNCTION("""COMPUTED_VALUE"""),"Rasalkhaimah")</f>
        <v>Rasalkhaimah</v>
      </c>
      <c r="F98" s="1" t="str">
        <f ca="1">IFERROR(__xludf.DUMMYFUNCTION("""COMPUTED_VALUE"""),"regular_biker")</f>
        <v>regular_biker</v>
      </c>
      <c r="G98" s="1" t="str">
        <f ca="1">IFERROR(__xludf.DUMMYFUNCTION("""COMPUTED_VALUE"""),"Express Fast Delivery Service")</f>
        <v>Express Fast Delivery Service</v>
      </c>
      <c r="H98" s="1">
        <f ca="1">IFERROR(__xludf.DUMMYFUNCTION("""COMPUTED_VALUE"""),512889)</f>
        <v>512889</v>
      </c>
      <c r="I98" s="1" t="str">
        <f ca="1">IFERROR(__xludf.DUMMYFUNCTION("""COMPUTED_VALUE"""),"Present")</f>
        <v>Present</v>
      </c>
      <c r="J98" s="1" t="str">
        <f ca="1">IFERROR(__xludf.DUMMYFUNCTION("""COMPUTED_VALUE"""),"EFDS")</f>
        <v>EFDS</v>
      </c>
      <c r="K98" s="7"/>
    </row>
    <row r="99" spans="1:11" ht="12.75">
      <c r="A99" s="4">
        <f ca="1">IFERROR(__xludf.DUMMYFUNCTION("""COMPUTED_VALUE"""),46773)</f>
        <v>46773</v>
      </c>
      <c r="B99" s="1" t="str">
        <f ca="1">IFERROR(__xludf.DUMMYFUNCTION("""COMPUTED_VALUE"""),"Arsalan Sohaib Muhammad Yousaf")</f>
        <v>Arsalan Sohaib Muhammad Yousaf</v>
      </c>
      <c r="C99" s="1" t="str">
        <f ca="1">IFERROR(__xludf.DUMMYFUNCTION("""COMPUTED_VALUE"""),"1100-2200")</f>
        <v>1100-2200</v>
      </c>
      <c r="D99" s="1" t="str">
        <f ca="1">IFERROR(__xludf.DUMMYFUNCTION("""COMPUTED_VALUE"""),"Mon")</f>
        <v>Mon</v>
      </c>
      <c r="E99" s="1" t="str">
        <f ca="1">IFERROR(__xludf.DUMMYFUNCTION("""COMPUTED_VALUE"""),"Rasalkhaimah")</f>
        <v>Rasalkhaimah</v>
      </c>
      <c r="F99" s="1" t="str">
        <f ca="1">IFERROR(__xludf.DUMMYFUNCTION("""COMPUTED_VALUE"""),"regular_biker")</f>
        <v>regular_biker</v>
      </c>
      <c r="G99" s="1" t="str">
        <f ca="1">IFERROR(__xludf.DUMMYFUNCTION("""COMPUTED_VALUE"""),"Express Fast Delivery Service")</f>
        <v>Express Fast Delivery Service</v>
      </c>
      <c r="H99" s="1">
        <f ca="1">IFERROR(__xludf.DUMMYFUNCTION("""COMPUTED_VALUE"""),520353)</f>
        <v>520353</v>
      </c>
      <c r="I99" s="1" t="str">
        <f ca="1">IFERROR(__xludf.DUMMYFUNCTION("""COMPUTED_VALUE"""),"Present")</f>
        <v>Present</v>
      </c>
      <c r="J99" s="1" t="str">
        <f ca="1">IFERROR(__xludf.DUMMYFUNCTION("""COMPUTED_VALUE"""),"EFDS")</f>
        <v>EFDS</v>
      </c>
      <c r="K99" s="5"/>
    </row>
    <row r="100" spans="1:11" ht="12.75">
      <c r="A100" s="4">
        <f ca="1">IFERROR(__xludf.DUMMYFUNCTION("""COMPUTED_VALUE"""),11897)</f>
        <v>11897</v>
      </c>
      <c r="B100" s="1" t="str">
        <f ca="1">IFERROR(__xludf.DUMMYFUNCTION("""COMPUTED_VALUE"""),"Dawood Ajmal Ajmal Masih")</f>
        <v>Dawood Ajmal Ajmal Masih</v>
      </c>
      <c r="C100" s="1" t="str">
        <f ca="1">IFERROR(__xludf.DUMMYFUNCTION("""COMPUTED_VALUE"""),"1200-2300")</f>
        <v>1200-2300</v>
      </c>
      <c r="D100" s="1" t="str">
        <f ca="1">IFERROR(__xludf.DUMMYFUNCTION("""COMPUTED_VALUE"""),"Tue")</f>
        <v>Tue</v>
      </c>
      <c r="E100" s="1" t="str">
        <f ca="1">IFERROR(__xludf.DUMMYFUNCTION("""COMPUTED_VALUE"""),"Karama")</f>
        <v>Karama</v>
      </c>
      <c r="F100" s="1" t="str">
        <f ca="1">IFERROR(__xludf.DUMMYFUNCTION("""COMPUTED_VALUE"""),"regular_biker")</f>
        <v>regular_biker</v>
      </c>
      <c r="G100" s="1" t="str">
        <f ca="1">IFERROR(__xludf.DUMMYFUNCTION("""COMPUTED_VALUE"""),"Express Fast Delivery Service")</f>
        <v>Express Fast Delivery Service</v>
      </c>
      <c r="H100" s="1">
        <f ca="1">IFERROR(__xludf.DUMMYFUNCTION("""COMPUTED_VALUE"""),509077)</f>
        <v>509077</v>
      </c>
      <c r="I100" s="1"/>
      <c r="J100" s="1" t="str">
        <f ca="1">IFERROR(__xludf.DUMMYFUNCTION("""COMPUTED_VALUE"""),"EFDS")</f>
        <v>EFDS</v>
      </c>
      <c r="K100" s="5"/>
    </row>
    <row r="101" spans="1:11" ht="12.75">
      <c r="A101" s="4">
        <f ca="1">IFERROR(__xludf.DUMMYFUNCTION("""COMPUTED_VALUE"""),11898)</f>
        <v>11898</v>
      </c>
      <c r="B101" s="1" t="str">
        <f ca="1">IFERROR(__xludf.DUMMYFUNCTION("""COMPUTED_VALUE"""),"Shafqat Ali Shokat Ali")</f>
        <v>Shafqat Ali Shokat Ali</v>
      </c>
      <c r="C101" s="1" t="str">
        <f ca="1">IFERROR(__xludf.DUMMYFUNCTION("""COMPUTED_VALUE"""),"1200-2300")</f>
        <v>1200-2300</v>
      </c>
      <c r="D101" s="1" t="str">
        <f ca="1">IFERROR(__xludf.DUMMYFUNCTION("""COMPUTED_VALUE"""),"Mon")</f>
        <v>Mon</v>
      </c>
      <c r="E101" s="1" t="str">
        <f ca="1">IFERROR(__xludf.DUMMYFUNCTION("""COMPUTED_VALUE"""),"Karama")</f>
        <v>Karama</v>
      </c>
      <c r="F101" s="1" t="str">
        <f ca="1">IFERROR(__xludf.DUMMYFUNCTION("""COMPUTED_VALUE"""),"regular_biker")</f>
        <v>regular_biker</v>
      </c>
      <c r="G101" s="1" t="str">
        <f ca="1">IFERROR(__xludf.DUMMYFUNCTION("""COMPUTED_VALUE"""),"Express Fast Delivery Service")</f>
        <v>Express Fast Delivery Service</v>
      </c>
      <c r="H101" s="1">
        <f ca="1">IFERROR(__xludf.DUMMYFUNCTION("""COMPUTED_VALUE"""),509078)</f>
        <v>509078</v>
      </c>
      <c r="I101" s="1"/>
      <c r="J101" s="1" t="str">
        <f ca="1">IFERROR(__xludf.DUMMYFUNCTION("""COMPUTED_VALUE"""),"EFDS")</f>
        <v>EFDS</v>
      </c>
      <c r="K101" s="6"/>
    </row>
    <row r="102" spans="1:11" ht="12.75">
      <c r="A102" s="4">
        <f ca="1">IFERROR(__xludf.DUMMYFUNCTION("""COMPUTED_VALUE"""),62382)</f>
        <v>62382</v>
      </c>
      <c r="B102" s="1" t="str">
        <f ca="1">IFERROR(__xludf.DUMMYFUNCTION("""COMPUTED_VALUE"""),"Sajid Ali Muhammad Khalid Mahmood")</f>
        <v>Sajid Ali Muhammad Khalid Mahmood</v>
      </c>
      <c r="C102" s="1" t="str">
        <f ca="1">IFERROR(__xludf.DUMMYFUNCTION("""COMPUTED_VALUE"""),"1200-2300")</f>
        <v>1200-2300</v>
      </c>
      <c r="D102" s="1" t="str">
        <f ca="1">IFERROR(__xludf.DUMMYFUNCTION("""COMPUTED_VALUE"""),"Wed")</f>
        <v>Wed</v>
      </c>
      <c r="E102" s="1" t="str">
        <f ca="1">IFERROR(__xludf.DUMMYFUNCTION("""COMPUTED_VALUE"""),"Karama")</f>
        <v>Karama</v>
      </c>
      <c r="F102" s="1" t="str">
        <f ca="1">IFERROR(__xludf.DUMMYFUNCTION("""COMPUTED_VALUE"""),"regular_biker")</f>
        <v>regular_biker</v>
      </c>
      <c r="G102" s="1" t="str">
        <f ca="1">IFERROR(__xludf.DUMMYFUNCTION("""COMPUTED_VALUE"""),"Express Fast Delivery Service")</f>
        <v>Express Fast Delivery Service</v>
      </c>
      <c r="H102" s="1">
        <f ca="1">IFERROR(__xludf.DUMMYFUNCTION("""COMPUTED_VALUE"""),522934)</f>
        <v>522934</v>
      </c>
      <c r="I102" s="1"/>
      <c r="J102" s="1" t="str">
        <f ca="1">IFERROR(__xludf.DUMMYFUNCTION("""COMPUTED_VALUE"""),"EFDS")</f>
        <v>EFDS</v>
      </c>
      <c r="K102" s="5"/>
    </row>
    <row r="103" spans="1:11" ht="12.75">
      <c r="A103" s="4">
        <f ca="1">IFERROR(__xludf.DUMMYFUNCTION("""COMPUTED_VALUE"""),11352)</f>
        <v>11352</v>
      </c>
      <c r="B103" s="1" t="str">
        <f ca="1">IFERROR(__xludf.DUMMYFUNCTION("""COMPUTED_VALUE"""),"Anil Thakur Barahi")</f>
        <v>Anil Thakur Barahi</v>
      </c>
      <c r="C103" s="1" t="str">
        <f ca="1">IFERROR(__xludf.DUMMYFUNCTION("""COMPUTED_VALUE"""),"1200-2300")</f>
        <v>1200-2300</v>
      </c>
      <c r="D103" s="1" t="str">
        <f ca="1">IFERROR(__xludf.DUMMYFUNCTION("""COMPUTED_VALUE"""),"Wed")</f>
        <v>Wed</v>
      </c>
      <c r="E103" s="1" t="str">
        <f ca="1">IFERROR(__xludf.DUMMYFUNCTION("""COMPUTED_VALUE"""),"Karama")</f>
        <v>Karama</v>
      </c>
      <c r="F103" s="1" t="str">
        <f ca="1">IFERROR(__xludf.DUMMYFUNCTION("""COMPUTED_VALUE"""),"regular_biker")</f>
        <v>regular_biker</v>
      </c>
      <c r="G103" s="1" t="str">
        <f ca="1">IFERROR(__xludf.DUMMYFUNCTION("""COMPUTED_VALUE"""),"Express Fast Delivery Service")</f>
        <v>Express Fast Delivery Service</v>
      </c>
      <c r="H103" s="1">
        <f ca="1">IFERROR(__xludf.DUMMYFUNCTION("""COMPUTED_VALUE"""),508659)</f>
        <v>508659</v>
      </c>
      <c r="I103" s="1"/>
      <c r="J103" s="1" t="str">
        <f ca="1">IFERROR(__xludf.DUMMYFUNCTION("""COMPUTED_VALUE"""),"EFDS")</f>
        <v>EFDS</v>
      </c>
    </row>
    <row r="104" spans="1:11" ht="12.75">
      <c r="A104" s="4">
        <f ca="1">IFERROR(__xludf.DUMMYFUNCTION("""COMPUTED_VALUE"""),63485)</f>
        <v>63485</v>
      </c>
      <c r="B104" s="1" t="str">
        <f ca="1">IFERROR(__xludf.DUMMYFUNCTION("""COMPUTED_VALUE"""),"Arslan Malik Muhammad Ashraf")</f>
        <v>Arslan Malik Muhammad Ashraf</v>
      </c>
      <c r="C104" s="1" t="str">
        <f ca="1">IFERROR(__xludf.DUMMYFUNCTION("""COMPUTED_VALUE"""),"1200-2300")</f>
        <v>1200-2300</v>
      </c>
      <c r="D104" s="1" t="str">
        <f ca="1">IFERROR(__xludf.DUMMYFUNCTION("""COMPUTED_VALUE"""),"Wed")</f>
        <v>Wed</v>
      </c>
      <c r="E104" s="1" t="str">
        <f ca="1">IFERROR(__xludf.DUMMYFUNCTION("""COMPUTED_VALUE"""),"Karama")</f>
        <v>Karama</v>
      </c>
      <c r="F104" s="1" t="str">
        <f ca="1">IFERROR(__xludf.DUMMYFUNCTION("""COMPUTED_VALUE"""),"regular_biker")</f>
        <v>regular_biker</v>
      </c>
      <c r="G104" s="1" t="str">
        <f ca="1">IFERROR(__xludf.DUMMYFUNCTION("""COMPUTED_VALUE"""),"Express Fast Delivery Service")</f>
        <v>Express Fast Delivery Service</v>
      </c>
      <c r="H104" s="1">
        <f ca="1">IFERROR(__xludf.DUMMYFUNCTION("""COMPUTED_VALUE"""),523442)</f>
        <v>523442</v>
      </c>
      <c r="I104" s="1"/>
      <c r="J104" s="1" t="str">
        <f ca="1">IFERROR(__xludf.DUMMYFUNCTION("""COMPUTED_VALUE"""),"EFDS")</f>
        <v>EFDS</v>
      </c>
    </row>
    <row r="105" spans="1:11" ht="15">
      <c r="A105" s="4">
        <f ca="1">IFERROR(__xludf.DUMMYFUNCTION("""COMPUTED_VALUE"""),7591)</f>
        <v>7591</v>
      </c>
      <c r="B105" s="1" t="str">
        <f ca="1">IFERROR(__xludf.DUMMYFUNCTION("""COMPUTED_VALUE"""),"Muhammad Fahad Subhani Muhammad Feroz")</f>
        <v>Muhammad Fahad Subhani Muhammad Feroz</v>
      </c>
      <c r="C105" s="1" t="str">
        <f ca="1">IFERROR(__xludf.DUMMYFUNCTION("""COMPUTED_VALUE"""),"1200-2300")</f>
        <v>1200-2300</v>
      </c>
      <c r="D105" s="1" t="str">
        <f ca="1">IFERROR(__xludf.DUMMYFUNCTION("""COMPUTED_VALUE"""),"Thu")</f>
        <v>Thu</v>
      </c>
      <c r="E105" s="1" t="str">
        <f ca="1">IFERROR(__xludf.DUMMYFUNCTION("""COMPUTED_VALUE"""),"Karama")</f>
        <v>Karama</v>
      </c>
      <c r="F105" s="1" t="str">
        <f ca="1">IFERROR(__xludf.DUMMYFUNCTION("""COMPUTED_VALUE"""),"regular_biker")</f>
        <v>regular_biker</v>
      </c>
      <c r="G105" s="1" t="str">
        <f ca="1">IFERROR(__xludf.DUMMYFUNCTION("""COMPUTED_VALUE"""),"Express Fast Delivery Service")</f>
        <v>Express Fast Delivery Service</v>
      </c>
      <c r="H105" s="1">
        <f ca="1">IFERROR(__xludf.DUMMYFUNCTION("""COMPUTED_VALUE"""),506214)</f>
        <v>506214</v>
      </c>
      <c r="I105" s="1"/>
      <c r="J105" s="1" t="str">
        <f ca="1">IFERROR(__xludf.DUMMYFUNCTION("""COMPUTED_VALUE"""),"EFDS")</f>
        <v>EFDS</v>
      </c>
      <c r="K105" s="7"/>
    </row>
    <row r="106" spans="1:11" ht="12.75">
      <c r="A106" s="4">
        <f ca="1">IFERROR(__xludf.DUMMYFUNCTION("""COMPUTED_VALUE"""),38201)</f>
        <v>38201</v>
      </c>
      <c r="B106" s="1" t="str">
        <f ca="1">IFERROR(__xludf.DUMMYFUNCTION("""COMPUTED_VALUE"""),"Ali Hassan Zulfiqar ali")</f>
        <v>Ali Hassan Zulfiqar ali</v>
      </c>
      <c r="C106" s="1" t="str">
        <f ca="1">IFERROR(__xludf.DUMMYFUNCTION("""COMPUTED_VALUE"""),"1200-2300")</f>
        <v>1200-2300</v>
      </c>
      <c r="D106" s="1" t="str">
        <f ca="1">IFERROR(__xludf.DUMMYFUNCTION("""COMPUTED_VALUE"""),"Mon")</f>
        <v>Mon</v>
      </c>
      <c r="E106" s="1" t="str">
        <f ca="1">IFERROR(__xludf.DUMMYFUNCTION("""COMPUTED_VALUE"""),"Deira")</f>
        <v>Deira</v>
      </c>
      <c r="F106" s="1" t="str">
        <f ca="1">IFERROR(__xludf.DUMMYFUNCTION("""COMPUTED_VALUE"""),"regular_biker")</f>
        <v>regular_biker</v>
      </c>
      <c r="G106" s="1" t="str">
        <f ca="1">IFERROR(__xludf.DUMMYFUNCTION("""COMPUTED_VALUE"""),"Express Fast Delivery Service")</f>
        <v>Express Fast Delivery Service</v>
      </c>
      <c r="H106" s="1">
        <f ca="1">IFERROR(__xludf.DUMMYFUNCTION("""COMPUTED_VALUE"""),518200)</f>
        <v>518200</v>
      </c>
      <c r="I106" s="1"/>
      <c r="J106" s="1" t="str">
        <f ca="1">IFERROR(__xludf.DUMMYFUNCTION("""COMPUTED_VALUE"""),"EFDS")</f>
        <v>EFDS</v>
      </c>
    </row>
    <row r="107" spans="1:11" ht="12.75">
      <c r="A107" s="4">
        <f ca="1">IFERROR(__xludf.DUMMYFUNCTION("""COMPUTED_VALUE"""),84329)</f>
        <v>84329</v>
      </c>
      <c r="B107" s="1" t="str">
        <f ca="1">IFERROR(__xludf.DUMMYFUNCTION("""COMPUTED_VALUE"""),"Mahamodul Hasan Sohel Mohammad Ali")</f>
        <v>Mahamodul Hasan Sohel Mohammad Ali</v>
      </c>
      <c r="C107" s="1" t="str">
        <f ca="1">IFERROR(__xludf.DUMMYFUNCTION("""COMPUTED_VALUE"""),"1200-2300")</f>
        <v>1200-2300</v>
      </c>
      <c r="D107" s="1" t="str">
        <f ca="1">IFERROR(__xludf.DUMMYFUNCTION("""COMPUTED_VALUE"""),"Thu")</f>
        <v>Thu</v>
      </c>
      <c r="E107" s="1" t="str">
        <f ca="1">IFERROR(__xludf.DUMMYFUNCTION("""COMPUTED_VALUE"""),"Karama")</f>
        <v>Karama</v>
      </c>
      <c r="F107" s="1" t="str">
        <f ca="1">IFERROR(__xludf.DUMMYFUNCTION("""COMPUTED_VALUE"""),"regular_biker")</f>
        <v>regular_biker</v>
      </c>
      <c r="G107" s="1" t="str">
        <f ca="1">IFERROR(__xludf.DUMMYFUNCTION("""COMPUTED_VALUE"""),"Express Fast Delivery Service")</f>
        <v>Express Fast Delivery Service</v>
      </c>
      <c r="H107" s="1">
        <f ca="1">IFERROR(__xludf.DUMMYFUNCTION("""COMPUTED_VALUE"""),528355)</f>
        <v>528355</v>
      </c>
      <c r="I107" s="1"/>
      <c r="J107" s="1" t="str">
        <f ca="1">IFERROR(__xludf.DUMMYFUNCTION("""COMPUTED_VALUE"""),"EFDS")</f>
        <v>EFDS</v>
      </c>
    </row>
    <row r="108" spans="1:11" ht="12.75">
      <c r="A108" s="4">
        <f ca="1">IFERROR(__xludf.DUMMYFUNCTION("""COMPUTED_VALUE"""),85163)</f>
        <v>85163</v>
      </c>
      <c r="B108" s="1" t="str">
        <f ca="1">IFERROR(__xludf.DUMMYFUNCTION("""COMPUTED_VALUE"""),"Danish Qureshi Fateh Muhammad Qureshi")</f>
        <v>Danish Qureshi Fateh Muhammad Qureshi</v>
      </c>
      <c r="C108" s="1" t="str">
        <f ca="1">IFERROR(__xludf.DUMMYFUNCTION("""COMPUTED_VALUE"""),"1200-2300")</f>
        <v>1200-2300</v>
      </c>
      <c r="D108" s="1" t="str">
        <f ca="1">IFERROR(__xludf.DUMMYFUNCTION("""COMPUTED_VALUE"""),"Mon")</f>
        <v>Mon</v>
      </c>
      <c r="E108" s="1" t="str">
        <f ca="1">IFERROR(__xludf.DUMMYFUNCTION("""COMPUTED_VALUE"""),"Alwarqa")</f>
        <v>Alwarqa</v>
      </c>
      <c r="F108" s="1" t="str">
        <f ca="1">IFERROR(__xludf.DUMMYFUNCTION("""COMPUTED_VALUE"""),"regular_biker")</f>
        <v>regular_biker</v>
      </c>
      <c r="G108" s="1" t="str">
        <f ca="1">IFERROR(__xludf.DUMMYFUNCTION("""COMPUTED_VALUE"""),"Express Fast Delivery Service")</f>
        <v>Express Fast Delivery Service</v>
      </c>
      <c r="H108" s="1">
        <f ca="1">IFERROR(__xludf.DUMMYFUNCTION("""COMPUTED_VALUE"""),529123)</f>
        <v>529123</v>
      </c>
      <c r="I108" s="1"/>
      <c r="J108" s="1" t="str">
        <f ca="1">IFERROR(__xludf.DUMMYFUNCTION("""COMPUTED_VALUE"""),"EFDS")</f>
        <v>EFDS</v>
      </c>
      <c r="K108" s="5"/>
    </row>
    <row r="109" spans="1:11" ht="12.75">
      <c r="A109" s="4">
        <f ca="1">IFERROR(__xludf.DUMMYFUNCTION("""COMPUTED_VALUE"""),18318)</f>
        <v>18318</v>
      </c>
      <c r="B109" s="1" t="str">
        <f ca="1">IFERROR(__xludf.DUMMYFUNCTION("""COMPUTED_VALUE"""),"Sher Afghan")</f>
        <v>Sher Afghan</v>
      </c>
      <c r="C109" s="1" t="str">
        <f ca="1">IFERROR(__xludf.DUMMYFUNCTION("""COMPUTED_VALUE"""),"1200-2300")</f>
        <v>1200-2300</v>
      </c>
      <c r="D109" s="1" t="str">
        <f ca="1">IFERROR(__xludf.DUMMYFUNCTION("""COMPUTED_VALUE"""),"Tue")</f>
        <v>Tue</v>
      </c>
      <c r="E109" s="1" t="str">
        <f ca="1">IFERROR(__xludf.DUMMYFUNCTION("""COMPUTED_VALUE"""),"Deira")</f>
        <v>Deira</v>
      </c>
      <c r="F109" s="1" t="str">
        <f ca="1">IFERROR(__xludf.DUMMYFUNCTION("""COMPUTED_VALUE"""),"regular_biker")</f>
        <v>regular_biker</v>
      </c>
      <c r="G109" s="1" t="str">
        <f ca="1">IFERROR(__xludf.DUMMYFUNCTION("""COMPUTED_VALUE"""),"Express Fast Delivery Service")</f>
        <v>Express Fast Delivery Service</v>
      </c>
      <c r="H109" s="1">
        <f ca="1">IFERROR(__xludf.DUMMYFUNCTION("""COMPUTED_VALUE"""),511811)</f>
        <v>511811</v>
      </c>
      <c r="I109" s="1"/>
      <c r="J109" s="1" t="str">
        <f ca="1">IFERROR(__xludf.DUMMYFUNCTION("""COMPUTED_VALUE"""),"EFDS")</f>
        <v>EFDS</v>
      </c>
      <c r="K109" s="6"/>
    </row>
    <row r="110" spans="1:11" ht="12.75">
      <c r="A110" s="4">
        <f ca="1">IFERROR(__xludf.DUMMYFUNCTION("""COMPUTED_VALUE"""),23943)</f>
        <v>23943</v>
      </c>
      <c r="B110" s="1" t="str">
        <f ca="1">IFERROR(__xludf.DUMMYFUNCTION("""COMPUTED_VALUE"""),"Irshad Ahamad Muhammad Afzal")</f>
        <v>Irshad Ahamad Muhammad Afzal</v>
      </c>
      <c r="C110" s="1" t="str">
        <f ca="1">IFERROR(__xludf.DUMMYFUNCTION("""COMPUTED_VALUE"""),"1200-2300")</f>
        <v>1200-2300</v>
      </c>
      <c r="D110" s="1" t="str">
        <f ca="1">IFERROR(__xludf.DUMMYFUNCTION("""COMPUTED_VALUE"""),"Wed")</f>
        <v>Wed</v>
      </c>
      <c r="E110" s="1" t="str">
        <f ca="1">IFERROR(__xludf.DUMMYFUNCTION("""COMPUTED_VALUE"""),"Deira")</f>
        <v>Deira</v>
      </c>
      <c r="F110" s="1" t="str">
        <f ca="1">IFERROR(__xludf.DUMMYFUNCTION("""COMPUTED_VALUE"""),"regular_biker")</f>
        <v>regular_biker</v>
      </c>
      <c r="G110" s="1" t="str">
        <f ca="1">IFERROR(__xludf.DUMMYFUNCTION("""COMPUTED_VALUE"""),"Express Fast Delivery Service")</f>
        <v>Express Fast Delivery Service</v>
      </c>
      <c r="H110" s="1">
        <f ca="1">IFERROR(__xludf.DUMMYFUNCTION("""COMPUTED_VALUE"""),514042)</f>
        <v>514042</v>
      </c>
      <c r="I110" s="1"/>
      <c r="J110" s="1" t="str">
        <f ca="1">IFERROR(__xludf.DUMMYFUNCTION("""COMPUTED_VALUE"""),"EFDS")</f>
        <v>EFDS</v>
      </c>
      <c r="K110" s="6"/>
    </row>
    <row r="111" spans="1:11" ht="12.75">
      <c r="A111" s="4">
        <f ca="1">IFERROR(__xludf.DUMMYFUNCTION("""COMPUTED_VALUE"""),10988)</f>
        <v>10988</v>
      </c>
      <c r="B111" s="1" t="str">
        <f ca="1">IFERROR(__xludf.DUMMYFUNCTION("""COMPUTED_VALUE"""),"Faisal Nadeem Muhammad Fayyaz")</f>
        <v>Faisal Nadeem Muhammad Fayyaz</v>
      </c>
      <c r="C111" s="1" t="str">
        <f ca="1">IFERROR(__xludf.DUMMYFUNCTION("""COMPUTED_VALUE"""),"1200-2300")</f>
        <v>1200-2300</v>
      </c>
      <c r="D111" s="1" t="str">
        <f ca="1">IFERROR(__xludf.DUMMYFUNCTION("""COMPUTED_VALUE"""),"Mon")</f>
        <v>Mon</v>
      </c>
      <c r="E111" s="1" t="str">
        <f ca="1">IFERROR(__xludf.DUMMYFUNCTION("""COMPUTED_VALUE"""),"Deira")</f>
        <v>Deira</v>
      </c>
      <c r="F111" s="1" t="str">
        <f ca="1">IFERROR(__xludf.DUMMYFUNCTION("""COMPUTED_VALUE"""),"regular_biker")</f>
        <v>regular_biker</v>
      </c>
      <c r="G111" s="1" t="str">
        <f ca="1">IFERROR(__xludf.DUMMYFUNCTION("""COMPUTED_VALUE"""),"Express Fast Delivery Service")</f>
        <v>Express Fast Delivery Service</v>
      </c>
      <c r="H111" s="1">
        <f ca="1">IFERROR(__xludf.DUMMYFUNCTION("""COMPUTED_VALUE"""),508354)</f>
        <v>508354</v>
      </c>
      <c r="I111" s="1"/>
      <c r="J111" s="1" t="str">
        <f ca="1">IFERROR(__xludf.DUMMYFUNCTION("""COMPUTED_VALUE"""),"EFDS")</f>
        <v>EFDS</v>
      </c>
    </row>
    <row r="112" spans="1:11" ht="12.75">
      <c r="A112" s="4">
        <f ca="1">IFERROR(__xludf.DUMMYFUNCTION("""COMPUTED_VALUE"""),93936)</f>
        <v>93936</v>
      </c>
      <c r="B112" s="1" t="str">
        <f ca="1">IFERROR(__xludf.DUMMYFUNCTION("""COMPUTED_VALUE"""),"Edward Avissey")</f>
        <v>Edward Avissey</v>
      </c>
      <c r="C112" s="1" t="str">
        <f ca="1">IFERROR(__xludf.DUMMYFUNCTION("""COMPUTED_VALUE"""),"1200-2300")</f>
        <v>1200-2300</v>
      </c>
      <c r="D112" s="1" t="str">
        <f ca="1">IFERROR(__xludf.DUMMYFUNCTION("""COMPUTED_VALUE"""),"Wed")</f>
        <v>Wed</v>
      </c>
      <c r="E112" s="1" t="str">
        <f ca="1">IFERROR(__xludf.DUMMYFUNCTION("""COMPUTED_VALUE"""),"Karama")</f>
        <v>Karama</v>
      </c>
      <c r="F112" s="1" t="str">
        <f ca="1">IFERROR(__xludf.DUMMYFUNCTION("""COMPUTED_VALUE"""),"regular_biker")</f>
        <v>regular_biker</v>
      </c>
      <c r="G112" s="1" t="str">
        <f ca="1">IFERROR(__xludf.DUMMYFUNCTION("""COMPUTED_VALUE"""),"Express Fast Delivery Service")</f>
        <v>Express Fast Delivery Service</v>
      </c>
      <c r="H112" s="1">
        <f ca="1">IFERROR(__xludf.DUMMYFUNCTION("""COMPUTED_VALUE"""),532605)</f>
        <v>532605</v>
      </c>
      <c r="I112" s="1"/>
      <c r="J112" s="1" t="str">
        <f ca="1">IFERROR(__xludf.DUMMYFUNCTION("""COMPUTED_VALUE"""),"EFDS")</f>
        <v>EFDS</v>
      </c>
    </row>
    <row r="113" spans="1:11" ht="12.75">
      <c r="A113" s="4">
        <f ca="1">IFERROR(__xludf.DUMMYFUNCTION("""COMPUTED_VALUE"""),19295)</f>
        <v>19295</v>
      </c>
      <c r="B113" s="1" t="str">
        <f ca="1">IFERROR(__xludf.DUMMYFUNCTION("""COMPUTED_VALUE"""),"Talha Badar Shahid Iqbal")</f>
        <v>Talha Badar Shahid Iqbal</v>
      </c>
      <c r="C113" s="1" t="str">
        <f ca="1">IFERROR(__xludf.DUMMYFUNCTION("""COMPUTED_VALUE"""),"1200-2300")</f>
        <v>1200-2300</v>
      </c>
      <c r="D113" s="1" t="str">
        <f ca="1">IFERROR(__xludf.DUMMYFUNCTION("""COMPUTED_VALUE"""),"Wed")</f>
        <v>Wed</v>
      </c>
      <c r="E113" s="1" t="str">
        <f ca="1">IFERROR(__xludf.DUMMYFUNCTION("""COMPUTED_VALUE"""),"Karama")</f>
        <v>Karama</v>
      </c>
      <c r="F113" s="1" t="str">
        <f ca="1">IFERROR(__xludf.DUMMYFUNCTION("""COMPUTED_VALUE"""),"regular_biker")</f>
        <v>regular_biker</v>
      </c>
      <c r="G113" s="1" t="str">
        <f ca="1">IFERROR(__xludf.DUMMYFUNCTION("""COMPUTED_VALUE"""),"Express Fast Delivery Service")</f>
        <v>Express Fast Delivery Service</v>
      </c>
      <c r="H113" s="1">
        <f ca="1">IFERROR(__xludf.DUMMYFUNCTION("""COMPUTED_VALUE"""),512426)</f>
        <v>512426</v>
      </c>
      <c r="I113" s="1"/>
      <c r="J113" s="1" t="str">
        <f ca="1">IFERROR(__xludf.DUMMYFUNCTION("""COMPUTED_VALUE"""),"EFDS")</f>
        <v>EFDS</v>
      </c>
      <c r="K113" s="6"/>
    </row>
    <row r="114" spans="1:11" ht="15">
      <c r="A114" s="4">
        <f ca="1">IFERROR(__xludf.DUMMYFUNCTION("""COMPUTED_VALUE"""),63484)</f>
        <v>63484</v>
      </c>
      <c r="B114" s="1" t="str">
        <f ca="1">IFERROR(__xludf.DUMMYFUNCTION("""COMPUTED_VALUE"""),"Muhammad Asif Muhammad Saddique")</f>
        <v>Muhammad Asif Muhammad Saddique</v>
      </c>
      <c r="C114" s="1" t="str">
        <f ca="1">IFERROR(__xludf.DUMMYFUNCTION("""COMPUTED_VALUE"""),"1200-2300")</f>
        <v>1200-2300</v>
      </c>
      <c r="D114" s="1" t="str">
        <f ca="1">IFERROR(__xludf.DUMMYFUNCTION("""COMPUTED_VALUE"""),"Mon")</f>
        <v>Mon</v>
      </c>
      <c r="E114" s="1" t="str">
        <f ca="1">IFERROR(__xludf.DUMMYFUNCTION("""COMPUTED_VALUE"""),"Karama")</f>
        <v>Karama</v>
      </c>
      <c r="F114" s="1" t="str">
        <f ca="1">IFERROR(__xludf.DUMMYFUNCTION("""COMPUTED_VALUE"""),"regular_biker")</f>
        <v>regular_biker</v>
      </c>
      <c r="G114" s="1" t="str">
        <f ca="1">IFERROR(__xludf.DUMMYFUNCTION("""COMPUTED_VALUE"""),"Express Fast Delivery Service")</f>
        <v>Express Fast Delivery Service</v>
      </c>
      <c r="H114" s="1">
        <f ca="1">IFERROR(__xludf.DUMMYFUNCTION("""COMPUTED_VALUE"""),523441)</f>
        <v>523441</v>
      </c>
      <c r="I114" s="1"/>
      <c r="J114" s="1" t="str">
        <f ca="1">IFERROR(__xludf.DUMMYFUNCTION("""COMPUTED_VALUE"""),"EFDS")</f>
        <v>EFDS</v>
      </c>
      <c r="K114" s="7"/>
    </row>
    <row r="115" spans="1:11" ht="12.75">
      <c r="A115" s="4">
        <f ca="1">IFERROR(__xludf.DUMMYFUNCTION("""COMPUTED_VALUE"""),12023)</f>
        <v>12023</v>
      </c>
      <c r="B115" s="1" t="str">
        <f ca="1">IFERROR(__xludf.DUMMYFUNCTION("""COMPUTED_VALUE"""),"Asad Ali Riaz Ahmad")</f>
        <v>Asad Ali Riaz Ahmad</v>
      </c>
      <c r="C115" s="1" t="str">
        <f ca="1">IFERROR(__xludf.DUMMYFUNCTION("""COMPUTED_VALUE"""),"1200-2300")</f>
        <v>1200-2300</v>
      </c>
      <c r="D115" s="1" t="str">
        <f ca="1">IFERROR(__xludf.DUMMYFUNCTION("""COMPUTED_VALUE"""),"Wed")</f>
        <v>Wed</v>
      </c>
      <c r="E115" s="1" t="str">
        <f ca="1">IFERROR(__xludf.DUMMYFUNCTION("""COMPUTED_VALUE"""),"Marina")</f>
        <v>Marina</v>
      </c>
      <c r="F115" s="1" t="str">
        <f ca="1">IFERROR(__xludf.DUMMYFUNCTION("""COMPUTED_VALUE"""),"regular_biker")</f>
        <v>regular_biker</v>
      </c>
      <c r="G115" s="1" t="str">
        <f ca="1">IFERROR(__xludf.DUMMYFUNCTION("""COMPUTED_VALUE"""),"Express Fast Delivery Service")</f>
        <v>Express Fast Delivery Service</v>
      </c>
      <c r="H115" s="1">
        <f ca="1">IFERROR(__xludf.DUMMYFUNCTION("""COMPUTED_VALUE"""),509178)</f>
        <v>509178</v>
      </c>
      <c r="I115" s="1"/>
      <c r="J115" s="1" t="str">
        <f ca="1">IFERROR(__xludf.DUMMYFUNCTION("""COMPUTED_VALUE"""),"EFDS")</f>
        <v>EFDS</v>
      </c>
    </row>
    <row r="116" spans="1:11" ht="12.75">
      <c r="A116" s="4">
        <f ca="1">IFERROR(__xludf.DUMMYFUNCTION("""COMPUTED_VALUE"""),62816)</f>
        <v>62816</v>
      </c>
      <c r="B116" s="1" t="str">
        <f ca="1">IFERROR(__xludf.DUMMYFUNCTION("""COMPUTED_VALUE"""),"Jafer Abbas Ghulam Abbas")</f>
        <v>Jafer Abbas Ghulam Abbas</v>
      </c>
      <c r="C116" s="1" t="str">
        <f ca="1">IFERROR(__xludf.DUMMYFUNCTION("""COMPUTED_VALUE"""),"1200-2300")</f>
        <v>1200-2300</v>
      </c>
      <c r="D116" s="1" t="str">
        <f ca="1">IFERROR(__xludf.DUMMYFUNCTION("""COMPUTED_VALUE"""),"Mon")</f>
        <v>Mon</v>
      </c>
      <c r="E116" s="1" t="str">
        <f ca="1">IFERROR(__xludf.DUMMYFUNCTION("""COMPUTED_VALUE"""),"Marina")</f>
        <v>Marina</v>
      </c>
      <c r="F116" s="1" t="str">
        <f ca="1">IFERROR(__xludf.DUMMYFUNCTION("""COMPUTED_VALUE"""),"regular_biker")</f>
        <v>regular_biker</v>
      </c>
      <c r="G116" s="1" t="str">
        <f ca="1">IFERROR(__xludf.DUMMYFUNCTION("""COMPUTED_VALUE"""),"Express Fast Delivery Service")</f>
        <v>Express Fast Delivery Service</v>
      </c>
      <c r="H116" s="1">
        <f ca="1">IFERROR(__xludf.DUMMYFUNCTION("""COMPUTED_VALUE"""),523094)</f>
        <v>523094</v>
      </c>
      <c r="I116" s="1"/>
      <c r="J116" s="1" t="str">
        <f ca="1">IFERROR(__xludf.DUMMYFUNCTION("""COMPUTED_VALUE"""),"EFDS")</f>
        <v>EFDS</v>
      </c>
    </row>
    <row r="117" spans="1:11" ht="12.75">
      <c r="A117" s="4">
        <f ca="1">IFERROR(__xludf.DUMMYFUNCTION("""COMPUTED_VALUE"""),78964)</f>
        <v>78964</v>
      </c>
      <c r="B117" s="1" t="str">
        <f ca="1">IFERROR(__xludf.DUMMYFUNCTION("""COMPUTED_VALUE"""),"Hussnain Asif Butt Asif Javed")</f>
        <v>Hussnain Asif Butt Asif Javed</v>
      </c>
      <c r="C117" s="1" t="str">
        <f ca="1">IFERROR(__xludf.DUMMYFUNCTION("""COMPUTED_VALUE"""),"1200-2300")</f>
        <v>1200-2300</v>
      </c>
      <c r="D117" s="1" t="str">
        <f ca="1">IFERROR(__xludf.DUMMYFUNCTION("""COMPUTED_VALUE"""),"Wed")</f>
        <v>Wed</v>
      </c>
      <c r="E117" s="1" t="str">
        <f ca="1">IFERROR(__xludf.DUMMYFUNCTION("""COMPUTED_VALUE"""),"Siliconoasis")</f>
        <v>Siliconoasis</v>
      </c>
      <c r="F117" s="1" t="str">
        <f ca="1">IFERROR(__xludf.DUMMYFUNCTION("""COMPUTED_VALUE"""),"regular_biker")</f>
        <v>regular_biker</v>
      </c>
      <c r="G117" s="1" t="str">
        <f ca="1">IFERROR(__xludf.DUMMYFUNCTION("""COMPUTED_VALUE"""),"Express Fast Delivery Service")</f>
        <v>Express Fast Delivery Service</v>
      </c>
      <c r="H117" s="1">
        <f ca="1">IFERROR(__xludf.DUMMYFUNCTION("""COMPUTED_VALUE"""),527595)</f>
        <v>527595</v>
      </c>
      <c r="I117" s="1"/>
      <c r="J117" s="1" t="str">
        <f ca="1">IFERROR(__xludf.DUMMYFUNCTION("""COMPUTED_VALUE"""),"EFDS")</f>
        <v>EFDS</v>
      </c>
      <c r="K117" s="5"/>
    </row>
    <row r="118" spans="1:11" ht="12.75">
      <c r="A118" s="4">
        <f ca="1">IFERROR(__xludf.DUMMYFUNCTION("""COMPUTED_VALUE"""),92572)</f>
        <v>92572</v>
      </c>
      <c r="B118" s="1" t="str">
        <f ca="1">IFERROR(__xludf.DUMMYFUNCTION("""COMPUTED_VALUE"""),"Ahmed Nawaz Muhammad Nawaz")</f>
        <v>Ahmed Nawaz Muhammad Nawaz</v>
      </c>
      <c r="C118" s="1" t="str">
        <f ca="1">IFERROR(__xludf.DUMMYFUNCTION("""COMPUTED_VALUE"""),"1200-2300")</f>
        <v>1200-2300</v>
      </c>
      <c r="D118" s="1" t="str">
        <f ca="1">IFERROR(__xludf.DUMMYFUNCTION("""COMPUTED_VALUE"""),"Mon")</f>
        <v>Mon</v>
      </c>
      <c r="E118" s="1" t="str">
        <f ca="1">IFERROR(__xludf.DUMMYFUNCTION("""COMPUTED_VALUE"""),"Marina")</f>
        <v>Marina</v>
      </c>
      <c r="F118" s="1" t="str">
        <f ca="1">IFERROR(__xludf.DUMMYFUNCTION("""COMPUTED_VALUE"""),"regular_biker")</f>
        <v>regular_biker</v>
      </c>
      <c r="G118" s="1" t="str">
        <f ca="1">IFERROR(__xludf.DUMMYFUNCTION("""COMPUTED_VALUE"""),"Express Fast Delivery Service")</f>
        <v>Express Fast Delivery Service</v>
      </c>
      <c r="H118" s="1">
        <f ca="1">IFERROR(__xludf.DUMMYFUNCTION("""COMPUTED_VALUE"""),532143)</f>
        <v>532143</v>
      </c>
      <c r="I118" s="1"/>
      <c r="J118" s="1" t="str">
        <f ca="1">IFERROR(__xludf.DUMMYFUNCTION("""COMPUTED_VALUE"""),"EFDS")</f>
        <v>EFDS</v>
      </c>
    </row>
    <row r="119" spans="1:11" ht="12.75">
      <c r="A119" s="4">
        <f ca="1">IFERROR(__xludf.DUMMYFUNCTION("""COMPUTED_VALUE"""),11369)</f>
        <v>11369</v>
      </c>
      <c r="B119" s="1" t="str">
        <f ca="1">IFERROR(__xludf.DUMMYFUNCTION("""COMPUTED_VALUE"""),"Muhammad Noman Muhammad Ashfaq")</f>
        <v>Muhammad Noman Muhammad Ashfaq</v>
      </c>
      <c r="C119" s="1" t="str">
        <f ca="1">IFERROR(__xludf.DUMMYFUNCTION("""COMPUTED_VALUE"""),"1200-2300")</f>
        <v>1200-2300</v>
      </c>
      <c r="D119" s="1" t="str">
        <f ca="1">IFERROR(__xludf.DUMMYFUNCTION("""COMPUTED_VALUE"""),"Tue")</f>
        <v>Tue</v>
      </c>
      <c r="E119" s="1" t="str">
        <f ca="1">IFERROR(__xludf.DUMMYFUNCTION("""COMPUTED_VALUE"""),"Siliconoasis")</f>
        <v>Siliconoasis</v>
      </c>
      <c r="F119" s="1" t="str">
        <f ca="1">IFERROR(__xludf.DUMMYFUNCTION("""COMPUTED_VALUE"""),"regular_biker")</f>
        <v>regular_biker</v>
      </c>
      <c r="G119" s="1" t="str">
        <f ca="1">IFERROR(__xludf.DUMMYFUNCTION("""COMPUTED_VALUE"""),"Express Fast Delivery Service")</f>
        <v>Express Fast Delivery Service</v>
      </c>
      <c r="H119" s="1">
        <f ca="1">IFERROR(__xludf.DUMMYFUNCTION("""COMPUTED_VALUE"""),508675)</f>
        <v>508675</v>
      </c>
      <c r="I119" s="1"/>
      <c r="J119" s="1" t="str">
        <f ca="1">IFERROR(__xludf.DUMMYFUNCTION("""COMPUTED_VALUE"""),"EFDS")</f>
        <v>EFDS</v>
      </c>
    </row>
    <row r="120" spans="1:11" ht="12.75">
      <c r="A120" s="4">
        <f ca="1">IFERROR(__xludf.DUMMYFUNCTION("""COMPUTED_VALUE"""),12516)</f>
        <v>12516</v>
      </c>
      <c r="B120" s="1" t="str">
        <f ca="1">IFERROR(__xludf.DUMMYFUNCTION("""COMPUTED_VALUE"""),"Nauman Ajmal Bashir Ahmed")</f>
        <v>Nauman Ajmal Bashir Ahmed</v>
      </c>
      <c r="C120" s="1" t="str">
        <f ca="1">IFERROR(__xludf.DUMMYFUNCTION("""COMPUTED_VALUE"""),"1200-2300")</f>
        <v>1200-2300</v>
      </c>
      <c r="D120" s="1" t="str">
        <f ca="1">IFERROR(__xludf.DUMMYFUNCTION("""COMPUTED_VALUE"""),"Sun")</f>
        <v>Sun</v>
      </c>
      <c r="E120" s="1" t="str">
        <f ca="1">IFERROR(__xludf.DUMMYFUNCTION("""COMPUTED_VALUE"""),"Marina")</f>
        <v>Marina</v>
      </c>
      <c r="F120" s="1" t="str">
        <f ca="1">IFERROR(__xludf.DUMMYFUNCTION("""COMPUTED_VALUE"""),"regular_biker")</f>
        <v>regular_biker</v>
      </c>
      <c r="G120" s="1" t="str">
        <f ca="1">IFERROR(__xludf.DUMMYFUNCTION("""COMPUTED_VALUE"""),"Express Fast Delivery Service")</f>
        <v>Express Fast Delivery Service</v>
      </c>
      <c r="H120" s="1">
        <f ca="1">IFERROR(__xludf.DUMMYFUNCTION("""COMPUTED_VALUE"""),509462)</f>
        <v>509462</v>
      </c>
      <c r="I120" s="1"/>
      <c r="J120" s="1" t="str">
        <f ca="1">IFERROR(__xludf.DUMMYFUNCTION("""COMPUTED_VALUE"""),"EFDS")</f>
        <v>EFDS</v>
      </c>
      <c r="K120" s="6"/>
    </row>
    <row r="121" spans="1:11" ht="12.75">
      <c r="A121" s="4">
        <f ca="1">IFERROR(__xludf.DUMMYFUNCTION("""COMPUTED_VALUE"""),64050)</f>
        <v>64050</v>
      </c>
      <c r="B121" s="1" t="str">
        <f ca="1">IFERROR(__xludf.DUMMYFUNCTION("""COMPUTED_VALUE"""),"Shahzad Ali Nawab Din")</f>
        <v>Shahzad Ali Nawab Din</v>
      </c>
      <c r="C121" s="1" t="str">
        <f ca="1">IFERROR(__xludf.DUMMYFUNCTION("""COMPUTED_VALUE"""),"1200-2300")</f>
        <v>1200-2300</v>
      </c>
      <c r="D121" s="1" t="str">
        <f ca="1">IFERROR(__xludf.DUMMYFUNCTION("""COMPUTED_VALUE"""),"Mon")</f>
        <v>Mon</v>
      </c>
      <c r="E121" s="1" t="str">
        <f ca="1">IFERROR(__xludf.DUMMYFUNCTION("""COMPUTED_VALUE"""),"Marina")</f>
        <v>Marina</v>
      </c>
      <c r="F121" s="1" t="str">
        <f ca="1">IFERROR(__xludf.DUMMYFUNCTION("""COMPUTED_VALUE"""),"regular_biker")</f>
        <v>regular_biker</v>
      </c>
      <c r="G121" s="1" t="str">
        <f ca="1">IFERROR(__xludf.DUMMYFUNCTION("""COMPUTED_VALUE"""),"Express Fast Delivery Service")</f>
        <v>Express Fast Delivery Service</v>
      </c>
      <c r="H121" s="1">
        <f ca="1">IFERROR(__xludf.DUMMYFUNCTION("""COMPUTED_VALUE"""),523566)</f>
        <v>523566</v>
      </c>
      <c r="I121" s="1"/>
      <c r="J121" s="1" t="str">
        <f ca="1">IFERROR(__xludf.DUMMYFUNCTION("""COMPUTED_VALUE"""),"EFDS")</f>
        <v>EFDS</v>
      </c>
      <c r="K121" s="5"/>
    </row>
    <row r="122" spans="1:11" ht="12.75">
      <c r="A122" s="4">
        <f ca="1">IFERROR(__xludf.DUMMYFUNCTION("""COMPUTED_VALUE"""),80597)</f>
        <v>80597</v>
      </c>
      <c r="B122" s="1" t="str">
        <f ca="1">IFERROR(__xludf.DUMMYFUNCTION("""COMPUTED_VALUE"""),"Amir Hussain Allah Bakhsh")</f>
        <v>Amir Hussain Allah Bakhsh</v>
      </c>
      <c r="C122" s="1" t="str">
        <f ca="1">IFERROR(__xludf.DUMMYFUNCTION("""COMPUTED_VALUE"""),"1200-2300")</f>
        <v>1200-2300</v>
      </c>
      <c r="D122" s="1" t="str">
        <f ca="1">IFERROR(__xludf.DUMMYFUNCTION("""COMPUTED_VALUE"""),"Wed")</f>
        <v>Wed</v>
      </c>
      <c r="E122" s="1" t="str">
        <f ca="1">IFERROR(__xludf.DUMMYFUNCTION("""COMPUTED_VALUE"""),"Marina")</f>
        <v>Marina</v>
      </c>
      <c r="F122" s="1" t="str">
        <f ca="1">IFERROR(__xludf.DUMMYFUNCTION("""COMPUTED_VALUE"""),"regular_biker")</f>
        <v>regular_biker</v>
      </c>
      <c r="G122" s="1" t="str">
        <f ca="1">IFERROR(__xludf.DUMMYFUNCTION("""COMPUTED_VALUE"""),"Express Fast Delivery Service")</f>
        <v>Express Fast Delivery Service</v>
      </c>
      <c r="H122" s="1">
        <f ca="1">IFERROR(__xludf.DUMMYFUNCTION("""COMPUTED_VALUE"""),528051)</f>
        <v>528051</v>
      </c>
      <c r="I122" s="1"/>
      <c r="J122" s="1" t="str">
        <f ca="1">IFERROR(__xludf.DUMMYFUNCTION("""COMPUTED_VALUE"""),"EFDS")</f>
        <v>EFDS</v>
      </c>
    </row>
    <row r="123" spans="1:11" ht="12.75">
      <c r="A123" s="4">
        <f ca="1">IFERROR(__xludf.DUMMYFUNCTION("""COMPUTED_VALUE"""),30753)</f>
        <v>30753</v>
      </c>
      <c r="B123" s="1" t="str">
        <f ca="1">IFERROR(__xludf.DUMMYFUNCTION("""COMPUTED_VALUE"""),"Shahzaib ahmad muhammad asjad munir")</f>
        <v>Shahzaib ahmad muhammad asjad munir</v>
      </c>
      <c r="C123" s="1" t="str">
        <f ca="1">IFERROR(__xludf.DUMMYFUNCTION("""COMPUTED_VALUE"""),"1200-2300")</f>
        <v>1200-2300</v>
      </c>
      <c r="D123" s="1" t="str">
        <f ca="1">IFERROR(__xludf.DUMMYFUNCTION("""COMPUTED_VALUE"""),"Fri")</f>
        <v>Fri</v>
      </c>
      <c r="E123" s="1" t="str">
        <f ca="1">IFERROR(__xludf.DUMMYFUNCTION("""COMPUTED_VALUE"""),"Touristclubarea")</f>
        <v>Touristclubarea</v>
      </c>
      <c r="F123" s="1" t="str">
        <f ca="1">IFERROR(__xludf.DUMMYFUNCTION("""COMPUTED_VALUE"""),"regular_biker")</f>
        <v>regular_biker</v>
      </c>
      <c r="G123" s="1" t="str">
        <f ca="1">IFERROR(__xludf.DUMMYFUNCTION("""COMPUTED_VALUE"""),"Express Fast Delivery Service")</f>
        <v>Express Fast Delivery Service</v>
      </c>
      <c r="H123" s="1">
        <f ca="1">IFERROR(__xludf.DUMMYFUNCTION("""COMPUTED_VALUE"""),516563)</f>
        <v>516563</v>
      </c>
      <c r="I123" s="1"/>
      <c r="J123" s="1" t="str">
        <f ca="1">IFERROR(__xludf.DUMMYFUNCTION("""COMPUTED_VALUE"""),"EFDS")</f>
        <v>EFDS</v>
      </c>
      <c r="K123" s="5"/>
    </row>
    <row r="124" spans="1:11" ht="12.75">
      <c r="A124" s="4">
        <f ca="1">IFERROR(__xludf.DUMMYFUNCTION("""COMPUTED_VALUE"""),58905)</f>
        <v>58905</v>
      </c>
      <c r="B124" s="1" t="str">
        <f ca="1">IFERROR(__xludf.DUMMYFUNCTION("""COMPUTED_VALUE"""),"Shehroz Faisal Faisal Saeed")</f>
        <v>Shehroz Faisal Faisal Saeed</v>
      </c>
      <c r="C124" s="1" t="str">
        <f ca="1">IFERROR(__xludf.DUMMYFUNCTION("""COMPUTED_VALUE"""),"1200-2300")</f>
        <v>1200-2300</v>
      </c>
      <c r="D124" s="1" t="str">
        <f ca="1">IFERROR(__xludf.DUMMYFUNCTION("""COMPUTED_VALUE"""),"Mon")</f>
        <v>Mon</v>
      </c>
      <c r="E124" s="1" t="str">
        <f ca="1">IFERROR(__xludf.DUMMYFUNCTION("""COMPUTED_VALUE"""),"Rasalkhaimah")</f>
        <v>Rasalkhaimah</v>
      </c>
      <c r="F124" s="1" t="str">
        <f ca="1">IFERROR(__xludf.DUMMYFUNCTION("""COMPUTED_VALUE"""),"regular_biker")</f>
        <v>regular_biker</v>
      </c>
      <c r="G124" s="1" t="str">
        <f ca="1">IFERROR(__xludf.DUMMYFUNCTION("""COMPUTED_VALUE"""),"Express Fast Delivery Service")</f>
        <v>Express Fast Delivery Service</v>
      </c>
      <c r="H124" s="1">
        <f ca="1">IFERROR(__xludf.DUMMYFUNCTION("""COMPUTED_VALUE"""),522041)</f>
        <v>522041</v>
      </c>
      <c r="I124" s="1"/>
      <c r="J124" s="1" t="str">
        <f ca="1">IFERROR(__xludf.DUMMYFUNCTION("""COMPUTED_VALUE"""),"EFDS")</f>
        <v>EFDS</v>
      </c>
    </row>
    <row r="125" spans="1:11" ht="12.75">
      <c r="A125" s="4">
        <f ca="1">IFERROR(__xludf.DUMMYFUNCTION("""COMPUTED_VALUE"""),61814)</f>
        <v>61814</v>
      </c>
      <c r="B125" s="1" t="str">
        <f ca="1">IFERROR(__xludf.DUMMYFUNCTION("""COMPUTED_VALUE"""),"Shamraiz Akhtar Ghulam Qadir")</f>
        <v>Shamraiz Akhtar Ghulam Qadir</v>
      </c>
      <c r="C125" s="1" t="str">
        <f ca="1">IFERROR(__xludf.DUMMYFUNCTION("""COMPUTED_VALUE"""),"1200-2300")</f>
        <v>1200-2300</v>
      </c>
      <c r="D125" s="1" t="str">
        <f ca="1">IFERROR(__xludf.DUMMYFUNCTION("""COMPUTED_VALUE"""),"Tue")</f>
        <v>Tue</v>
      </c>
      <c r="E125" s="1" t="str">
        <f ca="1">IFERROR(__xludf.DUMMYFUNCTION("""COMPUTED_VALUE"""),"Ummalquwain")</f>
        <v>Ummalquwain</v>
      </c>
      <c r="F125" s="1" t="str">
        <f ca="1">IFERROR(__xludf.DUMMYFUNCTION("""COMPUTED_VALUE"""),"regular_biker")</f>
        <v>regular_biker</v>
      </c>
      <c r="G125" s="1" t="str">
        <f ca="1">IFERROR(__xludf.DUMMYFUNCTION("""COMPUTED_VALUE"""),"Express Fast Delivery Service")</f>
        <v>Express Fast Delivery Service</v>
      </c>
      <c r="H125" s="1">
        <f ca="1">IFERROR(__xludf.DUMMYFUNCTION("""COMPUTED_VALUE"""),522773)</f>
        <v>522773</v>
      </c>
      <c r="I125" s="1"/>
      <c r="J125" s="1" t="str">
        <f ca="1">IFERROR(__xludf.DUMMYFUNCTION("""COMPUTED_VALUE"""),"EFDS")</f>
        <v>EFDS</v>
      </c>
    </row>
    <row r="126" spans="1:11" ht="12.75">
      <c r="A126" s="4">
        <f ca="1">IFERROR(__xludf.DUMMYFUNCTION("""COMPUTED_VALUE"""),7641)</f>
        <v>7641</v>
      </c>
      <c r="B126" s="1" t="str">
        <f ca="1">IFERROR(__xludf.DUMMYFUNCTION("""COMPUTED_VALUE"""),"Kamran Khan Muhammad Zaman")</f>
        <v>Kamran Khan Muhammad Zaman</v>
      </c>
      <c r="C126" s="1" t="str">
        <f ca="1">IFERROR(__xludf.DUMMYFUNCTION("""COMPUTED_VALUE"""),"1300-2400")</f>
        <v>1300-2400</v>
      </c>
      <c r="D126" s="1" t="str">
        <f ca="1">IFERROR(__xludf.DUMMYFUNCTION("""COMPUTED_VALUE"""),"Thu")</f>
        <v>Thu</v>
      </c>
      <c r="E126" s="1" t="str">
        <f ca="1">IFERROR(__xludf.DUMMYFUNCTION("""COMPUTED_VALUE"""),"Alwarqa")</f>
        <v>Alwarqa</v>
      </c>
      <c r="F126" s="1" t="str">
        <f ca="1">IFERROR(__xludf.DUMMYFUNCTION("""COMPUTED_VALUE"""),"regular_biker")</f>
        <v>regular_biker</v>
      </c>
      <c r="G126" s="1" t="str">
        <f ca="1">IFERROR(__xludf.DUMMYFUNCTION("""COMPUTED_VALUE"""),"Express Fast Delivery Service")</f>
        <v>Express Fast Delivery Service</v>
      </c>
      <c r="H126" s="1">
        <f ca="1">IFERROR(__xludf.DUMMYFUNCTION("""COMPUTED_VALUE"""),506264)</f>
        <v>506264</v>
      </c>
      <c r="I126" s="1"/>
      <c r="J126" s="1" t="str">
        <f ca="1">IFERROR(__xludf.DUMMYFUNCTION("""COMPUTED_VALUE"""),"EFDS")</f>
        <v>EFDS</v>
      </c>
    </row>
    <row r="127" spans="1:11" ht="12.75">
      <c r="A127" s="4">
        <f ca="1">IFERROR(__xludf.DUMMYFUNCTION("""COMPUTED_VALUE"""),7639)</f>
        <v>7639</v>
      </c>
      <c r="B127" s="1" t="str">
        <f ca="1">IFERROR(__xludf.DUMMYFUNCTION("""COMPUTED_VALUE"""),"Imran Khan Ghafoor Khan")</f>
        <v>Imran Khan Ghafoor Khan</v>
      </c>
      <c r="C127" s="1" t="str">
        <f ca="1">IFERROR(__xludf.DUMMYFUNCTION("""COMPUTED_VALUE"""),"1300-2400")</f>
        <v>1300-2400</v>
      </c>
      <c r="D127" s="1" t="str">
        <f ca="1">IFERROR(__xludf.DUMMYFUNCTION("""COMPUTED_VALUE"""),"Thu")</f>
        <v>Thu</v>
      </c>
      <c r="E127" s="1" t="str">
        <f ca="1">IFERROR(__xludf.DUMMYFUNCTION("""COMPUTED_VALUE"""),"Deira")</f>
        <v>Deira</v>
      </c>
      <c r="F127" s="1" t="str">
        <f ca="1">IFERROR(__xludf.DUMMYFUNCTION("""COMPUTED_VALUE"""),"regular_biker")</f>
        <v>regular_biker</v>
      </c>
      <c r="G127" s="1" t="str">
        <f ca="1">IFERROR(__xludf.DUMMYFUNCTION("""COMPUTED_VALUE"""),"Express Fast Delivery Service")</f>
        <v>Express Fast Delivery Service</v>
      </c>
      <c r="H127" s="1">
        <f ca="1">IFERROR(__xludf.DUMMYFUNCTION("""COMPUTED_VALUE"""),506262)</f>
        <v>506262</v>
      </c>
      <c r="I127" s="1"/>
      <c r="J127" s="1" t="str">
        <f ca="1">IFERROR(__xludf.DUMMYFUNCTION("""COMPUTED_VALUE"""),"EFDS")</f>
        <v>EFDS</v>
      </c>
    </row>
    <row r="128" spans="1:11" ht="12.75">
      <c r="A128" s="4">
        <f ca="1">IFERROR(__xludf.DUMMYFUNCTION("""COMPUTED_VALUE"""),64871)</f>
        <v>64871</v>
      </c>
      <c r="B128" s="1" t="str">
        <f ca="1">IFERROR(__xludf.DUMMYFUNCTION("""COMPUTED_VALUE"""),"Mohit Rampal")</f>
        <v>Mohit Rampal</v>
      </c>
      <c r="C128" s="1" t="str">
        <f ca="1">IFERROR(__xludf.DUMMYFUNCTION("""COMPUTED_VALUE"""),"1300-2400")</f>
        <v>1300-2400</v>
      </c>
      <c r="D128" s="1" t="str">
        <f ca="1">IFERROR(__xludf.DUMMYFUNCTION("""COMPUTED_VALUE"""),"Thu")</f>
        <v>Thu</v>
      </c>
      <c r="E128" s="1" t="str">
        <f ca="1">IFERROR(__xludf.DUMMYFUNCTION("""COMPUTED_VALUE"""),"Karama")</f>
        <v>Karama</v>
      </c>
      <c r="F128" s="1" t="str">
        <f ca="1">IFERROR(__xludf.DUMMYFUNCTION("""COMPUTED_VALUE"""),"regular_biker")</f>
        <v>regular_biker</v>
      </c>
      <c r="G128" s="1" t="str">
        <f ca="1">IFERROR(__xludf.DUMMYFUNCTION("""COMPUTED_VALUE"""),"Express Fast Delivery Service")</f>
        <v>Express Fast Delivery Service</v>
      </c>
      <c r="H128" s="1">
        <f ca="1">IFERROR(__xludf.DUMMYFUNCTION("""COMPUTED_VALUE"""),523852)</f>
        <v>523852</v>
      </c>
      <c r="I128" s="1"/>
      <c r="J128" s="1" t="str">
        <f ca="1">IFERROR(__xludf.DUMMYFUNCTION("""COMPUTED_VALUE"""),"EFDS")</f>
        <v>EFDS</v>
      </c>
      <c r="K128" s="5"/>
    </row>
    <row r="129" spans="1:11" ht="12.75">
      <c r="A129" s="4">
        <f ca="1">IFERROR(__xludf.DUMMYFUNCTION("""COMPUTED_VALUE"""),90152)</f>
        <v>90152</v>
      </c>
      <c r="B129" s="1" t="str">
        <f ca="1">IFERROR(__xludf.DUMMYFUNCTION("""COMPUTED_VALUE"""),"Libere Nshimirimana")</f>
        <v>Libere Nshimirimana</v>
      </c>
      <c r="C129" s="1" t="str">
        <f ca="1">IFERROR(__xludf.DUMMYFUNCTION("""COMPUTED_VALUE"""),"1300-2400")</f>
        <v>1300-2400</v>
      </c>
      <c r="D129" s="1" t="str">
        <f ca="1">IFERROR(__xludf.DUMMYFUNCTION("""COMPUTED_VALUE"""),"Wed")</f>
        <v>Wed</v>
      </c>
      <c r="E129" s="1" t="str">
        <f ca="1">IFERROR(__xludf.DUMMYFUNCTION("""COMPUTED_VALUE"""),"Deira")</f>
        <v>Deira</v>
      </c>
      <c r="F129" s="1" t="str">
        <f ca="1">IFERROR(__xludf.DUMMYFUNCTION("""COMPUTED_VALUE"""),"regular_biker")</f>
        <v>regular_biker</v>
      </c>
      <c r="G129" s="1" t="str">
        <f ca="1">IFERROR(__xludf.DUMMYFUNCTION("""COMPUTED_VALUE"""),"Express Fast Delivery Service")</f>
        <v>Express Fast Delivery Service</v>
      </c>
      <c r="H129" s="1">
        <f ca="1">IFERROR(__xludf.DUMMYFUNCTION("""COMPUTED_VALUE"""),531092)</f>
        <v>531092</v>
      </c>
      <c r="I129" s="1"/>
      <c r="J129" s="1" t="str">
        <f ca="1">IFERROR(__xludf.DUMMYFUNCTION("""COMPUTED_VALUE"""),"EFDS")</f>
        <v>EFDS</v>
      </c>
    </row>
    <row r="130" spans="1:11" ht="12.75">
      <c r="A130" s="4">
        <f ca="1">IFERROR(__xludf.DUMMYFUNCTION("""COMPUTED_VALUE"""),93347)</f>
        <v>93347</v>
      </c>
      <c r="B130" s="1" t="str">
        <f ca="1">IFERROR(__xludf.DUMMYFUNCTION("""COMPUTED_VALUE"""),"Ashikur Rahman Md Shamim Hossain")</f>
        <v>Ashikur Rahman Md Shamim Hossain</v>
      </c>
      <c r="C130" s="1" t="str">
        <f ca="1">IFERROR(__xludf.DUMMYFUNCTION("""COMPUTED_VALUE"""),"1300-2400")</f>
        <v>1300-2400</v>
      </c>
      <c r="D130" s="1" t="str">
        <f ca="1">IFERROR(__xludf.DUMMYFUNCTION("""COMPUTED_VALUE"""),"Tue")</f>
        <v>Tue</v>
      </c>
      <c r="E130" s="1" t="str">
        <f ca="1">IFERROR(__xludf.DUMMYFUNCTION("""COMPUTED_VALUE"""),"Businessbay")</f>
        <v>Businessbay</v>
      </c>
      <c r="F130" s="1" t="str">
        <f ca="1">IFERROR(__xludf.DUMMYFUNCTION("""COMPUTED_VALUE"""),"regular_biker")</f>
        <v>regular_biker</v>
      </c>
      <c r="G130" s="1" t="str">
        <f ca="1">IFERROR(__xludf.DUMMYFUNCTION("""COMPUTED_VALUE"""),"Express Fast Delivery Service")</f>
        <v>Express Fast Delivery Service</v>
      </c>
      <c r="H130" s="1">
        <f ca="1">IFERROR(__xludf.DUMMYFUNCTION("""COMPUTED_VALUE"""),531618)</f>
        <v>531618</v>
      </c>
      <c r="I130" s="1"/>
      <c r="J130" s="1" t="str">
        <f ca="1">IFERROR(__xludf.DUMMYFUNCTION("""COMPUTED_VALUE"""),"EFDS")</f>
        <v>EFDS</v>
      </c>
    </row>
    <row r="131" spans="1:11" ht="15">
      <c r="A131" s="4">
        <f ca="1">IFERROR(__xludf.DUMMYFUNCTION("""COMPUTED_VALUE"""),65085)</f>
        <v>65085</v>
      </c>
      <c r="B131" s="1" t="str">
        <f ca="1">IFERROR(__xludf.DUMMYFUNCTION("""COMPUTED_VALUE"""),"Harrison Anwar Masih")</f>
        <v>Harrison Anwar Masih</v>
      </c>
      <c r="C131" s="1" t="str">
        <f ca="1">IFERROR(__xludf.DUMMYFUNCTION("""COMPUTED_VALUE"""),"1300-2400")</f>
        <v>1300-2400</v>
      </c>
      <c r="D131" s="1" t="str">
        <f ca="1">IFERROR(__xludf.DUMMYFUNCTION("""COMPUTED_VALUE"""),"Tue")</f>
        <v>Tue</v>
      </c>
      <c r="E131" s="1" t="str">
        <f ca="1">IFERROR(__xludf.DUMMYFUNCTION("""COMPUTED_VALUE"""),"Deira")</f>
        <v>Deira</v>
      </c>
      <c r="F131" s="1" t="str">
        <f ca="1">IFERROR(__xludf.DUMMYFUNCTION("""COMPUTED_VALUE"""),"regular_biker")</f>
        <v>regular_biker</v>
      </c>
      <c r="G131" s="1" t="str">
        <f ca="1">IFERROR(__xludf.DUMMYFUNCTION("""COMPUTED_VALUE"""),"Express Fast Delivery Service")</f>
        <v>Express Fast Delivery Service</v>
      </c>
      <c r="H131" s="1">
        <f ca="1">IFERROR(__xludf.DUMMYFUNCTION("""COMPUTED_VALUE"""),523977)</f>
        <v>523977</v>
      </c>
      <c r="I131" s="1"/>
      <c r="J131" s="1" t="str">
        <f ca="1">IFERROR(__xludf.DUMMYFUNCTION("""COMPUTED_VALUE"""),"EFDS")</f>
        <v>EFDS</v>
      </c>
      <c r="K131" s="7"/>
    </row>
    <row r="132" spans="1:11" ht="12.75">
      <c r="A132" s="4">
        <f ca="1">IFERROR(__xludf.DUMMYFUNCTION("""COMPUTED_VALUE"""),65372)</f>
        <v>65372</v>
      </c>
      <c r="B132" s="1" t="str">
        <f ca="1">IFERROR(__xludf.DUMMYFUNCTION("""COMPUTED_VALUE"""),"Muhammad Tariq Ashiq Muhammad")</f>
        <v>Muhammad Tariq Ashiq Muhammad</v>
      </c>
      <c r="C132" s="1" t="str">
        <f ca="1">IFERROR(__xludf.DUMMYFUNCTION("""COMPUTED_VALUE"""),"1300-2400")</f>
        <v>1300-2400</v>
      </c>
      <c r="D132" s="1" t="str">
        <f ca="1">IFERROR(__xludf.DUMMYFUNCTION("""COMPUTED_VALUE"""),"Wed")</f>
        <v>Wed</v>
      </c>
      <c r="E132" s="1" t="str">
        <f ca="1">IFERROR(__xludf.DUMMYFUNCTION("""COMPUTED_VALUE"""),"Marina")</f>
        <v>Marina</v>
      </c>
      <c r="F132" s="1" t="str">
        <f ca="1">IFERROR(__xludf.DUMMYFUNCTION("""COMPUTED_VALUE"""),"regular_biker")</f>
        <v>regular_biker</v>
      </c>
      <c r="G132" s="1" t="str">
        <f ca="1">IFERROR(__xludf.DUMMYFUNCTION("""COMPUTED_VALUE"""),"Express Fast Delivery Service")</f>
        <v>Express Fast Delivery Service</v>
      </c>
      <c r="H132" s="1">
        <f ca="1">IFERROR(__xludf.DUMMYFUNCTION("""COMPUTED_VALUE"""),524116)</f>
        <v>524116</v>
      </c>
      <c r="I132" s="1"/>
      <c r="J132" s="1" t="str">
        <f ca="1">IFERROR(__xludf.DUMMYFUNCTION("""COMPUTED_VALUE"""),"EFDS")</f>
        <v>EFDS</v>
      </c>
    </row>
    <row r="133" spans="1:11" ht="15">
      <c r="A133" s="4">
        <f ca="1">IFERROR(__xludf.DUMMYFUNCTION("""COMPUTED_VALUE"""),95778)</f>
        <v>95778</v>
      </c>
      <c r="B133" s="1" t="str">
        <f ca="1">IFERROR(__xludf.DUMMYFUNCTION("""COMPUTED_VALUE"""),"Muhammad Jazib Shabir Ahmed")</f>
        <v>Muhammad Jazib Shabir Ahmed</v>
      </c>
      <c r="C133" s="1" t="str">
        <f ca="1">IFERROR(__xludf.DUMMYFUNCTION("""COMPUTED_VALUE"""),"1300-2400")</f>
        <v>1300-2400</v>
      </c>
      <c r="D133" s="1" t="str">
        <f ca="1">IFERROR(__xludf.DUMMYFUNCTION("""COMPUTED_VALUE"""),"Thu")</f>
        <v>Thu</v>
      </c>
      <c r="E133" s="1" t="str">
        <f ca="1">IFERROR(__xludf.DUMMYFUNCTION("""COMPUTED_VALUE"""),"Marina")</f>
        <v>Marina</v>
      </c>
      <c r="F133" s="1" t="str">
        <f ca="1">IFERROR(__xludf.DUMMYFUNCTION("""COMPUTED_VALUE"""),"regular_biker")</f>
        <v>regular_biker</v>
      </c>
      <c r="G133" s="1" t="str">
        <f ca="1">IFERROR(__xludf.DUMMYFUNCTION("""COMPUTED_VALUE"""),"Express Fast Delivery Service")</f>
        <v>Express Fast Delivery Service</v>
      </c>
      <c r="H133" s="1">
        <f ca="1">IFERROR(__xludf.DUMMYFUNCTION("""COMPUTED_VALUE"""),514963)</f>
        <v>514963</v>
      </c>
      <c r="I133" s="1"/>
      <c r="J133" s="1" t="str">
        <f ca="1">IFERROR(__xludf.DUMMYFUNCTION("""COMPUTED_VALUE"""),"EFDS")</f>
        <v>EFDS</v>
      </c>
      <c r="K133" s="7"/>
    </row>
    <row r="134" spans="1:11" ht="12.75">
      <c r="A134" s="4">
        <f ca="1">IFERROR(__xludf.DUMMYFUNCTION("""COMPUTED_VALUE"""),91970)</f>
        <v>91970</v>
      </c>
      <c r="B134" s="1" t="str">
        <f ca="1">IFERROR(__xludf.DUMMYFUNCTION("""COMPUTED_VALUE"""),"Muhammad Irfan Khan Muhammad Sadiq")</f>
        <v>Muhammad Irfan Khan Muhammad Sadiq</v>
      </c>
      <c r="C134" s="1" t="str">
        <f ca="1">IFERROR(__xludf.DUMMYFUNCTION("""COMPUTED_VALUE"""),"1300-2400")</f>
        <v>1300-2400</v>
      </c>
      <c r="D134" s="1" t="str">
        <f ca="1">IFERROR(__xludf.DUMMYFUNCTION("""COMPUTED_VALUE"""),"Wed")</f>
        <v>Wed</v>
      </c>
      <c r="E134" s="1" t="str">
        <f ca="1">IFERROR(__xludf.DUMMYFUNCTION("""COMPUTED_VALUE"""),"Siliconoasis")</f>
        <v>Siliconoasis</v>
      </c>
      <c r="F134" s="1" t="str">
        <f ca="1">IFERROR(__xludf.DUMMYFUNCTION("""COMPUTED_VALUE"""),"regular_biker")</f>
        <v>regular_biker</v>
      </c>
      <c r="G134" s="1" t="str">
        <f ca="1">IFERROR(__xludf.DUMMYFUNCTION("""COMPUTED_VALUE"""),"Express Fast Delivery Service")</f>
        <v>Express Fast Delivery Service</v>
      </c>
      <c r="H134" s="1">
        <f ca="1">IFERROR(__xludf.DUMMYFUNCTION("""COMPUTED_VALUE"""),531909)</f>
        <v>531909</v>
      </c>
      <c r="I134" s="1"/>
      <c r="J134" s="1" t="str">
        <f ca="1">IFERROR(__xludf.DUMMYFUNCTION("""COMPUTED_VALUE"""),"EFDS")</f>
        <v>EFDS</v>
      </c>
    </row>
    <row r="135" spans="1:11" ht="15">
      <c r="A135" s="4">
        <f ca="1">IFERROR(__xludf.DUMMYFUNCTION("""COMPUTED_VALUE"""),74835)</f>
        <v>74835</v>
      </c>
      <c r="B135" s="1" t="str">
        <f ca="1">IFERROR(__xludf.DUMMYFUNCTION("""COMPUTED_VALUE"""),"Farman Uddin Rahman Uddin")</f>
        <v>Farman Uddin Rahman Uddin</v>
      </c>
      <c r="C135" s="1" t="str">
        <f ca="1">IFERROR(__xludf.DUMMYFUNCTION("""COMPUTED_VALUE"""),"1300-2400")</f>
        <v>1300-2400</v>
      </c>
      <c r="D135" s="1" t="str">
        <f ca="1">IFERROR(__xludf.DUMMYFUNCTION("""COMPUTED_VALUE"""),"Mon")</f>
        <v>Mon</v>
      </c>
      <c r="E135" s="1" t="str">
        <f ca="1">IFERROR(__xludf.DUMMYFUNCTION("""COMPUTED_VALUE"""),"Baniyas")</f>
        <v>Baniyas</v>
      </c>
      <c r="F135" s="1" t="str">
        <f ca="1">IFERROR(__xludf.DUMMYFUNCTION("""COMPUTED_VALUE"""),"regular_biker")</f>
        <v>regular_biker</v>
      </c>
      <c r="G135" s="1" t="str">
        <f ca="1">IFERROR(__xludf.DUMMYFUNCTION("""COMPUTED_VALUE"""),"Express Fast Delivery Service")</f>
        <v>Express Fast Delivery Service</v>
      </c>
      <c r="H135" s="1">
        <f ca="1">IFERROR(__xludf.DUMMYFUNCTION("""COMPUTED_VALUE"""),526548)</f>
        <v>526548</v>
      </c>
      <c r="I135" s="1"/>
      <c r="J135" s="1" t="str">
        <f ca="1">IFERROR(__xludf.DUMMYFUNCTION("""COMPUTED_VALUE"""),"EFDS")</f>
        <v>EFDS</v>
      </c>
      <c r="K135" s="7"/>
    </row>
    <row r="136" spans="1:11" ht="12.75">
      <c r="A136" s="4">
        <f ca="1">IFERROR(__xludf.DUMMYFUNCTION("""COMPUTED_VALUE"""),18964)</f>
        <v>18964</v>
      </c>
      <c r="B136" s="1" t="str">
        <f ca="1">IFERROR(__xludf.DUMMYFUNCTION("""COMPUTED_VALUE"""),"Sarmad Ali Imtiaz Ahmed")</f>
        <v>Sarmad Ali Imtiaz Ahmed</v>
      </c>
      <c r="C136" s="1" t="str">
        <f ca="1">IFERROR(__xludf.DUMMYFUNCTION("""COMPUTED_VALUE"""),"1300-2400")</f>
        <v>1300-2400</v>
      </c>
      <c r="D136" s="1" t="str">
        <f ca="1">IFERROR(__xludf.DUMMYFUNCTION("""COMPUTED_VALUE"""),"Mon")</f>
        <v>Mon</v>
      </c>
      <c r="E136" s="1" t="str">
        <f ca="1">IFERROR(__xludf.DUMMYFUNCTION("""COMPUTED_VALUE"""),"Musaffah")</f>
        <v>Musaffah</v>
      </c>
      <c r="F136" s="1" t="str">
        <f ca="1">IFERROR(__xludf.DUMMYFUNCTION("""COMPUTED_VALUE"""),"regular_biker")</f>
        <v>regular_biker</v>
      </c>
      <c r="G136" s="1" t="str">
        <f ca="1">IFERROR(__xludf.DUMMYFUNCTION("""COMPUTED_VALUE"""),"Express Fast Delivery Service")</f>
        <v>Express Fast Delivery Service</v>
      </c>
      <c r="H136" s="1">
        <f ca="1">IFERROR(__xludf.DUMMYFUNCTION("""COMPUTED_VALUE"""),512275)</f>
        <v>512275</v>
      </c>
      <c r="I136" s="1"/>
      <c r="J136" s="1" t="str">
        <f ca="1">IFERROR(__xludf.DUMMYFUNCTION("""COMPUTED_VALUE"""),"EFDS")</f>
        <v>EFDS</v>
      </c>
    </row>
    <row r="137" spans="1:11" ht="12.75">
      <c r="A137" s="4">
        <f ca="1">IFERROR(__xludf.DUMMYFUNCTION("""COMPUTED_VALUE"""),93664)</f>
        <v>93664</v>
      </c>
      <c r="B137" s="1" t="str">
        <f ca="1">IFERROR(__xludf.DUMMYFUNCTION("""COMPUTED_VALUE"""),"Hanif Ullah")</f>
        <v>Hanif Ullah</v>
      </c>
      <c r="C137" s="1" t="str">
        <f ca="1">IFERROR(__xludf.DUMMYFUNCTION("""COMPUTED_VALUE"""),"1300-2400")</f>
        <v>1300-2400</v>
      </c>
      <c r="D137" s="1" t="str">
        <f ca="1">IFERROR(__xludf.DUMMYFUNCTION("""COMPUTED_VALUE"""),"Wed")</f>
        <v>Wed</v>
      </c>
      <c r="E137" s="1" t="str">
        <f ca="1">IFERROR(__xludf.DUMMYFUNCTION("""COMPUTED_VALUE"""),"Touristclubarea")</f>
        <v>Touristclubarea</v>
      </c>
      <c r="F137" s="1" t="str">
        <f ca="1">IFERROR(__xludf.DUMMYFUNCTION("""COMPUTED_VALUE"""),"regular_biker")</f>
        <v>regular_biker</v>
      </c>
      <c r="G137" s="1" t="str">
        <f ca="1">IFERROR(__xludf.DUMMYFUNCTION("""COMPUTED_VALUE"""),"Express Fast Delivery Service")</f>
        <v>Express Fast Delivery Service</v>
      </c>
      <c r="H137" s="1">
        <f ca="1">IFERROR(__xludf.DUMMYFUNCTION("""COMPUTED_VALUE"""),532537)</f>
        <v>532537</v>
      </c>
      <c r="I137" s="1"/>
      <c r="J137" s="1" t="str">
        <f ca="1">IFERROR(__xludf.DUMMYFUNCTION("""COMPUTED_VALUE"""),"EFDS")</f>
        <v>EFDS</v>
      </c>
      <c r="K137" s="6"/>
    </row>
    <row r="139" spans="1:11" ht="12.75">
      <c r="K139" s="5"/>
    </row>
    <row r="145" spans="11:11" ht="12.75">
      <c r="K145" s="6"/>
    </row>
    <row r="147" spans="11:11" ht="12.75">
      <c r="K147" s="5"/>
    </row>
    <row r="148" spans="11:11" ht="12.75">
      <c r="K148" s="5"/>
    </row>
    <row r="153" spans="11:11" ht="12.75">
      <c r="K153" s="5"/>
    </row>
    <row r="155" spans="11:11" ht="12.75">
      <c r="K155" s="5"/>
    </row>
    <row r="157" spans="11:11" ht="12.75">
      <c r="K157" s="6"/>
    </row>
    <row r="158" spans="11:11" ht="12.75">
      <c r="K158" s="5"/>
    </row>
    <row r="160" spans="11:11" ht="12.75">
      <c r="K160" s="5"/>
    </row>
    <row r="164" spans="11:11" ht="12.75">
      <c r="K164" s="5"/>
    </row>
    <row r="165" spans="11:11" ht="12.75">
      <c r="K165" s="6"/>
    </row>
    <row r="166" spans="11:11" ht="12.75">
      <c r="K166" s="6"/>
    </row>
    <row r="167" spans="11:11" ht="12.75">
      <c r="K167" s="5"/>
    </row>
    <row r="174" spans="11:11" ht="12.75">
      <c r="K174" s="6"/>
    </row>
    <row r="177" spans="11:11" ht="12.75">
      <c r="K177" s="5"/>
    </row>
    <row r="178" spans="11:11" ht="12.75">
      <c r="K178" s="5"/>
    </row>
    <row r="181" spans="11:11" ht="12.75">
      <c r="K181" s="5"/>
    </row>
    <row r="187" spans="11:11" ht="12.75">
      <c r="K187" s="5"/>
    </row>
    <row r="188" spans="11:11" ht="12.75">
      <c r="K188" s="5"/>
    </row>
  </sheetData>
  <customSheetViews>
    <customSheetView guid="{B0CB7A9D-C161-473C-BC01-D7AAFB6E35F9}" filter="1" showAutoFilter="1">
      <pageMargins left="0.7" right="0.7" top="0.75" bottom="0.75" header="0.3" footer="0.3"/>
      <autoFilter ref="K174:K255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Shoaib Rizwan</cp:lastModifiedBy>
  <dcterms:modified xsi:type="dcterms:W3CDTF">2025-04-09T11:49:52Z</dcterms:modified>
</cp:coreProperties>
</file>