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104rrc/Desktop/hw1/"/>
    </mc:Choice>
  </mc:AlternateContent>
  <xr:revisionPtr revIDLastSave="0" documentId="13_ncr:1_{8C0289AE-4A3F-654A-9EF3-8660A24B92AC}" xr6:coauthVersionLast="47" xr6:coauthVersionMax="47" xr10:uidLastSave="{00000000-0000-0000-0000-000000000000}"/>
  <bookViews>
    <workbookView xWindow="47180" yWindow="860" windowWidth="19060" windowHeight="18840" activeTab="5" xr2:uid="{00000000-000D-0000-FFFF-FFFF00000000}"/>
  </bookViews>
  <sheets>
    <sheet name="Crowdfunding" sheetId="1" r:id="rId1"/>
    <sheet name="Category Stats" sheetId="11" r:id="rId2"/>
    <sheet name="Subcategory Stats" sheetId="17" r:id="rId3"/>
    <sheet name="Outcomes Based on Launch Date" sheetId="9" r:id="rId4"/>
    <sheet name="Bonus 1" sheetId="18" r:id="rId5"/>
    <sheet name="Bonus 2" sheetId="19" r:id="rId6"/>
  </sheets>
  <calcPr calcId="191029"/>
  <pivotCaches>
    <pivotCache cacheId="3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9" l="1"/>
  <c r="C13" i="18"/>
  <c r="C3" i="18"/>
  <c r="D3" i="18"/>
  <c r="D2" i="18"/>
  <c r="C6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D5" i="18"/>
  <c r="C5" i="18"/>
  <c r="D4" i="18"/>
  <c r="C4" i="18"/>
  <c r="E4" i="18" s="1"/>
  <c r="B4" i="18"/>
  <c r="F4" i="18" s="1"/>
  <c r="B13" i="18"/>
  <c r="D13" i="18"/>
  <c r="B3" i="18"/>
  <c r="B12" i="18"/>
  <c r="B11" i="18"/>
  <c r="B10" i="18"/>
  <c r="E10" i="18" s="1"/>
  <c r="B9" i="18"/>
  <c r="E9" i="18" s="1"/>
  <c r="B8" i="18"/>
  <c r="B7" i="18"/>
  <c r="E7" i="18" s="1"/>
  <c r="B5" i="18"/>
  <c r="B6" i="18"/>
  <c r="C2" i="18"/>
  <c r="C14" i="18" s="1"/>
  <c r="B2" i="18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6" i="1"/>
  <c r="R7" i="1"/>
  <c r="R8" i="1"/>
  <c r="R9" i="1"/>
  <c r="R10" i="1"/>
  <c r="R11" i="1"/>
  <c r="R12" i="1"/>
  <c r="R13" i="1"/>
  <c r="R14" i="1"/>
  <c r="R15" i="1"/>
  <c r="R4" i="1"/>
  <c r="R5" i="1"/>
  <c r="R3" i="1"/>
  <c r="R2" i="1"/>
  <c r="Q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5" i="1"/>
  <c r="Q6" i="1"/>
  <c r="Q7" i="1"/>
  <c r="Q8" i="1"/>
  <c r="Q9" i="1"/>
  <c r="Q10" i="1"/>
  <c r="Q11" i="1"/>
  <c r="Q12" i="1"/>
  <c r="Q3" i="1"/>
  <c r="Q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F11" i="18" l="1"/>
  <c r="G5" i="18"/>
  <c r="H9" i="18"/>
  <c r="G9" i="18"/>
  <c r="G10" i="18"/>
  <c r="H3" i="18"/>
  <c r="H7" i="18"/>
  <c r="H4" i="18"/>
  <c r="F6" i="18"/>
  <c r="H10" i="18"/>
  <c r="G3" i="18"/>
  <c r="H11" i="18"/>
  <c r="F5" i="18"/>
  <c r="G7" i="18"/>
  <c r="G13" i="18"/>
  <c r="E2" i="18"/>
  <c r="F2" i="18" s="1"/>
  <c r="F10" i="18"/>
  <c r="G2" i="18"/>
  <c r="E8" i="18"/>
  <c r="G8" i="18" s="1"/>
  <c r="F9" i="18"/>
  <c r="E5" i="18"/>
  <c r="H5" i="18" s="1"/>
  <c r="E11" i="18"/>
  <c r="G11" i="18" s="1"/>
  <c r="G4" i="18"/>
  <c r="F7" i="18"/>
  <c r="H2" i="18"/>
  <c r="E12" i="18"/>
  <c r="H12" i="18" s="1"/>
  <c r="E6" i="18"/>
  <c r="G6" i="18" s="1"/>
  <c r="E3" i="18"/>
  <c r="F3" i="18" s="1"/>
  <c r="D14" i="18"/>
  <c r="E13" i="18"/>
  <c r="B14" i="18"/>
  <c r="H8" i="18" l="1"/>
  <c r="F8" i="18"/>
  <c r="G12" i="18"/>
  <c r="E14" i="18"/>
  <c r="H6" i="18"/>
  <c r="H13" i="18"/>
  <c r="F12" i="18"/>
  <c r="F13" i="18"/>
</calcChain>
</file>

<file path=xl/sharedStrings.xml><?xml version="1.0" encoding="utf-8"?>
<sst xmlns="http://schemas.openxmlformats.org/spreadsheetml/2006/main" count="6161" uniqueCount="2093">
  <si>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</si>
  <si>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</si>
  <si>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</si>
  <si>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</si>
  <si>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</si>
  <si>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</si>
  <si>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</si>
  <si>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</si>
  <si>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</si>
  <si>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</si>
  <si>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</si>
  <si>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</si>
  <si>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</si>
  <si>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</si>
  <si>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</si>
  <si>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</si>
  <si>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</si>
  <si>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</si>
  <si>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</si>
  <si>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</si>
  <si>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</si>
  <si>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</si>
  <si>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</si>
  <si>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</si>
  <si>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</si>
  <si>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</si>
  <si>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</si>
  <si>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</si>
  <si>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</si>
  <si>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</si>
  <si>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</si>
  <si>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</si>
  <si>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</si>
  <si>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</si>
  <si>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</si>
  <si>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</si>
  <si>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</si>
  <si>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</si>
  <si>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</si>
  <si>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</si>
  <si>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</si>
  <si>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</si>
  <si>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</si>
  <si>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</si>
  <si>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</si>
  <si>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</si>
  <si>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</si>
  <si>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</si>
  <si>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</si>
  <si>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</si>
  <si>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</si>
  <si>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</si>
  <si>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</si>
  <si>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</si>
  <si>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</si>
  <si>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</si>
  <si>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</si>
  <si>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</si>
  <si>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</si>
  <si>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</si>
  <si>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</si>
  <si>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</si>
  <si>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</si>
  <si>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</si>
  <si>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</si>
  <si>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</si>
  <si>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</si>
  <si>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</si>
  <si>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</si>
  <si>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</si>
  <si>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</si>
  <si>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</si>
  <si>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</si>
  <si>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</si>
  <si>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</si>
  <si>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</si>
  <si>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</si>
  <si>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</si>
  <si>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</si>
  <si>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</si>
  <si>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</si>
  <si>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</si>
  <si>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</si>
  <si>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</si>
  <si>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</si>
  <si>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</si>
  <si>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</si>
  <si>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</si>
  <si>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</si>
  <si>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</si>
  <si>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</si>
  <si>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</si>
  <si>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</si>
  <si>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</si>
  <si>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</si>
  <si>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</si>
  <si>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</si>
  <si>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</si>
  <si>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</si>
  <si>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</si>
  <si>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</si>
  <si>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</si>
  <si>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</si>
  <si>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</si>
  <si>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</si>
  <si>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</si>
  <si>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</si>
  <si>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</si>
  <si>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</si>
  <si>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</si>
  <si>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</si>
  <si>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</si>
  <si>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</si>
  <si>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</si>
  <si>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</si>
  <si>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</si>
  <si>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</si>
  <si>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</si>
  <si>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</si>
  <si>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</si>
  <si>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</si>
  <si>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</si>
  <si>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</si>
  <si>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</si>
  <si>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</si>
  <si>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</si>
  <si>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</si>
  <si>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</si>
  <si>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</si>
  <si>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</si>
  <si>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</si>
  <si>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</si>
  <si>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</si>
  <si>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</si>
  <si>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</si>
  <si>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</si>
  <si>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</si>
  <si>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</si>
  <si>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</si>
  <si>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</si>
  <si>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</si>
  <si>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</si>
  <si>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</si>
  <si>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</si>
  <si>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</si>
  <si>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</si>
  <si>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</si>
  <si>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</si>
  <si>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</si>
  <si>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</si>
  <si>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</si>
  <si>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</si>
  <si>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</si>
  <si>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</si>
  <si>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</si>
  <si>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</si>
  <si>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</si>
  <si>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</si>
  <si>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</si>
  <si>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</si>
  <si>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</si>
  <si>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</si>
  <si>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</si>
  <si>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</si>
  <si>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</si>
  <si>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</si>
  <si>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</si>
  <si>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</si>
  <si>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</si>
  <si>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</si>
  <si>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</si>
  <si>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</si>
  <si>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</si>
  <si>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</si>
  <si>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</si>
  <si>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</si>
  <si>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</si>
  <si>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</si>
  <si>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</si>
  <si>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</si>
  <si>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</si>
  <si>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</si>
  <si>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</si>
  <si>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</si>
  <si>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</si>
  <si>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</si>
  <si>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</si>
  <si>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</si>
  <si>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</si>
  <si>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</si>
  <si>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</si>
  <si>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</si>
  <si>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</si>
  <si>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</si>
  <si>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</si>
  <si>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</si>
  <si>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</si>
  <si>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</si>
  <si>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</si>
  <si>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</si>
  <si>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</si>
  <si>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</si>
  <si>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</si>
  <si>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</si>
  <si>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</si>
  <si>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</si>
  <si>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</si>
  <si>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</si>
  <si>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</si>
  <si>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</si>
  <si>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</si>
  <si>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</si>
  <si>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</si>
  <si>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</si>
  <si>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</si>
  <si>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</si>
  <si>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</si>
  <si>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</si>
  <si>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</si>
  <si>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</si>
  <si>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</si>
  <si>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</si>
  <si>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</si>
  <si>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</si>
  <si>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</si>
  <si>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</si>
  <si>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</si>
  <si>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</si>
  <si>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</si>
  <si>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</si>
  <si>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</si>
  <si>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</si>
  <si>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</si>
  <si>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</si>
  <si>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</si>
  <si>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</si>
  <si>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</si>
  <si>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</si>
  <si>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</si>
  <si>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</si>
  <si>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</si>
  <si>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</si>
  <si>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</si>
  <si>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</si>
  <si>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</si>
  <si>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</si>
  <si>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</si>
  <si>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</si>
  <si>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</si>
  <si>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</si>
  <si>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</si>
  <si>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</si>
  <si>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</si>
  <si>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</si>
  <si>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</si>
  <si>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</si>
  <si>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</si>
  <si>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</si>
  <si>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</si>
  <si>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</si>
  <si>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</si>
  <si>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</si>
  <si>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</si>
  <si>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</si>
  <si>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</si>
  <si>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</si>
  <si>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</si>
  <si>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</si>
  <si>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</si>
  <si>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</si>
  <si>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</si>
  <si>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</si>
  <si>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</si>
  <si>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</si>
  <si>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</si>
  <si>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</si>
  <si>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</si>
  <si>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</si>
  <si>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</si>
  <si>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</si>
  <si>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</si>
  <si>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</si>
  <si>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</si>
  <si>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</si>
  <si>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</si>
  <si>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</si>
  <si>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</si>
  <si>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</si>
  <si>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</si>
  <si>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</si>
  <si>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</si>
  <si>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</si>
  <si>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</si>
  <si>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</si>
  <si>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</si>
  <si>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</si>
  <si>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</si>
  <si>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</si>
  <si>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</si>
  <si>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</si>
  <si>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</si>
  <si>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</si>
  <si>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</si>
  <si>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</si>
  <si>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</si>
  <si>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</si>
  <si>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</si>
  <si>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</si>
  <si>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</si>
  <si>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</si>
  <si>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</si>
  <si>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</si>
  <si>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</si>
  <si>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</si>
  <si>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</si>
  <si>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</si>
  <si>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</si>
  <si>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</si>
  <si>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</si>
  <si>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</si>
  <si>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</si>
  <si>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</si>
  <si>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</si>
  <si>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</si>
  <si>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</si>
  <si>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</si>
  <si>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</si>
  <si>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</si>
  <si>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</si>
  <si>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</si>
  <si>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</si>
  <si>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</si>
  <si>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</si>
  <si>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</si>
  <si>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</si>
  <si>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</si>
  <si>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</si>
  <si>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</si>
  <si>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</si>
  <si>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</si>
  <si>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</si>
  <si>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</si>
  <si>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</si>
  <si>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</si>
  <si>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</si>
  <si>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</si>
  <si>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</si>
  <si>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</si>
  <si>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</si>
  <si>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</si>
  <si>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</si>
  <si>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</si>
  <si>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</si>
  <si>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</si>
  <si>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</si>
  <si>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</si>
  <si>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</si>
  <si>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</si>
  <si>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</si>
  <si>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</si>
  <si>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</si>
  <si>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</si>
  <si>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</si>
  <si>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</si>
  <si>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</si>
  <si>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</si>
  <si>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</si>
  <si>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</si>
  <si>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</si>
  <si>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</si>
  <si>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</si>
  <si>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</si>
  <si>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</si>
  <si>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</si>
  <si>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</si>
  <si>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</si>
  <si>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</si>
  <si>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</si>
  <si>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</si>
  <si>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</si>
  <si>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</si>
  <si>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</si>
  <si>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</si>
  <si>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</si>
  <si>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</si>
  <si>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</si>
  <si>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</si>
  <si>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</si>
  <si>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</si>
  <si>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</si>
  <si>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</si>
  <si>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</si>
  <si>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</si>
  <si>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</si>
  <si>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</si>
  <si>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</si>
  <si>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</si>
  <si>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</si>
  <si>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</si>
  <si>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</si>
  <si>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</si>
  <si>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</si>
  <si>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</si>
  <si>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</si>
  <si>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</si>
  <si>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</si>
  <si>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</si>
  <si>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</si>
  <si>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</si>
  <si>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</si>
  <si>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</si>
  <si>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</si>
  <si>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</si>
  <si>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</si>
  <si>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</si>
  <si>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</si>
  <si>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</si>
  <si>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</si>
  <si>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</si>
  <si>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</si>
  <si>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</si>
  <si>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</si>
  <si>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</si>
  <si>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</si>
  <si>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</si>
  <si>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</si>
  <si>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</si>
  <si>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</si>
  <si>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</si>
  <si>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</si>
  <si>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</si>
  <si>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</si>
  <si>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</si>
  <si>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</si>
  <si>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</si>
  <si>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</si>
  <si>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</si>
  <si>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</si>
  <si>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</si>
  <si>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</si>
  <si>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</si>
  <si>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</si>
  <si>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</si>
  <si>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</si>
  <si>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</si>
  <si>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</si>
  <si>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</si>
  <si>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</si>
  <si>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</si>
  <si>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</si>
  <si>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</si>
  <si>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</si>
  <si>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</si>
  <si>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</si>
  <si>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</si>
  <si>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</si>
  <si>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</si>
  <si>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</si>
  <si>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</si>
  <si>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</si>
  <si>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</si>
  <si>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</si>
  <si>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</si>
  <si>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</si>
  <si>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</si>
  <si>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</si>
  <si>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</si>
  <si>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</si>
  <si>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</si>
  <si>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</si>
  <si>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</si>
  <si>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</si>
  <si>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</si>
  <si>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</si>
  <si>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</si>
  <si>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</si>
  <si>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</si>
  <si>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</si>
  <si>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</si>
  <si>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</si>
  <si>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</si>
  <si>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</si>
  <si>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</si>
  <si>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</si>
  <si>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</si>
  <si>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</si>
  <si>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</si>
  <si>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</si>
  <si>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</si>
  <si>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</si>
  <si>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</si>
  <si>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</si>
  <si>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</si>
  <si>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</si>
  <si>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</si>
  <si>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</si>
  <si>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</si>
  <si>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</si>
  <si>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</si>
  <si>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</si>
  <si>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</si>
  <si>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</si>
  <si>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</si>
  <si>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</si>
  <si>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</si>
  <si>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</si>
  <si>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</si>
  <si>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</si>
  <si>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</si>
  <si>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</si>
  <si>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</si>
  <si>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</si>
  <si>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</si>
  <si>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</si>
  <si>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</si>
  <si>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</si>
  <si>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</si>
  <si>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</si>
  <si>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</si>
  <si>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</si>
  <si>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</si>
  <si>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</si>
  <si>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</si>
  <si>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</si>
  <si>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</si>
  <si>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</si>
  <si>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</si>
  <si>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</si>
  <si>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</si>
  <si>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</si>
  <si>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</si>
  <si>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</si>
  <si>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</si>
  <si>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</si>
  <si>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</si>
  <si>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</si>
  <si>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</si>
  <si>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</si>
  <si>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</si>
  <si>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</si>
  <si>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</si>
  <si>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</si>
  <si>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</si>
  <si>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</si>
  <si>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</si>
  <si>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</si>
  <si>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</si>
  <si>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</si>
  <si>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</si>
  <si>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</si>
  <si>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</si>
  <si>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</si>
  <si>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</si>
  <si>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</si>
  <si>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</si>
  <si>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</si>
  <si>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</si>
  <si>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</si>
  <si>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</si>
  <si>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</si>
  <si>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</si>
  <si>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</si>
  <si>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</si>
  <si>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</si>
  <si>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</si>
  <si>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</si>
  <si>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</si>
  <si>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</si>
  <si>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</si>
  <si>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</si>
  <si>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</si>
  <si>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</si>
  <si>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</si>
  <si>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</si>
  <si>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</si>
  <si>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</si>
  <si>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</si>
  <si>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</si>
  <si>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</si>
  <si>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</si>
  <si>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</si>
  <si>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</si>
  <si>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</si>
  <si>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</si>
  <si>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</si>
  <si>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</si>
  <si>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</si>
  <si>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</si>
  <si>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</si>
  <si>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</si>
  <si>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</si>
  <si>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</si>
  <si>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</si>
  <si>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</si>
  <si>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</si>
  <si>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</si>
  <si>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</si>
  <si>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</si>
  <si>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</si>
  <si>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</si>
  <si>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</si>
  <si>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</si>
  <si>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</si>
  <si>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</si>
  <si>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</si>
  <si>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</si>
  <si>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</si>
  <si>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</si>
  <si>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</si>
  <si>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</si>
  <si>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</si>
  <si>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</si>
  <si>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</si>
  <si>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</si>
  <si>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</si>
  <si>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</si>
  <si>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</si>
  <si>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</si>
  <si>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</si>
  <si>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</si>
  <si>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</si>
  <si>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</si>
  <si>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</si>
  <si>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</si>
  <si>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</si>
  <si>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</si>
  <si>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</si>
  <si>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</si>
  <si>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</si>
  <si>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</si>
  <si>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</si>
  <si>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</si>
  <si>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</si>
  <si>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</si>
  <si>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</si>
  <si>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</si>
  <si>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</si>
  <si>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</si>
  <si>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</si>
  <si>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</si>
  <si>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</si>
  <si>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</si>
  <si>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</si>
  <si>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</si>
  <si>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</si>
  <si>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</si>
  <si>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</si>
  <si>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</si>
  <si>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</si>
  <si>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</si>
  <si>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</si>
  <si>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</si>
  <si>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</si>
  <si>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</si>
  <si>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</si>
  <si>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</si>
  <si>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</si>
  <si>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</si>
  <si>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</si>
  <si>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</si>
  <si>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</si>
  <si>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</si>
  <si>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</si>
  <si>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</si>
  <si>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</si>
  <si>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</si>
  <si>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</si>
  <si>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</si>
  <si>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</si>
  <si>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</si>
  <si>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</si>
  <si>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</si>
  <si>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</si>
  <si>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</si>
  <si>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</si>
  <si>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</si>
  <si>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</si>
  <si>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</si>
  <si>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</si>
  <si>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</si>
  <si>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</si>
  <si>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</si>
  <si>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</si>
  <si>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</si>
  <si>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</si>
  <si>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</si>
  <si>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</si>
  <si>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</si>
  <si>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</si>
  <si>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</si>
  <si>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</si>
  <si>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</si>
  <si>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</si>
  <si>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</si>
  <si>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</si>
  <si>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</si>
  <si>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</si>
  <si>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</si>
  <si>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</si>
  <si>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</si>
  <si>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</si>
  <si>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</si>
  <si>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</si>
  <si>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</si>
  <si>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</si>
  <si>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</si>
  <si>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</si>
  <si>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</si>
  <si>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</si>
  <si>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</si>
  <si>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</si>
  <si>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</si>
  <si>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</si>
  <si>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</si>
  <si>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</si>
  <si>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</si>
  <si>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</si>
  <si>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</si>
  <si>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</si>
  <si>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</si>
  <si>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</si>
  <si>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</si>
  <si>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</si>
  <si>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</si>
  <si>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</si>
  <si>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</si>
  <si>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</si>
  <si>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</si>
  <si>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</si>
  <si>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</si>
  <si>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</si>
  <si>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</si>
  <si>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</si>
  <si>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</si>
  <si>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</si>
  <si>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</si>
  <si>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</si>
  <si>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</si>
  <si>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</si>
  <si>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</si>
  <si>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</si>
  <si>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</si>
  <si>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</si>
  <si>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</si>
  <si>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</si>
  <si>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</si>
  <si>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</si>
  <si>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</si>
  <si>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</si>
  <si>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</si>
  <si>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</si>
  <si>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</si>
  <si>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</si>
  <si>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</si>
  <si>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</si>
  <si>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</si>
  <si>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</si>
  <si>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</si>
  <si>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</si>
  <si>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</si>
  <si>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</si>
  <si>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</si>
  <si>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</si>
  <si>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</si>
  <si>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</si>
  <si>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</si>
  <si>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</si>
  <si>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</si>
  <si>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</si>
  <si>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</si>
  <si>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</si>
  <si>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</si>
  <si>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</si>
  <si>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</si>
  <si>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</si>
  <si>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</si>
  <si>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</si>
  <si>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</si>
  <si>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</si>
  <si>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</si>
  <si>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</si>
  <si>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</si>
  <si>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</si>
  <si>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</si>
  <si>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</si>
  <si>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</si>
  <si>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</si>
  <si>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</si>
  <si>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</si>
  <si>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</si>
  <si>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</si>
  <si>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</si>
  <si>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</si>
  <si>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</si>
  <si>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</si>
  <si>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</si>
  <si>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</si>
  <si>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</si>
  <si>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</si>
  <si>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</si>
  <si>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</si>
  <si>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</si>
  <si>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</si>
  <si>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</si>
  <si>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</si>
  <si>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</si>
  <si>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</si>
  <si>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</si>
  <si>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</si>
  <si>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</si>
  <si>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</si>
  <si>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</si>
  <si>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</si>
  <si>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</si>
  <si>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</si>
  <si>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</si>
  <si>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</si>
  <si>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</si>
  <si>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</si>
  <si>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</si>
  <si>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</si>
  <si>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</si>
  <si>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</si>
  <si>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</si>
  <si>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</si>
  <si>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</si>
  <si>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</si>
  <si>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</si>
  <si>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</si>
  <si>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</si>
  <si>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</si>
  <si>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</si>
  <si>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</si>
  <si>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</si>
  <si>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</si>
  <si>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</si>
  <si>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</si>
  <si>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</si>
  <si>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</si>
  <si>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</si>
  <si>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</si>
  <si>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</si>
  <si>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</si>
  <si>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</si>
  <si>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</si>
  <si>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</si>
  <si>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</si>
  <si>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</si>
  <si>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</si>
  <si>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</si>
  <si>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</si>
  <si>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</si>
  <si>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</si>
  <si>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</si>
  <si>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</si>
  <si>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</si>
  <si>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</si>
  <si>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</si>
  <si>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</si>
  <si>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</si>
  <si>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</si>
  <si>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</si>
  <si>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</si>
  <si>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</si>
  <si>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</si>
  <si>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</si>
  <si>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</si>
  <si>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</si>
  <si>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</si>
  <si>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</si>
  <si>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</si>
  <si>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</si>
  <si>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</si>
  <si>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</si>
  <si>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</si>
  <si>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</si>
  <si>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</si>
  <si>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</si>
  <si>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</si>
  <si>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</si>
  <si>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</si>
  <si>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</si>
  <si>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</si>
  <si>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</si>
  <si>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</si>
  <si>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</si>
  <si>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</si>
  <si>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</si>
  <si>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</si>
  <si>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</si>
  <si>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</si>
  <si>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</si>
  <si>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</si>
  <si>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</si>
  <si>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</si>
  <si>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</si>
  <si>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</si>
  <si>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</si>
  <si>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</si>
  <si>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</si>
  <si>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</si>
  <si>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</si>
  <si>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</si>
  <si>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</si>
  <si>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</si>
  <si>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</si>
  <si>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</si>
  <si>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</si>
  <si>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</si>
  <si>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</si>
  <si>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</si>
  <si>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</si>
  <si>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</si>
  <si>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</si>
  <si>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</si>
  <si>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</si>
  <si>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</si>
  <si>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</si>
  <si>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</si>
  <si>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</si>
  <si>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</si>
  <si>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</si>
  <si>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</si>
  <si>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</si>
  <si>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</si>
  <si>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</si>
  <si>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</si>
  <si>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</si>
  <si>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</si>
  <si>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</si>
  <si>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</si>
  <si>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</si>
  <si>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</si>
  <si>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</si>
  <si>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</si>
  <si>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</si>
  <si>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</si>
  <si>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</si>
  <si>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</si>
  <si>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</si>
  <si>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</si>
  <si>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</si>
  <si>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</si>
  <si>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</si>
  <si>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</si>
  <si>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</si>
  <si>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</si>
  <si>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</si>
  <si>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</si>
  <si>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</si>
  <si>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</si>
  <si>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</si>
  <si>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</si>
  <si>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</si>
  <si>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</si>
  <si>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</si>
  <si>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</si>
  <si>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</si>
  <si>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</si>
  <si>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</si>
  <si>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</si>
  <si>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</si>
  <si>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</si>
  <si>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</si>
  <si>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</si>
  <si>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</si>
  <si>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</si>
  <si>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</si>
  <si>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</si>
  <si>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</si>
  <si>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</si>
  <si>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</si>
  <si>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</si>
  <si>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</si>
  <si>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</si>
  <si>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</si>
  <si>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</si>
  <si>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</si>
  <si>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</si>
  <si>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</si>
  <si>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</si>
  <si>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</si>
  <si>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</si>
  <si>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</si>
  <si>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</si>
  <si>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</si>
  <si>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</si>
  <si>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</si>
  <si>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</si>
  <si>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</si>
  <si>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</si>
  <si>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</si>
  <si>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</si>
  <si>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</si>
  <si>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</si>
  <si>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</si>
  <si>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</si>
  <si>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</si>
  <si>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</si>
  <si>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</si>
  <si>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</si>
  <si>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</si>
  <si>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</si>
  <si>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</si>
  <si>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</si>
  <si>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</si>
  <si>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</si>
  <si>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</si>
  <si>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</si>
  <si>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</si>
  <si>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</si>
  <si>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</si>
  <si>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</si>
  <si>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</si>
  <si>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</si>
  <si>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</si>
  <si>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</si>
  <si>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</si>
  <si>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</si>
  <si>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</si>
  <si>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</si>
  <si>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</si>
  <si>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</si>
  <si>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</si>
  <si>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</si>
  <si>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</si>
  <si>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</si>
  <si>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</si>
  <si>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</si>
  <si>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</si>
  <si>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</si>
  <si>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</si>
  <si>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</si>
  <si>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</si>
  <si>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</si>
  <si>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</si>
  <si>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</si>
  <si>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</si>
  <si>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</si>
  <si>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</si>
  <si>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</si>
  <si>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</si>
  <si>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</si>
  <si>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</si>
  <si>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</si>
  <si>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</si>
  <si>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</si>
  <si>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</si>
  <si>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</si>
  <si>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</si>
  <si>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</si>
  <si>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</si>
  <si>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</si>
  <si>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</si>
  <si>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</si>
  <si>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</si>
  <si>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</si>
  <si>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</si>
  <si>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</si>
  <si>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</si>
  <si>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</si>
  <si>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</si>
  <si>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</si>
  <si>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</si>
  <si>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</si>
  <si>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</si>
  <si>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</si>
  <si>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</si>
  <si>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</si>
  <si>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</si>
  <si>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</si>
  <si>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</si>
  <si>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</si>
  <si>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</si>
  <si>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</si>
  <si>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</si>
  <si>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</si>
  <si>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</si>
  <si>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</si>
  <si>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</si>
  <si>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</si>
  <si>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</si>
  <si>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</si>
  <si>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</si>
  <si>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</si>
  <si>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</si>
  <si>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</si>
  <si>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</si>
  <si>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</si>
  <si>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</si>
  <si>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</si>
  <si>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</si>
  <si>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</si>
  <si>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</si>
  <si>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</si>
  <si>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</si>
  <si>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</si>
  <si>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</si>
  <si>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</si>
  <si>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</si>
  <si>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</si>
  <si>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</si>
  <si>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</si>
  <si>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</si>
  <si>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</si>
  <si>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</si>
  <si>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</si>
  <si>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</si>
  <si>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</si>
  <si>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</si>
  <si>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</si>
  <si>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</si>
  <si>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</si>
  <si>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</si>
  <si>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</si>
  <si>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</si>
  <si>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</si>
  <si>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</si>
  <si>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</si>
  <si>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</si>
  <si>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</si>
  <si>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</si>
  <si>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</si>
  <si>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</si>
  <si>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</si>
  <si>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</si>
  <si>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</si>
  <si>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</si>
  <si>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</si>
  <si>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</si>
  <si>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</si>
  <si>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</si>
  <si>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</si>
  <si>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</si>
  <si>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</si>
  <si>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</si>
  <si>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</si>
  <si>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</si>
  <si>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</si>
  <si>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</si>
  <si>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</si>
  <si>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</si>
  <si>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</si>
  <si>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</si>
  <si>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</si>
  <si>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</si>
  <si>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</si>
  <si>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</si>
  <si>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</si>
  <si>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</si>
  <si>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</si>
  <si>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</si>
  <si>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</si>
  <si>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</si>
  <si>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</si>
  <si>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</si>
  <si>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</si>
  <si>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</si>
  <si>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</si>
  <si>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</si>
  <si>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</si>
  <si>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</si>
  <si>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</si>
  <si>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</si>
  <si>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</si>
  <si>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</si>
  <si>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</si>
  <si>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</si>
  <si>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</si>
  <si>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</si>
  <si>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</si>
  <si>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</si>
  <si>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</si>
  <si>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</si>
  <si>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</si>
  <si>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</si>
  <si>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</si>
  <si>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</si>
  <si>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</si>
  <si>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</si>
  <si>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</si>
  <si>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</si>
  <si>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</si>
  <si>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</si>
  <si>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</si>
  <si>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</si>
  <si>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</si>
  <si>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</si>
  <si>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</si>
  <si>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</si>
  <si>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</si>
  <si>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</si>
  <si>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</si>
  <si>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</si>
  <si>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</si>
  <si>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</si>
  <si>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</si>
  <si>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</si>
  <si>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</si>
  <si>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</si>
  <si>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</si>
  <si>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</si>
  <si>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</si>
  <si>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</si>
  <si>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</si>
  <si>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</si>
  <si>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</si>
  <si>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</si>
  <si>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</si>
  <si>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</si>
  <si>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</si>
  <si>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</si>
  <si>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</si>
  <si>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</si>
  <si>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</si>
  <si>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</si>
  <si>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</si>
  <si>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</si>
  <si>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</si>
  <si>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</si>
  <si>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</si>
  <si>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</si>
  <si>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</si>
  <si>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</si>
  <si>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</si>
  <si>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</si>
  <si>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</si>
  <si>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</si>
  <si>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</si>
  <si>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</si>
  <si>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</si>
  <si>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</si>
  <si>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</si>
  <si>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</si>
  <si>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</si>
  <si>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</si>
  <si>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</si>
  <si>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</si>
  <si>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</si>
  <si>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</si>
  <si>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</si>
  <si>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</si>
  <si>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</si>
  <si>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</si>
  <si>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</si>
  <si>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</si>
  <si>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</si>
  <si>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</si>
  <si>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</si>
  <si>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</si>
  <si>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</si>
  <si>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</si>
  <si>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</si>
  <si>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</si>
  <si>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</si>
  <si>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</si>
  <si>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</si>
  <si>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</si>
  <si>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</si>
  <si>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</si>
  <si>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</si>
  <si>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</si>
  <si>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</si>
  <si>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</si>
  <si>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</si>
  <si>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</si>
  <si>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</si>
  <si>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</si>
  <si>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</si>
  <si>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</si>
  <si>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</si>
  <si>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</si>
  <si>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</si>
  <si>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</si>
  <si>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</si>
  <si>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</si>
  <si>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</si>
  <si>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</si>
  <si>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</si>
  <si>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</si>
  <si>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</si>
  <si>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</si>
  <si>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</si>
  <si>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</si>
  <si>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</si>
  <si>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</si>
  <si>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</si>
  <si>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</si>
  <si>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</si>
  <si>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</si>
  <si>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</si>
  <si>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</si>
  <si>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</si>
  <si>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</si>
  <si>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</si>
  <si>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</si>
  <si>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</si>
  <si>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</si>
  <si>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</si>
  <si>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</si>
  <si>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</si>
  <si>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</si>
  <si>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</si>
  <si>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</si>
  <si>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</si>
  <si>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</si>
  <si>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</si>
  <si>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</si>
  <si>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</si>
  <si>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</si>
  <si>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</si>
  <si>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</si>
  <si>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</si>
  <si>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</si>
  <si>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</si>
  <si>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</si>
  <si>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</si>
  <si>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</si>
  <si>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</si>
  <si>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</si>
  <si>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</si>
  <si>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</si>
  <si>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</si>
  <si>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</si>
  <si>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</si>
  <si>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</si>
  <si>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</si>
  <si>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</si>
  <si>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</si>
  <si>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</si>
  <si>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</si>
  <si>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</si>
  <si>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</si>
  <si>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</si>
  <si>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</si>
  <si>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</si>
  <si>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</si>
  <si>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</si>
  <si>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</si>
  <si>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</si>
  <si>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</si>
  <si>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</si>
  <si>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</si>
  <si>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</si>
  <si>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</si>
  <si>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</si>
  <si>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</si>
  <si>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</si>
  <si>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</si>
  <si>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</si>
  <si>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</si>
  <si>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</si>
  <si>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</si>
  <si>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</si>
  <si>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</si>
  <si>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</si>
  <si>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</si>
  <si>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</si>
  <si>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</si>
  <si>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</si>
  <si>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</si>
  <si>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</si>
  <si>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</si>
  <si>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</si>
  <si>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</si>
  <si>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</si>
  <si>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</si>
  <si>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</si>
  <si>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</si>
  <si>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</si>
  <si>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</si>
  <si>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</si>
  <si>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</si>
  <si>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</si>
  <si>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</si>
  <si>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</si>
  <si>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</si>
  <si>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</si>
  <si>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</si>
  <si>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</si>
  <si>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</si>
  <si>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</si>
  <si>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</si>
  <si>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</si>
  <si>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</si>
  <si>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</si>
  <si>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</si>
  <si>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</si>
  <si>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</si>
  <si>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</si>
  <si>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</si>
  <si>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</si>
  <si>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</si>
  <si>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</si>
  <si>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</si>
  <si>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</si>
  <si>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</si>
  <si>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</si>
  <si>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</si>
  <si>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</si>
  <si>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</si>
  <si>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</si>
  <si>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</si>
  <si>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</si>
  <si>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</si>
  <si>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</si>
  <si>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</si>
  <si>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</si>
  <si>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</si>
  <si>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</si>
  <si>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</si>
  <si>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</si>
  <si>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</si>
  <si>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</si>
  <si>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</si>
  <si>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</si>
  <si>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</si>
  <si>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</si>
  <si>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</si>
  <si>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</si>
  <si>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</si>
  <si>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</si>
  <si>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</si>
  <si>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</si>
  <si>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</si>
  <si>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</si>
  <si>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</si>
  <si>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</si>
  <si>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</si>
  <si>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</si>
  <si>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</si>
  <si>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</si>
  <si>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</si>
  <si>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</si>
  <si>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</si>
  <si>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</si>
  <si>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</si>
  <si>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</si>
  <si>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</si>
  <si>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</si>
  <si>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</si>
  <si>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</si>
  <si>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</si>
  <si>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</si>
  <si>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</si>
  <si>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</si>
  <si>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</si>
  <si>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</si>
  <si>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</si>
  <si>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</si>
  <si>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</si>
  <si>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</si>
  <si>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</si>
  <si>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</si>
  <si>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</si>
  <si>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</si>
  <si>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</si>
  <si>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</si>
  <si>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</si>
  <si>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</si>
  <si>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</si>
  <si>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</si>
  <si>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</si>
  <si>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</si>
  <si>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</si>
  <si>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</si>
  <si>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</si>
  <si>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</si>
  <si>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</si>
  <si>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</si>
  <si>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</si>
  <si>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</si>
  <si>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</si>
  <si>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</si>
  <si>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</si>
  <si>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</si>
  <si>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</si>
  <si>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</si>
  <si>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</si>
  <si>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</si>
  <si>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</si>
  <si>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</si>
  <si>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</si>
  <si>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</si>
  <si>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</si>
  <si>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</si>
  <si>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</si>
  <si>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</si>
  <si>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</si>
  <si>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</si>
  <si>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</si>
  <si>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</si>
  <si>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</si>
  <si>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</si>
  <si>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</si>
  <si>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</si>
  <si>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</si>
  <si>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</si>
  <si>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</si>
  <si>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</si>
  <si>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</si>
  <si>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</si>
  <si>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</si>
  <si>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</si>
  <si>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</si>
  <si>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</si>
  <si>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</si>
  <si>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</si>
  <si>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</si>
  <si>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</si>
  <si>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</si>
  <si>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</si>
  <si>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</si>
  <si>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</si>
  <si>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</si>
  <si>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</si>
  <si>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</si>
  <si>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</si>
  <si>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</si>
  <si>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</si>
  <si>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</si>
  <si>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</si>
  <si>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</si>
  <si>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</si>
  <si>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</si>
  <si>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</si>
  <si>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</si>
  <si>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</si>
  <si>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</si>
  <si>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</si>
  <si>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</si>
  <si>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</si>
  <si>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</si>
  <si>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</si>
  <si>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</si>
  <si>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</si>
  <si>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</si>
  <si>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</si>
  <si>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</si>
  <si>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</si>
  <si>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</si>
  <si>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</si>
  <si>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</si>
  <si>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</si>
  <si>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</si>
  <si>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</si>
  <si>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</si>
  <si>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</si>
  <si>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</si>
  <si>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</si>
  <si>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</si>
  <si>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</si>
  <si>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</si>
  <si>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</si>
  <si>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</si>
  <si>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</si>
  <si>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</si>
  <si>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</si>
  <si>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</si>
  <si>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</si>
  <si>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</si>
  <si>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</si>
  <si>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</si>
  <si>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</si>
  <si>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</si>
  <si>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</si>
  <si>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</si>
  <si>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</si>
  <si>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</si>
  <si>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</si>
  <si>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</si>
  <si>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</si>
  <si>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</si>
  <si>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</si>
  <si>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</si>
  <si>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</si>
  <si>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</si>
  <si>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</si>
  <si>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</si>
  <si>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</si>
  <si>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</si>
  <si>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</si>
  <si>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</si>
  <si>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</si>
  <si>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</si>
  <si>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</si>
  <si>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</si>
  <si>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</si>
  <si>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</si>
  <si>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</si>
  <si>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</si>
  <si>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</si>
  <si>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</si>
  <si>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</si>
  <si>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</si>
  <si>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</si>
  <si>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</si>
  <si>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</si>
  <si>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</si>
  <si>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</si>
  <si>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</si>
  <si>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</si>
  <si>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</si>
  <si>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</si>
  <si>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</si>
  <si>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</si>
  <si>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</si>
  <si>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</si>
  <si>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</si>
  <si>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</si>
  <si>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</si>
  <si>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</si>
  <si>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</si>
  <si>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</si>
  <si>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</si>
  <si>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</si>
  <si>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</si>
  <si>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</si>
  <si>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</si>
  <si>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</si>
  <si>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</si>
  <si>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</si>
  <si>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</si>
  <si>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</si>
  <si>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</si>
  <si>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</si>
  <si>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</si>
  <si>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</si>
  <si>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</si>
  <si>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</si>
  <si>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</si>
  <si>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</si>
  <si>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</si>
  <si>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</si>
  <si>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</si>
  <si>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</si>
  <si>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</si>
  <si>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</si>
  <si>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</si>
  <si>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</si>
  <si>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</si>
  <si>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</si>
  <si>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</si>
  <si>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</si>
  <si>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</si>
  <si>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</si>
  <si>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</si>
  <si>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</si>
  <si>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</si>
  <si>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</si>
  <si>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</si>
  <si>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</si>
  <si>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</si>
  <si>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</si>
  <si>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</si>
  <si>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</si>
  <si>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</si>
  <si>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</si>
  <si>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</si>
  <si>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</si>
  <si>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</si>
  <si>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</si>
  <si>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</si>
  <si>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</si>
  <si>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</si>
  <si>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</si>
  <si>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</si>
  <si>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</si>
  <si>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</si>
  <si>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</si>
  <si>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</si>
  <si>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</si>
  <si>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</si>
  <si>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</si>
  <si>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</si>
  <si>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</si>
  <si>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</si>
  <si>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</si>
  <si>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</si>
  <si>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</si>
  <si>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</si>
  <si>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</si>
  <si>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</si>
  <si>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</si>
  <si>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</si>
  <si>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</si>
  <si>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</si>
  <si>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</si>
  <si>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</si>
  <si>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</si>
  <si>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</si>
  <si>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</si>
  <si>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</si>
  <si>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</si>
  <si>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</si>
  <si>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</si>
  <si>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</si>
  <si>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</si>
  <si>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</si>
  <si>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</si>
  <si>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</si>
  <si>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</si>
  <si>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</si>
  <si>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</si>
  <si>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</si>
  <si>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</si>
  <si>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</si>
  <si>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</si>
  <si>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</si>
  <si>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</si>
  <si>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</si>
  <si>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</si>
  <si>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</si>
  <si>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</si>
  <si>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</si>
  <si>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</si>
  <si>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</si>
  <si>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</si>
  <si>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</si>
  <si>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</si>
  <si>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</si>
  <si>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</si>
  <si>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</si>
  <si>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</si>
  <si>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</si>
  <si>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</si>
  <si>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</si>
  <si>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</si>
  <si>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</si>
  <si>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</si>
  <si>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</si>
  <si>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</si>
  <si>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</si>
  <si>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</si>
  <si>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</si>
  <si>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</si>
  <si>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</si>
  <si>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</si>
  <si>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</si>
  <si>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</si>
  <si>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</si>
  <si>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</si>
  <si>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</si>
  <si>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</si>
  <si>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</si>
  <si>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</si>
  <si>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</si>
  <si>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</si>
  <si>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</si>
  <si>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</si>
  <si>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</si>
  <si>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</si>
  <si>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</si>
  <si>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</si>
  <si>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</si>
  <si>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</si>
  <si>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</si>
  <si>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</si>
  <si>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</si>
  <si>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</si>
  <si>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</si>
  <si>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</si>
  <si>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</si>
  <si>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</si>
  <si>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</si>
  <si>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</si>
  <si>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</si>
  <si>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</si>
  <si>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</si>
  <si>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</si>
  <si>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</si>
  <si>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</si>
  <si>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</si>
  <si>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</si>
  <si>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</si>
  <si>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</si>
  <si>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</si>
  <si>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</si>
  <si>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</si>
  <si>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</si>
  <si>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</si>
  <si>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</si>
  <si>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</si>
  <si>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</si>
  <si>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</si>
  <si>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</si>
  <si>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</si>
  <si>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</si>
  <si>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</si>
  <si>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</si>
  <si>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</si>
  <si>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</si>
  <si>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</si>
  <si>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</si>
  <si>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</si>
  <si>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</si>
  <si>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</si>
  <si>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</si>
  <si>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</si>
  <si>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</si>
  <si>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</si>
  <si>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</si>
  <si>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</si>
  <si>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</si>
  <si>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</si>
  <si>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</si>
  <si>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</si>
  <si>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</si>
  <si>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</si>
  <si>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</si>
  <si>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</si>
  <si>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</si>
  <si>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</si>
  <si>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</si>
  <si>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</si>
  <si>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</si>
  <si>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</si>
  <si>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</si>
  <si>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</si>
  <si>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</si>
  <si>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</si>
  <si>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</si>
  <si>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</si>
  <si>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</si>
  <si>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</si>
  <si>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</si>
  <si>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</si>
  <si>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</si>
  <si>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</si>
  <si>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</si>
  <si>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</si>
  <si>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</si>
  <si>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</si>
  <si>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</si>
  <si>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</si>
  <si>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</si>
  <si>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</si>
  <si>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</si>
  <si>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</si>
  <si>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</si>
  <si>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</si>
  <si>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</si>
  <si>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</si>
  <si>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</si>
  <si>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</si>
  <si>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</si>
  <si>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</si>
  <si>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</si>
  <si>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</si>
  <si>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</si>
  <si>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</si>
  <si>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</si>
  <si>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</si>
  <si>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</si>
  <si>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</si>
  <si>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</si>
  <si>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</si>
  <si>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</si>
  <si>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</si>
  <si>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</si>
  <si>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</si>
  <si>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</si>
  <si>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</si>
  <si>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</si>
  <si>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</si>
  <si>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</si>
  <si>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</si>
  <si>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</si>
  <si>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</si>
  <si>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</si>
  <si>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</si>
  <si>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</si>
  <si>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</si>
  <si>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</si>
  <si>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</si>
  <si>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</si>
  <si>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</si>
  <si>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</si>
  <si>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</si>
  <si>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</si>
  <si>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</si>
  <si>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</si>
  <si>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</si>
  <si>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</si>
  <si>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</si>
  <si>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</si>
  <si>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</si>
  <si>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</si>
  <si>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</si>
  <si>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</si>
  <si>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</si>
  <si>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</si>
  <si>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</si>
  <si>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</si>
  <si>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</si>
  <si>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</si>
  <si>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</si>
  <si>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</si>
  <si>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</si>
  <si>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</si>
  <si>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</si>
  <si>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</si>
  <si>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</si>
  <si>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</si>
  <si>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</si>
  <si>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</si>
  <si>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</si>
  <si>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</si>
  <si>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</si>
  <si>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</si>
  <si>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</si>
  <si>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</si>
  <si>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</si>
  <si>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</si>
  <si>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</si>
  <si>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</si>
  <si>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</si>
  <si>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</si>
  <si>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</si>
  <si>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</si>
  <si>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</si>
  <si>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</si>
  <si>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</si>
  <si>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</si>
  <si>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</si>
  <si>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</si>
  <si>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</si>
  <si>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</si>
  <si>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</si>
  <si>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</si>
  <si>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</si>
  <si>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</si>
  <si>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</si>
  <si>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</si>
  <si>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</si>
  <si>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</si>
  <si>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</si>
  <si>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</si>
  <si>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</si>
  <si>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</si>
  <si>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</si>
  <si>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</si>
  <si>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</si>
  <si>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</si>
  <si>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</si>
  <si>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</si>
  <si>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</si>
  <si>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</si>
  <si>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</si>
  <si>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</si>
  <si>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</si>
  <si>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</si>
  <si>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</si>
  <si>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</si>
  <si>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</si>
  <si>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</si>
  <si>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</si>
  <si>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</si>
  <si>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</si>
  <si>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</si>
  <si>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</si>
  <si>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</si>
  <si>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</si>
  <si>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</si>
  <si>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</si>
  <si>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</si>
  <si>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</si>
  <si>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</si>
  <si>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</si>
  <si>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</si>
  <si>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</si>
  <si>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</si>
  <si>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</si>
  <si>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</si>
  <si>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</si>
  <si>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</si>
  <si>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</si>
  <si>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</si>
  <si>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</si>
  <si>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</si>
  <si>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</si>
  <si>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</si>
  <si>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</si>
  <si>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</si>
  <si>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</si>
  <si>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</si>
  <si>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</si>
  <si>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</si>
  <si>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</si>
  <si>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</si>
  <si>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</si>
  <si>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</si>
  <si>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</si>
  <si>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</si>
  <si>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</si>
  <si>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</si>
  <si>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</si>
  <si>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</si>
  <si>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</si>
  <si>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</si>
  <si>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</si>
  <si>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</si>
  <si>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</si>
  <si>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</si>
  <si>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</si>
  <si>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</si>
  <si>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</si>
  <si>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</si>
  <si>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</si>
  <si>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</si>
  <si>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</si>
  <si>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</si>
  <si>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</si>
  <si>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</si>
  <si>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</si>
  <si>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</si>
  <si>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</si>
  <si>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</si>
  <si>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</si>
  <si>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</si>
  <si>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</si>
  <si>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</si>
  <si>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</si>
  <si>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</si>
  <si>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</si>
  <si>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</si>
  <si>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</si>
  <si>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</si>
  <si>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</si>
  <si>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</si>
  <si>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</si>
  <si>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</si>
  <si>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</si>
  <si>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</si>
  <si>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</si>
  <si>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</si>
  <si>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</si>
  <si>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</si>
  <si>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</si>
  <si>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</si>
  <si>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</si>
  <si>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</si>
  <si>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Count of outcome</t>
  </si>
  <si>
    <t>(All)</t>
  </si>
  <si>
    <t>Column Labels</t>
  </si>
  <si>
    <t>Grand Total</t>
  </si>
  <si>
    <t>Row Labels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</si>
  <si>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</si>
  <si>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</si>
  <si>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</si>
  <si>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</si>
  <si>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</si>
  <si>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</si>
  <si>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</si>
  <si>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</si>
  <si>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</si>
  <si>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</si>
  <si>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</si>
  <si>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</si>
  <si>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</si>
  <si>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</si>
  <si>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</si>
  <si>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country</t>
  </si>
  <si>
    <t>State</t>
  </si>
  <si>
    <t xml:space="preserve">Goal 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</si>
  <si>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</si>
  <si>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</si>
  <si>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</si>
  <si>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</si>
  <si>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</si>
  <si>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</si>
  <si>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</si>
  <si>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</si>
  <si>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</si>
  <si>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</si>
  <si>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</si>
  <si>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35000 to 39999</t>
  </si>
  <si>
    <t>15000 to 19999</t>
  </si>
  <si>
    <t>10000 to 14999</t>
  </si>
  <si>
    <t>30000 to 34999</t>
  </si>
  <si>
    <t>40000 to 44999</t>
  </si>
  <si>
    <t>45000 to 49999</t>
  </si>
  <si>
    <t>Greater than or equal to 50000</t>
  </si>
  <si>
    <t>Number Failed</t>
  </si>
  <si>
    <t>Totals</t>
  </si>
  <si>
    <t>Backers of Succesful Campaigns</t>
  </si>
  <si>
    <t>Backers of Unsuccesful Campaigns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</si>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</sst>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Menlo"/>
      <family val="2"/>
    </font>
    <font>
      <sz val="12"/>
      <color theme="1"/>
      <name val="Menlo 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 wrapText="1"/>
    </xf>
    <xf numFmtId="2" fontId="0" fillId="0" borderId="0" xfId="0" applyNumberFormat="1"/>
    <xf numFmtId="1" fontId="16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2" fontId="19" fillId="0" borderId="0" xfId="0" applyNumberFormat="1" applyFont="1" applyAlignment="1">
      <alignment horizontal="center" wrapText="1"/>
    </xf>
    <xf numFmtId="2" fontId="20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1" fillId="0" borderId="0" xfId="0" applyFont="1"/>
    <xf numFmtId="0" fontId="20" fillId="0" borderId="0" xfId="0" applyFont="1"/>
    <xf numFmtId="0" fontId="0" fillId="0" borderId="0" xfId="0" applyFill="1"/>
    <xf numFmtId="0" fontId="22" fillId="0" borderId="0" xfId="0" applyFont="1"/>
    <xf numFmtId="0" fontId="16" fillId="0" borderId="0" xfId="0" applyFont="1"/>
    <xf numFmtId="0" fontId="21" fillId="0" borderId="0" xfId="0" applyFont="1" applyAlignment="1">
      <alignment wrapText="1"/>
    </xf>
    <xf numFmtId="0" fontId="23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C0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'Category Stats'!$B$6:$B$13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2540-91BC-E895F0645090}"/>
            </c:ext>
          </c:extLst>
        </c:ser>
        <c:ser>
          <c:idx val="1"/>
          <c:order val="1"/>
          <c:tx>
            <c:strRef>
              <c:f>'Category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'Category Stats'!$C$6:$C$13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96-2540-91BC-E895F0645090}"/>
            </c:ext>
          </c:extLst>
        </c:ser>
        <c:ser>
          <c:idx val="2"/>
          <c:order val="2"/>
          <c:tx>
            <c:strRef>
              <c:f>'Category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'Category Stats'!$D$6:$D$13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96-2540-91BC-E895F0645090}"/>
            </c:ext>
          </c:extLst>
        </c:ser>
        <c:ser>
          <c:idx val="3"/>
          <c:order val="3"/>
          <c:tx>
            <c:strRef>
              <c:f>'Category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'Category Stats'!$E$6:$E$13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96-2540-91BC-E895F0645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392016"/>
        <c:axId val="223426416"/>
      </c:barChart>
      <c:catAx>
        <c:axId val="2233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6416"/>
        <c:crosses val="autoZero"/>
        <c:auto val="1"/>
        <c:lblAlgn val="ctr"/>
        <c:lblOffset val="100"/>
        <c:noMultiLvlLbl val="0"/>
      </c:catAx>
      <c:valAx>
        <c:axId val="22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'Subcategory Stats'!$A$6:$A$64</c:f>
              <c:multiLvlStrCache>
                <c:ptCount val="51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music</c:v>
                  </c:pt>
                  <c:pt idx="4">
                    <c:v>photography</c:v>
                  </c:pt>
                  <c:pt idx="5">
                    <c:v>publishing</c:v>
                  </c:pt>
                  <c:pt idx="6">
                    <c:v>technology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food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film &amp; video</c:v>
                  </c:pt>
                  <c:pt idx="16">
                    <c:v>games</c:v>
                  </c:pt>
                  <c:pt idx="17">
                    <c:v>music</c:v>
                  </c:pt>
                  <c:pt idx="18">
                    <c:v>publishing</c:v>
                  </c:pt>
                  <c:pt idx="19">
                    <c:v>technology</c:v>
                  </c:pt>
                  <c:pt idx="20">
                    <c:v>theater</c:v>
                  </c:pt>
                  <c:pt idx="21">
                    <c:v>film &amp; video</c:v>
                  </c:pt>
                  <c:pt idx="22">
                    <c:v>games</c:v>
                  </c:pt>
                  <c:pt idx="23">
                    <c:v>music</c:v>
                  </c:pt>
                  <c:pt idx="24">
                    <c:v>publishing</c:v>
                  </c:pt>
                  <c:pt idx="25">
                    <c:v>technology</c:v>
                  </c:pt>
                  <c:pt idx="26">
                    <c:v>theater</c:v>
                  </c:pt>
                  <c:pt idx="27">
                    <c:v>film &amp; video</c:v>
                  </c:pt>
                  <c:pt idx="28">
                    <c:v>food</c:v>
                  </c:pt>
                  <c:pt idx="29">
                    <c:v>games</c:v>
                  </c:pt>
                  <c:pt idx="30">
                    <c:v>music</c:v>
                  </c:pt>
                  <c:pt idx="31">
                    <c:v>publishing</c:v>
                  </c:pt>
                  <c:pt idx="32">
                    <c:v>technology</c:v>
                  </c:pt>
                  <c:pt idx="33">
                    <c:v>theater</c:v>
                  </c:pt>
                  <c:pt idx="34">
                    <c:v>film &amp; video</c:v>
                  </c:pt>
                  <c:pt idx="35">
                    <c:v>food</c:v>
                  </c:pt>
                  <c:pt idx="36">
                    <c:v>games</c:v>
                  </c:pt>
                  <c:pt idx="37">
                    <c:v>music</c:v>
                  </c:pt>
                  <c:pt idx="38">
                    <c:v>photography</c:v>
                  </c:pt>
                  <c:pt idx="39">
                    <c:v>publishing</c:v>
                  </c:pt>
                  <c:pt idx="40">
                    <c:v>technology</c:v>
                  </c:pt>
                  <c:pt idx="41">
                    <c:v>theater</c:v>
                  </c:pt>
                  <c:pt idx="42">
                    <c:v>film &amp; video</c:v>
                  </c:pt>
                  <c:pt idx="43">
                    <c:v>food</c:v>
                  </c:pt>
                  <c:pt idx="44">
                    <c:v>games</c:v>
                  </c:pt>
                  <c:pt idx="45">
                    <c:v>journalism</c:v>
                  </c:pt>
                  <c:pt idx="46">
                    <c:v>music</c:v>
                  </c:pt>
                  <c:pt idx="47">
                    <c:v>photography</c:v>
                  </c:pt>
                  <c:pt idx="48">
                    <c:v>publishing</c:v>
                  </c:pt>
                  <c:pt idx="49">
                    <c:v>technology</c:v>
                  </c:pt>
                  <c:pt idx="50">
                    <c:v>theater</c:v>
                  </c:pt>
                </c:lvl>
                <c:lvl>
                  <c:pt idx="0">
                    <c:v>AU</c:v>
                  </c:pt>
                  <c:pt idx="8">
                    <c:v>CA</c:v>
                  </c:pt>
                  <c:pt idx="15">
                    <c:v>CH</c:v>
                  </c:pt>
                  <c:pt idx="21">
                    <c:v>DK</c:v>
                  </c:pt>
                  <c:pt idx="27">
                    <c:v>GB</c:v>
                  </c:pt>
                  <c:pt idx="34">
                    <c:v>IT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'Subcategory Stats'!$B$6:$B$64</c:f>
              <c:numCache>
                <c:formatCode>General</c:formatCode>
                <c:ptCount val="51"/>
                <c:pt idx="1">
                  <c:v>1</c:v>
                </c:pt>
                <c:pt idx="3">
                  <c:v>1</c:v>
                </c:pt>
                <c:pt idx="14">
                  <c:v>2</c:v>
                </c:pt>
                <c:pt idx="17">
                  <c:v>3</c:v>
                </c:pt>
                <c:pt idx="20">
                  <c:v>1</c:v>
                </c:pt>
                <c:pt idx="26">
                  <c:v>1</c:v>
                </c:pt>
                <c:pt idx="27">
                  <c:v>1</c:v>
                </c:pt>
                <c:pt idx="38">
                  <c:v>1</c:v>
                </c:pt>
                <c:pt idx="41">
                  <c:v>2</c:v>
                </c:pt>
                <c:pt idx="42">
                  <c:v>10</c:v>
                </c:pt>
                <c:pt idx="43">
                  <c:v>3</c:v>
                </c:pt>
                <c:pt idx="44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5-C448-B487-5018EBA8B7CF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'Subcategory Stats'!$A$6:$A$64</c:f>
              <c:multiLvlStrCache>
                <c:ptCount val="51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music</c:v>
                  </c:pt>
                  <c:pt idx="4">
                    <c:v>photography</c:v>
                  </c:pt>
                  <c:pt idx="5">
                    <c:v>publishing</c:v>
                  </c:pt>
                  <c:pt idx="6">
                    <c:v>technology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food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film &amp; video</c:v>
                  </c:pt>
                  <c:pt idx="16">
                    <c:v>games</c:v>
                  </c:pt>
                  <c:pt idx="17">
                    <c:v>music</c:v>
                  </c:pt>
                  <c:pt idx="18">
                    <c:v>publishing</c:v>
                  </c:pt>
                  <c:pt idx="19">
                    <c:v>technology</c:v>
                  </c:pt>
                  <c:pt idx="20">
                    <c:v>theater</c:v>
                  </c:pt>
                  <c:pt idx="21">
                    <c:v>film &amp; video</c:v>
                  </c:pt>
                  <c:pt idx="22">
                    <c:v>games</c:v>
                  </c:pt>
                  <c:pt idx="23">
                    <c:v>music</c:v>
                  </c:pt>
                  <c:pt idx="24">
                    <c:v>publishing</c:v>
                  </c:pt>
                  <c:pt idx="25">
                    <c:v>technology</c:v>
                  </c:pt>
                  <c:pt idx="26">
                    <c:v>theater</c:v>
                  </c:pt>
                  <c:pt idx="27">
                    <c:v>film &amp; video</c:v>
                  </c:pt>
                  <c:pt idx="28">
                    <c:v>food</c:v>
                  </c:pt>
                  <c:pt idx="29">
                    <c:v>games</c:v>
                  </c:pt>
                  <c:pt idx="30">
                    <c:v>music</c:v>
                  </c:pt>
                  <c:pt idx="31">
                    <c:v>publishing</c:v>
                  </c:pt>
                  <c:pt idx="32">
                    <c:v>technology</c:v>
                  </c:pt>
                  <c:pt idx="33">
                    <c:v>theater</c:v>
                  </c:pt>
                  <c:pt idx="34">
                    <c:v>film &amp; video</c:v>
                  </c:pt>
                  <c:pt idx="35">
                    <c:v>food</c:v>
                  </c:pt>
                  <c:pt idx="36">
                    <c:v>games</c:v>
                  </c:pt>
                  <c:pt idx="37">
                    <c:v>music</c:v>
                  </c:pt>
                  <c:pt idx="38">
                    <c:v>photography</c:v>
                  </c:pt>
                  <c:pt idx="39">
                    <c:v>publishing</c:v>
                  </c:pt>
                  <c:pt idx="40">
                    <c:v>technology</c:v>
                  </c:pt>
                  <c:pt idx="41">
                    <c:v>theater</c:v>
                  </c:pt>
                  <c:pt idx="42">
                    <c:v>film &amp; video</c:v>
                  </c:pt>
                  <c:pt idx="43">
                    <c:v>food</c:v>
                  </c:pt>
                  <c:pt idx="44">
                    <c:v>games</c:v>
                  </c:pt>
                  <c:pt idx="45">
                    <c:v>journalism</c:v>
                  </c:pt>
                  <c:pt idx="46">
                    <c:v>music</c:v>
                  </c:pt>
                  <c:pt idx="47">
                    <c:v>photography</c:v>
                  </c:pt>
                  <c:pt idx="48">
                    <c:v>publishing</c:v>
                  </c:pt>
                  <c:pt idx="49">
                    <c:v>technology</c:v>
                  </c:pt>
                  <c:pt idx="50">
                    <c:v>theater</c:v>
                  </c:pt>
                </c:lvl>
                <c:lvl>
                  <c:pt idx="0">
                    <c:v>AU</c:v>
                  </c:pt>
                  <c:pt idx="8">
                    <c:v>CA</c:v>
                  </c:pt>
                  <c:pt idx="15">
                    <c:v>CH</c:v>
                  </c:pt>
                  <c:pt idx="21">
                    <c:v>DK</c:v>
                  </c:pt>
                  <c:pt idx="27">
                    <c:v>GB</c:v>
                  </c:pt>
                  <c:pt idx="34">
                    <c:v>IT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'Subcategory Stats'!$C$6:$C$64</c:f>
              <c:numCache>
                <c:formatCode>General</c:formatCode>
                <c:ptCount val="5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4">
                  <c:v>9</c:v>
                </c:pt>
                <c:pt idx="15">
                  <c:v>2</c:v>
                </c:pt>
                <c:pt idx="17">
                  <c:v>2</c:v>
                </c:pt>
                <c:pt idx="20">
                  <c:v>2</c:v>
                </c:pt>
                <c:pt idx="21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2</c:v>
                </c:pt>
                <c:pt idx="41">
                  <c:v>4</c:v>
                </c:pt>
                <c:pt idx="42">
                  <c:v>41</c:v>
                </c:pt>
                <c:pt idx="43">
                  <c:v>15</c:v>
                </c:pt>
                <c:pt idx="44">
                  <c:v>20</c:v>
                </c:pt>
                <c:pt idx="46">
                  <c:v>44</c:v>
                </c:pt>
                <c:pt idx="47">
                  <c:v>6</c:v>
                </c:pt>
                <c:pt idx="48">
                  <c:v>18</c:v>
                </c:pt>
                <c:pt idx="49">
                  <c:v>24</c:v>
                </c:pt>
                <c:pt idx="5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15-C448-B487-5018EBA8B7CF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'Subcategory Stats'!$A$6:$A$64</c:f>
              <c:multiLvlStrCache>
                <c:ptCount val="51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music</c:v>
                  </c:pt>
                  <c:pt idx="4">
                    <c:v>photography</c:v>
                  </c:pt>
                  <c:pt idx="5">
                    <c:v>publishing</c:v>
                  </c:pt>
                  <c:pt idx="6">
                    <c:v>technology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food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film &amp; video</c:v>
                  </c:pt>
                  <c:pt idx="16">
                    <c:v>games</c:v>
                  </c:pt>
                  <c:pt idx="17">
                    <c:v>music</c:v>
                  </c:pt>
                  <c:pt idx="18">
                    <c:v>publishing</c:v>
                  </c:pt>
                  <c:pt idx="19">
                    <c:v>technology</c:v>
                  </c:pt>
                  <c:pt idx="20">
                    <c:v>theater</c:v>
                  </c:pt>
                  <c:pt idx="21">
                    <c:v>film &amp; video</c:v>
                  </c:pt>
                  <c:pt idx="22">
                    <c:v>games</c:v>
                  </c:pt>
                  <c:pt idx="23">
                    <c:v>music</c:v>
                  </c:pt>
                  <c:pt idx="24">
                    <c:v>publishing</c:v>
                  </c:pt>
                  <c:pt idx="25">
                    <c:v>technology</c:v>
                  </c:pt>
                  <c:pt idx="26">
                    <c:v>theater</c:v>
                  </c:pt>
                  <c:pt idx="27">
                    <c:v>film &amp; video</c:v>
                  </c:pt>
                  <c:pt idx="28">
                    <c:v>food</c:v>
                  </c:pt>
                  <c:pt idx="29">
                    <c:v>games</c:v>
                  </c:pt>
                  <c:pt idx="30">
                    <c:v>music</c:v>
                  </c:pt>
                  <c:pt idx="31">
                    <c:v>publishing</c:v>
                  </c:pt>
                  <c:pt idx="32">
                    <c:v>technology</c:v>
                  </c:pt>
                  <c:pt idx="33">
                    <c:v>theater</c:v>
                  </c:pt>
                  <c:pt idx="34">
                    <c:v>film &amp; video</c:v>
                  </c:pt>
                  <c:pt idx="35">
                    <c:v>food</c:v>
                  </c:pt>
                  <c:pt idx="36">
                    <c:v>games</c:v>
                  </c:pt>
                  <c:pt idx="37">
                    <c:v>music</c:v>
                  </c:pt>
                  <c:pt idx="38">
                    <c:v>photography</c:v>
                  </c:pt>
                  <c:pt idx="39">
                    <c:v>publishing</c:v>
                  </c:pt>
                  <c:pt idx="40">
                    <c:v>technology</c:v>
                  </c:pt>
                  <c:pt idx="41">
                    <c:v>theater</c:v>
                  </c:pt>
                  <c:pt idx="42">
                    <c:v>film &amp; video</c:v>
                  </c:pt>
                  <c:pt idx="43">
                    <c:v>food</c:v>
                  </c:pt>
                  <c:pt idx="44">
                    <c:v>games</c:v>
                  </c:pt>
                  <c:pt idx="45">
                    <c:v>journalism</c:v>
                  </c:pt>
                  <c:pt idx="46">
                    <c:v>music</c:v>
                  </c:pt>
                  <c:pt idx="47">
                    <c:v>photography</c:v>
                  </c:pt>
                  <c:pt idx="48">
                    <c:v>publishing</c:v>
                  </c:pt>
                  <c:pt idx="49">
                    <c:v>technology</c:v>
                  </c:pt>
                  <c:pt idx="50">
                    <c:v>theater</c:v>
                  </c:pt>
                </c:lvl>
                <c:lvl>
                  <c:pt idx="0">
                    <c:v>AU</c:v>
                  </c:pt>
                  <c:pt idx="8">
                    <c:v>CA</c:v>
                  </c:pt>
                  <c:pt idx="15">
                    <c:v>CH</c:v>
                  </c:pt>
                  <c:pt idx="21">
                    <c:v>DK</c:v>
                  </c:pt>
                  <c:pt idx="27">
                    <c:v>GB</c:v>
                  </c:pt>
                  <c:pt idx="34">
                    <c:v>IT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'Subcategory Stats'!$D$6:$D$64</c:f>
              <c:numCache>
                <c:formatCode>General</c:formatCode>
                <c:ptCount val="51"/>
                <c:pt idx="0">
                  <c:v>1</c:v>
                </c:pt>
                <c:pt idx="13">
                  <c:v>1</c:v>
                </c:pt>
                <c:pt idx="16">
                  <c:v>1</c:v>
                </c:pt>
                <c:pt idx="26">
                  <c:v>1</c:v>
                </c:pt>
                <c:pt idx="27">
                  <c:v>1</c:v>
                </c:pt>
                <c:pt idx="42">
                  <c:v>3</c:v>
                </c:pt>
                <c:pt idx="44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15-C448-B487-5018EBA8B7CF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'Subcategory Stats'!$A$6:$A$64</c:f>
              <c:multiLvlStrCache>
                <c:ptCount val="51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music</c:v>
                  </c:pt>
                  <c:pt idx="4">
                    <c:v>photography</c:v>
                  </c:pt>
                  <c:pt idx="5">
                    <c:v>publishing</c:v>
                  </c:pt>
                  <c:pt idx="6">
                    <c:v>technology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food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film &amp; video</c:v>
                  </c:pt>
                  <c:pt idx="16">
                    <c:v>games</c:v>
                  </c:pt>
                  <c:pt idx="17">
                    <c:v>music</c:v>
                  </c:pt>
                  <c:pt idx="18">
                    <c:v>publishing</c:v>
                  </c:pt>
                  <c:pt idx="19">
                    <c:v>technology</c:v>
                  </c:pt>
                  <c:pt idx="20">
                    <c:v>theater</c:v>
                  </c:pt>
                  <c:pt idx="21">
                    <c:v>film &amp; video</c:v>
                  </c:pt>
                  <c:pt idx="22">
                    <c:v>games</c:v>
                  </c:pt>
                  <c:pt idx="23">
                    <c:v>music</c:v>
                  </c:pt>
                  <c:pt idx="24">
                    <c:v>publishing</c:v>
                  </c:pt>
                  <c:pt idx="25">
                    <c:v>technology</c:v>
                  </c:pt>
                  <c:pt idx="26">
                    <c:v>theater</c:v>
                  </c:pt>
                  <c:pt idx="27">
                    <c:v>film &amp; video</c:v>
                  </c:pt>
                  <c:pt idx="28">
                    <c:v>food</c:v>
                  </c:pt>
                  <c:pt idx="29">
                    <c:v>games</c:v>
                  </c:pt>
                  <c:pt idx="30">
                    <c:v>music</c:v>
                  </c:pt>
                  <c:pt idx="31">
                    <c:v>publishing</c:v>
                  </c:pt>
                  <c:pt idx="32">
                    <c:v>technology</c:v>
                  </c:pt>
                  <c:pt idx="33">
                    <c:v>theater</c:v>
                  </c:pt>
                  <c:pt idx="34">
                    <c:v>film &amp; video</c:v>
                  </c:pt>
                  <c:pt idx="35">
                    <c:v>food</c:v>
                  </c:pt>
                  <c:pt idx="36">
                    <c:v>games</c:v>
                  </c:pt>
                  <c:pt idx="37">
                    <c:v>music</c:v>
                  </c:pt>
                  <c:pt idx="38">
                    <c:v>photography</c:v>
                  </c:pt>
                  <c:pt idx="39">
                    <c:v>publishing</c:v>
                  </c:pt>
                  <c:pt idx="40">
                    <c:v>technology</c:v>
                  </c:pt>
                  <c:pt idx="41">
                    <c:v>theater</c:v>
                  </c:pt>
                  <c:pt idx="42">
                    <c:v>film &amp; video</c:v>
                  </c:pt>
                  <c:pt idx="43">
                    <c:v>food</c:v>
                  </c:pt>
                  <c:pt idx="44">
                    <c:v>games</c:v>
                  </c:pt>
                  <c:pt idx="45">
                    <c:v>journalism</c:v>
                  </c:pt>
                  <c:pt idx="46">
                    <c:v>music</c:v>
                  </c:pt>
                  <c:pt idx="47">
                    <c:v>photography</c:v>
                  </c:pt>
                  <c:pt idx="48">
                    <c:v>publishing</c:v>
                  </c:pt>
                  <c:pt idx="49">
                    <c:v>technology</c:v>
                  </c:pt>
                  <c:pt idx="50">
                    <c:v>theater</c:v>
                  </c:pt>
                </c:lvl>
                <c:lvl>
                  <c:pt idx="0">
                    <c:v>AU</c:v>
                  </c:pt>
                  <c:pt idx="8">
                    <c:v>CA</c:v>
                  </c:pt>
                  <c:pt idx="15">
                    <c:v>CH</c:v>
                  </c:pt>
                  <c:pt idx="21">
                    <c:v>DK</c:v>
                  </c:pt>
                  <c:pt idx="27">
                    <c:v>GB</c:v>
                  </c:pt>
                  <c:pt idx="34">
                    <c:v>IT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'Subcategory Stats'!$E$6:$E$64</c:f>
              <c:numCache>
                <c:formatCode>General</c:formatCode>
                <c:ptCount val="51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10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10</c:v>
                </c:pt>
                <c:pt idx="42">
                  <c:v>76</c:v>
                </c:pt>
                <c:pt idx="43">
                  <c:v>17</c:v>
                </c:pt>
                <c:pt idx="44">
                  <c:v>14</c:v>
                </c:pt>
                <c:pt idx="45">
                  <c:v>4</c:v>
                </c:pt>
                <c:pt idx="46">
                  <c:v>79</c:v>
                </c:pt>
                <c:pt idx="47">
                  <c:v>24</c:v>
                </c:pt>
                <c:pt idx="48">
                  <c:v>28</c:v>
                </c:pt>
                <c:pt idx="49">
                  <c:v>45</c:v>
                </c:pt>
                <c:pt idx="5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15-C448-B487-5018EBA8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658576"/>
        <c:axId val="187594032"/>
      </c:barChart>
      <c:catAx>
        <c:axId val="2506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4032"/>
        <c:crosses val="autoZero"/>
        <c:auto val="1"/>
        <c:lblAlgn val="ctr"/>
        <c:lblOffset val="100"/>
        <c:noMultiLvlLbl val="0"/>
      </c:catAx>
      <c:valAx>
        <c:axId val="1875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8E46-8DD0-805CB9535937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A-8E46-8DD0-805CB9535937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A-8E46-8DD0-805CB9535937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A-8E46-8DD0-805CB953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5851360"/>
        <c:axId val="289915968"/>
      </c:barChart>
      <c:lineChart>
        <c:grouping val="standard"/>
        <c:varyColors val="0"/>
        <c:ser>
          <c:idx val="4"/>
          <c:order val="4"/>
          <c:tx>
            <c:strRef>
              <c:f>'Outcomes Based on Launch Date'!$F$4:$F$5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Date'!$F$6:$F$18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5A-8E46-8DD0-805CB9535937}"/>
            </c:ext>
          </c:extLst>
        </c:ser>
        <c:ser>
          <c:idx val="5"/>
          <c:order val="5"/>
          <c:tx>
            <c:strRef>
              <c:f>'Outcomes Based on Launch Date'!$G$4:$G$5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Date'!$G$6:$G$18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5A-8E46-8DD0-805CB9535937}"/>
            </c:ext>
          </c:extLst>
        </c:ser>
        <c:ser>
          <c:idx val="6"/>
          <c:order val="6"/>
          <c:tx>
            <c:strRef>
              <c:f>'Outcomes Based on Launch Date'!$H$4:$H$5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Date'!$H$6:$H$18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5A-8E46-8DD0-805CB953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51360"/>
        <c:axId val="289915968"/>
      </c:lineChart>
      <c:catAx>
        <c:axId val="2558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15968"/>
        <c:crosses val="autoZero"/>
        <c:auto val="1"/>
        <c:lblAlgn val="ctr"/>
        <c:lblOffset val="100"/>
        <c:noMultiLvlLbl val="0"/>
      </c:catAx>
      <c:valAx>
        <c:axId val="289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6-7042-BB9F-1DA22A1EB62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6-7042-BB9F-1DA22A1EB62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6-7042-BB9F-1DA22A1EB62F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6-7042-BB9F-1DA22A1EB62F}"/>
            </c:ext>
          </c:extLst>
        </c:ser>
        <c:ser>
          <c:idx val="4"/>
          <c:order val="4"/>
          <c:tx>
            <c:strRef>
              <c:f>'Outcomes Based on Launch Date'!$F$4:$F$5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Date'!$F$6:$F$18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86-7042-BB9F-1DA22A1EB62F}"/>
            </c:ext>
          </c:extLst>
        </c:ser>
        <c:ser>
          <c:idx val="5"/>
          <c:order val="5"/>
          <c:tx>
            <c:strRef>
              <c:f>'Outcomes Based on Launch Date'!$G$4:$G$5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Date'!$G$6:$G$18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86-7042-BB9F-1DA22A1EB62F}"/>
            </c:ext>
          </c:extLst>
        </c:ser>
        <c:ser>
          <c:idx val="6"/>
          <c:order val="6"/>
          <c:tx>
            <c:strRef>
              <c:f>'Outcomes Based on Launch Date'!$H$4:$H$5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Date'!$H$6:$H$18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86-7042-BB9F-1DA22A1E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67744"/>
        <c:axId val="261254832"/>
      </c:lineChart>
      <c:catAx>
        <c:axId val="2568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54832"/>
        <c:crosses val="autoZero"/>
        <c:auto val="1"/>
        <c:lblAlgn val="ctr"/>
        <c:lblOffset val="100"/>
        <c:noMultiLvlLbl val="0"/>
      </c:catAx>
      <c:valAx>
        <c:axId val="261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Goal Amount and its</a:t>
            </a:r>
            <a:r>
              <a:rPr lang="en-US" baseline="0"/>
              <a:t> Chances of Success, Failure, or Cancellation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0.00</c:formatCode>
                <c:ptCount val="12"/>
                <c:pt idx="0">
                  <c:v>58.823529411764703</c:v>
                </c:pt>
                <c:pt idx="1">
                  <c:v>82.683982683982677</c:v>
                </c:pt>
                <c:pt idx="2">
                  <c:v>52.063492063492063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66.666666666666671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864D-938A-1B9AC772792D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27.272727272727273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6-864D-938A-1B9AC772792D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8.3333333333333339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6-864D-938A-1B9AC772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53663"/>
        <c:axId val="289298432"/>
      </c:lineChart>
      <c:catAx>
        <c:axId val="19919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98432"/>
        <c:crosses val="autoZero"/>
        <c:auto val="1"/>
        <c:lblAlgn val="ctr"/>
        <c:lblOffset val="100"/>
        <c:noMultiLvlLbl val="0"/>
      </c:catAx>
      <c:valAx>
        <c:axId val="28929843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536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76200</xdr:rowOff>
    </xdr:from>
    <xdr:to>
      <xdr:col>12</xdr:col>
      <xdr:colOff>622300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F5968-989D-AB47-B7A2-2FD52735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63500</xdr:rowOff>
    </xdr:from>
    <xdr:to>
      <xdr:col>10</xdr:col>
      <xdr:colOff>863600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F9C2B-F97A-5345-991D-3A85D5333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18</xdr:row>
      <xdr:rowOff>133350</xdr:rowOff>
    </xdr:from>
    <xdr:to>
      <xdr:col>10</xdr:col>
      <xdr:colOff>88900</xdr:colOff>
      <xdr:row>32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E87FF-EA1A-F041-A05F-C47A707CA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2</xdr:row>
      <xdr:rowOff>120650</xdr:rowOff>
    </xdr:from>
    <xdr:to>
      <xdr:col>17</xdr:col>
      <xdr:colOff>482600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2838C-F09C-2143-B59B-877FB601E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2374900</xdr:colOff>
      <xdr:row>15</xdr:row>
      <xdr:rowOff>165100</xdr:rowOff>
    </xdr:from>
    <xdr:to>
      <xdr:col>6</xdr:col>
      <xdr:colOff>152400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43226-3967-494B-85D2-0501FBF42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3.839422800927" createdVersion="7" refreshedVersion="7" minRefreshableVersion="3" recordCount="1000" xr:uid="{D7982F01-1D25-D94C-823F-783328F341D6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5"/>
    </cacheField>
    <cacheField name="Average Donation" numFmtId="2">
      <sharedItems containsMixedTypes="1" containsNumber="1" minValue="0" maxValue="113.17073170731707"/>
    </cacheField>
    <cacheField name="Parent Category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2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te" numFmtId="0">
      <sharedItems containsNonDate="0" containsString="0" containsBlank="1" count="1">
        <m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x v="1"/>
    <d v="2014-08-21T05:00:00"/>
    <x v="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87"/>
    <n v="100.01614035087719"/>
    <x v="2"/>
    <x v="2"/>
    <x v="2"/>
    <d v="2013-11-19T06:00:00"/>
    <x v="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74"/>
    <n v="103.20833333333333"/>
    <x v="1"/>
    <x v="1"/>
    <x v="3"/>
    <d v="2019-09-20T05:00:00"/>
    <x v="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  <x v="4"/>
    <d v="2019-01-24T06:00:00"/>
    <x v="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  <x v="5"/>
    <d v="2012-09-08T05:00:00"/>
    <x v="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"/>
    <n v="60.555555555555557"/>
    <x v="4"/>
    <x v="4"/>
    <x v="6"/>
    <d v="2017-09-14T05:00:00"/>
    <x v="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  <x v="7"/>
    <d v="2015-08-15T05:00:00"/>
    <x v="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  <x v="8"/>
    <d v="2010-08-11T05:00:00"/>
    <x v="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  <x v="9"/>
    <d v="2013-11-07T06:00:00"/>
    <x v="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  <x v="10"/>
    <d v="2010-10-01T05:00:00"/>
    <x v="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  <x v="11"/>
    <d v="2010-09-27T05:00:00"/>
    <x v="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55"/>
    <n v="102.34545454545454"/>
    <x v="4"/>
    <x v="6"/>
    <x v="12"/>
    <d v="2019-10-30T05:00:00"/>
    <x v="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2"/>
    <n v="105.05102040816327"/>
    <x v="1"/>
    <x v="7"/>
    <x v="13"/>
    <d v="2016-06-23T05:00:00"/>
    <x v="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287"/>
    <n v="94.144999999999996"/>
    <x v="1"/>
    <x v="7"/>
    <x v="14"/>
    <d v="2012-04-02T05:00:00"/>
    <x v="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8"/>
    <n v="84.986725663716811"/>
    <x v="2"/>
    <x v="8"/>
    <x v="15"/>
    <d v="2019-12-14T06:00:00"/>
    <x v="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  <x v="16"/>
    <d v="2014-02-13T06:00:00"/>
    <x v="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  <x v="17"/>
    <d v="2011-01-13T06:00:00"/>
    <x v="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  <x v="18"/>
    <d v="2018-09-16T05:00:00"/>
    <x v="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  <x v="19"/>
    <d v="2019-03-25T05:00:00"/>
    <x v="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  <x v="20"/>
    <d v="2014-07-28T05:00:00"/>
    <x v="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  <x v="21"/>
    <d v="2011-09-18T05:00:00"/>
    <x v="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  <x v="22"/>
    <d v="2018-04-18T05:00:00"/>
    <x v="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2"/>
    <n v="105.22535211267606"/>
    <x v="4"/>
    <x v="4"/>
    <x v="23"/>
    <d v="2019-04-08T05:00:00"/>
    <x v="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  <x v="24"/>
    <d v="2014-06-23T05:00:00"/>
    <x v="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  <x v="25"/>
    <d v="2011-06-07T05:00:00"/>
    <x v="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  <x v="26"/>
    <d v="2018-08-27T05:00:00"/>
    <x v="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  <x v="27"/>
    <d v="2015-10-11T05:00:00"/>
    <x v="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2"/>
    <n v="61.997747747747745"/>
    <x v="3"/>
    <x v="3"/>
    <x v="28"/>
    <d v="2010-03-04T06:00:00"/>
    <x v="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4"/>
    <n v="94.000622665006233"/>
    <x v="4"/>
    <x v="12"/>
    <x v="29"/>
    <d v="2018-08-29T05:00:00"/>
    <x v="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  <x v="30"/>
    <d v="2019-05-29T05:00:00"/>
    <x v="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x v="31"/>
    <d v="2016-02-02T06:00:00"/>
    <x v="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  <x v="32"/>
    <d v="2018-02-06T06:00:00"/>
    <x v="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  <x v="33"/>
    <d v="2014-11-11T06:00:00"/>
    <x v="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  <x v="34"/>
    <d v="2017-03-28T05:00:00"/>
    <x v="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  <x v="35"/>
    <d v="2019-03-02T06:00:00"/>
    <x v="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28"/>
    <n v="68.8125"/>
    <x v="3"/>
    <x v="3"/>
    <x v="36"/>
    <d v="2011-03-23T05:00:00"/>
    <x v="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  <x v="37"/>
    <d v="2019-11-08T06:00:00"/>
    <x v="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  <x v="38"/>
    <d v="2010-10-23T05:00:00"/>
    <x v="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  <x v="39"/>
    <d v="2013-03-11T05:00:00"/>
    <x v="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  <x v="40"/>
    <d v="2010-06-24T05:00:00"/>
    <x v="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2"/>
    <n v="107.42342342342343"/>
    <x v="1"/>
    <x v="1"/>
    <x v="41"/>
    <d v="2012-09-30T05:00:00"/>
    <x v="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  <x v="42"/>
    <d v="2011-07-13T05:00:0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  <x v="43"/>
    <d v="2014-08-09T05:00:00"/>
    <x v="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  <x v="44"/>
    <d v="2019-03-18T05:00:00"/>
    <x v="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  <x v="45"/>
    <d v="2016-11-17T06:00:00"/>
    <x v="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9"/>
    <n v="46.163043478260867"/>
    <x v="1"/>
    <x v="1"/>
    <x v="46"/>
    <d v="2010-07-31T05:00:00"/>
    <x v="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  <x v="47"/>
    <d v="2014-04-28T05:00:00"/>
    <x v="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  <x v="48"/>
    <d v="2015-07-07T05:00:00"/>
    <x v="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  <x v="49"/>
    <d v="2019-12-04T06:00:00"/>
    <x v="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x v="50"/>
    <d v="2013-08-29T05:00:00"/>
    <x v="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  <x v="51"/>
    <d v="2012-04-12T05:00:00"/>
    <x v="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  <x v="52"/>
    <d v="2010-09-19T05:00:00"/>
    <x v="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  <x v="53"/>
    <d v="2014-06-28T05:00:00"/>
    <x v="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  <x v="54"/>
    <d v="2018-03-17T05:00:00"/>
    <x v="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  <x v="55"/>
    <d v="2018-08-04T05:00:00"/>
    <x v="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  <x v="56"/>
    <d v="2015-01-17T06:00:00"/>
    <x v="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  <x v="57"/>
    <d v="2017-09-13T05:00:00"/>
    <x v="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1"/>
    <n v="29.061611374407583"/>
    <x v="3"/>
    <x v="3"/>
    <x v="58"/>
    <d v="2015-10-04T05:00:00"/>
    <x v="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56"/>
    <n v="30.0859375"/>
    <x v="3"/>
    <x v="3"/>
    <x v="59"/>
    <d v="2017-06-27T05:00:00"/>
    <x v="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  <x v="60"/>
    <d v="2012-07-20T05:00:00"/>
    <x v="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  <x v="61"/>
    <d v="2011-04-02T05:00:00"/>
    <x v="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  <x v="62"/>
    <d v="2015-06-06T05:00:00"/>
    <x v="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  <x v="63"/>
    <d v="2017-05-04T05:00:00"/>
    <x v="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  <x v="64"/>
    <d v="2018-07-17T05:00:00"/>
    <x v="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  <x v="65"/>
    <d v="2011-02-03T06:00:00"/>
    <x v="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  <x v="66"/>
    <d v="2015-04-13T05:00:00"/>
    <x v="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  <x v="67"/>
    <d v="2010-01-30T06:00:00"/>
    <x v="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  <x v="68"/>
    <d v="2017-09-12T05:00:00"/>
    <x v="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  <x v="69"/>
    <d v="2011-01-22T06:00:00"/>
    <x v="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"/>
    <n v="63.995555555555555"/>
    <x v="3"/>
    <x v="3"/>
    <x v="70"/>
    <d v="2010-12-21T06:00:00"/>
    <x v="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  <x v="71"/>
    <d v="2019-12-04T06:00:00"/>
    <x v="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37"/>
    <n v="74.481481481481481"/>
    <x v="4"/>
    <x v="10"/>
    <x v="72"/>
    <d v="2015-08-06T05:00:00"/>
    <x v="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  <x v="73"/>
    <d v="2016-11-30T06:00:00"/>
    <x v="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  <x v="74"/>
    <d v="2016-03-28T05:00:00"/>
    <x v="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  <x v="75"/>
    <d v="2018-07-23T05:00:00"/>
    <x v="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83"/>
    <n v="57.00296912114014"/>
    <x v="3"/>
    <x v="3"/>
    <x v="76"/>
    <d v="2015-03-13T05:00:00"/>
    <x v="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  <x v="77"/>
    <d v="2010-10-11T05:00:00"/>
    <x v="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  <x v="78"/>
    <d v="2018-04-17T05:00:00"/>
    <x v="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12"/>
    <n v="48.004773269689736"/>
    <x v="3"/>
    <x v="3"/>
    <x v="79"/>
    <d v="2018-06-21T05:00:00"/>
    <x v="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  <x v="80"/>
    <d v="2017-09-28T05:00:00"/>
    <x v="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72"/>
    <n v="92.109489051094897"/>
    <x v="1"/>
    <x v="1"/>
    <x v="81"/>
    <d v="2017-12-18T06:00:00"/>
    <x v="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x v="11"/>
    <x v="82"/>
    <d v="2019-01-24T06:00:00"/>
    <x v="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  <x v="83"/>
    <d v="2016-08-19T05:00:00"/>
    <x v="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  <x v="84"/>
    <d v="2012-08-07T05:00:00"/>
    <x v="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  <x v="85"/>
    <d v="2011-09-19T05:00:00"/>
    <x v="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  <x v="86"/>
    <d v="2015-05-17T05:00:00"/>
    <x v="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56"/>
    <n v="83.022941970310384"/>
    <x v="1"/>
    <x v="1"/>
    <x v="87"/>
    <d v="2011-03-19T05:00:00"/>
    <x v="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  <x v="88"/>
    <d v="2015-05-08T05:00:00"/>
    <x v="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  <x v="89"/>
    <d v="2010-04-17T05:00:00"/>
    <x v="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  <x v="90"/>
    <d v="2016-02-25T06:00:00"/>
    <x v="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  <x v="91"/>
    <d v="2016-09-03T05:00:00"/>
    <x v="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  <x v="92"/>
    <d v="2010-06-24T05:00:00"/>
    <x v="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  <x v="93"/>
    <d v="2012-10-24T05:00:00"/>
    <x v="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  <x v="94"/>
    <d v="2019-04-18T05:00:00"/>
    <x v="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  <x v="95"/>
    <d v="2019-10-21T05:00:00"/>
    <x v="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  <x v="96"/>
    <d v="2011-03-23T05:00:00"/>
    <x v="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74"/>
    <n v="106.61061946902655"/>
    <x v="0"/>
    <x v="0"/>
    <x v="48"/>
    <d v="2015-08-18T05:00:0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  <x v="97"/>
    <d v="2015-07-31T05:00:00"/>
    <x v="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3"/>
    <n v="91.16463414634147"/>
    <x v="3"/>
    <x v="3"/>
    <x v="98"/>
    <d v="2014-12-24T06:00:00"/>
    <x v="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x v="99"/>
    <d v="2011-11-06T05:00:00"/>
    <x v="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  <x v="100"/>
    <d v="2015-02-28T06:00:00"/>
    <x v="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  <x v="101"/>
    <d v="2018-05-21T05:00:00"/>
    <x v="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x v="5"/>
    <x v="102"/>
    <d v="2010-11-02T05:00:00"/>
    <x v="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  <x v="103"/>
    <d v="2017-05-24T05:00:00"/>
    <x v="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1"/>
    <n v="103.46315789473684"/>
    <x v="2"/>
    <x v="2"/>
    <x v="104"/>
    <d v="2013-04-20T05:00:00"/>
    <x v="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  <x v="105"/>
    <d v="2019-09-13T05:00:00"/>
    <x v="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9"/>
    <n v="75.895348837209298"/>
    <x v="3"/>
    <x v="3"/>
    <x v="106"/>
    <d v="2018-05-10T05:00:00"/>
    <x v="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  <x v="107"/>
    <d v="2012-05-13T05:00:00"/>
    <x v="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  <x v="108"/>
    <d v="2014-01-14T06:00:00"/>
    <x v="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  <x v="109"/>
    <d v="2018-09-30T05:00:0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  <x v="110"/>
    <d v="2012-09-28T05:00:00"/>
    <x v="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  <x v="111"/>
    <d v="2014-09-08T05:00:00"/>
    <x v="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  <x v="112"/>
    <d v="2017-09-19T05:00:0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  <x v="113"/>
    <d v="2019-04-10T05:00:00"/>
    <x v="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311"/>
    <n v="44.001815980629537"/>
    <x v="5"/>
    <x v="13"/>
    <x v="114"/>
    <d v="2017-12-22T06:00:00"/>
    <x v="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x v="115"/>
    <d v="2015-09-19T05:00:00"/>
    <x v="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  <x v="116"/>
    <d v="2011-09-28T05:00:00"/>
    <x v="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  <x v="117"/>
    <d v="2014-02-01T06:00:00"/>
    <x v="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  <x v="118"/>
    <d v="2014-07-03T05:00:00"/>
    <x v="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9"/>
    <n v="63.003367003367003"/>
    <x v="6"/>
    <x v="20"/>
    <x v="119"/>
    <d v="2015-04-21T05:00:00"/>
    <x v="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  <x v="33"/>
    <d v="2014-10-18T05:00:00"/>
    <x v="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39"/>
    <n v="25.997933274284026"/>
    <x v="5"/>
    <x v="13"/>
    <x v="120"/>
    <d v="2014-12-24T06:00:00"/>
    <x v="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  <x v="121"/>
    <d v="2015-11-27T06:00:00"/>
    <x v="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  <x v="122"/>
    <d v="2019-07-05T05:00:00"/>
    <x v="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  <x v="123"/>
    <d v="2018-09-23T05:00:00"/>
    <x v="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  <x v="124"/>
    <d v="2016-09-11T05:00:00"/>
    <x v="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73"/>
    <n v="78.96875"/>
    <x v="3"/>
    <x v="3"/>
    <x v="125"/>
    <d v="2010-05-15T05:00:00"/>
    <x v="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598"/>
    <n v="80.067669172932327"/>
    <x v="1"/>
    <x v="1"/>
    <x v="126"/>
    <d v="2010-09-09T05:00:00"/>
    <x v="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6"/>
    <n v="86.472727272727269"/>
    <x v="0"/>
    <x v="0"/>
    <x v="127"/>
    <d v="2015-02-28T06:00:0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  <x v="128"/>
    <d v="2011-11-11T06:00:00"/>
    <x v="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  <x v="129"/>
    <d v="2013-12-12T06:00:00"/>
    <x v="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  <x v="130"/>
    <d v="2018-01-28T06:00:00"/>
    <x v="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  <x v="131"/>
    <d v="2011-09-03T05:00:00"/>
    <x v="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  <x v="132"/>
    <d v="2011-08-07T05:00:00"/>
    <x v="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66"/>
    <n v="46.905982905982903"/>
    <x v="3"/>
    <x v="3"/>
    <x v="133"/>
    <d v="2013-03-12T05:00:00"/>
    <x v="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  <x v="134"/>
    <d v="2014-06-19T05:00:00"/>
    <x v="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  <x v="135"/>
    <d v="2010-10-12T05:00:00"/>
    <x v="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x v="136"/>
    <d v="2012-10-04T05:00:00"/>
    <x v="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  <x v="137"/>
    <d v="2015-05-07T05:00:00"/>
    <x v="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  <x v="138"/>
    <d v="2018-03-02T06:00:00"/>
    <x v="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  <x v="139"/>
    <d v="2015-06-18T05:00:00"/>
    <x v="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x v="2"/>
    <x v="107"/>
    <d v="2012-05-17T05:00:00"/>
    <x v="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58"/>
    <n v="104.6"/>
    <x v="1"/>
    <x v="7"/>
    <x v="140"/>
    <d v="2010-07-18T05:00:00"/>
    <x v="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  <x v="141"/>
    <d v="2019-06-25T05:00:00"/>
    <x v="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  <x v="142"/>
    <d v="2014-09-12T05:00:00"/>
    <x v="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  <x v="143"/>
    <d v="2011-11-28T06:00:00"/>
    <x v="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  <x v="144"/>
    <d v="2016-06-19T05:00:00"/>
    <x v="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  <x v="145"/>
    <d v="2017-08-03T05:00:00"/>
    <x v="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  <x v="146"/>
    <d v="2013-02-22T06:00:00"/>
    <x v="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x v="147"/>
    <d v="2018-12-17T06:00:00"/>
    <x v="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  <x v="148"/>
    <d v="2014-07-30T05:00:00"/>
    <x v="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  <x v="149"/>
    <d v="2017-02-24T06:00:00"/>
    <x v="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  <x v="150"/>
    <d v="2012-10-25T05:00:00"/>
    <x v="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8"/>
    <n v="95.042492917847028"/>
    <x v="1"/>
    <x v="7"/>
    <x v="151"/>
    <d v="2016-06-04T05:00:00"/>
    <x v="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  <x v="152"/>
    <d v="2010-04-09T05:00:00"/>
    <x v="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  <x v="153"/>
    <d v="2019-10-29T05:00:00"/>
    <x v="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  <x v="154"/>
    <d v="2014-01-11T06:00:00"/>
    <x v="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  <x v="155"/>
    <d v="2015-12-09T06:00:00"/>
    <x v="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  <x v="156"/>
    <d v="2019-04-14T05:00:00"/>
    <x v="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  <x v="157"/>
    <d v="2019-05-13T05:00:00"/>
    <x v="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  <x v="158"/>
    <d v="2015-09-29T05:00:00"/>
    <x v="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  <x v="159"/>
    <d v="2019-01-07T06:00:00"/>
    <x v="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7"/>
    <n v="36.032520325203251"/>
    <x v="7"/>
    <x v="14"/>
    <x v="160"/>
    <d v="2017-12-08T06:00:00"/>
    <x v="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5"/>
    <n v="107.99068767908309"/>
    <x v="3"/>
    <x v="3"/>
    <x v="161"/>
    <d v="2017-10-09T05:00:00"/>
    <x v="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  <x v="162"/>
    <d v="2017-09-02T05:00:00"/>
    <x v="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  <x v="163"/>
    <d v="2010-12-26T06:00:00"/>
    <x v="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55"/>
    <n v="74"/>
    <x v="3"/>
    <x v="3"/>
    <x v="164"/>
    <d v="2013-06-20T05:00:00"/>
    <x v="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  <x v="165"/>
    <d v="2019-03-17T05:00:00"/>
    <x v="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  <x v="166"/>
    <d v="2012-07-15T05:00:00"/>
    <x v="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  <x v="167"/>
    <d v="2017-08-10T05:00:00"/>
    <x v="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  <x v="168"/>
    <d v="2014-04-11T05:00:00"/>
    <x v="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  <x v="169"/>
    <d v="2014-08-03T05:00:00"/>
    <x v="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  <x v="170"/>
    <d v="2013-05-24T05:00:00"/>
    <x v="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63"/>
    <n v="111.83333333333333"/>
    <x v="2"/>
    <x v="8"/>
    <x v="171"/>
    <d v="2015-10-06T05:00:00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6"/>
    <n v="41.999115044247787"/>
    <x v="3"/>
    <x v="3"/>
    <x v="172"/>
    <d v="2016-09-19T05:00:00"/>
    <x v="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  <x v="173"/>
    <d v="2016-09-12T05:00:00"/>
    <x v="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  <x v="174"/>
    <d v="2010-12-10T06:00:00"/>
    <x v="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  <x v="175"/>
    <d v="2017-09-30T05:00:0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52"/>
    <n v="45.005654509471306"/>
    <x v="3"/>
    <x v="3"/>
    <x v="176"/>
    <d v="2013-03-18T05:00:00"/>
    <x v="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  <x v="177"/>
    <d v="2010-03-27T05:00:00"/>
    <x v="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51"/>
    <n v="39.080882352941174"/>
    <x v="2"/>
    <x v="2"/>
    <x v="178"/>
    <d v="2017-10-22T05:00:00"/>
    <x v="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  <x v="179"/>
    <d v="2019-07-01T05:00:00"/>
    <x v="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36"/>
    <n v="40.988372093023258"/>
    <x v="1"/>
    <x v="1"/>
    <x v="180"/>
    <d v="2010-09-22T05:00:00"/>
    <x v="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  <x v="181"/>
    <d v="2019-05-04T05:00:00"/>
    <x v="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  <x v="182"/>
    <d v="2018-05-24T05:00:00"/>
    <x v="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  <x v="183"/>
    <d v="2014-06-07T05:00:00"/>
    <x v="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  <x v="184"/>
    <d v="2013-03-23T05:00:00"/>
    <x v="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  <x v="185"/>
    <d v="2014-12-03T06:00:00"/>
    <x v="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  <x v="186"/>
    <d v="2016-03-04T06:00:00"/>
    <x v="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  <x v="187"/>
    <d v="2013-06-05T05:00:00"/>
    <x v="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49"/>
    <n v="37.069767441860463"/>
    <x v="3"/>
    <x v="3"/>
    <x v="188"/>
    <d v="2019-03-15T05:00:00"/>
    <x v="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  <x v="189"/>
    <d v="2014-07-01T05:00:00"/>
    <x v="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  <x v="190"/>
    <d v="2018-04-12T05:00:00"/>
    <x v="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  <x v="191"/>
    <d v="2015-09-30T05:00:00"/>
    <x v="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  <x v="192"/>
    <d v="2018-08-05T05:00:00"/>
    <x v="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  <x v="173"/>
    <d v="2016-09-22T05:00:00"/>
    <x v="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  <x v="193"/>
    <d v="2017-07-07T05:00:00"/>
    <x v="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  <x v="194"/>
    <d v="2010-09-04T05:00:00"/>
    <x v="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  <x v="195"/>
    <d v="2015-07-11T05:00:00"/>
    <x v="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x v="152"/>
    <d v="2010-04-05T05:00:00"/>
    <x v="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  <x v="196"/>
    <d v="2014-08-12T05:00:00"/>
    <x v="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14"/>
    <n v="79.792682926829272"/>
    <x v="0"/>
    <x v="0"/>
    <x v="197"/>
    <d v="2011-10-06T05:00:0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  <x v="198"/>
    <d v="2017-01-19T06:00:00"/>
    <x v="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  <x v="199"/>
    <d v="2011-04-13T05:00:00"/>
    <x v="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  <x v="200"/>
    <d v="2018-10-29T05:00:00"/>
    <x v="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  <x v="201"/>
    <d v="2010-03-08T06:00:00"/>
    <x v="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  <x v="202"/>
    <d v="2018-09-17T05:00:00"/>
    <x v="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  <x v="203"/>
    <d v="2017-12-03T06:00:00"/>
    <x v="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  <x v="204"/>
    <d v="2016-05-13T05:00:00"/>
    <x v="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11"/>
    <n v="28.044247787610619"/>
    <x v="4"/>
    <x v="22"/>
    <x v="205"/>
    <d v="2017-03-30T05:00:00"/>
    <x v="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  <x v="206"/>
    <d v="2013-09-20T05:00:00"/>
    <x v="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  <x v="207"/>
    <d v="2020-01-30T06:00:00"/>
    <x v="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  <x v="208"/>
    <d v="2010-11-14T06:00:00"/>
    <x v="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  <x v="209"/>
    <d v="2010-08-25T05:00:00"/>
    <x v="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5"/>
    <n v="42.125874125874127"/>
    <x v="3"/>
    <x v="3"/>
    <x v="210"/>
    <d v="2019-02-15T06:00:00"/>
    <x v="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"/>
    <n v="103.97851239669421"/>
    <x v="3"/>
    <x v="3"/>
    <x v="211"/>
    <d v="2011-11-24T06:00:00"/>
    <x v="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  <x v="212"/>
    <d v="2019-05-07T05:00:00"/>
    <x v="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  <x v="213"/>
    <d v="2011-12-15T06:00:00"/>
    <x v="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94"/>
    <n v="89.991552956465242"/>
    <x v="4"/>
    <x v="10"/>
    <x v="214"/>
    <d v="2012-08-28T05:00:00"/>
    <x v="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  <x v="215"/>
    <d v="2011-07-19T05:00:00"/>
    <x v="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  <x v="216"/>
    <d v="2012-06-23T05:00:0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6"/>
    <n v="47.992753623188406"/>
    <x v="7"/>
    <x v="14"/>
    <x v="217"/>
    <d v="2014-10-03T05:00:00"/>
    <x v="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  <x v="218"/>
    <d v="2016-03-30T05:00:00"/>
    <x v="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  <x v="219"/>
    <d v="2014-11-08T06:00:00"/>
    <x v="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  <x v="220"/>
    <d v="2014-05-03T05:00:00"/>
    <x v="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  <x v="221"/>
    <d v="2010-05-15T05:00:00"/>
    <x v="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  <x v="222"/>
    <d v="2015-05-21T05:00:00"/>
    <x v="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5"/>
    <n v="66.998379254457049"/>
    <x v="4"/>
    <x v="10"/>
    <x v="172"/>
    <d v="2016-09-25T05:00:00"/>
    <x v="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  <x v="223"/>
    <d v="2017-07-19T05:00:00"/>
    <x v="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  <x v="224"/>
    <d v="2019-12-06T06:00:00"/>
    <x v="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  <x v="225"/>
    <d v="2013-07-18T05:00:00"/>
    <x v="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  <x v="226"/>
    <d v="2016-07-26T05:00:00"/>
    <x v="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  <x v="227"/>
    <d v="2011-06-28T05:00:00"/>
    <x v="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  <x v="228"/>
    <d v="2017-08-29T05:00:00"/>
    <x v="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  <x v="229"/>
    <d v="2017-02-18T06:00:00"/>
    <x v="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  <x v="230"/>
    <d v="2019-07-02T05:00:00"/>
    <x v="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  <x v="231"/>
    <d v="2014-04-27T05:00:00"/>
    <x v="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  <x v="232"/>
    <d v="2018-01-08T06:00:00"/>
    <x v="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  <x v="233"/>
    <d v="2015-09-02T05:00:00"/>
    <x v="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  <x v="194"/>
    <d v="2010-08-07T05:00:00"/>
    <x v="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  <x v="234"/>
    <d v="2014-04-23T05:00:00"/>
    <x v="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8"/>
    <n v="42.915999999999997"/>
    <x v="1"/>
    <x v="1"/>
    <x v="235"/>
    <d v="2017-05-20T05:00:00"/>
    <x v="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  <x v="236"/>
    <d v="2018-03-07T06:00:00"/>
    <x v="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67"/>
    <n v="75.245283018867923"/>
    <x v="3"/>
    <x v="3"/>
    <x v="237"/>
    <d v="2014-09-04T05:00:00"/>
    <x v="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92"/>
    <n v="69.023364485981304"/>
    <x v="3"/>
    <x v="3"/>
    <x v="238"/>
    <d v="2014-04-08T05:00:00"/>
    <x v="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6"/>
    <n v="65.986486486486484"/>
    <x v="2"/>
    <x v="2"/>
    <x v="239"/>
    <d v="2013-08-09T05:00:00"/>
    <x v="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  <x v="240"/>
    <d v="2017-01-06T06:00:00"/>
    <x v="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6"/>
    <n v="60.105504587155963"/>
    <x v="6"/>
    <x v="20"/>
    <x v="241"/>
    <d v="2015-01-05T06:00:00"/>
    <x v="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  <x v="242"/>
    <d v="2015-01-09T06:00:00"/>
    <x v="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x v="67"/>
    <d v="2010-03-01T06:00:00"/>
    <x v="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2"/>
    <n v="38.019801980198018"/>
    <x v="3"/>
    <x v="3"/>
    <x v="243"/>
    <d v="2012-12-11T06:00:00"/>
    <x v="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  <x v="244"/>
    <d v="2013-10-30T05:00:00"/>
    <x v="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  <x v="245"/>
    <d v="2011-04-20T05:00:00"/>
    <x v="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  <x v="246"/>
    <d v="2017-02-23T06:00:00"/>
    <x v="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  <x v="247"/>
    <d v="2011-02-21T06:00:00"/>
    <x v="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  <x v="248"/>
    <d v="2016-03-01T06:00:00"/>
    <x v="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x v="249"/>
    <d v="2013-03-19T05:00:00"/>
    <x v="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  <x v="250"/>
    <d v="2016-12-28T06:00:00"/>
    <x v="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  <x v="251"/>
    <d v="2012-12-27T06:00:00"/>
    <x v="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71"/>
    <n v="38.065134099616856"/>
    <x v="1"/>
    <x v="1"/>
    <x v="136"/>
    <d v="2012-10-10T05:00:00"/>
    <x v="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5"/>
    <n v="57.936123348017624"/>
    <x v="1"/>
    <x v="1"/>
    <x v="252"/>
    <d v="2010-08-29T05:00:00"/>
    <x v="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  <x v="253"/>
    <d v="2011-05-01T05:00:00"/>
    <x v="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  <x v="254"/>
    <d v="2010-01-09T06:00:00"/>
    <x v="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  <x v="255"/>
    <d v="2013-02-28T06:00:00"/>
    <x v="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  <x v="256"/>
    <d v="2016-02-16T06:00:00"/>
    <x v="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  <x v="257"/>
    <d v="2014-12-10T06:00:00"/>
    <x v="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6"/>
    <n v="51.990606936416185"/>
    <x v="3"/>
    <x v="3"/>
    <x v="258"/>
    <d v="2012-11-09T06:00:00"/>
    <x v="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  <x v="259"/>
    <d v="2012-11-19T06:00:00"/>
    <x v="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  <x v="260"/>
    <d v="2019-02-21T06:00:00"/>
    <x v="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8"/>
    <n v="25.005291005291006"/>
    <x v="6"/>
    <x v="11"/>
    <x v="261"/>
    <d v="2010-12-04T06:00:00"/>
    <x v="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  <x v="262"/>
    <d v="2016-01-07T06:00:00"/>
    <x v="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6"/>
    <n v="82.021647307286173"/>
    <x v="3"/>
    <x v="3"/>
    <x v="263"/>
    <d v="2019-08-04T05:00:00"/>
    <x v="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  <x v="264"/>
    <d v="2017-09-20T05:00:00"/>
    <x v="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  <x v="265"/>
    <d v="2017-11-11T06:00:00"/>
    <x v="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  <x v="266"/>
    <d v="2019-04-14T05:00:00"/>
    <x v="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  <x v="267"/>
    <d v="2012-04-24T05:00:00"/>
    <x v="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3"/>
    <n v="89.939759036144579"/>
    <x v="3"/>
    <x v="3"/>
    <x v="268"/>
    <d v="2010-07-21T05:00:00"/>
    <x v="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  <x v="269"/>
    <d v="2012-12-21T06:00:00"/>
    <x v="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0989010989011"/>
    <x v="3"/>
    <x v="3"/>
    <x v="270"/>
    <d v="2018-09-06T05:00:00"/>
    <x v="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  <x v="271"/>
    <d v="2017-11-27T06:00:00"/>
    <x v="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  <x v="272"/>
    <d v="2012-04-01T05:00:00"/>
    <x v="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5"/>
    <n v="68.240601503759393"/>
    <x v="4"/>
    <x v="19"/>
    <x v="73"/>
    <d v="2016-12-03T06:00:00"/>
    <x v="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  <x v="273"/>
    <d v="2016-06-04T05:00:00"/>
    <x v="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  <x v="274"/>
    <d v="2012-05-06T05:00:00"/>
    <x v="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  <x v="275"/>
    <d v="2016-10-18T05:00:00"/>
    <x v="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  <x v="276"/>
    <d v="2016-11-30T06:00:00"/>
    <x v="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  <x v="277"/>
    <d v="2015-04-28T05:00:00"/>
    <x v="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  <x v="278"/>
    <d v="2012-03-15T05:00:00"/>
    <x v="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  <x v="279"/>
    <d v="2015-08-06T05:00:00"/>
    <x v="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  <x v="280"/>
    <d v="2013-06-11T05:00:00"/>
    <x v="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  <x v="281"/>
    <d v="2011-10-19T05:00:00"/>
    <x v="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  <x v="282"/>
    <d v="2012-04-03T05:00:0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  <x v="283"/>
    <d v="2010-10-14T05:00:00"/>
    <x v="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  <x v="284"/>
    <d v="2018-11-07T06:00:00"/>
    <x v="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  <x v="285"/>
    <d v="2013-11-09T06:00:00"/>
    <x v="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  <x v="286"/>
    <d v="2019-02-19T06:00:00"/>
    <x v="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  <x v="287"/>
    <d v="2014-01-23T06:00:00"/>
    <x v="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  <x v="288"/>
    <d v="2016-03-15T05:00:00"/>
    <x v="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  <x v="289"/>
    <d v="2016-04-28T05:00:0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x v="290"/>
    <d v="2017-08-31T05:00:00"/>
    <x v="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  <x v="291"/>
    <d v="2015-03-15T05:00:00"/>
    <x v="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5"/>
    <n v="98.914285714285711"/>
    <x v="3"/>
    <x v="3"/>
    <x v="292"/>
    <d v="2018-09-16T05:00:00"/>
    <x v="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  <x v="293"/>
    <d v="2016-01-12T06:00:00"/>
    <x v="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11"/>
    <n v="80.767605633802816"/>
    <x v="4"/>
    <x v="4"/>
    <x v="294"/>
    <d v="2016-09-17T05:00:00"/>
    <x v="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  <x v="295"/>
    <d v="2016-04-29T05:00:00"/>
    <x v="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8"/>
    <n v="73.428571428571431"/>
    <x v="3"/>
    <x v="3"/>
    <x v="296"/>
    <d v="2017-07-17T05:00:00"/>
    <x v="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  <x v="297"/>
    <d v="2012-06-26T05:00:00"/>
    <x v="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  <x v="298"/>
    <d v="2011-04-19T05:00:00"/>
    <x v="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  <x v="299"/>
    <d v="2011-10-11T05:00:00"/>
    <x v="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  <x v="300"/>
    <d v="2010-04-25T05:00:00"/>
    <x v="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  <x v="247"/>
    <d v="2011-02-28T06:00:00"/>
    <x v="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  <x v="244"/>
    <d v="2013-11-01T05:00:00"/>
    <x v="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  <x v="301"/>
    <d v="2012-02-29T06:00:00"/>
    <x v="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  <x v="188"/>
    <d v="2019-03-17T05:00:00"/>
    <x v="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  <x v="302"/>
    <d v="2014-06-22T05:00:00"/>
    <x v="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  <x v="303"/>
    <d v="2019-11-20T06:00:0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  <x v="304"/>
    <d v="2017-05-27T05:00:00"/>
    <x v="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6"/>
    <n v="53.117647058823529"/>
    <x v="1"/>
    <x v="1"/>
    <x v="305"/>
    <d v="2014-02-16T06:00:00"/>
    <x v="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49"/>
    <n v="50.796875"/>
    <x v="2"/>
    <x v="2"/>
    <x v="306"/>
    <d v="2010-09-05T05:00:00"/>
    <x v="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  <x v="307"/>
    <d v="2011-05-19T05:00:00"/>
    <x v="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103"/>
    <n v="65.000810372771468"/>
    <x v="4"/>
    <x v="12"/>
    <x v="308"/>
    <d v="2011-04-09T05:00:00"/>
    <x v="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1"/>
    <n v="37.998645510835914"/>
    <x v="3"/>
    <x v="3"/>
    <x v="309"/>
    <d v="2010-12-08T06:00:00"/>
    <x v="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  <x v="310"/>
    <d v="2014-03-29T05:00:00"/>
    <x v="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  <x v="311"/>
    <d v="2015-07-03T05:00:00"/>
    <x v="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17"/>
    <n v="80.780821917808225"/>
    <x v="3"/>
    <x v="3"/>
    <x v="79"/>
    <d v="2018-07-09T05:00:00"/>
    <x v="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  <x v="312"/>
    <d v="2016-01-01T06:00:00"/>
    <x v="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  <x v="313"/>
    <d v="2019-09-01T05:00:00"/>
    <x v="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  <x v="314"/>
    <d v="2018-12-11T06:00:00"/>
    <x v="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  <x v="315"/>
    <d v="2016-12-23T06:00:00"/>
    <x v="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  <x v="316"/>
    <d v="2017-12-09T06:00:00"/>
    <x v="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  <x v="317"/>
    <d v="2011-12-20T06:00:0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3"/>
    <n v="88.076595744680844"/>
    <x v="2"/>
    <x v="8"/>
    <x v="318"/>
    <d v="2013-03-29T05:00:00"/>
    <x v="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  <x v="319"/>
    <d v="2018-12-18T06:00:00"/>
    <x v="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  <x v="32"/>
    <d v="2018-01-17T06:00:00"/>
    <x v="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7"/>
    <n v="87.003066141042481"/>
    <x v="1"/>
    <x v="1"/>
    <x v="320"/>
    <d v="2019-11-28T06:00:00"/>
    <x v="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27"/>
    <n v="63.994402985074629"/>
    <x v="1"/>
    <x v="1"/>
    <x v="321"/>
    <d v="2010-12-16T06:00:00"/>
    <x v="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  <x v="322"/>
    <d v="2019-11-12T06:00:00"/>
    <x v="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71"/>
    <n v="73.989349112426041"/>
    <x v="3"/>
    <x v="3"/>
    <x v="323"/>
    <d v="2011-11-04T05:00:00"/>
    <x v="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  <x v="324"/>
    <d v="2017-08-16T05:00:00"/>
    <x v="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  <x v="325"/>
    <d v="2011-12-13T06:00:00"/>
    <x v="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  <x v="326"/>
    <d v="2015-09-04T05:00:00"/>
    <x v="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  <x v="327"/>
    <d v="2013-08-01T05:00:00"/>
    <x v="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  <x v="328"/>
    <d v="2014-01-11T06:00:00"/>
    <x v="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  <x v="329"/>
    <d v="2018-03-03T06:00:00"/>
    <x v="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2"/>
    <n v="69.966767371601208"/>
    <x v="4"/>
    <x v="6"/>
    <x v="330"/>
    <d v="2015-07-10T05:00:00"/>
    <x v="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  <x v="331"/>
    <d v="2017-10-18T05:00:00"/>
    <x v="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  <x v="332"/>
    <d v="2015-03-07T06:00:00"/>
    <x v="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  <x v="333"/>
    <d v="2017-03-01T06:00:0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9"/>
    <n v="103.96316359696641"/>
    <x v="3"/>
    <x v="3"/>
    <x v="296"/>
    <d v="2017-08-13T05:00:00"/>
    <x v="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x v="334"/>
    <d v="2015-06-07T05:00:00"/>
    <x v="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  <x v="335"/>
    <d v="2015-09-07T05:00:00"/>
    <x v="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46"/>
    <n v="29.606060606060606"/>
    <x v="3"/>
    <x v="3"/>
    <x v="336"/>
    <d v="2015-11-15T06:00:00"/>
    <x v="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  <x v="337"/>
    <d v="2019-07-06T05:00:00"/>
    <x v="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9"/>
    <n v="94.35"/>
    <x v="4"/>
    <x v="4"/>
    <x v="338"/>
    <d v="2013-09-10T05:00:00"/>
    <x v="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  <x v="339"/>
    <d v="2017-03-03T06:00:00"/>
    <x v="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  <x v="340"/>
    <d v="2012-01-23T06:00:00"/>
    <x v="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  <x v="341"/>
    <d v="2015-09-28T05:00:00"/>
    <x v="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  <x v="342"/>
    <d v="2018-08-13T05:00:00"/>
    <x v="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  <x v="343"/>
    <d v="2011-09-03T05:00:00"/>
    <x v="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  <x v="344"/>
    <d v="2011-01-15T06:00:00"/>
    <x v="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  <x v="345"/>
    <d v="2017-10-31T05:00:00"/>
    <x v="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  <x v="65"/>
    <d v="2011-03-06T06:00:00"/>
    <x v="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68"/>
    <n v="59.928057553956833"/>
    <x v="1"/>
    <x v="1"/>
    <x v="346"/>
    <d v="2011-12-28T06:00:00"/>
    <x v="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3"/>
    <n v="78.209677419354833"/>
    <x v="1"/>
    <x v="7"/>
    <x v="347"/>
    <d v="2018-04-04T05:00:00"/>
    <x v="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  <x v="348"/>
    <d v="2017-01-25T06:00:00"/>
    <x v="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  <x v="349"/>
    <d v="2011-01-04T06:00:00"/>
    <x v="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  <x v="350"/>
    <d v="2014-11-11T06:00:00"/>
    <x v="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  <x v="351"/>
    <d v="2010-11-05T05:00:00"/>
    <x v="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53"/>
    <n v="95.733766233766232"/>
    <x v="4"/>
    <x v="19"/>
    <x v="352"/>
    <d v="2013-03-14T05:00:00"/>
    <x v="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  <x v="353"/>
    <d v="2019-04-21T05:00:00"/>
    <x v="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  <x v="354"/>
    <d v="2015-03-31T05:00:00"/>
    <x v="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7"/>
    <n v="84.757396449704146"/>
    <x v="4"/>
    <x v="4"/>
    <x v="355"/>
    <d v="2015-01-28T06:00:00"/>
    <x v="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  <x v="356"/>
    <d v="2017-08-25T05:00:00"/>
    <x v="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9"/>
    <n v="50.05215419501134"/>
    <x v="4"/>
    <x v="4"/>
    <x v="357"/>
    <d v="2019-01-16T06:00:00"/>
    <x v="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  <x v="358"/>
    <d v="2015-12-12T06:00:00"/>
    <x v="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86"/>
    <n v="93.702290076335885"/>
    <x v="1"/>
    <x v="1"/>
    <x v="359"/>
    <d v="2014-07-12T05:00:00"/>
    <x v="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  <x v="12"/>
    <d v="2019-11-05T06:00:00"/>
    <x v="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  <x v="360"/>
    <d v="2018-06-28T05:00:00"/>
    <x v="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  <x v="361"/>
    <d v="2011-11-10T06:00:00"/>
    <x v="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  <x v="362"/>
    <d v="2013-06-28T05:00:00"/>
    <x v="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  <x v="363"/>
    <d v="2015-07-24T05:00:00"/>
    <x v="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  <x v="364"/>
    <d v="2017-11-04T05:00:00"/>
    <x v="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  <x v="210"/>
    <d v="2019-02-19T06:00:0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  <x v="365"/>
    <d v="2017-03-09T06:00:00"/>
    <x v="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  <x v="366"/>
    <d v="2019-04-30T05:00:00"/>
    <x v="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  <x v="367"/>
    <d v="2010-07-08T05:00:00"/>
    <x v="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53"/>
    <n v="100.93160377358491"/>
    <x v="2"/>
    <x v="8"/>
    <x v="368"/>
    <d v="2012-06-17T05:00:00"/>
    <x v="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5"/>
    <n v="89.227586206896547"/>
    <x v="1"/>
    <x v="7"/>
    <x v="369"/>
    <d v="2012-01-06T06:00:00"/>
    <x v="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  <x v="370"/>
    <d v="2010-11-24T06:00:00"/>
    <x v="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6"/>
    <n v="89.54"/>
    <x v="7"/>
    <x v="14"/>
    <x v="371"/>
    <d v="2013-09-28T05:00:00"/>
    <x v="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  <x v="287"/>
    <d v="2014-01-16T06:00:00"/>
    <x v="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71"/>
    <n v="42.006218905472636"/>
    <x v="2"/>
    <x v="8"/>
    <x v="372"/>
    <d v="2011-01-08T06:00:00"/>
    <x v="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3"/>
    <n v="47.004903563255965"/>
    <x v="1"/>
    <x v="17"/>
    <x v="373"/>
    <d v="2017-07-18T05:00:00"/>
    <x v="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5"/>
    <n v="110.44117647058823"/>
    <x v="4"/>
    <x v="4"/>
    <x v="374"/>
    <d v="2013-08-08T05:00:00"/>
    <x v="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  <x v="375"/>
    <d v="2011-12-09T06:00:00"/>
    <x v="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  <x v="376"/>
    <d v="2018-10-13T05:00:00"/>
    <x v="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  <x v="377"/>
    <d v="2013-05-29T05:00:00"/>
    <x v="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  <x v="378"/>
    <d v="2018-05-10T05:00:00"/>
    <x v="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  <x v="379"/>
    <d v="2011-02-09T06:00:00"/>
    <x v="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x v="380"/>
    <d v="2013-09-07T05:00:00"/>
    <x v="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  <x v="381"/>
    <d v="2019-10-27T05:00:00"/>
    <x v="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  <x v="382"/>
    <d v="2012-02-22T06:00:00"/>
    <x v="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  <x v="125"/>
    <d v="2010-06-17T05:00:00"/>
    <x v="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  <x v="383"/>
    <d v="2017-11-17T06:00:00"/>
    <x v="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  <x v="384"/>
    <d v="2018-07-24T05:00:00"/>
    <x v="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  <x v="385"/>
    <d v="2013-02-11T06:00:00"/>
    <x v="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  <x v="386"/>
    <d v="2019-10-20T05:00:00"/>
    <x v="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  <x v="387"/>
    <d v="2016-07-10T05:00:00"/>
    <x v="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  <x v="388"/>
    <d v="2017-04-22T05:00:00"/>
    <x v="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  <x v="277"/>
    <d v="2015-04-28T05:00:00"/>
    <x v="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  <x v="389"/>
    <d v="2017-05-31T05:00:00"/>
    <x v="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  <x v="390"/>
    <d v="2014-01-13T06:00:00"/>
    <x v="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  <x v="391"/>
    <d v="2018-12-24T06:00:00"/>
    <x v="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  <x v="392"/>
    <d v="2010-04-28T05:00:0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  <x v="393"/>
    <d v="2012-01-30T06:00:00"/>
    <x v="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  <x v="394"/>
    <d v="2011-01-26T06:00:00"/>
    <x v="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  <x v="395"/>
    <d v="2018-11-27T06:00:00"/>
    <x v="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  <x v="396"/>
    <d v="2012-05-07T05:00:00"/>
    <x v="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3"/>
    <n v="26.997693638285604"/>
    <x v="2"/>
    <x v="2"/>
    <x v="397"/>
    <d v="2011-12-28T06:00:00"/>
    <x v="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  <x v="398"/>
    <d v="2017-07-09T05:00:00"/>
    <x v="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6"/>
    <n v="50.974576271186443"/>
    <x v="2"/>
    <x v="8"/>
    <x v="399"/>
    <d v="2017-07-29T05:00:00"/>
    <x v="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  <x v="400"/>
    <d v="2010-05-07T05:00:00"/>
    <x v="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  <x v="116"/>
    <d v="2011-09-24T05:00:0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  <x v="401"/>
    <d v="2018-04-24T05:00:00"/>
    <x v="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9"/>
    <n v="84.423913043478265"/>
    <x v="7"/>
    <x v="14"/>
    <x v="402"/>
    <d v="2015-08-03T05:00:00"/>
    <x v="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  <x v="403"/>
    <d v="2013-03-06T06:00:00"/>
    <x v="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4"/>
    <n v="77.996041171813147"/>
    <x v="3"/>
    <x v="3"/>
    <x v="404"/>
    <d v="2014-10-15T05:00:00"/>
    <x v="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  <x v="405"/>
    <d v="2011-02-18T06:00:00"/>
    <x v="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  <x v="406"/>
    <d v="2014-03-10T05:00:00"/>
    <x v="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  <x v="407"/>
    <d v="2019-11-02T05:00:00"/>
    <x v="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8"/>
    <n v="104.43617021276596"/>
    <x v="3"/>
    <x v="3"/>
    <x v="408"/>
    <d v="2018-07-09T05:00:00"/>
    <x v="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08"/>
    <n v="69.989010989010993"/>
    <x v="3"/>
    <x v="3"/>
    <x v="409"/>
    <d v="2014-05-22T05:00:00"/>
    <x v="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14"/>
    <n v="83.023989898989896"/>
    <x v="4"/>
    <x v="4"/>
    <x v="410"/>
    <d v="2013-12-11T06:00:00"/>
    <x v="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  <x v="411"/>
    <d v="2016-12-15T06:00:00"/>
    <x v="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51"/>
    <n v="103.98131932282546"/>
    <x v="3"/>
    <x v="3"/>
    <x v="412"/>
    <d v="2014-12-27T06:00:00"/>
    <x v="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  <x v="413"/>
    <d v="2019-04-21T05:00:00"/>
    <x v="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  <x v="414"/>
    <d v="2015-09-16T05:00:00"/>
    <x v="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  <x v="415"/>
    <d v="2013-04-03T05:00:00"/>
    <x v="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  <x v="416"/>
    <d v="2016-11-13T06:00:00"/>
    <x v="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  <x v="417"/>
    <d v="2017-07-10T05:00:00"/>
    <x v="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  <x v="418"/>
    <d v="2012-05-24T05:00:00"/>
    <x v="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  <x v="419"/>
    <d v="2017-09-18T05:00:00"/>
    <x v="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  <x v="420"/>
    <d v="2010-10-19T05:00:00"/>
    <x v="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  <x v="421"/>
    <d v="2011-07-26T05:00:00"/>
    <x v="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41"/>
    <n v="63.170588235294119"/>
    <x v="3"/>
    <x v="3"/>
    <x v="422"/>
    <d v="2010-12-24T06:00:00"/>
    <x v="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  <x v="423"/>
    <d v="2012-12-20T06:00:00"/>
    <x v="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  <x v="424"/>
    <d v="2018-01-04T06:00:00"/>
    <x v="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  <x v="425"/>
    <d v="2013-04-16T05:00:00"/>
    <x v="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x v="426"/>
    <d v="2019-03-23T05:00:00"/>
    <x v="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x v="427"/>
    <d v="2018-11-13T06:00:00"/>
    <x v="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5"/>
    <n v="29.001272669424118"/>
    <x v="1"/>
    <x v="1"/>
    <x v="428"/>
    <d v="2017-08-19T05:00:00"/>
    <x v="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  <x v="429"/>
    <d v="2010-07-07T05:00:00"/>
    <x v="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  <x v="411"/>
    <d v="2017-01-11T06:00:00"/>
    <x v="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5000000000003"/>
    <n v="45.205128205128204"/>
    <x v="4"/>
    <x v="6"/>
    <x v="430"/>
    <d v="2013-11-26T06:00:00"/>
    <x v="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  <x v="431"/>
    <d v="2011-10-16T05:00:00"/>
    <x v="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  <x v="432"/>
    <d v="2018-02-10T06:00:00"/>
    <x v="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56521739130434"/>
    <x v="3"/>
    <x v="3"/>
    <x v="433"/>
    <d v="2016-10-16T05:00:00"/>
    <x v="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  <x v="434"/>
    <d v="2010-05-11T05:00:00"/>
    <x v="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  <x v="435"/>
    <d v="2015-01-22T06:00:00"/>
    <x v="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  <x v="8"/>
    <d v="2010-08-12T05:00:00"/>
    <x v="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  <x v="436"/>
    <d v="2014-05-18T05:00:00"/>
    <x v="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4"/>
    <n v="107.91401869158878"/>
    <x v="6"/>
    <x v="20"/>
    <x v="385"/>
    <d v="2013-03-09T06:00:00"/>
    <x v="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  <x v="437"/>
    <d v="2014-01-04T06:00:00"/>
    <x v="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  <x v="438"/>
    <d v="2018-02-25T06:00:00"/>
    <x v="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  <x v="439"/>
    <d v="2018-02-05T06:00:00"/>
    <x v="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x v="440"/>
    <d v="2013-06-07T05:00:00"/>
    <x v="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67"/>
    <n v="57.935251798561154"/>
    <x v="2"/>
    <x v="2"/>
    <x v="441"/>
    <d v="2015-11-30T06:00:00"/>
    <x v="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  <x v="442"/>
    <d v="2019-04-30T05:00:00"/>
    <x v="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2"/>
    <n v="64.95597484276729"/>
    <x v="4"/>
    <x v="6"/>
    <x v="443"/>
    <d v="2015-05-20T05:00:00"/>
    <x v="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  <x v="315"/>
    <d v="2016-12-19T06:00:00"/>
    <x v="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x v="444"/>
    <d v="2012-05-02T05:00:0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  <x v="445"/>
    <d v="2019-05-04T05:00:00"/>
    <x v="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x v="5"/>
    <x v="446"/>
    <d v="2018-06-27T05:00:00"/>
    <x v="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  <x v="447"/>
    <d v="2014-12-17T06:00:00"/>
    <x v="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5"/>
    <n v="39.962085308056871"/>
    <x v="5"/>
    <x v="18"/>
    <x v="448"/>
    <d v="2013-06-29T05:00:00"/>
    <x v="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3"/>
    <n v="51.001785714285717"/>
    <x v="5"/>
    <x v="13"/>
    <x v="342"/>
    <d v="2018-08-16T05:00:00"/>
    <x v="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2"/>
    <n v="40.823008849557525"/>
    <x v="4"/>
    <x v="22"/>
    <x v="449"/>
    <d v="2011-07-23T05:00:00"/>
    <x v="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  <x v="450"/>
    <d v="2015-03-21T05:00:00"/>
    <x v="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  <x v="451"/>
    <d v="2017-07-31T05:00:0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7"/>
    <n v="99.494252873563212"/>
    <x v="7"/>
    <x v="14"/>
    <x v="452"/>
    <d v="2010-03-20T05:00:00"/>
    <x v="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  <x v="453"/>
    <d v="2014-11-12T06:00:00"/>
    <x v="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  <x v="454"/>
    <d v="2012-03-06T06:00:00"/>
    <x v="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  <x v="455"/>
    <d v="2019-12-19T06:00:00"/>
    <x v="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  <x v="456"/>
    <d v="2014-09-22T05:00:0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  <x v="457"/>
    <d v="2019-07-21T05:00:00"/>
    <x v="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  <x v="458"/>
    <d v="2018-03-24T05:00:00"/>
    <x v="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  <x v="459"/>
    <d v="2017-05-23T05:00:00"/>
    <x v="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  <x v="460"/>
    <d v="2016-02-20T06:00:00"/>
    <x v="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39"/>
    <n v="109.87058823529412"/>
    <x v="2"/>
    <x v="8"/>
    <x v="461"/>
    <d v="2010-08-21T05:00:00"/>
    <x v="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  <x v="462"/>
    <d v="2019-11-24T06:00:00"/>
    <x v="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52"/>
    <n v="70.993450675399103"/>
    <x v="0"/>
    <x v="0"/>
    <x v="463"/>
    <d v="2013-07-27T05:00:0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5"/>
    <n v="77.026890756302521"/>
    <x v="4"/>
    <x v="12"/>
    <x v="464"/>
    <d v="2010-07-12T05:00:00"/>
    <x v="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83"/>
    <n v="101.78125"/>
    <x v="7"/>
    <x v="14"/>
    <x v="465"/>
    <d v="2019-07-12T05:00:00"/>
    <x v="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  <x v="466"/>
    <d v="2012-03-23T05:00:00"/>
    <x v="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051282051282"/>
    <x v="3"/>
    <x v="3"/>
    <x v="467"/>
    <d v="2014-06-14T05:00:00"/>
    <x v="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  <x v="468"/>
    <d v="2017-06-07T05:00:00"/>
    <x v="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105"/>
    <n v="27.908333333333335"/>
    <x v="2"/>
    <x v="8"/>
    <x v="469"/>
    <d v="2016-12-20T06:00:00"/>
    <x v="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  <x v="470"/>
    <d v="2015-01-03T06:00:00"/>
    <x v="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  <x v="471"/>
    <d v="2016-03-20T05:00:00"/>
    <x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472"/>
    <d v="2013-05-29T05:00:00"/>
    <x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71"/>
    <n v="59.990534521158132"/>
    <x v="4"/>
    <x v="4"/>
    <x v="473"/>
    <d v="2013-03-14T05:00:00"/>
    <x v="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  <x v="474"/>
    <d v="2012-08-25T05:00:00"/>
    <x v="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2"/>
    <n v="99.963043478260872"/>
    <x v="4"/>
    <x v="6"/>
    <x v="72"/>
    <d v="2015-07-21T05:00:00"/>
    <x v="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774193548387"/>
    <x v="1"/>
    <x v="1"/>
    <x v="443"/>
    <d v="2015-05-19T05:00:00"/>
    <x v="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2"/>
    <n v="36.014409221902014"/>
    <x v="5"/>
    <x v="15"/>
    <x v="475"/>
    <d v="2013-04-19T05:00:00"/>
    <x v="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78"/>
    <n v="66.010284810126578"/>
    <x v="3"/>
    <x v="3"/>
    <x v="81"/>
    <d v="2017-12-10T06:00:00"/>
    <x v="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54"/>
    <n v="44.05263157894737"/>
    <x v="2"/>
    <x v="2"/>
    <x v="476"/>
    <d v="2013-05-28T05:00:00"/>
    <x v="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  <x v="192"/>
    <d v="2018-08-19T05:00:00"/>
    <x v="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  <x v="477"/>
    <d v="2012-05-15T05:00:00"/>
    <x v="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9"/>
    <n v="70.908396946564892"/>
    <x v="4"/>
    <x v="6"/>
    <x v="478"/>
    <d v="2018-06-24T05:00:00"/>
    <x v="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  <x v="479"/>
    <d v="2019-08-04T05:00:00"/>
    <x v="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  <x v="480"/>
    <d v="2014-07-06T05:00:00"/>
    <x v="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38"/>
    <n v="93.142857142857139"/>
    <x v="4"/>
    <x v="19"/>
    <x v="180"/>
    <d v="2010-09-11T05:00:00"/>
    <x v="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6"/>
    <n v="58.945075757575758"/>
    <x v="1"/>
    <x v="1"/>
    <x v="481"/>
    <d v="2013-12-11T06:00:00"/>
    <x v="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  <x v="482"/>
    <d v="2011-12-25T06:00:00"/>
    <x v="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  <x v="194"/>
    <d v="2010-09-13T05:00:00"/>
    <x v="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  <x v="483"/>
    <d v="2017-05-10T05:00:0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  <x v="484"/>
    <d v="2018-02-25T06:00:00"/>
    <x v="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6"/>
    <n v="101.97518330513255"/>
    <x v="1"/>
    <x v="1"/>
    <x v="355"/>
    <d v="2015-01-22T06:00:00"/>
    <x v="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  <x v="485"/>
    <d v="2019-04-22T05:00:00"/>
    <x v="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  <x v="486"/>
    <d v="2016-08-29T05:00:00"/>
    <x v="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  <x v="487"/>
    <d v="2012-07-15T05:00:00"/>
    <x v="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37"/>
    <n v="70.82022471910112"/>
    <x v="4"/>
    <x v="12"/>
    <x v="488"/>
    <d v="2010-03-09T06:00:00"/>
    <x v="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47"/>
    <n v="40.998484082870135"/>
    <x v="3"/>
    <x v="3"/>
    <x v="489"/>
    <d v="2010-05-09T05:00:00"/>
    <x v="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  <x v="490"/>
    <d v="2010-11-27T06:00:00"/>
    <x v="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  <x v="312"/>
    <d v="2016-02-01T06:00:00"/>
    <x v="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  <x v="491"/>
    <d v="2016-03-12T06:00:00"/>
    <x v="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37500000000006"/>
    <x v="1"/>
    <x v="7"/>
    <x v="492"/>
    <d v="2014-01-07T06:00:00"/>
    <x v="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5"/>
    <n v="63.777777777777779"/>
    <x v="6"/>
    <x v="11"/>
    <x v="493"/>
    <d v="2014-06-07T05:00:00"/>
    <x v="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  <x v="494"/>
    <d v="2010-09-14T05:00:00"/>
    <x v="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77"/>
    <n v="48.993956043956047"/>
    <x v="6"/>
    <x v="11"/>
    <x v="495"/>
    <d v="2014-01-06T06:00:00"/>
    <x v="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5"/>
    <n v="63.857142857142854"/>
    <x v="3"/>
    <x v="3"/>
    <x v="496"/>
    <d v="2018-01-26T06:00:00"/>
    <x v="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21"/>
    <n v="82.996393146979258"/>
    <x v="1"/>
    <x v="7"/>
    <x v="497"/>
    <d v="2013-08-29T05:00:00"/>
    <x v="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  <x v="498"/>
    <d v="2018-08-18T05:00:00"/>
    <x v="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55"/>
    <n v="62.044554455445542"/>
    <x v="3"/>
    <x v="3"/>
    <x v="499"/>
    <d v="2018-06-10T05:00:00"/>
    <x v="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  <x v="500"/>
    <d v="2010-09-19T05:00:00"/>
    <x v="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5"/>
    <n v="94.044676806083643"/>
    <x v="4"/>
    <x v="4"/>
    <x v="501"/>
    <d v="2018-09-22T05:00:00"/>
    <x v="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  <x v="502"/>
    <d v="2013-10-08T05:00:00"/>
    <x v="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79"/>
    <n v="92.467532467532465"/>
    <x v="0"/>
    <x v="0"/>
    <x v="503"/>
    <d v="2019-07-07T05:00:0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  <x v="504"/>
    <d v="2018-05-27T05:00:00"/>
    <x v="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  <x v="505"/>
    <d v="2015-07-06T05:00:00"/>
    <x v="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  <x v="506"/>
    <d v="2016-02-21T06:00:00"/>
    <x v="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  <x v="507"/>
    <d v="2013-09-26T05:00:00"/>
    <x v="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  <x v="508"/>
    <d v="2016-01-21T06:00:00"/>
    <x v="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  <x v="509"/>
    <d v="2020-01-14T06:00:00"/>
    <x v="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8"/>
    <n v="78.068181818181813"/>
    <x v="3"/>
    <x v="3"/>
    <x v="510"/>
    <d v="2018-09-20T05:00:00"/>
    <x v="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x v="511"/>
    <d v="2015-02-06T06:00:00"/>
    <x v="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  <x v="512"/>
    <d v="2016-04-14T05:00:00"/>
    <x v="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  <x v="513"/>
    <d v="2013-06-06T05:00:00"/>
    <x v="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x v="514"/>
    <d v="2012-03-21T05:00:00"/>
    <x v="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  <x v="515"/>
    <d v="2015-01-29T06:00:00"/>
    <x v="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06"/>
    <n v="96.369565217391298"/>
    <x v="3"/>
    <x v="3"/>
    <x v="516"/>
    <d v="2016-11-28T06:00:00"/>
    <x v="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  <x v="517"/>
    <d v="2011-01-03T06:00:00"/>
    <x v="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6"/>
    <n v="26.007220216606498"/>
    <x v="1"/>
    <x v="7"/>
    <x v="518"/>
    <d v="2016-12-25T06:00:00"/>
    <x v="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  <x v="519"/>
    <d v="2014-05-03T05:00:00"/>
    <x v="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  <x v="520"/>
    <d v="2011-09-13T05:00:00"/>
    <x v="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  <x v="521"/>
    <d v="2015-10-05T05:00:00"/>
    <x v="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  <x v="522"/>
    <d v="2016-04-07T05:00:00"/>
    <x v="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1"/>
    <n v="104.03228962818004"/>
    <x v="3"/>
    <x v="3"/>
    <x v="523"/>
    <d v="2016-08-09T05:00:00"/>
    <x v="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  <x v="524"/>
    <d v="2011-12-28T06:00:00"/>
    <x v="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  <x v="525"/>
    <d v="2011-10-19T05:00:00"/>
    <x v="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8"/>
    <n v="48.807692307692307"/>
    <x v="1"/>
    <x v="1"/>
    <x v="188"/>
    <d v="2019-03-14T05:00:00"/>
    <x v="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  <x v="526"/>
    <d v="2018-12-03T06:00:00"/>
    <x v="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  <x v="527"/>
    <d v="2015-03-23T05:00:00"/>
    <x v="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  <x v="528"/>
    <d v="2011-12-05T06:00:00"/>
    <x v="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  <x v="522"/>
    <d v="2016-03-18T05:00:00"/>
    <x v="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  <x v="529"/>
    <d v="2014-07-12T05:00:00"/>
    <x v="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  <x v="530"/>
    <d v="2010-08-29T05:00:00"/>
    <x v="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  <x v="531"/>
    <d v="2011-01-23T06:00:00"/>
    <x v="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  <x v="515"/>
    <d v="2014-12-26T06:00:00"/>
    <x v="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  <x v="532"/>
    <d v="2015-08-05T05:00:00"/>
    <x v="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85106382978722"/>
    <x v="1"/>
    <x v="1"/>
    <x v="533"/>
    <d v="2015-10-14T05:00:00"/>
    <x v="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  <x v="409"/>
    <d v="2014-05-04T05:00:00"/>
    <x v="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  <x v="534"/>
    <d v="2019-12-17T06:00:0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  <x v="53"/>
    <d v="2014-05-23T05:00:00"/>
    <x v="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  <x v="535"/>
    <d v="2017-11-18T06:00:00"/>
    <x v="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  <x v="536"/>
    <d v="2011-04-06T05:00:00"/>
    <x v="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  <x v="537"/>
    <d v="2011-12-04T06:00:00"/>
    <x v="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5"/>
    <n v="72.05747126436782"/>
    <x v="1"/>
    <x v="17"/>
    <x v="538"/>
    <d v="2011-08-19T05:00:00"/>
    <x v="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5"/>
    <n v="48.003209242618745"/>
    <x v="3"/>
    <x v="3"/>
    <x v="539"/>
    <d v="2014-03-06T06:00:00"/>
    <x v="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  <x v="540"/>
    <d v="2011-05-14T05:00:00"/>
    <x v="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  <x v="505"/>
    <d v="2015-06-15T05:00:00"/>
    <x v="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  <x v="541"/>
    <d v="2012-03-08T06:00:00"/>
    <x v="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5"/>
    <n v="64.01425914445133"/>
    <x v="2"/>
    <x v="2"/>
    <x v="542"/>
    <d v="2012-05-09T05:00:00"/>
    <x v="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  <x v="543"/>
    <d v="2010-03-28T05:00:00"/>
    <x v="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  <x v="544"/>
    <d v="2010-12-06T06:00:00"/>
    <x v="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  <x v="35"/>
    <d v="2019-03-12T05:00:0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  <x v="152"/>
    <d v="2010-04-25T05:00:00"/>
    <x v="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67"/>
    <n v="50.127450980392155"/>
    <x v="4"/>
    <x v="4"/>
    <x v="545"/>
    <d v="2015-07-12T05:00:00"/>
    <x v="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  <x v="546"/>
    <d v="2015-01-01T06:00:00"/>
    <x v="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  <x v="547"/>
    <d v="2010-07-24T05:00:00"/>
    <x v="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  <x v="548"/>
    <d v="2014-06-08T05:00:00"/>
    <x v="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  <x v="549"/>
    <d v="2014-04-08T05:00:00"/>
    <x v="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79"/>
    <n v="71.127388535031841"/>
    <x v="3"/>
    <x v="3"/>
    <x v="550"/>
    <d v="2016-06-30T05:00:00"/>
    <x v="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  <x v="551"/>
    <d v="2010-04-06T05:00:00"/>
    <x v="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  <x v="552"/>
    <d v="2016-03-12T06:00:00"/>
    <x v="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5"/>
    <n v="67.997714808043881"/>
    <x v="3"/>
    <x v="3"/>
    <x v="462"/>
    <d v="2019-12-05T06:00:00"/>
    <x v="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  <x v="553"/>
    <d v="2010-07-14T05:00:00"/>
    <x v="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5"/>
    <n v="62.341463414634148"/>
    <x v="4"/>
    <x v="4"/>
    <x v="554"/>
    <d v="2015-02-20T06:00:00"/>
    <x v="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x v="555"/>
    <d v="2013-08-11T05:00:0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  <x v="548"/>
    <d v="2014-06-16T05:00:00"/>
    <x v="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  <x v="62"/>
    <d v="2015-06-16T05:00:00"/>
    <x v="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6"/>
    <n v="62.176470588235297"/>
    <x v="3"/>
    <x v="3"/>
    <x v="556"/>
    <d v="2019-05-15T05:00:00"/>
    <x v="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  <x v="557"/>
    <d v="2011-02-12T06:00:00"/>
    <x v="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  <x v="27"/>
    <d v="2015-11-13T06:00:00"/>
    <x v="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  <x v="558"/>
    <d v="2016-03-18T05:00:00"/>
    <x v="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  <x v="559"/>
    <d v="2014-03-25T05:00:0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895"/>
    <n v="35.047468354430379"/>
    <x v="1"/>
    <x v="17"/>
    <x v="426"/>
    <d v="2019-03-10T06:00:00"/>
    <x v="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x v="22"/>
    <x v="560"/>
    <d v="2019-02-02T06:00:00"/>
    <x v="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5"/>
    <n v="27.998126756166094"/>
    <x v="3"/>
    <x v="3"/>
    <x v="561"/>
    <d v="2012-12-30T06:00:00"/>
    <x v="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6"/>
    <n v="75.733333333333334"/>
    <x v="3"/>
    <x v="3"/>
    <x v="562"/>
    <d v="2013-08-06T05:00:00"/>
    <x v="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  <x v="563"/>
    <d v="2010-11-15T06:00:00"/>
    <x v="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x v="564"/>
    <d v="2017-09-04T05:00:00"/>
    <x v="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  <x v="565"/>
    <d v="2017-01-29T06:00:00"/>
    <x v="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"/>
    <n v="85.223529411764702"/>
    <x v="3"/>
    <x v="3"/>
    <x v="566"/>
    <d v="2016-05-09T05:00:00"/>
    <x v="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  <x v="567"/>
    <d v="2013-09-21T05:00:00"/>
    <x v="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  <x v="568"/>
    <d v="2014-06-14T05:00:00"/>
    <x v="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2"/>
    <n v="80.999165275459092"/>
    <x v="5"/>
    <x v="9"/>
    <x v="569"/>
    <d v="2013-05-23T05:00:00"/>
    <x v="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  <x v="570"/>
    <d v="2011-05-07T05:00:00"/>
    <x v="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  <x v="571"/>
    <d v="2016-07-12T05:00:00"/>
    <x v="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  <x v="572"/>
    <d v="2016-09-18T05:00:00"/>
    <x v="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  <x v="573"/>
    <d v="2018-05-11T05:00:00"/>
    <x v="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6"/>
    <n v="55.999257333828446"/>
    <x v="3"/>
    <x v="3"/>
    <x v="574"/>
    <d v="2015-07-21T05:00:00"/>
    <x v="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  <x v="511"/>
    <d v="2015-01-31T06:00:00"/>
    <x v="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  <x v="575"/>
    <d v="2020-02-10T06:00:00"/>
    <x v="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"/>
    <n v="69.867724867724874"/>
    <x v="3"/>
    <x v="3"/>
    <x v="576"/>
    <d v="2010-10-07T05:00:00"/>
    <x v="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  <x v="577"/>
    <d v="2010-07-10T05:00:0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  <x v="578"/>
    <d v="2010-10-07T05:00:00"/>
    <x v="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36"/>
    <n v="73.968000000000004"/>
    <x v="3"/>
    <x v="3"/>
    <x v="579"/>
    <d v="2016-07-08T05:00:00"/>
    <x v="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  <x v="580"/>
    <d v="2019-05-12T05:00:00"/>
    <x v="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  <x v="581"/>
    <d v="2019-03-30T05:00:00"/>
    <x v="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77"/>
    <n v="111.15827338129496"/>
    <x v="3"/>
    <x v="3"/>
    <x v="582"/>
    <d v="2014-11-20T06:00:00"/>
    <x v="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  <x v="336"/>
    <d v="2015-11-11T06:00:00"/>
    <x v="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38"/>
    <n v="55.985524728588658"/>
    <x v="4"/>
    <x v="19"/>
    <x v="583"/>
    <d v="2017-04-08T05:00:00"/>
    <x v="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  <x v="584"/>
    <d v="2013-03-13T05:00:00"/>
    <x v="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  <x v="585"/>
    <d v="2012-03-03T06:00:00"/>
    <x v="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  <x v="586"/>
    <d v="2016-11-22T06:00:00"/>
    <x v="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  <x v="587"/>
    <d v="2010-08-08T05:00:00"/>
    <x v="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  <x v="588"/>
    <d v="2018-07-28T05:00:00"/>
    <x v="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  <x v="589"/>
    <d v="2016-01-21T06:00:00"/>
    <x v="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  <x v="590"/>
    <d v="2017-03-20T05:00:00"/>
    <x v="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  <x v="591"/>
    <d v="2018-12-26T06:00:00"/>
    <x v="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  <x v="592"/>
    <d v="2017-03-19T05:00:00"/>
    <x v="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  <x v="593"/>
    <d v="2019-01-03T06:00:00"/>
    <x v="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  <x v="594"/>
    <d v="2018-10-17T05:00:00"/>
    <x v="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1"/>
    <n v="29.999313893653515"/>
    <x v="6"/>
    <x v="11"/>
    <x v="595"/>
    <d v="2013-03-24T05:00:00"/>
    <x v="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  <x v="596"/>
    <d v="2018-05-03T05:00:00"/>
    <x v="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38"/>
    <n v="85.994467496542185"/>
    <x v="0"/>
    <x v="0"/>
    <x v="597"/>
    <d v="2017-07-24T05:00:0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9"/>
    <n v="98.011627906976742"/>
    <x v="3"/>
    <x v="3"/>
    <x v="598"/>
    <d v="2010-10-31T05:00:00"/>
    <x v="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x v="599"/>
    <d v="2014-08-04T05:00:00"/>
    <x v="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  <x v="600"/>
    <d v="2014-03-09T06:00:00"/>
    <x v="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  <x v="601"/>
    <d v="2016-09-17T05:00:00"/>
    <x v="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5"/>
    <n v="59.970085470085472"/>
    <x v="2"/>
    <x v="2"/>
    <x v="602"/>
    <d v="2016-04-10T05:00:00"/>
    <x v="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2"/>
    <n v="58.9973474801061"/>
    <x v="1"/>
    <x v="16"/>
    <x v="335"/>
    <d v="2015-08-29T05:00:00"/>
    <x v="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  <x v="603"/>
    <d v="2017-03-15T05:00:00"/>
    <x v="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  <x v="604"/>
    <d v="2018-01-02T06:00:0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  <x v="605"/>
    <d v="2018-01-12T06:00:00"/>
    <x v="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  <x v="606"/>
    <d v="2015-09-22T05:00:00"/>
    <x v="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06"/>
    <n v="76.013333333333335"/>
    <x v="4"/>
    <x v="4"/>
    <x v="65"/>
    <d v="2011-01-28T06:00:00"/>
    <x v="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  <x v="607"/>
    <d v="2015-08-30T05:00:00"/>
    <x v="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2993"/>
    <n v="76.957446808510639"/>
    <x v="1"/>
    <x v="17"/>
    <x v="608"/>
    <d v="2012-04-27T05:00:00"/>
    <x v="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  <x v="609"/>
    <d v="2018-12-13T06:00:00"/>
    <x v="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  <x v="610"/>
    <d v="2010-10-30T05:00:00"/>
    <x v="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  <x v="541"/>
    <d v="2012-03-01T06:00:00"/>
    <x v="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  <x v="611"/>
    <d v="2011-07-23T05:00:00"/>
    <x v="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  <x v="612"/>
    <d v="2013-09-05T05:00:00"/>
    <x v="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  <x v="613"/>
    <d v="2014-09-19T05:00:00"/>
    <x v="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  <x v="614"/>
    <d v="2012-08-13T05:00:00"/>
    <x v="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  <x v="615"/>
    <d v="2017-07-05T05:00:00"/>
    <x v="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  <x v="90"/>
    <d v="2016-03-08T06:00:00"/>
    <x v="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"/>
    <n v="111.02236719478098"/>
    <x v="3"/>
    <x v="3"/>
    <x v="616"/>
    <d v="2010-08-04T05:00:00"/>
    <x v="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  <x v="617"/>
    <d v="2018-03-31T05:00:00"/>
    <x v="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  <x v="618"/>
    <d v="2016-05-06T05:00:00"/>
    <x v="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23"/>
    <n v="47.003284072249592"/>
    <x v="7"/>
    <x v="14"/>
    <x v="619"/>
    <d v="2011-10-05T05:00:00"/>
    <x v="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  <x v="620"/>
    <d v="2019-09-18T05:00:00"/>
    <x v="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  <x v="621"/>
    <d v="2012-10-05T05:00:00"/>
    <x v="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  <x v="622"/>
    <d v="2016-08-29T05:00:00"/>
    <x v="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  <x v="35"/>
    <d v="2019-01-21T06:00:00"/>
    <x v="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  <x v="623"/>
    <d v="2019-10-23T05:00:0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  <x v="624"/>
    <d v="2019-12-16T06:00:00"/>
    <x v="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  <x v="625"/>
    <d v="2011-12-27T06:00:00"/>
    <x v="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  <x v="626"/>
    <d v="2013-12-20T06:00:00"/>
    <x v="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  <x v="627"/>
    <d v="2018-09-18T05:00:00"/>
    <x v="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  <x v="628"/>
    <d v="2010-07-19T05:00:00"/>
    <x v="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  <x v="629"/>
    <d v="2015-09-16T05:00:00"/>
    <x v="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  <x v="630"/>
    <d v="2018-04-07T05:00:00"/>
    <x v="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x v="631"/>
    <d v="2017-03-15T05:00:00"/>
    <x v="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  <x v="632"/>
    <d v="2019-01-26T06:00:00"/>
    <x v="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4"/>
    <n v="106.49275362318841"/>
    <x v="2"/>
    <x v="2"/>
    <x v="633"/>
    <d v="2013-11-10T06:00:00"/>
    <x v="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11"/>
    <n v="42.93684210526316"/>
    <x v="4"/>
    <x v="4"/>
    <x v="634"/>
    <d v="2011-12-03T06:00:00"/>
    <x v="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  <x v="635"/>
    <d v="2012-10-20T05:00:00"/>
    <x v="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4"/>
    <n v="70.623376623376629"/>
    <x v="1"/>
    <x v="1"/>
    <x v="636"/>
    <d v="2019-07-27T05:00:00"/>
    <x v="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  <x v="637"/>
    <d v="2017-11-03T05:00:00"/>
    <x v="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  <x v="638"/>
    <d v="2018-01-03T06:00:00"/>
    <x v="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  <x v="639"/>
    <d v="2015-11-30T06:00:00"/>
    <x v="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87"/>
    <n v="108.98537682789652"/>
    <x v="3"/>
    <x v="3"/>
    <x v="640"/>
    <d v="2015-04-21T05:00:00"/>
    <x v="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  <x v="641"/>
    <d v="2018-04-02T05:00:00"/>
    <x v="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16"/>
    <n v="65.004147943311438"/>
    <x v="2"/>
    <x v="8"/>
    <x v="642"/>
    <d v="2011-12-08T06:00:00"/>
    <x v="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  <x v="230"/>
    <d v="2019-06-26T05:00:00"/>
    <x v="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x v="67"/>
    <d v="2010-02-09T06:00:00"/>
    <x v="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  <x v="643"/>
    <d v="2011-04-03T05:00:00"/>
    <x v="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62"/>
    <n v="56.746987951807228"/>
    <x v="2"/>
    <x v="8"/>
    <x v="644"/>
    <d v="2013-07-27T05:00:00"/>
    <x v="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  <x v="645"/>
    <d v="2012-05-08T05:00:00"/>
    <x v="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"/>
    <n v="92.08620689655173"/>
    <x v="4"/>
    <x v="10"/>
    <x v="646"/>
    <d v="2016-07-19T05:00:00"/>
    <x v="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  <x v="626"/>
    <d v="2013-12-15T06:00:00"/>
    <x v="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8"/>
    <n v="103.03791821561339"/>
    <x v="2"/>
    <x v="2"/>
    <x v="647"/>
    <d v="2019-01-14T06:00:00"/>
    <x v="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  <x v="159"/>
    <d v="2019-01-13T06:00:00"/>
    <x v="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  <x v="648"/>
    <d v="2017-06-01T05:00:00"/>
    <x v="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  <x v="267"/>
    <d v="2012-04-26T05:00:00"/>
    <x v="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  <x v="649"/>
    <d v="2018-07-21T05:00:00"/>
    <x v="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92"/>
    <n v="90"/>
    <x v="3"/>
    <x v="3"/>
    <x v="248"/>
    <d v="2016-01-26T06:00:00"/>
    <x v="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  <x v="571"/>
    <d v="2016-08-18T05:00:00"/>
    <x v="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  <x v="650"/>
    <d v="2016-09-03T05:00:00"/>
    <x v="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  <x v="1"/>
    <d v="2014-08-20T05:00:00"/>
    <x v="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  <x v="651"/>
    <d v="2010-08-12T05:00:00"/>
    <x v="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  <x v="652"/>
    <d v="2013-08-07T05:00:00"/>
    <x v="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  <x v="653"/>
    <d v="2011-09-12T05:00:00"/>
    <x v="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  <x v="654"/>
    <d v="2013-07-13T05:00:00"/>
    <x v="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x v="655"/>
    <d v="2012-06-09T05:00:00"/>
    <x v="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  <x v="656"/>
    <d v="2018-03-07T06:00:00"/>
    <x v="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1"/>
    <n v="90.483333333333334"/>
    <x v="1"/>
    <x v="1"/>
    <x v="657"/>
    <d v="2018-04-10T05:00:00"/>
    <x v="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  <x v="265"/>
    <d v="2017-12-03T06:00:00"/>
    <x v="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14"/>
    <n v="92.013888888888886"/>
    <x v="3"/>
    <x v="3"/>
    <x v="658"/>
    <d v="2016-03-23T05:00:00"/>
    <x v="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"/>
    <n v="93.066115702479337"/>
    <x v="3"/>
    <x v="3"/>
    <x v="659"/>
    <d v="2014-10-24T05:00:00"/>
    <x v="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  <x v="660"/>
    <d v="2014-11-17T06:00:00"/>
    <x v="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  <x v="661"/>
    <d v="2010-10-31T05:00:00"/>
    <x v="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x v="4"/>
    <d v="2019-03-19T05:00:00"/>
    <x v="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  <x v="662"/>
    <d v="2016-06-05T05:00:00"/>
    <x v="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  <x v="663"/>
    <d v="2013-02-06T06:00:00"/>
    <x v="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6"/>
    <n v="110.96825396825396"/>
    <x v="2"/>
    <x v="8"/>
    <x v="664"/>
    <d v="2015-05-29T05:00:00"/>
    <x v="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  <x v="665"/>
    <d v="2017-07-24T05:00:00"/>
    <x v="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  <x v="666"/>
    <d v="2017-04-14T05:00:00"/>
    <x v="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  <x v="43"/>
    <d v="2014-08-06T05:00:00"/>
    <x v="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7"/>
    <n v="25.007462686567163"/>
    <x v="3"/>
    <x v="3"/>
    <x v="667"/>
    <d v="2017-02-09T06:00:00"/>
    <x v="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  <x v="668"/>
    <d v="2016-04-06T05:00:00"/>
    <x v="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  <x v="669"/>
    <d v="2015-02-24T06:00:00"/>
    <x v="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  <x v="670"/>
    <d v="2016-11-23T06:00:00"/>
    <x v="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  <x v="671"/>
    <d v="2014-12-08T06:00:00"/>
    <x v="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x v="672"/>
    <d v="2012-06-30T05:00:00"/>
    <x v="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  <x v="673"/>
    <d v="2017-02-06T06:00:00"/>
    <x v="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7"/>
    <n v="108.84615384615384"/>
    <x v="3"/>
    <x v="3"/>
    <x v="674"/>
    <d v="2010-05-24T05:00:00"/>
    <x v="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3"/>
    <n v="110.76229508196721"/>
    <x v="1"/>
    <x v="5"/>
    <x v="675"/>
    <d v="2010-03-02T06:00:00"/>
    <x v="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  <x v="676"/>
    <d v="2015-10-27T05:00:00"/>
    <x v="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x v="342"/>
    <d v="2018-08-12T05:00:00"/>
    <x v="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  <x v="677"/>
    <d v="2010-06-26T05:00:00"/>
    <x v="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  <x v="678"/>
    <d v="2011-10-14T05:00:00"/>
    <x v="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  <x v="679"/>
    <d v="2010-09-13T05:00:00"/>
    <x v="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  <x v="680"/>
    <d v="2010-03-26T05:00:00"/>
    <x v="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"/>
    <n v="36.959016393442624"/>
    <x v="2"/>
    <x v="8"/>
    <x v="681"/>
    <d v="2014-10-20T05:00:00"/>
    <x v="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x v="682"/>
    <d v="2010-07-26T05:00:00"/>
    <x v="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  <x v="683"/>
    <d v="2016-04-01T05:00:00"/>
    <x v="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  <x v="684"/>
    <d v="2010-08-23T05:00:00"/>
    <x v="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  <x v="674"/>
    <d v="2010-06-07T05:00:00"/>
    <x v="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  <x v="685"/>
    <d v="2012-12-20T06:00:00"/>
    <x v="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  <x v="605"/>
    <d v="2018-01-08T06:00:00"/>
    <x v="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  <x v="686"/>
    <d v="2015-01-26T06:00:00"/>
    <x v="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  <x v="687"/>
    <d v="2011-05-16T05:00:00"/>
    <x v="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04"/>
    <n v="110.01646903820817"/>
    <x v="1"/>
    <x v="1"/>
    <x v="688"/>
    <d v="2014-11-02T05:00:00"/>
    <x v="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  <x v="689"/>
    <d v="2018-03-07T06:00:00"/>
    <x v="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  <x v="690"/>
    <d v="2019-08-30T05:00:00"/>
    <x v="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  <x v="691"/>
    <d v="2017-07-27T05:00:00"/>
    <x v="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7"/>
    <n v="62.04"/>
    <x v="1"/>
    <x v="17"/>
    <x v="692"/>
    <d v="2012-12-09T06:00:00"/>
    <x v="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3"/>
    <n v="26.970212765957445"/>
    <x v="3"/>
    <x v="3"/>
    <x v="693"/>
    <d v="2012-06-12T05:00:00"/>
    <x v="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13"/>
    <n v="54.121621621621621"/>
    <x v="1"/>
    <x v="1"/>
    <x v="694"/>
    <d v="2011-05-21T05:00:00"/>
    <x v="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  <x v="695"/>
    <d v="2017-05-10T05:00:00"/>
    <x v="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27"/>
    <n v="55.052419354838712"/>
    <x v="4"/>
    <x v="22"/>
    <x v="123"/>
    <d v="2018-09-20T05:00:00"/>
    <x v="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09"/>
    <n v="107.93762183235867"/>
    <x v="5"/>
    <x v="18"/>
    <x v="696"/>
    <d v="2015-11-20T06:00:00"/>
    <x v="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x v="626"/>
    <d v="2013-12-26T06:00:00"/>
    <x v="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  <x v="697"/>
    <d v="2013-09-10T05:00:00"/>
    <x v="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  <x v="698"/>
    <d v="2014-04-21T05:00:00"/>
    <x v="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  <x v="699"/>
    <d v="2019-02-22T06:00:00"/>
    <x v="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  <x v="700"/>
    <d v="2019-02-13T06:00:00"/>
    <x v="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  <x v="701"/>
    <d v="2017-04-23T05:00:00"/>
    <x v="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  <x v="702"/>
    <d v="2016-07-03T05:00:00"/>
    <x v="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  <x v="703"/>
    <d v="2014-11-16T06:00:00"/>
    <x v="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  <x v="704"/>
    <d v="2019-07-22T05:00:00"/>
    <x v="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  <x v="431"/>
    <d v="2011-10-22T05:00:00"/>
    <x v="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  <x v="705"/>
    <d v="2011-08-18T05:00:00"/>
    <x v="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  <x v="706"/>
    <d v="2015-08-23T05:00:00"/>
    <x v="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  <x v="707"/>
    <d v="2016-08-10T05:00:00"/>
    <x v="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45"/>
    <n v="78.821428571428569"/>
    <x v="3"/>
    <x v="3"/>
    <x v="708"/>
    <d v="2010-12-21T06:00:00"/>
    <x v="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08"/>
    <n v="68.204968944099377"/>
    <x v="4"/>
    <x v="10"/>
    <x v="709"/>
    <d v="2011-03-29T05:00:00"/>
    <x v="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  <x v="710"/>
    <d v="2013-12-24T06:00:00"/>
    <x v="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7"/>
    <n v="30.996070133010882"/>
    <x v="2"/>
    <x v="2"/>
    <x v="711"/>
    <d v="2016-03-17T05:00:00"/>
    <x v="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  <x v="157"/>
    <d v="2019-05-31T05:00:00"/>
    <x v="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  <x v="630"/>
    <d v="2018-04-03T05:00:00"/>
    <x v="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  <x v="712"/>
    <d v="2011-05-30T05:00:00"/>
    <x v="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  <x v="93"/>
    <d v="2012-11-10T06:00:00"/>
    <x v="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  <x v="713"/>
    <d v="2014-07-03T05:00:00"/>
    <x v="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  <x v="714"/>
    <d v="2010-02-20T06:00:00"/>
    <x v="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5"/>
    <n v="90"/>
    <x v="0"/>
    <x v="0"/>
    <x v="715"/>
    <d v="2016-12-27T06:00:0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x v="716"/>
    <d v="2013-07-24T05:00:00"/>
    <x v="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  <x v="448"/>
    <d v="2013-06-29T05:00:00"/>
    <x v="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  <x v="717"/>
    <d v="2018-01-03T06:00:00"/>
    <x v="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  <x v="718"/>
    <d v="2016-11-04T05:00:00"/>
    <x v="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07"/>
    <n v="54.807692307692307"/>
    <x v="6"/>
    <x v="20"/>
    <x v="719"/>
    <d v="2014-08-15T05:00:00"/>
    <x v="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2"/>
    <n v="45.037837837837834"/>
    <x v="2"/>
    <x v="2"/>
    <x v="720"/>
    <d v="2019-01-22T06:00:00"/>
    <x v="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  <x v="721"/>
    <d v="2012-06-28T05:00:00"/>
    <x v="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  <x v="722"/>
    <d v="2016-02-03T06:00:00"/>
    <x v="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x v="139"/>
    <d v="2015-06-16T05:00:00"/>
    <x v="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87"/>
    <n v="44.028301886792455"/>
    <x v="7"/>
    <x v="14"/>
    <x v="723"/>
    <d v="2020-01-22T06:00:00"/>
    <x v="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  <x v="704"/>
    <d v="2019-07-06T05:00:00"/>
    <x v="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x v="724"/>
    <d v="2019-03-02T06:00:00"/>
    <x v="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  <x v="725"/>
    <d v="2018-01-22T06:00:00"/>
    <x v="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65"/>
    <n v="73.611940298507463"/>
    <x v="4"/>
    <x v="4"/>
    <x v="660"/>
    <d v="2015-01-05T06:00:00"/>
    <x v="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  <x v="726"/>
    <d v="2012-03-29T05:00:00"/>
    <x v="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x v="727"/>
    <d v="2019-11-28T06:00:00"/>
    <x v="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3"/>
    <n v="83.315789473684205"/>
    <x v="0"/>
    <x v="0"/>
    <x v="728"/>
    <d v="2016-06-03T05:00:0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2"/>
    <n v="42"/>
    <x v="4"/>
    <x v="4"/>
    <x v="729"/>
    <d v="2012-08-15T05:00:00"/>
    <x v="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  <x v="730"/>
    <d v="2017-12-08T06:00:00"/>
    <x v="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"/>
    <n v="105.03681885125184"/>
    <x v="6"/>
    <x v="11"/>
    <x v="731"/>
    <d v="2016-01-11T06:00:00"/>
    <x v="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  <x v="78"/>
    <d v="2018-04-21T05:00:00"/>
    <x v="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  <x v="732"/>
    <d v="2012-09-06T05:00:00"/>
    <x v="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  <x v="733"/>
    <d v="2016-05-29T05:00:00"/>
    <x v="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2"/>
    <n v="64.049180327868854"/>
    <x v="1"/>
    <x v="1"/>
    <x v="734"/>
    <d v="2017-12-25T06:00:00"/>
    <x v="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  <x v="406"/>
    <d v="2014-02-12T06:00:00"/>
    <x v="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  <x v="735"/>
    <d v="2019-06-01T05:00:00"/>
    <x v="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  <x v="736"/>
    <d v="2019-02-03T06:00:00"/>
    <x v="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  <x v="737"/>
    <d v="2012-12-09T06:00:00"/>
    <x v="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  <x v="192"/>
    <d v="2018-08-11T05:00:00"/>
    <x v="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  <x v="738"/>
    <d v="2017-03-13T05:00:00"/>
    <x v="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64"/>
    <n v="89.991428571428571"/>
    <x v="1"/>
    <x v="1"/>
    <x v="739"/>
    <d v="2014-03-17T05:00:00"/>
    <x v="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  <x v="613"/>
    <d v="2014-10-05T05:00:00"/>
    <x v="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  <x v="740"/>
    <d v="2010-07-21T05:00:00"/>
    <x v="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  <x v="145"/>
    <d v="2017-08-06T05:00:00"/>
    <x v="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  <x v="741"/>
    <d v="2011-01-10T06:00:00"/>
    <x v="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  <x v="742"/>
    <d v="2011-05-15T05:00:00"/>
    <x v="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x v="202"/>
    <d v="2018-09-22T05:00:00"/>
    <x v="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  <x v="743"/>
    <d v="2015-06-24T05:00:00"/>
    <x v="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  <x v="744"/>
    <d v="2018-03-03T06:00:00"/>
    <x v="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  <x v="745"/>
    <d v="2012-04-29T05:00:00"/>
    <x v="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  <x v="746"/>
    <d v="2015-11-25T06:00:00"/>
    <x v="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  <x v="747"/>
    <d v="2011-02-25T06:00:00"/>
    <x v="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  <x v="362"/>
    <d v="2013-06-29T05:00:00"/>
    <x v="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  <x v="748"/>
    <d v="2015-03-06T06:00:00"/>
    <x v="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  <x v="749"/>
    <d v="2010-02-16T06:00:00"/>
    <x v="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  <x v="643"/>
    <d v="2011-05-20T05:00:00"/>
    <x v="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  <x v="750"/>
    <d v="2018-10-06T05:00:00"/>
    <x v="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  <x v="751"/>
    <d v="2014-05-01T05:00:00"/>
    <x v="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  <x v="752"/>
    <d v="2014-07-18T05:00:00"/>
    <x v="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  <x v="753"/>
    <d v="2016-03-06T06:00:00"/>
    <x v="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  <x v="754"/>
    <d v="2018-06-18T05:00:00"/>
    <x v="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9"/>
    <n v="81.909090909090907"/>
    <x v="7"/>
    <x v="14"/>
    <x v="755"/>
    <d v="2018-09-01T05:00:00"/>
    <x v="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66"/>
    <n v="93.053191489361708"/>
    <x v="4"/>
    <x v="4"/>
    <x v="756"/>
    <d v="2012-01-25T06:00:00"/>
    <x v="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  <x v="757"/>
    <d v="2018-06-21T05:00:00"/>
    <x v="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  <x v="758"/>
    <d v="2018-08-26T05:00:00"/>
    <x v="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  <x v="759"/>
    <d v="2018-01-10T06:00:0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  <x v="760"/>
    <d v="2010-06-21T05:00:00"/>
    <x v="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  <x v="761"/>
    <d v="2012-02-12T06:00:00"/>
    <x v="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x v="762"/>
    <d v="2011-12-04T06:00:00"/>
    <x v="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x v="5"/>
    <x v="444"/>
    <d v="2012-06-04T05:00:00"/>
    <x v="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  <x v="763"/>
    <d v="2011-07-26T05:00:00"/>
    <x v="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  <x v="764"/>
    <d v="2011-06-25T05:00:00"/>
    <x v="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  <x v="765"/>
    <d v="2019-12-15T06:00:00"/>
    <x v="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7"/>
    <n v="53"/>
    <x v="3"/>
    <x v="3"/>
    <x v="766"/>
    <d v="2011-07-19T05:00:00"/>
    <x v="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  <x v="767"/>
    <d v="2012-05-11T05:00:0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9"/>
    <n v="32.946666666666665"/>
    <x v="4"/>
    <x v="12"/>
    <x v="768"/>
    <d v="2012-02-28T06:00:00"/>
    <x v="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  <x v="769"/>
    <d v="2018-04-28T05:00:0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  <x v="770"/>
    <d v="2013-03-19T05:00:00"/>
    <x v="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  <x v="771"/>
    <d v="2019-03-01T06:00:00"/>
    <x v="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"/>
    <n v="57.159509202453989"/>
    <x v="3"/>
    <x v="3"/>
    <x v="772"/>
    <d v="2010-03-29T05:00:00"/>
    <x v="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2"/>
    <n v="77.17647058823529"/>
    <x v="3"/>
    <x v="3"/>
    <x v="773"/>
    <d v="2011-08-05T05:00:00"/>
    <x v="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  <x v="774"/>
    <d v="2015-07-10T05:00:00"/>
    <x v="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  <x v="775"/>
    <d v="2016-08-24T05:00:00"/>
    <x v="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  <x v="776"/>
    <d v="2014-09-24T05:00:00"/>
    <x v="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  <x v="777"/>
    <d v="2011-05-09T05:00:00"/>
    <x v="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  <x v="778"/>
    <d v="2018-10-15T05:00:0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  <x v="779"/>
    <d v="2013-10-23T05:00:00"/>
    <x v="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  <x v="780"/>
    <d v="2010-07-05T05:00:00"/>
    <x v="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  <x v="335"/>
    <d v="2015-09-18T05:00:00"/>
    <x v="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  <x v="535"/>
    <d v="2017-11-19T06:00:00"/>
    <x v="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  <x v="270"/>
    <d v="2018-09-08T05:00:00"/>
    <x v="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  <x v="781"/>
    <d v="2014-01-13T06:00:00"/>
    <x v="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  <x v="782"/>
    <d v="2010-05-31T05:00:00"/>
    <x v="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  <x v="783"/>
    <d v="2011-01-14T06:00:00"/>
    <x v="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  <x v="784"/>
    <d v="2019-07-02T05:00:00"/>
    <x v="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  <x v="785"/>
    <d v="2016-07-27T05:00:0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  <x v="786"/>
    <d v="2020-02-08T06:00:00"/>
    <x v="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  <x v="787"/>
    <d v="2017-03-03T06:00:00"/>
    <x v="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  <x v="788"/>
    <d v="2019-07-23T05:00:00"/>
    <x v="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  <x v="330"/>
    <d v="2015-08-07T05:00:00"/>
    <x v="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x v="789"/>
    <d v="2015-01-25T06:00:00"/>
    <x v="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5"/>
    <n v="41.911917098445599"/>
    <x v="4"/>
    <x v="12"/>
    <x v="790"/>
    <d v="2010-06-30T05:00:00"/>
    <x v="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68"/>
    <n v="57.992576882290564"/>
    <x v="3"/>
    <x v="3"/>
    <x v="791"/>
    <d v="2014-05-06T05:00:00"/>
    <x v="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  <x v="792"/>
    <d v="2010-07-14T05:00:00"/>
    <x v="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  <x v="793"/>
    <d v="2010-09-13T05:00:00"/>
    <x v="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7"/>
    <n v="73.838709677419359"/>
    <x v="3"/>
    <x v="3"/>
    <x v="794"/>
    <d v="2015-09-02T05:00:00"/>
    <x v="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  <x v="795"/>
    <d v="2017-04-30T05:00:00"/>
    <x v="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28"/>
    <n v="77.93442622950819"/>
    <x v="1"/>
    <x v="5"/>
    <x v="796"/>
    <d v="2014-03-19T05:00:00"/>
    <x v="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8"/>
    <n v="106.01972789115646"/>
    <x v="1"/>
    <x v="7"/>
    <x v="797"/>
    <d v="2019-06-25T05:00:00"/>
    <x v="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x v="4"/>
    <x v="798"/>
    <d v="2012-01-16T06:00:00"/>
    <x v="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4"/>
    <n v="76.016483516483518"/>
    <x v="5"/>
    <x v="18"/>
    <x v="799"/>
    <d v="2010-07-01T05:00:00"/>
    <x v="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  <x v="800"/>
    <d v="2015-06-19T05:00:00"/>
    <x v="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9"/>
    <n v="57.285714285714285"/>
    <x v="4"/>
    <x v="19"/>
    <x v="801"/>
    <d v="2013-08-10T05:00:00"/>
    <x v="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  <x v="802"/>
    <d v="2018-02-12T06:00:00"/>
    <x v="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  <x v="803"/>
    <d v="2011-07-17T05:00:0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  <x v="212"/>
    <d v="2019-04-30T05:00:00"/>
    <x v="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31"/>
    <n v="76.978705978705975"/>
    <x v="4"/>
    <x v="4"/>
    <x v="804"/>
    <d v="2019-12-22T06:00:00"/>
    <x v="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  <x v="805"/>
    <d v="2013-10-25T05:00:00"/>
    <x v="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x v="806"/>
    <d v="2014-09-20T05:00:00"/>
    <x v="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2"/>
    <n v="55.0062893081761"/>
    <x v="1"/>
    <x v="1"/>
    <x v="807"/>
    <d v="2018-08-19T05:00:00"/>
    <x v="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2"/>
    <n v="32.127272727272725"/>
    <x v="2"/>
    <x v="2"/>
    <x v="722"/>
    <d v="2016-03-12T06:00:00"/>
    <x v="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68"/>
    <n v="50.642857142857146"/>
    <x v="5"/>
    <x v="9"/>
    <x v="477"/>
    <d v="2012-05-20T05:00:00"/>
    <x v="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"/>
    <n v="49.6875"/>
    <x v="5"/>
    <x v="15"/>
    <x v="259"/>
    <d v="2012-10-08T05:00:00"/>
    <x v="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  <x v="9"/>
    <d v="2013-09-22T05:00:00"/>
    <x v="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  <x v="808"/>
    <d v="2017-06-18T05:00:00"/>
    <x v="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  <x v="809"/>
    <d v="2011-05-04T05:00:00"/>
    <x v="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  <x v="444"/>
    <d v="2012-05-13T05:00:00"/>
    <x v="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  <x v="384"/>
    <d v="2018-07-01T05:00:00"/>
    <x v="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19"/>
    <n v="102.07770270270271"/>
    <x v="3"/>
    <x v="3"/>
    <x v="810"/>
    <d v="2015-01-23T06:00:00"/>
    <x v="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  <x v="811"/>
    <d v="2019-09-11T05:00:00"/>
    <x v="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x v="812"/>
    <d v="2012-09-18T05:00:00"/>
    <x v="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  <x v="813"/>
    <d v="2019-05-25T05:00:00"/>
    <x v="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  <x v="814"/>
    <d v="2013-08-16T05:00:00"/>
    <x v="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  <x v="80"/>
    <d v="2017-09-07T05:00:00"/>
    <x v="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  <x v="815"/>
    <d v="2014-12-27T06:00:00"/>
    <x v="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  <x v="816"/>
    <d v="2011-07-22T05:00:00"/>
    <x v="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  <x v="474"/>
    <d v="2012-08-07T05:00:00"/>
    <x v="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  <x v="817"/>
    <d v="2017-11-15T06:00:00"/>
    <x v="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  <x v="818"/>
    <d v="2019-02-27T06:00:00"/>
    <x v="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  <x v="819"/>
    <d v="2012-02-26T06:00:00"/>
    <x v="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  <x v="609"/>
    <d v="2018-12-18T06:00:00"/>
    <x v="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  <x v="547"/>
    <d v="2010-07-15T05:00:00"/>
    <x v="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  <x v="820"/>
    <d v="2019-11-11T06:00:00"/>
    <x v="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6"/>
    <n v="103.41538461538461"/>
    <x v="3"/>
    <x v="3"/>
    <x v="821"/>
    <d v="2017-10-04T05:00:00"/>
    <x v="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  <x v="151"/>
    <d v="2016-05-16T05:00:0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  <x v="822"/>
    <d v="2012-08-10T05:00:00"/>
    <x v="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  <x v="823"/>
    <d v="2014-01-07T06:00:00"/>
    <x v="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91"/>
    <n v="64.956521739130437"/>
    <x v="3"/>
    <x v="3"/>
    <x v="824"/>
    <d v="2017-05-17T05:00:00"/>
    <x v="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9"/>
    <n v="46.235294117647058"/>
    <x v="3"/>
    <x v="3"/>
    <x v="825"/>
    <d v="2015-03-04T06:00:00"/>
    <x v="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46"/>
    <n v="51.151785714285715"/>
    <x v="3"/>
    <x v="3"/>
    <x v="826"/>
    <d v="2014-06-30T05:00:00"/>
    <x v="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  <x v="827"/>
    <d v="2014-03-14T05:00:00"/>
    <x v="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5"/>
    <n v="92.016298633017882"/>
    <x v="3"/>
    <x v="3"/>
    <x v="828"/>
    <d v="2013-04-21T05:00:00"/>
    <x v="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  <x v="829"/>
    <d v="2016-02-28T06:00:00"/>
    <x v="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  <x v="830"/>
    <d v="2015-07-31T05:00:00"/>
    <x v="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  <x v="831"/>
    <d v="2019-07-25T05:00:00"/>
    <x v="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  <x v="832"/>
    <d v="2015-12-05T06:00:00"/>
    <x v="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4"/>
    <n v="105.13541666666667"/>
    <x v="5"/>
    <x v="13"/>
    <x v="833"/>
    <d v="2018-07-18T05:00:00"/>
    <x v="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  <x v="834"/>
    <d v="2011-05-24T05:00:00"/>
    <x v="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32"/>
    <n v="93.348484848484844"/>
    <x v="2"/>
    <x v="2"/>
    <x v="835"/>
    <d v="2012-12-23T06:00:00"/>
    <x v="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  <x v="836"/>
    <d v="2011-02-13T06:00:00"/>
    <x v="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  <x v="837"/>
    <d v="2011-01-28T06:00:00"/>
    <x v="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  <x v="219"/>
    <d v="2014-10-29T05:00:0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  <x v="365"/>
    <d v="2017-03-01T06:00:00"/>
    <x v="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  <x v="838"/>
    <d v="2012-04-20T05:00:00"/>
    <x v="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  <x v="839"/>
    <d v="2011-06-18T05:00:00"/>
    <x v="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  <x v="840"/>
    <d v="2014-10-03T05:00:00"/>
    <x v="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  <x v="841"/>
    <d v="2014-12-22T06:00:00"/>
    <x v="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  <x v="842"/>
    <d v="2015-05-07T05:00:00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x v="843"/>
    <d v="2019-04-21T05:00:00"/>
    <x v="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  <x v="844"/>
    <d v="2016-12-27T06:00:00"/>
    <x v="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  <x v="845"/>
    <d v="2016-08-23T05:00:00"/>
    <x v="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x v="846"/>
    <d v="2016-01-25T06:00:00"/>
    <x v="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75"/>
    <n v="101.02325581395348"/>
    <x v="2"/>
    <x v="2"/>
    <x v="110"/>
    <d v="2012-10-16T05:00:00"/>
    <x v="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x v="847"/>
    <d v="2012-11-27T06:00:00"/>
    <x v="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  <x v="848"/>
    <d v="2015-12-26T06:00:00"/>
    <x v="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  <x v="849"/>
    <d v="2012-02-19T06:00:00"/>
    <x v="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  <x v="780"/>
    <d v="2010-07-13T05:00:00"/>
    <x v="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  <x v="140"/>
    <d v="2010-07-26T05:00:00"/>
    <x v="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  <x v="850"/>
    <d v="2016-03-16T05:00:00"/>
    <x v="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  <x v="851"/>
    <d v="2011-02-21T06:00:00"/>
    <x v="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  <x v="852"/>
    <d v="2013-12-05T06:00:0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  <x v="853"/>
    <d v="2011-03-11T06:00:00"/>
    <x v="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  <x v="854"/>
    <d v="2015-05-16T05:00:00"/>
    <x v="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  <x v="67"/>
    <d v="2010-03-06T06:00:00"/>
    <x v="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  <x v="855"/>
    <d v="2017-06-17T05:00:00"/>
    <x v="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"/>
    <n v="77.010807374443743"/>
    <x v="1"/>
    <x v="21"/>
    <x v="107"/>
    <d v="2012-05-13T05:00:00"/>
    <x v="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1"/>
    <n v="71.201754385964918"/>
    <x v="0"/>
    <x v="0"/>
    <x v="344"/>
    <d v="2011-01-16T06:00:0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  <x v="856"/>
    <d v="2019-12-29T06:00:00"/>
    <x v="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22"/>
    <n v="97.069023569023571"/>
    <x v="3"/>
    <x v="3"/>
    <x v="857"/>
    <d v="2011-05-10T05:00:00"/>
    <x v="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  <x v="858"/>
    <d v="2013-10-14T05:00:00"/>
    <x v="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3"/>
    <n v="58.015466983938133"/>
    <x v="2"/>
    <x v="2"/>
    <x v="859"/>
    <d v="2014-06-11T05:00:00"/>
    <x v="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  <x v="860"/>
    <d v="2010-12-12T06:00:00"/>
    <x v="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  <x v="170"/>
    <d v="2013-05-19T05:00:00"/>
    <x v="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  <x v="861"/>
    <d v="2016-01-07T06:00:00"/>
    <x v="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  <x v="862"/>
    <d v="2011-02-03T06:00:00"/>
    <x v="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  <x v="863"/>
    <d v="2018-03-11T06:00:0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  <x v="864"/>
    <d v="2016-12-04T06:00:00"/>
    <x v="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  <x v="527"/>
    <d v="2015-03-21T05:00:00"/>
    <x v="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  <x v="865"/>
    <d v="2015-11-04T06:00:00"/>
    <x v="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  <x v="866"/>
    <d v="2018-01-27T06:00:00"/>
    <x v="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  <x v="867"/>
    <d v="2011-07-21T05:00:00"/>
    <x v="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  <x v="868"/>
    <d v="2019-08-19T05:00:00"/>
    <x v="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5"/>
    <n v="26.010498687664043"/>
    <x v="3"/>
    <x v="3"/>
    <x v="105"/>
    <d v="2019-10-04T05:00:00"/>
    <x v="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399"/>
    <n v="25.998410896708286"/>
    <x v="1"/>
    <x v="1"/>
    <x v="481"/>
    <d v="2014-01-01T06:00:00"/>
    <x v="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  <x v="253"/>
    <d v="2011-04-19T05:00:00"/>
    <x v="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5"/>
    <n v="28.002083333333335"/>
    <x v="4"/>
    <x v="4"/>
    <x v="869"/>
    <d v="2017-05-11T05:00:00"/>
    <x v="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  <x v="864"/>
    <d v="2016-12-03T06:00:00"/>
    <x v="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1"/>
    <n v="53.053097345132741"/>
    <x v="5"/>
    <x v="18"/>
    <x v="843"/>
    <d v="2019-04-21T05:00:00"/>
    <x v="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  <x v="289"/>
    <d v="2016-03-25T05:00:00"/>
    <x v="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  <x v="870"/>
    <d v="2014-09-29T05:00:00"/>
    <x v="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  <x v="871"/>
    <d v="2018-05-21T05:00:00"/>
    <x v="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  <x v="872"/>
    <d v="2016-01-10T06:00:00"/>
    <x v="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75"/>
    <n v="87.972684085510693"/>
    <x v="5"/>
    <x v="18"/>
    <x v="873"/>
    <d v="2014-10-23T05:00:00"/>
    <x v="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6"/>
    <n v="74.995594713656388"/>
    <x v="0"/>
    <x v="0"/>
    <x v="874"/>
    <d v="2018-12-03T06:00:0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  <x v="875"/>
    <d v="2013-02-01T06:00:00"/>
    <x v="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12"/>
    <n v="33.115107913669064"/>
    <x v="3"/>
    <x v="3"/>
    <x v="876"/>
    <d v="2014-01-25T06:00:00"/>
    <x v="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94"/>
    <n v="101.13101604278074"/>
    <x v="1"/>
    <x v="7"/>
    <x v="877"/>
    <d v="2010-02-25T06:00:00"/>
    <x v="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  <x v="878"/>
    <d v="2016-07-06T05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65706-BB7D-8948-849E-602BA62A6ABE}" name="PivotTable10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3" firstHeaderRow="1" firstDataRow="2" firstDataCol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  <pivotField showAll="0"/>
    <pivotField showAll="0" defaultSubtotal="0"/>
    <pivotField showAll="0" defaultSubtota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74AB0-C4EC-494D-867B-4FDC51779B44}" name="PivotTable1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64" firstHeaderRow="1" firstDataRow="2" firstDataCol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/>
    <pivotField showAll="0" defaultSubtotal="0"/>
    <pivotField showAll="0" defaultSubtotal="0"/>
  </pivotFields>
  <rowFields count="2">
    <field x="7"/>
    <field x="16"/>
  </rowFields>
  <rowItems count="5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2"/>
    </i>
    <i r="1">
      <x v="4"/>
    </i>
    <i r="1">
      <x v="6"/>
    </i>
    <i r="1">
      <x v="7"/>
    </i>
    <i r="1">
      <x v="8"/>
    </i>
    <i>
      <x v="3"/>
    </i>
    <i r="1">
      <x/>
    </i>
    <i r="1">
      <x v="2"/>
    </i>
    <i r="1">
      <x v="4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19574-6C76-D44E-86E5-34EFF544D5CE}" name="PivotTable8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I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Col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2"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6" hier="-1"/>
    <pageField fld="22" hier="-1"/>
  </pageFields>
  <dataFields count="1">
    <dataField name="Count of country" fld="7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B1" workbookViewId="0">
      <selection activeCell="G3" sqref="G2:G1001"/>
    </sheetView>
  </sheetViews>
  <sheetFormatPr baseColWidth="10" defaultRowHeight="16"/>
  <cols>
    <col min="1" max="1" width="4.1640625" bestFit="1" customWidth="1"/>
    <col min="2" max="2" width="30.6640625" style="3" bestFit="1" customWidth="1"/>
    <col min="3" max="3" width="33.5" style="2" customWidth="1"/>
    <col min="4" max="4" width="7.1640625" bestFit="1" customWidth="1"/>
    <col min="5" max="5" width="7.6640625" bestFit="1" customWidth="1"/>
    <col min="6" max="6" width="9.5" bestFit="1" customWidth="1"/>
    <col min="7" max="7" width="13" bestFit="1" customWidth="1"/>
    <col min="8" max="8" width="16" style="5" bestFit="1" customWidth="1"/>
    <col min="10" max="12" width="11.1640625" bestFit="1" customWidth="1"/>
    <col min="14" max="14" width="28" bestFit="1" customWidth="1"/>
    <col min="15" max="15" width="13.83203125" bestFit="1" customWidth="1"/>
    <col min="16" max="16" width="13.83203125" style="7" bestFit="1" customWidth="1"/>
    <col min="17" max="17" width="13.83203125" style="7" customWidth="1"/>
    <col min="18" max="19" width="16" style="5" customWidth="1"/>
    <col min="20" max="20" width="16" bestFit="1" customWidth="1"/>
    <col min="21" max="21" width="10.6640625" bestFit="1" customWidth="1"/>
  </cols>
  <sheetData>
    <row r="1" spans="1:21" s="1" customFormat="1" ht="34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2030</v>
      </c>
      <c r="P1" s="12" t="s">
        <v>2029</v>
      </c>
      <c r="Q1" s="4" t="s">
        <v>2031</v>
      </c>
      <c r="R1" s="4" t="s">
        <v>2032</v>
      </c>
      <c r="S1" s="1" t="s">
        <v>2048</v>
      </c>
      <c r="T1" s="1" t="s">
        <v>2047</v>
      </c>
      <c r="U1" s="1" t="s">
        <v>2063</v>
      </c>
    </row>
    <row r="2" spans="1:21" ht="17">
      <c r="A2">
        <v>0</v>
      </c>
      <c r="B2" s="3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7">
        <f t="shared" ref="O2:O65" si="0">(E2*100)/D2</f>
        <v>0</v>
      </c>
      <c r="P2" s="13">
        <v>0</v>
      </c>
      <c r="Q2" s="17" t="str">
        <f>LEFT(N2,FIND("/",N2)-1)</f>
        <v>food</v>
      </c>
      <c r="R2" s="5" t="str">
        <f>RIGHT(N2,LEN(N2)-FIND("/",N2))</f>
        <v>food trucks</v>
      </c>
      <c r="S2" s="11">
        <f t="shared" ref="S2:S65" si="1">(((J2/60)/60)/24)+DATE(1970,1,1)</f>
        <v>42336.25</v>
      </c>
      <c r="T2" s="11">
        <f t="shared" ref="T2:T65" si="2">(((K2/60)/60)/24)+DATE(1970,1,1)</f>
        <v>42353.25</v>
      </c>
    </row>
    <row r="3" spans="1:21" ht="17">
      <c r="A3">
        <v>1</v>
      </c>
      <c r="B3" s="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7">
        <f t="shared" si="0"/>
        <v>1040</v>
      </c>
      <c r="P3" s="5">
        <f>(E3/G3)</f>
        <v>92.151898734177209</v>
      </c>
      <c r="Q3" s="17" t="str">
        <f t="shared" ref="Q3:Q66" si="3">LEFT(N3,FIND("/",N3)-1)</f>
        <v>music</v>
      </c>
      <c r="R3" s="5" t="str">
        <f>RIGHT(N3,LEN(N3)-FIND("/",N3))</f>
        <v>rock</v>
      </c>
      <c r="S3" s="11">
        <f t="shared" si="1"/>
        <v>41870.208333333336</v>
      </c>
      <c r="T3" s="11">
        <f t="shared" si="2"/>
        <v>41872.208333333336</v>
      </c>
    </row>
    <row r="4" spans="1:21" ht="34">
      <c r="A4">
        <v>2</v>
      </c>
      <c r="B4" s="3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7">
        <f t="shared" si="0"/>
        <v>131.47878228782287</v>
      </c>
      <c r="P4" s="5">
        <f t="shared" ref="P4:P67" si="4">(E4/G4)</f>
        <v>100.01614035087719</v>
      </c>
      <c r="Q4" s="17" t="str">
        <f t="shared" si="3"/>
        <v>technology</v>
      </c>
      <c r="R4" s="5" t="str">
        <f>RIGHT(N4,LEN(N4)-FIND("/",N4))</f>
        <v>web</v>
      </c>
      <c r="S4" s="11">
        <f t="shared" si="1"/>
        <v>41595.25</v>
      </c>
      <c r="T4" s="11">
        <f t="shared" si="2"/>
        <v>41597.25</v>
      </c>
    </row>
    <row r="5" spans="1:21" ht="34">
      <c r="A5">
        <v>3</v>
      </c>
      <c r="B5" s="3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7">
        <f t="shared" si="0"/>
        <v>58.976190476190474</v>
      </c>
      <c r="P5" s="5">
        <f t="shared" si="4"/>
        <v>103.20833333333333</v>
      </c>
      <c r="Q5" s="17" t="str">
        <f t="shared" si="3"/>
        <v>music</v>
      </c>
      <c r="R5" s="5" t="str">
        <f>RIGHT(N5,LEN(N5)-FIND("/",N5))</f>
        <v>rock</v>
      </c>
      <c r="S5" s="11">
        <f t="shared" si="1"/>
        <v>43688.208333333328</v>
      </c>
      <c r="T5" s="11">
        <f t="shared" si="2"/>
        <v>43728.208333333328</v>
      </c>
    </row>
    <row r="6" spans="1:21" ht="17">
      <c r="A6">
        <v>4</v>
      </c>
      <c r="B6" s="3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7">
        <f t="shared" si="0"/>
        <v>69.276315789473685</v>
      </c>
      <c r="P6" s="5">
        <f t="shared" si="4"/>
        <v>99.339622641509436</v>
      </c>
      <c r="Q6" s="17" t="str">
        <f t="shared" si="3"/>
        <v>theater</v>
      </c>
      <c r="R6" s="5" t="str">
        <f t="shared" ref="R6:R69" si="5">RIGHT(N6,LEN(N6)-FIND("/",N6))</f>
        <v>plays</v>
      </c>
      <c r="S6" s="11">
        <f t="shared" si="1"/>
        <v>43485.25</v>
      </c>
      <c r="T6" s="11">
        <f t="shared" si="2"/>
        <v>43489.25</v>
      </c>
    </row>
    <row r="7" spans="1:21" ht="17">
      <c r="A7">
        <v>5</v>
      </c>
      <c r="B7" s="3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7">
        <f t="shared" si="0"/>
        <v>173.61842105263159</v>
      </c>
      <c r="P7" s="5">
        <f t="shared" si="4"/>
        <v>75.833333333333329</v>
      </c>
      <c r="Q7" s="17" t="str">
        <f t="shared" si="3"/>
        <v>theater</v>
      </c>
      <c r="R7" s="5" t="str">
        <f t="shared" si="5"/>
        <v>plays</v>
      </c>
      <c r="S7" s="11">
        <f t="shared" si="1"/>
        <v>41149.208333333336</v>
      </c>
      <c r="T7" s="11">
        <f t="shared" si="2"/>
        <v>41160.208333333336</v>
      </c>
    </row>
    <row r="8" spans="1:21" ht="17">
      <c r="A8">
        <v>6</v>
      </c>
      <c r="B8" s="3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7">
        <f t="shared" si="0"/>
        <v>20.96153846153846</v>
      </c>
      <c r="P8" s="5">
        <f t="shared" si="4"/>
        <v>60.555555555555557</v>
      </c>
      <c r="Q8" s="17" t="str">
        <f t="shared" si="3"/>
        <v>film &amp; video</v>
      </c>
      <c r="R8" s="5" t="str">
        <f t="shared" si="5"/>
        <v>documentary</v>
      </c>
      <c r="S8" s="11">
        <f t="shared" si="1"/>
        <v>42991.208333333328</v>
      </c>
      <c r="T8" s="11">
        <f t="shared" si="2"/>
        <v>42992.208333333328</v>
      </c>
    </row>
    <row r="9" spans="1:21" ht="17">
      <c r="A9">
        <v>7</v>
      </c>
      <c r="B9" s="3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7">
        <f t="shared" si="0"/>
        <v>327.57777777777778</v>
      </c>
      <c r="P9" s="5">
        <f t="shared" si="4"/>
        <v>64.93832599118943</v>
      </c>
      <c r="Q9" s="17" t="str">
        <f t="shared" si="3"/>
        <v>theater</v>
      </c>
      <c r="R9" s="5" t="str">
        <f t="shared" si="5"/>
        <v>plays</v>
      </c>
      <c r="S9" s="11">
        <f t="shared" si="1"/>
        <v>42229.208333333328</v>
      </c>
      <c r="T9" s="11">
        <f t="shared" si="2"/>
        <v>42231.208333333328</v>
      </c>
    </row>
    <row r="10" spans="1:21" ht="17">
      <c r="A10">
        <v>8</v>
      </c>
      <c r="B10" s="3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7">
        <f t="shared" si="0"/>
        <v>19.932788374205266</v>
      </c>
      <c r="P10" s="5">
        <f t="shared" si="4"/>
        <v>30.997175141242938</v>
      </c>
      <c r="Q10" s="17" t="str">
        <f t="shared" si="3"/>
        <v>theater</v>
      </c>
      <c r="R10" s="5" t="str">
        <f t="shared" si="5"/>
        <v>plays</v>
      </c>
      <c r="S10" s="11">
        <f t="shared" si="1"/>
        <v>40399.208333333336</v>
      </c>
      <c r="T10" s="11">
        <f t="shared" si="2"/>
        <v>40401.208333333336</v>
      </c>
    </row>
    <row r="11" spans="1:21" ht="17">
      <c r="A11">
        <v>9</v>
      </c>
      <c r="B11" s="3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7">
        <f t="shared" si="0"/>
        <v>51.741935483870968</v>
      </c>
      <c r="P11" s="5">
        <f t="shared" si="4"/>
        <v>72.909090909090907</v>
      </c>
      <c r="Q11" s="17" t="str">
        <f t="shared" si="3"/>
        <v>music</v>
      </c>
      <c r="R11" s="5" t="str">
        <f t="shared" si="5"/>
        <v>electric music</v>
      </c>
      <c r="S11" s="11">
        <f t="shared" si="1"/>
        <v>41536.208333333336</v>
      </c>
      <c r="T11" s="11">
        <f t="shared" si="2"/>
        <v>41585.25</v>
      </c>
    </row>
    <row r="12" spans="1:21" ht="17">
      <c r="A12">
        <v>10</v>
      </c>
      <c r="B12" s="3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7">
        <f t="shared" si="0"/>
        <v>266.11538461538464</v>
      </c>
      <c r="P12" s="5">
        <f t="shared" si="4"/>
        <v>62.9</v>
      </c>
      <c r="Q12" s="17" t="str">
        <f t="shared" si="3"/>
        <v>film &amp; video</v>
      </c>
      <c r="R12" s="5" t="str">
        <f t="shared" si="5"/>
        <v>drama</v>
      </c>
      <c r="S12" s="11">
        <f t="shared" si="1"/>
        <v>40404.208333333336</v>
      </c>
      <c r="T12" s="11">
        <f t="shared" si="2"/>
        <v>40452.208333333336</v>
      </c>
    </row>
    <row r="13" spans="1:21" ht="34">
      <c r="A13">
        <v>11</v>
      </c>
      <c r="B13" s="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7">
        <f t="shared" si="0"/>
        <v>48.095238095238095</v>
      </c>
      <c r="P13" s="5">
        <f t="shared" si="4"/>
        <v>112.22222222222223</v>
      </c>
      <c r="Q13" s="17" t="str">
        <f t="shared" si="3"/>
        <v>theater</v>
      </c>
      <c r="R13" s="5" t="str">
        <f t="shared" si="5"/>
        <v>plays</v>
      </c>
      <c r="S13" s="11">
        <f t="shared" si="1"/>
        <v>40442.208333333336</v>
      </c>
      <c r="T13" s="11">
        <f t="shared" si="2"/>
        <v>40448.208333333336</v>
      </c>
    </row>
    <row r="14" spans="1:21" ht="17">
      <c r="A14">
        <v>12</v>
      </c>
      <c r="B14" s="3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7">
        <f t="shared" si="0"/>
        <v>89.349206349206355</v>
      </c>
      <c r="P14" s="5">
        <f t="shared" si="4"/>
        <v>102.34545454545454</v>
      </c>
      <c r="Q14" s="17" t="str">
        <f t="shared" si="3"/>
        <v>film &amp; video</v>
      </c>
      <c r="R14" s="5" t="str">
        <f t="shared" si="5"/>
        <v>drama</v>
      </c>
      <c r="S14" s="11">
        <f t="shared" si="1"/>
        <v>43760.208333333328</v>
      </c>
      <c r="T14" s="11">
        <f t="shared" si="2"/>
        <v>43768.208333333328</v>
      </c>
    </row>
    <row r="15" spans="1:21" ht="34">
      <c r="A15">
        <v>13</v>
      </c>
      <c r="B15" s="3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7">
        <f t="shared" si="0"/>
        <v>245.11904761904762</v>
      </c>
      <c r="P15" s="5">
        <f t="shared" si="4"/>
        <v>105.05102040816327</v>
      </c>
      <c r="Q15" s="17" t="str">
        <f t="shared" si="3"/>
        <v>music</v>
      </c>
      <c r="R15" s="5" t="str">
        <f t="shared" si="5"/>
        <v>indie rock</v>
      </c>
      <c r="S15" s="11">
        <f t="shared" si="1"/>
        <v>42532.208333333328</v>
      </c>
      <c r="T15" s="11">
        <f t="shared" si="2"/>
        <v>42544.208333333328</v>
      </c>
    </row>
    <row r="16" spans="1:21" ht="17">
      <c r="A16">
        <v>14</v>
      </c>
      <c r="B16" s="3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7">
        <f t="shared" si="0"/>
        <v>66.769503546099287</v>
      </c>
      <c r="P16" s="5">
        <f t="shared" si="4"/>
        <v>94.144999999999996</v>
      </c>
      <c r="Q16" s="17" t="str">
        <f t="shared" si="3"/>
        <v>music</v>
      </c>
      <c r="R16" s="5" t="str">
        <f t="shared" si="5"/>
        <v>indie rock</v>
      </c>
      <c r="S16" s="11">
        <f t="shared" si="1"/>
        <v>40974.25</v>
      </c>
      <c r="T16" s="11">
        <f t="shared" si="2"/>
        <v>41001.208333333336</v>
      </c>
    </row>
    <row r="17" spans="1:20" ht="17">
      <c r="A17">
        <v>15</v>
      </c>
      <c r="B17" s="3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7">
        <f t="shared" si="0"/>
        <v>47.307881773399018</v>
      </c>
      <c r="P17" s="5">
        <f t="shared" si="4"/>
        <v>84.986725663716811</v>
      </c>
      <c r="Q17" s="17" t="str">
        <f t="shared" si="3"/>
        <v>technology</v>
      </c>
      <c r="R17" s="5" t="str">
        <f t="shared" si="5"/>
        <v>wearables</v>
      </c>
      <c r="S17" s="11">
        <f t="shared" si="1"/>
        <v>43809.25</v>
      </c>
      <c r="T17" s="11">
        <f t="shared" si="2"/>
        <v>43813.25</v>
      </c>
    </row>
    <row r="18" spans="1:20" ht="17">
      <c r="A18">
        <v>16</v>
      </c>
      <c r="B18" s="3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7">
        <f t="shared" si="0"/>
        <v>649.47058823529414</v>
      </c>
      <c r="P18" s="5">
        <f t="shared" si="4"/>
        <v>110.41</v>
      </c>
      <c r="Q18" s="17" t="str">
        <f t="shared" si="3"/>
        <v>publishing</v>
      </c>
      <c r="R18" s="5" t="str">
        <f t="shared" si="5"/>
        <v>nonfiction</v>
      </c>
      <c r="S18" s="11">
        <f t="shared" si="1"/>
        <v>41661.25</v>
      </c>
      <c r="T18" s="11">
        <f t="shared" si="2"/>
        <v>41683.25</v>
      </c>
    </row>
    <row r="19" spans="1:20" ht="17">
      <c r="A19">
        <v>17</v>
      </c>
      <c r="B19" s="3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7">
        <f t="shared" si="0"/>
        <v>159.39125295508273</v>
      </c>
      <c r="P19" s="5">
        <f t="shared" si="4"/>
        <v>107.96236989591674</v>
      </c>
      <c r="Q19" s="17" t="str">
        <f t="shared" si="3"/>
        <v>film &amp; video</v>
      </c>
      <c r="R19" s="5" t="str">
        <f t="shared" si="5"/>
        <v>animation</v>
      </c>
      <c r="S19" s="11">
        <f t="shared" si="1"/>
        <v>40555.25</v>
      </c>
      <c r="T19" s="11">
        <f t="shared" si="2"/>
        <v>40556.25</v>
      </c>
    </row>
    <row r="20" spans="1:20" ht="17">
      <c r="A20">
        <v>18</v>
      </c>
      <c r="B20" s="3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7">
        <f t="shared" si="0"/>
        <v>66.912087912087912</v>
      </c>
      <c r="P20" s="5">
        <f t="shared" si="4"/>
        <v>45.103703703703701</v>
      </c>
      <c r="Q20" s="17" t="str">
        <f t="shared" si="3"/>
        <v>theater</v>
      </c>
      <c r="R20" s="5" t="str">
        <f t="shared" si="5"/>
        <v>plays</v>
      </c>
      <c r="S20" s="11">
        <f t="shared" si="1"/>
        <v>43351.208333333328</v>
      </c>
      <c r="T20" s="11">
        <f t="shared" si="2"/>
        <v>43359.208333333328</v>
      </c>
    </row>
    <row r="21" spans="1:20" ht="17">
      <c r="A21">
        <v>19</v>
      </c>
      <c r="B21" s="3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7">
        <f t="shared" si="0"/>
        <v>48.529600000000002</v>
      </c>
      <c r="P21" s="5">
        <f t="shared" si="4"/>
        <v>45.001483679525222</v>
      </c>
      <c r="Q21" s="17" t="str">
        <f t="shared" si="3"/>
        <v>theater</v>
      </c>
      <c r="R21" s="5" t="str">
        <f t="shared" si="5"/>
        <v>plays</v>
      </c>
      <c r="S21" s="11">
        <f t="shared" si="1"/>
        <v>43528.25</v>
      </c>
      <c r="T21" s="11">
        <f t="shared" si="2"/>
        <v>43549.208333333328</v>
      </c>
    </row>
    <row r="22" spans="1:20" ht="17">
      <c r="A22">
        <v>20</v>
      </c>
      <c r="B22" s="3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7">
        <f t="shared" si="0"/>
        <v>112.24279210925646</v>
      </c>
      <c r="P22" s="5">
        <f t="shared" si="4"/>
        <v>105.97134670487107</v>
      </c>
      <c r="Q22" s="17" t="str">
        <f t="shared" si="3"/>
        <v>film &amp; video</v>
      </c>
      <c r="R22" s="5" t="str">
        <f t="shared" si="5"/>
        <v>drama</v>
      </c>
      <c r="S22" s="11">
        <f t="shared" si="1"/>
        <v>41848.208333333336</v>
      </c>
      <c r="T22" s="11">
        <f t="shared" si="2"/>
        <v>41848.208333333336</v>
      </c>
    </row>
    <row r="23" spans="1:20" ht="17">
      <c r="A23">
        <v>21</v>
      </c>
      <c r="B23" s="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7">
        <f t="shared" si="0"/>
        <v>40.992553191489364</v>
      </c>
      <c r="P23" s="5">
        <f t="shared" si="4"/>
        <v>69.055555555555557</v>
      </c>
      <c r="Q23" s="17" t="str">
        <f t="shared" si="3"/>
        <v>theater</v>
      </c>
      <c r="R23" s="5" t="str">
        <f t="shared" si="5"/>
        <v>plays</v>
      </c>
      <c r="S23" s="11">
        <f t="shared" si="1"/>
        <v>40770.208333333336</v>
      </c>
      <c r="T23" s="11">
        <f t="shared" si="2"/>
        <v>40804.208333333336</v>
      </c>
    </row>
    <row r="24" spans="1:20" ht="17">
      <c r="A24">
        <v>22</v>
      </c>
      <c r="B24" s="3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7">
        <f t="shared" si="0"/>
        <v>128.07106598984771</v>
      </c>
      <c r="P24" s="5">
        <f t="shared" si="4"/>
        <v>85.044943820224717</v>
      </c>
      <c r="Q24" s="17" t="str">
        <f t="shared" si="3"/>
        <v>theater</v>
      </c>
      <c r="R24" s="5" t="str">
        <f t="shared" si="5"/>
        <v>plays</v>
      </c>
      <c r="S24" s="11">
        <f t="shared" si="1"/>
        <v>43193.208333333328</v>
      </c>
      <c r="T24" s="11">
        <f t="shared" si="2"/>
        <v>43208.208333333328</v>
      </c>
    </row>
    <row r="25" spans="1:20" ht="17">
      <c r="A25">
        <v>23</v>
      </c>
      <c r="B25" s="3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7">
        <f t="shared" si="0"/>
        <v>332.04444444444442</v>
      </c>
      <c r="P25" s="5">
        <f t="shared" si="4"/>
        <v>105.22535211267606</v>
      </c>
      <c r="Q25" s="17" t="str">
        <f t="shared" si="3"/>
        <v>film &amp; video</v>
      </c>
      <c r="R25" s="5" t="str">
        <f t="shared" si="5"/>
        <v>documentary</v>
      </c>
      <c r="S25" s="11">
        <f t="shared" si="1"/>
        <v>43510.25</v>
      </c>
      <c r="T25" s="11">
        <f t="shared" si="2"/>
        <v>43563.208333333328</v>
      </c>
    </row>
    <row r="26" spans="1:20" ht="17">
      <c r="A26">
        <v>24</v>
      </c>
      <c r="B26" s="3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7">
        <f t="shared" si="0"/>
        <v>112.83225108225108</v>
      </c>
      <c r="P26" s="5">
        <f t="shared" si="4"/>
        <v>39.003741114852225</v>
      </c>
      <c r="Q26" s="17" t="str">
        <f t="shared" si="3"/>
        <v>technology</v>
      </c>
      <c r="R26" s="5" t="str">
        <f t="shared" si="5"/>
        <v>wearables</v>
      </c>
      <c r="S26" s="11">
        <f t="shared" si="1"/>
        <v>41811.208333333336</v>
      </c>
      <c r="T26" s="11">
        <f t="shared" si="2"/>
        <v>41813.208333333336</v>
      </c>
    </row>
    <row r="27" spans="1:20" ht="17">
      <c r="A27">
        <v>25</v>
      </c>
      <c r="B27" s="3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7">
        <f t="shared" si="0"/>
        <v>216.43636363636364</v>
      </c>
      <c r="P27" s="5">
        <f t="shared" si="4"/>
        <v>73.030674846625772</v>
      </c>
      <c r="Q27" s="17" t="str">
        <f t="shared" si="3"/>
        <v>games</v>
      </c>
      <c r="R27" s="5" t="str">
        <f t="shared" si="5"/>
        <v>video games</v>
      </c>
      <c r="S27" s="11">
        <f t="shared" si="1"/>
        <v>40681.208333333336</v>
      </c>
      <c r="T27" s="11">
        <f t="shared" si="2"/>
        <v>40701.208333333336</v>
      </c>
    </row>
    <row r="28" spans="1:20" ht="17">
      <c r="A28">
        <v>26</v>
      </c>
      <c r="B28" s="3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7">
        <f t="shared" si="0"/>
        <v>48.199069767441863</v>
      </c>
      <c r="P28" s="5">
        <f t="shared" si="4"/>
        <v>35.009459459459457</v>
      </c>
      <c r="Q28" s="17" t="str">
        <f t="shared" si="3"/>
        <v>theater</v>
      </c>
      <c r="R28" s="5" t="str">
        <f t="shared" si="5"/>
        <v>plays</v>
      </c>
      <c r="S28" s="11">
        <f t="shared" si="1"/>
        <v>43312.208333333328</v>
      </c>
      <c r="T28" s="11">
        <f t="shared" si="2"/>
        <v>43339.208333333328</v>
      </c>
    </row>
    <row r="29" spans="1:20" ht="17">
      <c r="A29">
        <v>27</v>
      </c>
      <c r="B29" s="3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7">
        <f t="shared" si="0"/>
        <v>79.95</v>
      </c>
      <c r="P29" s="5">
        <f t="shared" si="4"/>
        <v>106.6</v>
      </c>
      <c r="Q29" s="17" t="str">
        <f t="shared" si="3"/>
        <v>music</v>
      </c>
      <c r="R29" s="5" t="str">
        <f t="shared" si="5"/>
        <v>rock</v>
      </c>
      <c r="S29" s="11">
        <f t="shared" si="1"/>
        <v>42280.208333333328</v>
      </c>
      <c r="T29" s="11">
        <f t="shared" si="2"/>
        <v>42288.208333333328</v>
      </c>
    </row>
    <row r="30" spans="1:20" ht="17">
      <c r="A30">
        <v>28</v>
      </c>
      <c r="B30" s="3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7">
        <f t="shared" si="0"/>
        <v>105.22553516819572</v>
      </c>
      <c r="P30" s="5">
        <f t="shared" si="4"/>
        <v>61.997747747747745</v>
      </c>
      <c r="Q30" s="17" t="str">
        <f t="shared" si="3"/>
        <v>theater</v>
      </c>
      <c r="R30" s="5" t="str">
        <f t="shared" si="5"/>
        <v>plays</v>
      </c>
      <c r="S30" s="11">
        <f t="shared" si="1"/>
        <v>40218.25</v>
      </c>
      <c r="T30" s="11">
        <f t="shared" si="2"/>
        <v>40241.25</v>
      </c>
    </row>
    <row r="31" spans="1:20" ht="17">
      <c r="A31">
        <v>29</v>
      </c>
      <c r="B31" s="3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7">
        <f t="shared" si="0"/>
        <v>328.89978213507624</v>
      </c>
      <c r="P31" s="5">
        <f t="shared" si="4"/>
        <v>94.000622665006233</v>
      </c>
      <c r="Q31" s="17" t="str">
        <f t="shared" si="3"/>
        <v>film &amp; video</v>
      </c>
      <c r="R31" s="5" t="str">
        <f t="shared" si="5"/>
        <v>shorts</v>
      </c>
      <c r="S31" s="11">
        <f t="shared" si="1"/>
        <v>43301.208333333328</v>
      </c>
      <c r="T31" s="11">
        <f t="shared" si="2"/>
        <v>43341.208333333328</v>
      </c>
    </row>
    <row r="32" spans="1:20" ht="17">
      <c r="A32">
        <v>30</v>
      </c>
      <c r="B32" s="3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7">
        <f t="shared" si="0"/>
        <v>160.61111111111111</v>
      </c>
      <c r="P32" s="5">
        <f t="shared" si="4"/>
        <v>112.05426356589147</v>
      </c>
      <c r="Q32" s="17" t="str">
        <f t="shared" si="3"/>
        <v>film &amp; video</v>
      </c>
      <c r="R32" s="5" t="str">
        <f t="shared" si="5"/>
        <v>animation</v>
      </c>
      <c r="S32" s="11">
        <f t="shared" si="1"/>
        <v>43609.208333333328</v>
      </c>
      <c r="T32" s="11">
        <f t="shared" si="2"/>
        <v>43614.208333333328</v>
      </c>
    </row>
    <row r="33" spans="1:20" ht="17">
      <c r="A33">
        <v>31</v>
      </c>
      <c r="B33" s="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7">
        <f t="shared" si="0"/>
        <v>310</v>
      </c>
      <c r="P33" s="5">
        <f t="shared" si="4"/>
        <v>48.008849557522126</v>
      </c>
      <c r="Q33" s="17" t="str">
        <f t="shared" si="3"/>
        <v>games</v>
      </c>
      <c r="R33" s="5" t="str">
        <f t="shared" si="5"/>
        <v>video games</v>
      </c>
      <c r="S33" s="11">
        <f t="shared" si="1"/>
        <v>42374.25</v>
      </c>
      <c r="T33" s="11">
        <f t="shared" si="2"/>
        <v>42402.25</v>
      </c>
    </row>
    <row r="34" spans="1:20" ht="17">
      <c r="A34">
        <v>32</v>
      </c>
      <c r="B34" s="3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7">
        <f t="shared" si="0"/>
        <v>86.807920792079202</v>
      </c>
      <c r="P34" s="5">
        <f t="shared" si="4"/>
        <v>38.004334633723452</v>
      </c>
      <c r="Q34" s="17" t="str">
        <f t="shared" si="3"/>
        <v>film &amp; video</v>
      </c>
      <c r="R34" s="5" t="str">
        <f t="shared" si="5"/>
        <v>documentary</v>
      </c>
      <c r="S34" s="11">
        <f t="shared" si="1"/>
        <v>43110.25</v>
      </c>
      <c r="T34" s="11">
        <f t="shared" si="2"/>
        <v>43137.25</v>
      </c>
    </row>
    <row r="35" spans="1:20" ht="17">
      <c r="A35">
        <v>33</v>
      </c>
      <c r="B35" s="3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7">
        <f t="shared" si="0"/>
        <v>377.82071713147411</v>
      </c>
      <c r="P35" s="5">
        <f t="shared" si="4"/>
        <v>35.000184535892231</v>
      </c>
      <c r="Q35" s="17" t="str">
        <f t="shared" si="3"/>
        <v>theater</v>
      </c>
      <c r="R35" s="5" t="str">
        <f t="shared" si="5"/>
        <v>plays</v>
      </c>
      <c r="S35" s="11">
        <f t="shared" si="1"/>
        <v>41917.208333333336</v>
      </c>
      <c r="T35" s="11">
        <f t="shared" si="2"/>
        <v>41954.25</v>
      </c>
    </row>
    <row r="36" spans="1:20" ht="34">
      <c r="A36">
        <v>34</v>
      </c>
      <c r="B36" s="3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7">
        <f t="shared" si="0"/>
        <v>150.80645161290323</v>
      </c>
      <c r="P36" s="5">
        <f t="shared" si="4"/>
        <v>85</v>
      </c>
      <c r="Q36" s="17" t="str">
        <f t="shared" si="3"/>
        <v>film &amp; video</v>
      </c>
      <c r="R36" s="5" t="str">
        <f t="shared" si="5"/>
        <v>documentary</v>
      </c>
      <c r="S36" s="11">
        <f t="shared" si="1"/>
        <v>42817.208333333328</v>
      </c>
      <c r="T36" s="11">
        <f t="shared" si="2"/>
        <v>42822.208333333328</v>
      </c>
    </row>
    <row r="37" spans="1:20" ht="17">
      <c r="A37">
        <v>35</v>
      </c>
      <c r="B37" s="3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7">
        <f t="shared" si="0"/>
        <v>150.30119521912351</v>
      </c>
      <c r="P37" s="5">
        <f t="shared" si="4"/>
        <v>95.993893129770996</v>
      </c>
      <c r="Q37" s="17" t="str">
        <f t="shared" si="3"/>
        <v>film &amp; video</v>
      </c>
      <c r="R37" s="5" t="str">
        <f t="shared" si="5"/>
        <v>drama</v>
      </c>
      <c r="S37" s="11">
        <f t="shared" si="1"/>
        <v>43484.25</v>
      </c>
      <c r="T37" s="11">
        <f t="shared" si="2"/>
        <v>43526.25</v>
      </c>
    </row>
    <row r="38" spans="1:20" ht="17">
      <c r="A38">
        <v>36</v>
      </c>
      <c r="B38" s="3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7">
        <f t="shared" si="0"/>
        <v>157.28571428571428</v>
      </c>
      <c r="P38" s="5">
        <f t="shared" si="4"/>
        <v>68.8125</v>
      </c>
      <c r="Q38" s="17" t="str">
        <f t="shared" si="3"/>
        <v>theater</v>
      </c>
      <c r="R38" s="5" t="str">
        <f t="shared" si="5"/>
        <v>plays</v>
      </c>
      <c r="S38" s="11">
        <f t="shared" si="1"/>
        <v>40600.25</v>
      </c>
      <c r="T38" s="11">
        <f t="shared" si="2"/>
        <v>40625.208333333336</v>
      </c>
    </row>
    <row r="39" spans="1:20" ht="34">
      <c r="A39">
        <v>37</v>
      </c>
      <c r="B39" s="3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7">
        <f t="shared" si="0"/>
        <v>139.98765432098764</v>
      </c>
      <c r="P39" s="5">
        <f t="shared" si="4"/>
        <v>105.97196261682242</v>
      </c>
      <c r="Q39" s="17" t="str">
        <f t="shared" si="3"/>
        <v>publishing</v>
      </c>
      <c r="R39" s="5" t="str">
        <f t="shared" si="5"/>
        <v>fiction</v>
      </c>
      <c r="S39" s="11">
        <f t="shared" si="1"/>
        <v>43744.208333333328</v>
      </c>
      <c r="T39" s="11">
        <f t="shared" si="2"/>
        <v>43777.25</v>
      </c>
    </row>
    <row r="40" spans="1:20" ht="17">
      <c r="A40">
        <v>38</v>
      </c>
      <c r="B40" s="3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7">
        <f t="shared" si="0"/>
        <v>325.32258064516128</v>
      </c>
      <c r="P40" s="5">
        <f t="shared" si="4"/>
        <v>75.261194029850742</v>
      </c>
      <c r="Q40" s="17" t="str">
        <f t="shared" si="3"/>
        <v>photography</v>
      </c>
      <c r="R40" s="5" t="str">
        <f t="shared" si="5"/>
        <v>photography books</v>
      </c>
      <c r="S40" s="11">
        <f t="shared" si="1"/>
        <v>40469.208333333336</v>
      </c>
      <c r="T40" s="11">
        <f t="shared" si="2"/>
        <v>40474.208333333336</v>
      </c>
    </row>
    <row r="41" spans="1:20" ht="17">
      <c r="A41">
        <v>39</v>
      </c>
      <c r="B41" s="3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7">
        <f t="shared" si="0"/>
        <v>50.777777777777779</v>
      </c>
      <c r="P41" s="5">
        <f t="shared" si="4"/>
        <v>57.125</v>
      </c>
      <c r="Q41" s="17" t="str">
        <f t="shared" si="3"/>
        <v>theater</v>
      </c>
      <c r="R41" s="5" t="str">
        <f t="shared" si="5"/>
        <v>plays</v>
      </c>
      <c r="S41" s="11">
        <f t="shared" si="1"/>
        <v>41330.25</v>
      </c>
      <c r="T41" s="11">
        <f t="shared" si="2"/>
        <v>41344.208333333336</v>
      </c>
    </row>
    <row r="42" spans="1:20" ht="17">
      <c r="A42">
        <v>40</v>
      </c>
      <c r="B42" s="3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7">
        <f t="shared" si="0"/>
        <v>169.06818181818181</v>
      </c>
      <c r="P42" s="5">
        <f t="shared" si="4"/>
        <v>75.141414141414145</v>
      </c>
      <c r="Q42" s="17" t="str">
        <f t="shared" si="3"/>
        <v>technology</v>
      </c>
      <c r="R42" s="5" t="str">
        <f t="shared" si="5"/>
        <v>wearables</v>
      </c>
      <c r="S42" s="11">
        <f t="shared" si="1"/>
        <v>40334.208333333336</v>
      </c>
      <c r="T42" s="11">
        <f t="shared" si="2"/>
        <v>40353.208333333336</v>
      </c>
    </row>
    <row r="43" spans="1:20" ht="17">
      <c r="A43">
        <v>41</v>
      </c>
      <c r="B43" s="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7">
        <f t="shared" si="0"/>
        <v>212.92857142857142</v>
      </c>
      <c r="P43" s="5">
        <f t="shared" si="4"/>
        <v>107.42342342342343</v>
      </c>
      <c r="Q43" s="17" t="str">
        <f t="shared" si="3"/>
        <v>music</v>
      </c>
      <c r="R43" s="5" t="str">
        <f t="shared" si="5"/>
        <v>rock</v>
      </c>
      <c r="S43" s="11">
        <f t="shared" si="1"/>
        <v>41156.208333333336</v>
      </c>
      <c r="T43" s="11">
        <f t="shared" si="2"/>
        <v>41182.208333333336</v>
      </c>
    </row>
    <row r="44" spans="1:20" ht="17">
      <c r="A44">
        <v>42</v>
      </c>
      <c r="B44" s="3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7">
        <f t="shared" si="0"/>
        <v>443.94444444444446</v>
      </c>
      <c r="P44" s="5">
        <f t="shared" si="4"/>
        <v>35.995495495495497</v>
      </c>
      <c r="Q44" s="17" t="str">
        <f t="shared" si="3"/>
        <v>food</v>
      </c>
      <c r="R44" s="5" t="str">
        <f t="shared" si="5"/>
        <v>food trucks</v>
      </c>
      <c r="S44" s="11">
        <f t="shared" si="1"/>
        <v>40728.208333333336</v>
      </c>
      <c r="T44" s="11">
        <f t="shared" si="2"/>
        <v>40737.208333333336</v>
      </c>
    </row>
    <row r="45" spans="1:20" ht="17">
      <c r="A45">
        <v>43</v>
      </c>
      <c r="B45" s="3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7">
        <f t="shared" si="0"/>
        <v>185.9390243902439</v>
      </c>
      <c r="P45" s="5">
        <f t="shared" si="4"/>
        <v>26.998873148744366</v>
      </c>
      <c r="Q45" s="17" t="str">
        <f t="shared" si="3"/>
        <v>publishing</v>
      </c>
      <c r="R45" s="5" t="str">
        <f t="shared" si="5"/>
        <v>radio &amp; podcasts</v>
      </c>
      <c r="S45" s="11">
        <f t="shared" si="1"/>
        <v>41844.208333333336</v>
      </c>
      <c r="T45" s="11">
        <f t="shared" si="2"/>
        <v>41860.208333333336</v>
      </c>
    </row>
    <row r="46" spans="1:20" ht="17">
      <c r="A46">
        <v>44</v>
      </c>
      <c r="B46" s="3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7">
        <f t="shared" si="0"/>
        <v>658.8125</v>
      </c>
      <c r="P46" s="5">
        <f t="shared" si="4"/>
        <v>107.56122448979592</v>
      </c>
      <c r="Q46" s="17" t="str">
        <f t="shared" si="3"/>
        <v>publishing</v>
      </c>
      <c r="R46" s="5" t="str">
        <f t="shared" si="5"/>
        <v>fiction</v>
      </c>
      <c r="S46" s="11">
        <f t="shared" si="1"/>
        <v>43541.208333333328</v>
      </c>
      <c r="T46" s="11">
        <f t="shared" si="2"/>
        <v>43542.208333333328</v>
      </c>
    </row>
    <row r="47" spans="1:20" ht="34">
      <c r="A47">
        <v>45</v>
      </c>
      <c r="B47" s="3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7">
        <f t="shared" si="0"/>
        <v>47.684210526315788</v>
      </c>
      <c r="P47" s="5">
        <f t="shared" si="4"/>
        <v>94.375</v>
      </c>
      <c r="Q47" s="17" t="str">
        <f t="shared" si="3"/>
        <v>theater</v>
      </c>
      <c r="R47" s="5" t="str">
        <f t="shared" si="5"/>
        <v>plays</v>
      </c>
      <c r="S47" s="11">
        <f t="shared" si="1"/>
        <v>42676.208333333328</v>
      </c>
      <c r="T47" s="11">
        <f t="shared" si="2"/>
        <v>42691.25</v>
      </c>
    </row>
    <row r="48" spans="1:20" ht="17">
      <c r="A48">
        <v>46</v>
      </c>
      <c r="B48" s="3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7">
        <f t="shared" si="0"/>
        <v>114.78378378378379</v>
      </c>
      <c r="P48" s="5">
        <f t="shared" si="4"/>
        <v>46.163043478260867</v>
      </c>
      <c r="Q48" s="17" t="str">
        <f t="shared" si="3"/>
        <v>music</v>
      </c>
      <c r="R48" s="5" t="str">
        <f t="shared" si="5"/>
        <v>rock</v>
      </c>
      <c r="S48" s="11">
        <f t="shared" si="1"/>
        <v>40367.208333333336</v>
      </c>
      <c r="T48" s="11">
        <f t="shared" si="2"/>
        <v>40390.208333333336</v>
      </c>
    </row>
    <row r="49" spans="1:20" ht="17">
      <c r="A49">
        <v>47</v>
      </c>
      <c r="B49" s="3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7">
        <f t="shared" si="0"/>
        <v>475.26666666666665</v>
      </c>
      <c r="P49" s="5">
        <f t="shared" si="4"/>
        <v>47.845637583892618</v>
      </c>
      <c r="Q49" s="17" t="str">
        <f t="shared" si="3"/>
        <v>theater</v>
      </c>
      <c r="R49" s="5" t="str">
        <f t="shared" si="5"/>
        <v>plays</v>
      </c>
      <c r="S49" s="11">
        <f t="shared" si="1"/>
        <v>41727.208333333336</v>
      </c>
      <c r="T49" s="11">
        <f t="shared" si="2"/>
        <v>41757.208333333336</v>
      </c>
    </row>
    <row r="50" spans="1:20" ht="17">
      <c r="A50">
        <v>48</v>
      </c>
      <c r="B50" s="3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7">
        <f t="shared" si="0"/>
        <v>386.97297297297297</v>
      </c>
      <c r="P50" s="5">
        <f t="shared" si="4"/>
        <v>53.007815713698065</v>
      </c>
      <c r="Q50" s="17" t="str">
        <f t="shared" si="3"/>
        <v>theater</v>
      </c>
      <c r="R50" s="5" t="str">
        <f t="shared" si="5"/>
        <v>plays</v>
      </c>
      <c r="S50" s="11">
        <f t="shared" si="1"/>
        <v>42180.208333333328</v>
      </c>
      <c r="T50" s="11">
        <f t="shared" si="2"/>
        <v>42192.208333333328</v>
      </c>
    </row>
    <row r="51" spans="1:20" ht="17">
      <c r="A51">
        <v>49</v>
      </c>
      <c r="B51" s="3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7">
        <f t="shared" si="0"/>
        <v>189.625</v>
      </c>
      <c r="P51" s="5">
        <f t="shared" si="4"/>
        <v>45.059405940594061</v>
      </c>
      <c r="Q51" s="17" t="str">
        <f t="shared" si="3"/>
        <v>music</v>
      </c>
      <c r="R51" s="5" t="str">
        <f t="shared" si="5"/>
        <v>rock</v>
      </c>
      <c r="S51" s="11">
        <f t="shared" si="1"/>
        <v>43758.208333333328</v>
      </c>
      <c r="T51" s="11">
        <f t="shared" si="2"/>
        <v>43803.25</v>
      </c>
    </row>
    <row r="52" spans="1:20" ht="34">
      <c r="A52">
        <v>50</v>
      </c>
      <c r="B52" s="3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7">
        <f t="shared" si="0"/>
        <v>2</v>
      </c>
      <c r="P52" s="5">
        <f t="shared" si="4"/>
        <v>2</v>
      </c>
      <c r="Q52" s="17" t="str">
        <f t="shared" si="3"/>
        <v>music</v>
      </c>
      <c r="R52" s="5" t="str">
        <f t="shared" si="5"/>
        <v>metal</v>
      </c>
      <c r="S52" s="11">
        <f t="shared" si="1"/>
        <v>41487.208333333336</v>
      </c>
      <c r="T52" s="11">
        <f t="shared" si="2"/>
        <v>41515.208333333336</v>
      </c>
    </row>
    <row r="53" spans="1:20" ht="17">
      <c r="A53">
        <v>51</v>
      </c>
      <c r="B53" s="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7">
        <f t="shared" si="0"/>
        <v>91.867805186590772</v>
      </c>
      <c r="P53" s="5">
        <f t="shared" si="4"/>
        <v>99.006816632583508</v>
      </c>
      <c r="Q53" s="17" t="str">
        <f t="shared" si="3"/>
        <v>technology</v>
      </c>
      <c r="R53" s="5" t="str">
        <f t="shared" si="5"/>
        <v>wearables</v>
      </c>
      <c r="S53" s="11">
        <f t="shared" si="1"/>
        <v>40995.208333333336</v>
      </c>
      <c r="T53" s="11">
        <f t="shared" si="2"/>
        <v>41011.208333333336</v>
      </c>
    </row>
    <row r="54" spans="1:20" ht="17">
      <c r="A54">
        <v>52</v>
      </c>
      <c r="B54" s="3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7">
        <f t="shared" si="0"/>
        <v>34.152777777777779</v>
      </c>
      <c r="P54" s="5">
        <f t="shared" si="4"/>
        <v>32.786666666666669</v>
      </c>
      <c r="Q54" s="17" t="str">
        <f t="shared" si="3"/>
        <v>theater</v>
      </c>
      <c r="R54" s="5" t="str">
        <f t="shared" si="5"/>
        <v>plays</v>
      </c>
      <c r="S54" s="11">
        <f t="shared" si="1"/>
        <v>40436.208333333336</v>
      </c>
      <c r="T54" s="11">
        <f t="shared" si="2"/>
        <v>40440.208333333336</v>
      </c>
    </row>
    <row r="55" spans="1:20" ht="17">
      <c r="A55">
        <v>53</v>
      </c>
      <c r="B55" s="3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7">
        <f t="shared" si="0"/>
        <v>140.40909090909091</v>
      </c>
      <c r="P55" s="5">
        <f t="shared" si="4"/>
        <v>59.119617224880386</v>
      </c>
      <c r="Q55" s="17" t="str">
        <f t="shared" si="3"/>
        <v>film &amp; video</v>
      </c>
      <c r="R55" s="5" t="str">
        <f t="shared" si="5"/>
        <v>drama</v>
      </c>
      <c r="S55" s="11">
        <f t="shared" si="1"/>
        <v>41779.208333333336</v>
      </c>
      <c r="T55" s="11">
        <f t="shared" si="2"/>
        <v>41818.208333333336</v>
      </c>
    </row>
    <row r="56" spans="1:20" ht="34">
      <c r="A56">
        <v>54</v>
      </c>
      <c r="B56" s="3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7">
        <f t="shared" si="0"/>
        <v>89.86666666666666</v>
      </c>
      <c r="P56" s="5">
        <f t="shared" si="4"/>
        <v>44.93333333333333</v>
      </c>
      <c r="Q56" s="17" t="str">
        <f t="shared" si="3"/>
        <v>technology</v>
      </c>
      <c r="R56" s="5" t="str">
        <f t="shared" si="5"/>
        <v>wearables</v>
      </c>
      <c r="S56" s="11">
        <f t="shared" si="1"/>
        <v>43170.25</v>
      </c>
      <c r="T56" s="11">
        <f t="shared" si="2"/>
        <v>43176.208333333328</v>
      </c>
    </row>
    <row r="57" spans="1:20" ht="34">
      <c r="A57">
        <v>55</v>
      </c>
      <c r="B57" s="3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7">
        <f t="shared" si="0"/>
        <v>177.96969696969697</v>
      </c>
      <c r="P57" s="5">
        <f t="shared" si="4"/>
        <v>89.664122137404576</v>
      </c>
      <c r="Q57" s="17" t="str">
        <f t="shared" si="3"/>
        <v>music</v>
      </c>
      <c r="R57" s="5" t="str">
        <f t="shared" si="5"/>
        <v>jazz</v>
      </c>
      <c r="S57" s="11">
        <f t="shared" si="1"/>
        <v>43311.208333333328</v>
      </c>
      <c r="T57" s="11">
        <f t="shared" si="2"/>
        <v>43316.208333333328</v>
      </c>
    </row>
    <row r="58" spans="1:20" ht="34">
      <c r="A58">
        <v>56</v>
      </c>
      <c r="B58" s="3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7">
        <f t="shared" si="0"/>
        <v>143.66249999999999</v>
      </c>
      <c r="P58" s="5">
        <f t="shared" si="4"/>
        <v>70.079268292682926</v>
      </c>
      <c r="Q58" s="17" t="str">
        <f t="shared" si="3"/>
        <v>technology</v>
      </c>
      <c r="R58" s="5" t="str">
        <f t="shared" si="5"/>
        <v>wearables</v>
      </c>
      <c r="S58" s="11">
        <f t="shared" si="1"/>
        <v>42014.25</v>
      </c>
      <c r="T58" s="11">
        <f t="shared" si="2"/>
        <v>42021.25</v>
      </c>
    </row>
    <row r="59" spans="1:20" ht="17">
      <c r="A59">
        <v>57</v>
      </c>
      <c r="B59" s="3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7">
        <f t="shared" si="0"/>
        <v>215.27586206896552</v>
      </c>
      <c r="P59" s="5">
        <f t="shared" si="4"/>
        <v>31.059701492537314</v>
      </c>
      <c r="Q59" s="17" t="str">
        <f t="shared" si="3"/>
        <v>games</v>
      </c>
      <c r="R59" s="5" t="str">
        <f t="shared" si="5"/>
        <v>video games</v>
      </c>
      <c r="S59" s="11">
        <f t="shared" si="1"/>
        <v>42979.208333333328</v>
      </c>
      <c r="T59" s="11">
        <f t="shared" si="2"/>
        <v>42991.208333333328</v>
      </c>
    </row>
    <row r="60" spans="1:20" ht="17">
      <c r="A60">
        <v>58</v>
      </c>
      <c r="B60" s="3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7">
        <f t="shared" si="0"/>
        <v>227.11111111111111</v>
      </c>
      <c r="P60" s="5">
        <f t="shared" si="4"/>
        <v>29.061611374407583</v>
      </c>
      <c r="Q60" s="17" t="str">
        <f t="shared" si="3"/>
        <v>theater</v>
      </c>
      <c r="R60" s="5" t="str">
        <f t="shared" si="5"/>
        <v>plays</v>
      </c>
      <c r="S60" s="11">
        <f t="shared" si="1"/>
        <v>42268.208333333328</v>
      </c>
      <c r="T60" s="11">
        <f t="shared" si="2"/>
        <v>42281.208333333328</v>
      </c>
    </row>
    <row r="61" spans="1:20" ht="17">
      <c r="A61">
        <v>59</v>
      </c>
      <c r="B61" s="3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7">
        <f t="shared" si="0"/>
        <v>275.07142857142856</v>
      </c>
      <c r="P61" s="5">
        <f t="shared" si="4"/>
        <v>30.0859375</v>
      </c>
      <c r="Q61" s="17" t="str">
        <f t="shared" si="3"/>
        <v>theater</v>
      </c>
      <c r="R61" s="5" t="str">
        <f t="shared" si="5"/>
        <v>plays</v>
      </c>
      <c r="S61" s="11">
        <f t="shared" si="1"/>
        <v>42898.208333333328</v>
      </c>
      <c r="T61" s="11">
        <f t="shared" si="2"/>
        <v>42913.208333333328</v>
      </c>
    </row>
    <row r="62" spans="1:20" ht="17">
      <c r="A62">
        <v>60</v>
      </c>
      <c r="B62" s="3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7">
        <f t="shared" si="0"/>
        <v>144.37048832271762</v>
      </c>
      <c r="P62" s="5">
        <f t="shared" si="4"/>
        <v>84.998125000000002</v>
      </c>
      <c r="Q62" s="17" t="str">
        <f t="shared" si="3"/>
        <v>theater</v>
      </c>
      <c r="R62" s="5" t="str">
        <f t="shared" si="5"/>
        <v>plays</v>
      </c>
      <c r="S62" s="11">
        <f t="shared" si="1"/>
        <v>41107.208333333336</v>
      </c>
      <c r="T62" s="11">
        <f t="shared" si="2"/>
        <v>41110.208333333336</v>
      </c>
    </row>
    <row r="63" spans="1:20" ht="34">
      <c r="A63">
        <v>61</v>
      </c>
      <c r="B63" s="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7">
        <f t="shared" si="0"/>
        <v>92.74598393574297</v>
      </c>
      <c r="P63" s="5">
        <f t="shared" si="4"/>
        <v>82.001775410563695</v>
      </c>
      <c r="Q63" s="17" t="str">
        <f t="shared" si="3"/>
        <v>theater</v>
      </c>
      <c r="R63" s="5" t="str">
        <f t="shared" si="5"/>
        <v>plays</v>
      </c>
      <c r="S63" s="11">
        <f t="shared" si="1"/>
        <v>40595.25</v>
      </c>
      <c r="T63" s="11">
        <f t="shared" si="2"/>
        <v>40635.208333333336</v>
      </c>
    </row>
    <row r="64" spans="1:20" ht="34">
      <c r="A64">
        <v>62</v>
      </c>
      <c r="B64" s="3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7">
        <f t="shared" si="0"/>
        <v>722.6</v>
      </c>
      <c r="P64" s="5">
        <f t="shared" si="4"/>
        <v>58.040160642570278</v>
      </c>
      <c r="Q64" s="17" t="str">
        <f t="shared" si="3"/>
        <v>technology</v>
      </c>
      <c r="R64" s="5" t="str">
        <f t="shared" si="5"/>
        <v>web</v>
      </c>
      <c r="S64" s="11">
        <f t="shared" si="1"/>
        <v>42160.208333333328</v>
      </c>
      <c r="T64" s="11">
        <f t="shared" si="2"/>
        <v>42161.208333333328</v>
      </c>
    </row>
    <row r="65" spans="1:20" ht="17">
      <c r="A65">
        <v>63</v>
      </c>
      <c r="B65" s="3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7">
        <f t="shared" si="0"/>
        <v>11.851063829787234</v>
      </c>
      <c r="P65" s="5">
        <f t="shared" si="4"/>
        <v>111.4</v>
      </c>
      <c r="Q65" s="17" t="str">
        <f t="shared" si="3"/>
        <v>theater</v>
      </c>
      <c r="R65" s="5" t="str">
        <f t="shared" si="5"/>
        <v>plays</v>
      </c>
      <c r="S65" s="11">
        <f t="shared" si="1"/>
        <v>42853.208333333328</v>
      </c>
      <c r="T65" s="11">
        <f t="shared" si="2"/>
        <v>42859.208333333328</v>
      </c>
    </row>
    <row r="66" spans="1:20" ht="17">
      <c r="A66">
        <v>64</v>
      </c>
      <c r="B66" s="3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7">
        <f t="shared" ref="O66:O129" si="6">(E66*100)/D66</f>
        <v>97.642857142857139</v>
      </c>
      <c r="P66" s="5">
        <f t="shared" si="4"/>
        <v>71.94736842105263</v>
      </c>
      <c r="Q66" s="17" t="str">
        <f t="shared" si="3"/>
        <v>technology</v>
      </c>
      <c r="R66" s="5" t="str">
        <f t="shared" si="5"/>
        <v>web</v>
      </c>
      <c r="S66" s="11">
        <f t="shared" ref="S66:S129" si="7">(((J66/60)/60)/24)+DATE(1970,1,1)</f>
        <v>43283.208333333328</v>
      </c>
      <c r="T66" s="11">
        <f t="shared" ref="T66:T129" si="8">(((K66/60)/60)/24)+DATE(1970,1,1)</f>
        <v>43298.208333333328</v>
      </c>
    </row>
    <row r="67" spans="1:20" ht="17">
      <c r="A67">
        <v>65</v>
      </c>
      <c r="B67" s="3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7">
        <f t="shared" si="6"/>
        <v>236.14754098360655</v>
      </c>
      <c r="P67" s="5">
        <f t="shared" si="4"/>
        <v>61.038135593220339</v>
      </c>
      <c r="Q67" s="17" t="str">
        <f t="shared" ref="Q67:Q130" si="9">LEFT(N67,FIND("/",N67)-1)</f>
        <v>theater</v>
      </c>
      <c r="R67" s="5" t="str">
        <f t="shared" si="5"/>
        <v>plays</v>
      </c>
      <c r="S67" s="11">
        <f t="shared" si="7"/>
        <v>40570.25</v>
      </c>
      <c r="T67" s="11">
        <f t="shared" si="8"/>
        <v>40577.25</v>
      </c>
    </row>
    <row r="68" spans="1:20" ht="17">
      <c r="A68">
        <v>66</v>
      </c>
      <c r="B68" s="3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7">
        <f t="shared" si="6"/>
        <v>45.068965517241381</v>
      </c>
      <c r="P68" s="5">
        <f t="shared" ref="P68:P131" si="10">(E68/G68)</f>
        <v>108.91666666666667</v>
      </c>
      <c r="Q68" s="17" t="str">
        <f t="shared" si="9"/>
        <v>theater</v>
      </c>
      <c r="R68" s="5" t="str">
        <f t="shared" si="5"/>
        <v>plays</v>
      </c>
      <c r="S68" s="11">
        <f t="shared" si="7"/>
        <v>42102.208333333328</v>
      </c>
      <c r="T68" s="11">
        <f t="shared" si="8"/>
        <v>42107.208333333328</v>
      </c>
    </row>
    <row r="69" spans="1:20" ht="34">
      <c r="A69">
        <v>67</v>
      </c>
      <c r="B69" s="3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7">
        <f t="shared" si="6"/>
        <v>162.38567493112947</v>
      </c>
      <c r="P69" s="5">
        <f t="shared" si="10"/>
        <v>29.001722017220171</v>
      </c>
      <c r="Q69" s="17" t="str">
        <f t="shared" si="9"/>
        <v>technology</v>
      </c>
      <c r="R69" s="5" t="str">
        <f t="shared" si="5"/>
        <v>wearables</v>
      </c>
      <c r="S69" s="11">
        <f t="shared" si="7"/>
        <v>40203.25</v>
      </c>
      <c r="T69" s="11">
        <f t="shared" si="8"/>
        <v>40208.25</v>
      </c>
    </row>
    <row r="70" spans="1:20" ht="17">
      <c r="A70">
        <v>68</v>
      </c>
      <c r="B70" s="3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7">
        <f t="shared" si="6"/>
        <v>254.52631578947367</v>
      </c>
      <c r="P70" s="5">
        <f t="shared" si="10"/>
        <v>58.975609756097562</v>
      </c>
      <c r="Q70" s="17" t="str">
        <f t="shared" si="9"/>
        <v>theater</v>
      </c>
      <c r="R70" s="5" t="str">
        <f t="shared" ref="R70:R133" si="11">RIGHT(N70,LEN(N70)-FIND("/",N70))</f>
        <v>plays</v>
      </c>
      <c r="S70" s="11">
        <f t="shared" si="7"/>
        <v>42943.208333333328</v>
      </c>
      <c r="T70" s="11">
        <f t="shared" si="8"/>
        <v>42990.208333333328</v>
      </c>
    </row>
    <row r="71" spans="1:20" ht="17">
      <c r="A71">
        <v>69</v>
      </c>
      <c r="B71" s="3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7">
        <f t="shared" si="6"/>
        <v>24.063291139240505</v>
      </c>
      <c r="P71" s="5">
        <f t="shared" si="10"/>
        <v>111.82352941176471</v>
      </c>
      <c r="Q71" s="17" t="str">
        <f t="shared" si="9"/>
        <v>theater</v>
      </c>
      <c r="R71" s="5" t="str">
        <f t="shared" si="11"/>
        <v>plays</v>
      </c>
      <c r="S71" s="11">
        <f t="shared" si="7"/>
        <v>40531.25</v>
      </c>
      <c r="T71" s="11">
        <f t="shared" si="8"/>
        <v>40565.25</v>
      </c>
    </row>
    <row r="72" spans="1:20" ht="17">
      <c r="A72">
        <v>70</v>
      </c>
      <c r="B72" s="3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7">
        <f t="shared" si="6"/>
        <v>123.74140625</v>
      </c>
      <c r="P72" s="5">
        <f t="shared" si="10"/>
        <v>63.995555555555555</v>
      </c>
      <c r="Q72" s="17" t="str">
        <f t="shared" si="9"/>
        <v>theater</v>
      </c>
      <c r="R72" s="5" t="str">
        <f t="shared" si="11"/>
        <v>plays</v>
      </c>
      <c r="S72" s="11">
        <f t="shared" si="7"/>
        <v>40484.208333333336</v>
      </c>
      <c r="T72" s="11">
        <f t="shared" si="8"/>
        <v>40533.25</v>
      </c>
    </row>
    <row r="73" spans="1:20" ht="34">
      <c r="A73">
        <v>71</v>
      </c>
      <c r="B73" s="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7">
        <f t="shared" si="6"/>
        <v>108.06666666666666</v>
      </c>
      <c r="P73" s="5">
        <f t="shared" si="10"/>
        <v>85.315789473684205</v>
      </c>
      <c r="Q73" s="17" t="str">
        <f t="shared" si="9"/>
        <v>theater</v>
      </c>
      <c r="R73" s="5" t="str">
        <f t="shared" si="11"/>
        <v>plays</v>
      </c>
      <c r="S73" s="11">
        <f t="shared" si="7"/>
        <v>43799.25</v>
      </c>
      <c r="T73" s="11">
        <f t="shared" si="8"/>
        <v>43803.25</v>
      </c>
    </row>
    <row r="74" spans="1:20" ht="17">
      <c r="A74">
        <v>72</v>
      </c>
      <c r="B74" s="3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7">
        <f t="shared" si="6"/>
        <v>670.33333333333337</v>
      </c>
      <c r="P74" s="5">
        <f t="shared" si="10"/>
        <v>74.481481481481481</v>
      </c>
      <c r="Q74" s="17" t="str">
        <f t="shared" si="9"/>
        <v>film &amp; video</v>
      </c>
      <c r="R74" s="5" t="str">
        <f t="shared" si="11"/>
        <v>animation</v>
      </c>
      <c r="S74" s="11">
        <f t="shared" si="7"/>
        <v>42186.208333333328</v>
      </c>
      <c r="T74" s="11">
        <f t="shared" si="8"/>
        <v>42222.208333333328</v>
      </c>
    </row>
    <row r="75" spans="1:20" ht="17">
      <c r="A75">
        <v>73</v>
      </c>
      <c r="B75" s="3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7">
        <f t="shared" si="6"/>
        <v>660.92857142857144</v>
      </c>
      <c r="P75" s="5">
        <f t="shared" si="10"/>
        <v>105.14772727272727</v>
      </c>
      <c r="Q75" s="17" t="str">
        <f t="shared" si="9"/>
        <v>music</v>
      </c>
      <c r="R75" s="5" t="str">
        <f t="shared" si="11"/>
        <v>jazz</v>
      </c>
      <c r="S75" s="11">
        <f t="shared" si="7"/>
        <v>42701.25</v>
      </c>
      <c r="T75" s="11">
        <f t="shared" si="8"/>
        <v>42704.25</v>
      </c>
    </row>
    <row r="76" spans="1:20" ht="17">
      <c r="A76">
        <v>74</v>
      </c>
      <c r="B76" s="3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7">
        <f t="shared" si="6"/>
        <v>122.46153846153847</v>
      </c>
      <c r="P76" s="5">
        <f t="shared" si="10"/>
        <v>56.188235294117646</v>
      </c>
      <c r="Q76" s="17" t="str">
        <f t="shared" si="9"/>
        <v>music</v>
      </c>
      <c r="R76" s="5" t="str">
        <f t="shared" si="11"/>
        <v>metal</v>
      </c>
      <c r="S76" s="11">
        <f t="shared" si="7"/>
        <v>42456.208333333328</v>
      </c>
      <c r="T76" s="11">
        <f t="shared" si="8"/>
        <v>42457.208333333328</v>
      </c>
    </row>
    <row r="77" spans="1:20" ht="17">
      <c r="A77">
        <v>75</v>
      </c>
      <c r="B77" s="3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7">
        <f t="shared" si="6"/>
        <v>150.57731958762886</v>
      </c>
      <c r="P77" s="5">
        <f t="shared" si="10"/>
        <v>85.917647058823533</v>
      </c>
      <c r="Q77" s="17" t="str">
        <f t="shared" si="9"/>
        <v>photography</v>
      </c>
      <c r="R77" s="5" t="str">
        <f t="shared" si="11"/>
        <v>photography books</v>
      </c>
      <c r="S77" s="11">
        <f t="shared" si="7"/>
        <v>43296.208333333328</v>
      </c>
      <c r="T77" s="11">
        <f t="shared" si="8"/>
        <v>43304.208333333328</v>
      </c>
    </row>
    <row r="78" spans="1:20" ht="17">
      <c r="A78">
        <v>76</v>
      </c>
      <c r="B78" s="3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7">
        <f t="shared" si="6"/>
        <v>78.106590724165983</v>
      </c>
      <c r="P78" s="5">
        <f t="shared" si="10"/>
        <v>57.00296912114014</v>
      </c>
      <c r="Q78" s="17" t="str">
        <f t="shared" si="9"/>
        <v>theater</v>
      </c>
      <c r="R78" s="5" t="str">
        <f t="shared" si="11"/>
        <v>plays</v>
      </c>
      <c r="S78" s="11">
        <f t="shared" si="7"/>
        <v>42027.25</v>
      </c>
      <c r="T78" s="11">
        <f t="shared" si="8"/>
        <v>42076.208333333328</v>
      </c>
    </row>
    <row r="79" spans="1:20" ht="17">
      <c r="A79">
        <v>77</v>
      </c>
      <c r="B79" s="3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7">
        <f t="shared" si="6"/>
        <v>46.94736842105263</v>
      </c>
      <c r="P79" s="5">
        <f t="shared" si="10"/>
        <v>79.642857142857139</v>
      </c>
      <c r="Q79" s="17" t="str">
        <f t="shared" si="9"/>
        <v>film &amp; video</v>
      </c>
      <c r="R79" s="5" t="str">
        <f t="shared" si="11"/>
        <v>animation</v>
      </c>
      <c r="S79" s="11">
        <f t="shared" si="7"/>
        <v>40448.208333333336</v>
      </c>
      <c r="T79" s="11">
        <f t="shared" si="8"/>
        <v>40462.208333333336</v>
      </c>
    </row>
    <row r="80" spans="1:20" ht="34">
      <c r="A80">
        <v>78</v>
      </c>
      <c r="B80" s="3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7">
        <f t="shared" si="6"/>
        <v>300.8</v>
      </c>
      <c r="P80" s="5">
        <f t="shared" si="10"/>
        <v>41.018181818181816</v>
      </c>
      <c r="Q80" s="17" t="str">
        <f t="shared" si="9"/>
        <v>publishing</v>
      </c>
      <c r="R80" s="5" t="str">
        <f t="shared" si="11"/>
        <v>translations</v>
      </c>
      <c r="S80" s="11">
        <f t="shared" si="7"/>
        <v>43206.208333333328</v>
      </c>
      <c r="T80" s="11">
        <f t="shared" si="8"/>
        <v>43207.208333333328</v>
      </c>
    </row>
    <row r="81" spans="1:20" ht="17">
      <c r="A81">
        <v>79</v>
      </c>
      <c r="B81" s="3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7">
        <f t="shared" si="6"/>
        <v>69.598615916955012</v>
      </c>
      <c r="P81" s="5">
        <f t="shared" si="10"/>
        <v>48.004773269689736</v>
      </c>
      <c r="Q81" s="17" t="str">
        <f t="shared" si="9"/>
        <v>theater</v>
      </c>
      <c r="R81" s="5" t="str">
        <f t="shared" si="11"/>
        <v>plays</v>
      </c>
      <c r="S81" s="11">
        <f t="shared" si="7"/>
        <v>43267.208333333328</v>
      </c>
      <c r="T81" s="11">
        <f t="shared" si="8"/>
        <v>43272.208333333328</v>
      </c>
    </row>
    <row r="82" spans="1:20" ht="17">
      <c r="A82">
        <v>80</v>
      </c>
      <c r="B82" s="3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7">
        <f t="shared" si="6"/>
        <v>637.4545454545455</v>
      </c>
      <c r="P82" s="5">
        <f t="shared" si="10"/>
        <v>55.212598425196852</v>
      </c>
      <c r="Q82" s="17" t="str">
        <f t="shared" si="9"/>
        <v>games</v>
      </c>
      <c r="R82" s="5" t="str">
        <f t="shared" si="11"/>
        <v>video games</v>
      </c>
      <c r="S82" s="11">
        <f t="shared" si="7"/>
        <v>42976.208333333328</v>
      </c>
      <c r="T82" s="11">
        <f t="shared" si="8"/>
        <v>43006.208333333328</v>
      </c>
    </row>
    <row r="83" spans="1:20" ht="17">
      <c r="A83">
        <v>81</v>
      </c>
      <c r="B83" s="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7">
        <f t="shared" si="6"/>
        <v>225.33928571428572</v>
      </c>
      <c r="P83" s="5">
        <f t="shared" si="10"/>
        <v>92.109489051094897</v>
      </c>
      <c r="Q83" s="17" t="str">
        <f t="shared" si="9"/>
        <v>music</v>
      </c>
      <c r="R83" s="5" t="str">
        <f t="shared" si="11"/>
        <v>rock</v>
      </c>
      <c r="S83" s="11">
        <f t="shared" si="7"/>
        <v>43062.25</v>
      </c>
      <c r="T83" s="11">
        <f t="shared" si="8"/>
        <v>43087.25</v>
      </c>
    </row>
    <row r="84" spans="1:20" ht="17">
      <c r="A84">
        <v>82</v>
      </c>
      <c r="B84" s="3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7">
        <f t="shared" si="6"/>
        <v>1497.3</v>
      </c>
      <c r="P84" s="5">
        <f t="shared" si="10"/>
        <v>83.183333333333337</v>
      </c>
      <c r="Q84" s="17" t="str">
        <f t="shared" si="9"/>
        <v>games</v>
      </c>
      <c r="R84" s="5" t="str">
        <f t="shared" si="11"/>
        <v>video games</v>
      </c>
      <c r="S84" s="11">
        <f t="shared" si="7"/>
        <v>43482.25</v>
      </c>
      <c r="T84" s="11">
        <f t="shared" si="8"/>
        <v>43489.25</v>
      </c>
    </row>
    <row r="85" spans="1:20" ht="17">
      <c r="A85">
        <v>83</v>
      </c>
      <c r="B85" s="3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7">
        <f t="shared" si="6"/>
        <v>37.590225563909776</v>
      </c>
      <c r="P85" s="5">
        <f t="shared" si="10"/>
        <v>39.996000000000002</v>
      </c>
      <c r="Q85" s="17" t="str">
        <f t="shared" si="9"/>
        <v>music</v>
      </c>
      <c r="R85" s="5" t="str">
        <f t="shared" si="11"/>
        <v>electric music</v>
      </c>
      <c r="S85" s="11">
        <f t="shared" si="7"/>
        <v>42579.208333333328</v>
      </c>
      <c r="T85" s="11">
        <f t="shared" si="8"/>
        <v>42601.208333333328</v>
      </c>
    </row>
    <row r="86" spans="1:20" ht="17">
      <c r="A86">
        <v>84</v>
      </c>
      <c r="B86" s="3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7">
        <f t="shared" si="6"/>
        <v>132.36942675159236</v>
      </c>
      <c r="P86" s="5">
        <f t="shared" si="10"/>
        <v>111.1336898395722</v>
      </c>
      <c r="Q86" s="17" t="str">
        <f t="shared" si="9"/>
        <v>technology</v>
      </c>
      <c r="R86" s="5" t="str">
        <f t="shared" si="11"/>
        <v>wearables</v>
      </c>
      <c r="S86" s="11">
        <f t="shared" si="7"/>
        <v>41118.208333333336</v>
      </c>
      <c r="T86" s="11">
        <f t="shared" si="8"/>
        <v>41128.208333333336</v>
      </c>
    </row>
    <row r="87" spans="1:20" ht="17">
      <c r="A87">
        <v>85</v>
      </c>
      <c r="B87" s="3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7">
        <f t="shared" si="6"/>
        <v>131.22448979591837</v>
      </c>
      <c r="P87" s="5">
        <f t="shared" si="10"/>
        <v>90.563380281690144</v>
      </c>
      <c r="Q87" s="17" t="str">
        <f t="shared" si="9"/>
        <v>music</v>
      </c>
      <c r="R87" s="5" t="str">
        <f t="shared" si="11"/>
        <v>indie rock</v>
      </c>
      <c r="S87" s="11">
        <f t="shared" si="7"/>
        <v>40797.208333333336</v>
      </c>
      <c r="T87" s="11">
        <f t="shared" si="8"/>
        <v>40805.208333333336</v>
      </c>
    </row>
    <row r="88" spans="1:20" ht="17">
      <c r="A88">
        <v>86</v>
      </c>
      <c r="B88" s="3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7">
        <f t="shared" si="6"/>
        <v>167.63513513513513</v>
      </c>
      <c r="P88" s="5">
        <f t="shared" si="10"/>
        <v>61.108374384236456</v>
      </c>
      <c r="Q88" s="17" t="str">
        <f t="shared" si="9"/>
        <v>theater</v>
      </c>
      <c r="R88" s="5" t="str">
        <f t="shared" si="11"/>
        <v>plays</v>
      </c>
      <c r="S88" s="11">
        <f t="shared" si="7"/>
        <v>42128.208333333328</v>
      </c>
      <c r="T88" s="11">
        <f t="shared" si="8"/>
        <v>42141.208333333328</v>
      </c>
    </row>
    <row r="89" spans="1:20" ht="34">
      <c r="A89">
        <v>87</v>
      </c>
      <c r="B89" s="3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7">
        <f t="shared" si="6"/>
        <v>61.984886649874056</v>
      </c>
      <c r="P89" s="5">
        <f t="shared" si="10"/>
        <v>83.022941970310384</v>
      </c>
      <c r="Q89" s="17" t="str">
        <f t="shared" si="9"/>
        <v>music</v>
      </c>
      <c r="R89" s="5" t="str">
        <f t="shared" si="11"/>
        <v>rock</v>
      </c>
      <c r="S89" s="11">
        <f t="shared" si="7"/>
        <v>40610.25</v>
      </c>
      <c r="T89" s="11">
        <f t="shared" si="8"/>
        <v>40621.208333333336</v>
      </c>
    </row>
    <row r="90" spans="1:20" ht="17">
      <c r="A90">
        <v>88</v>
      </c>
      <c r="B90" s="3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7">
        <f t="shared" si="6"/>
        <v>260.75</v>
      </c>
      <c r="P90" s="5">
        <f t="shared" si="10"/>
        <v>110.76106194690266</v>
      </c>
      <c r="Q90" s="17" t="str">
        <f t="shared" si="9"/>
        <v>publishing</v>
      </c>
      <c r="R90" s="5" t="str">
        <f t="shared" si="11"/>
        <v>translations</v>
      </c>
      <c r="S90" s="11">
        <f t="shared" si="7"/>
        <v>42110.208333333328</v>
      </c>
      <c r="T90" s="11">
        <f t="shared" si="8"/>
        <v>42132.208333333328</v>
      </c>
    </row>
    <row r="91" spans="1:20" ht="17">
      <c r="A91">
        <v>89</v>
      </c>
      <c r="B91" s="3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7">
        <f t="shared" si="6"/>
        <v>252.58823529411765</v>
      </c>
      <c r="P91" s="5">
        <f t="shared" si="10"/>
        <v>89.458333333333329</v>
      </c>
      <c r="Q91" s="17" t="str">
        <f t="shared" si="9"/>
        <v>theater</v>
      </c>
      <c r="R91" s="5" t="str">
        <f t="shared" si="11"/>
        <v>plays</v>
      </c>
      <c r="S91" s="11">
        <f t="shared" si="7"/>
        <v>40283.208333333336</v>
      </c>
      <c r="T91" s="11">
        <f t="shared" si="8"/>
        <v>40285.208333333336</v>
      </c>
    </row>
    <row r="92" spans="1:20" ht="17">
      <c r="A92">
        <v>90</v>
      </c>
      <c r="B92" s="3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7">
        <f t="shared" si="6"/>
        <v>78.615384615384613</v>
      </c>
      <c r="P92" s="5">
        <f t="shared" si="10"/>
        <v>57.849056603773583</v>
      </c>
      <c r="Q92" s="17" t="str">
        <f t="shared" si="9"/>
        <v>theater</v>
      </c>
      <c r="R92" s="5" t="str">
        <f t="shared" si="11"/>
        <v>plays</v>
      </c>
      <c r="S92" s="11">
        <f t="shared" si="7"/>
        <v>42425.25</v>
      </c>
      <c r="T92" s="11">
        <f t="shared" si="8"/>
        <v>42425.25</v>
      </c>
    </row>
    <row r="93" spans="1:20" ht="17">
      <c r="A93">
        <v>91</v>
      </c>
      <c r="B93" s="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7">
        <f t="shared" si="6"/>
        <v>48.404406999351913</v>
      </c>
      <c r="P93" s="5">
        <f t="shared" si="10"/>
        <v>109.99705449189985</v>
      </c>
      <c r="Q93" s="17" t="str">
        <f t="shared" si="9"/>
        <v>publishing</v>
      </c>
      <c r="R93" s="5" t="str">
        <f t="shared" si="11"/>
        <v>translations</v>
      </c>
      <c r="S93" s="11">
        <f t="shared" si="7"/>
        <v>42588.208333333328</v>
      </c>
      <c r="T93" s="11">
        <f t="shared" si="8"/>
        <v>42616.208333333328</v>
      </c>
    </row>
    <row r="94" spans="1:20" ht="34">
      <c r="A94">
        <v>92</v>
      </c>
      <c r="B94" s="3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7">
        <f t="shared" si="6"/>
        <v>258.875</v>
      </c>
      <c r="P94" s="5">
        <f t="shared" si="10"/>
        <v>103.96586345381526</v>
      </c>
      <c r="Q94" s="17" t="str">
        <f t="shared" si="9"/>
        <v>games</v>
      </c>
      <c r="R94" s="5" t="str">
        <f t="shared" si="11"/>
        <v>video games</v>
      </c>
      <c r="S94" s="11">
        <f t="shared" si="7"/>
        <v>40352.208333333336</v>
      </c>
      <c r="T94" s="11">
        <f t="shared" si="8"/>
        <v>40353.208333333336</v>
      </c>
    </row>
    <row r="95" spans="1:20" ht="17">
      <c r="A95">
        <v>93</v>
      </c>
      <c r="B95" s="3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7">
        <f t="shared" si="6"/>
        <v>60.548713235294116</v>
      </c>
      <c r="P95" s="5">
        <f t="shared" si="10"/>
        <v>107.99508196721311</v>
      </c>
      <c r="Q95" s="17" t="str">
        <f t="shared" si="9"/>
        <v>theater</v>
      </c>
      <c r="R95" s="5" t="str">
        <f t="shared" si="11"/>
        <v>plays</v>
      </c>
      <c r="S95" s="11">
        <f t="shared" si="7"/>
        <v>41202.208333333336</v>
      </c>
      <c r="T95" s="11">
        <f t="shared" si="8"/>
        <v>41206.208333333336</v>
      </c>
    </row>
    <row r="96" spans="1:20" ht="17">
      <c r="A96">
        <v>94</v>
      </c>
      <c r="B96" s="3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7">
        <f t="shared" si="6"/>
        <v>303.68965517241378</v>
      </c>
      <c r="P96" s="5">
        <f t="shared" si="10"/>
        <v>48.927777777777777</v>
      </c>
      <c r="Q96" s="17" t="str">
        <f t="shared" si="9"/>
        <v>technology</v>
      </c>
      <c r="R96" s="5" t="str">
        <f t="shared" si="11"/>
        <v>web</v>
      </c>
      <c r="S96" s="11">
        <f t="shared" si="7"/>
        <v>43562.208333333328</v>
      </c>
      <c r="T96" s="11">
        <f t="shared" si="8"/>
        <v>43573.208333333328</v>
      </c>
    </row>
    <row r="97" spans="1:20" ht="34">
      <c r="A97">
        <v>95</v>
      </c>
      <c r="B97" s="3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7">
        <f t="shared" si="6"/>
        <v>113</v>
      </c>
      <c r="P97" s="5">
        <f t="shared" si="10"/>
        <v>37.666666666666664</v>
      </c>
      <c r="Q97" s="17" t="str">
        <f t="shared" si="9"/>
        <v>film &amp; video</v>
      </c>
      <c r="R97" s="5" t="str">
        <f t="shared" si="11"/>
        <v>documentary</v>
      </c>
      <c r="S97" s="11">
        <f t="shared" si="7"/>
        <v>43752.208333333328</v>
      </c>
      <c r="T97" s="11">
        <f t="shared" si="8"/>
        <v>43759.208333333328</v>
      </c>
    </row>
    <row r="98" spans="1:20" ht="17">
      <c r="A98">
        <v>96</v>
      </c>
      <c r="B98" s="3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7">
        <f t="shared" si="6"/>
        <v>217.37876614060258</v>
      </c>
      <c r="P98" s="5">
        <f t="shared" si="10"/>
        <v>64.999141999141997</v>
      </c>
      <c r="Q98" s="17" t="str">
        <f t="shared" si="9"/>
        <v>theater</v>
      </c>
      <c r="R98" s="5" t="str">
        <f t="shared" si="11"/>
        <v>plays</v>
      </c>
      <c r="S98" s="11">
        <f t="shared" si="7"/>
        <v>40612.25</v>
      </c>
      <c r="T98" s="11">
        <f t="shared" si="8"/>
        <v>40625.208333333336</v>
      </c>
    </row>
    <row r="99" spans="1:20" ht="17">
      <c r="A99">
        <v>97</v>
      </c>
      <c r="B99" s="3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7">
        <f t="shared" si="6"/>
        <v>926.69230769230774</v>
      </c>
      <c r="P99" s="5">
        <f t="shared" si="10"/>
        <v>106.61061946902655</v>
      </c>
      <c r="Q99" s="17" t="str">
        <f t="shared" si="9"/>
        <v>food</v>
      </c>
      <c r="R99" s="5" t="str">
        <f t="shared" si="11"/>
        <v>food trucks</v>
      </c>
      <c r="S99" s="11">
        <f t="shared" si="7"/>
        <v>42180.208333333328</v>
      </c>
      <c r="T99" s="11">
        <f t="shared" si="8"/>
        <v>42234.208333333328</v>
      </c>
    </row>
    <row r="100" spans="1:20" ht="17">
      <c r="A100">
        <v>98</v>
      </c>
      <c r="B100" s="3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7">
        <f t="shared" si="6"/>
        <v>33.692229038854805</v>
      </c>
      <c r="P100" s="5">
        <f t="shared" si="10"/>
        <v>27.009016393442622</v>
      </c>
      <c r="Q100" s="17" t="str">
        <f t="shared" si="9"/>
        <v>games</v>
      </c>
      <c r="R100" s="5" t="str">
        <f t="shared" si="11"/>
        <v>video games</v>
      </c>
      <c r="S100" s="11">
        <f t="shared" si="7"/>
        <v>42212.208333333328</v>
      </c>
      <c r="T100" s="11">
        <f t="shared" si="8"/>
        <v>42216.208333333328</v>
      </c>
    </row>
    <row r="101" spans="1:20" ht="34">
      <c r="A101">
        <v>99</v>
      </c>
      <c r="B101" s="3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7">
        <f t="shared" si="6"/>
        <v>196.72368421052633</v>
      </c>
      <c r="P101" s="5">
        <f t="shared" si="10"/>
        <v>91.16463414634147</v>
      </c>
      <c r="Q101" s="17" t="str">
        <f t="shared" si="9"/>
        <v>theater</v>
      </c>
      <c r="R101" s="5" t="str">
        <f t="shared" si="11"/>
        <v>plays</v>
      </c>
      <c r="S101" s="11">
        <f t="shared" si="7"/>
        <v>41968.25</v>
      </c>
      <c r="T101" s="11">
        <f t="shared" si="8"/>
        <v>41997.25</v>
      </c>
    </row>
    <row r="102" spans="1:20" ht="17">
      <c r="A102">
        <v>100</v>
      </c>
      <c r="B102" s="3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7">
        <f t="shared" si="6"/>
        <v>1</v>
      </c>
      <c r="P102" s="5">
        <f t="shared" si="10"/>
        <v>1</v>
      </c>
      <c r="Q102" s="17" t="str">
        <f t="shared" si="9"/>
        <v>theater</v>
      </c>
      <c r="R102" s="5" t="str">
        <f t="shared" si="11"/>
        <v>plays</v>
      </c>
      <c r="S102" s="11">
        <f t="shared" si="7"/>
        <v>40835.208333333336</v>
      </c>
      <c r="T102" s="11">
        <f t="shared" si="8"/>
        <v>40853.208333333336</v>
      </c>
    </row>
    <row r="103" spans="1:20" ht="17">
      <c r="A103">
        <v>101</v>
      </c>
      <c r="B103" s="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7">
        <f t="shared" si="6"/>
        <v>1021.4444444444445</v>
      </c>
      <c r="P103" s="5">
        <f t="shared" si="10"/>
        <v>56.054878048780488</v>
      </c>
      <c r="Q103" s="17" t="str">
        <f t="shared" si="9"/>
        <v>music</v>
      </c>
      <c r="R103" s="5" t="str">
        <f t="shared" si="11"/>
        <v>electric music</v>
      </c>
      <c r="S103" s="11">
        <f t="shared" si="7"/>
        <v>42056.25</v>
      </c>
      <c r="T103" s="11">
        <f t="shared" si="8"/>
        <v>42063.25</v>
      </c>
    </row>
    <row r="104" spans="1:20" ht="17">
      <c r="A104">
        <v>102</v>
      </c>
      <c r="B104" s="3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7">
        <f t="shared" si="6"/>
        <v>281.67567567567568</v>
      </c>
      <c r="P104" s="5">
        <f t="shared" si="10"/>
        <v>31.017857142857142</v>
      </c>
      <c r="Q104" s="17" t="str">
        <f t="shared" si="9"/>
        <v>technology</v>
      </c>
      <c r="R104" s="5" t="str">
        <f t="shared" si="11"/>
        <v>wearables</v>
      </c>
      <c r="S104" s="11">
        <f t="shared" si="7"/>
        <v>43234.208333333328</v>
      </c>
      <c r="T104" s="11">
        <f t="shared" si="8"/>
        <v>43241.208333333328</v>
      </c>
    </row>
    <row r="105" spans="1:20" ht="17">
      <c r="A105">
        <v>103</v>
      </c>
      <c r="B105" s="3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7">
        <f t="shared" si="6"/>
        <v>24.61</v>
      </c>
      <c r="P105" s="5">
        <f t="shared" si="10"/>
        <v>66.513513513513516</v>
      </c>
      <c r="Q105" s="17" t="str">
        <f t="shared" si="9"/>
        <v>music</v>
      </c>
      <c r="R105" s="5" t="str">
        <f t="shared" si="11"/>
        <v>electric music</v>
      </c>
      <c r="S105" s="11">
        <f t="shared" si="7"/>
        <v>40475.208333333336</v>
      </c>
      <c r="T105" s="11">
        <f t="shared" si="8"/>
        <v>40484.208333333336</v>
      </c>
    </row>
    <row r="106" spans="1:20" ht="17">
      <c r="A106">
        <v>104</v>
      </c>
      <c r="B106" s="3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7">
        <f t="shared" si="6"/>
        <v>143.14010067114094</v>
      </c>
      <c r="P106" s="5">
        <f t="shared" si="10"/>
        <v>89.005216484089729</v>
      </c>
      <c r="Q106" s="17" t="str">
        <f t="shared" si="9"/>
        <v>music</v>
      </c>
      <c r="R106" s="5" t="str">
        <f t="shared" si="11"/>
        <v>indie rock</v>
      </c>
      <c r="S106" s="11">
        <f t="shared" si="7"/>
        <v>42878.208333333328</v>
      </c>
      <c r="T106" s="11">
        <f t="shared" si="8"/>
        <v>42879.208333333328</v>
      </c>
    </row>
    <row r="107" spans="1:20" ht="17">
      <c r="A107">
        <v>105</v>
      </c>
      <c r="B107" s="3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7">
        <f t="shared" si="6"/>
        <v>144.54411764705881</v>
      </c>
      <c r="P107" s="5">
        <f t="shared" si="10"/>
        <v>103.46315789473684</v>
      </c>
      <c r="Q107" s="17" t="str">
        <f t="shared" si="9"/>
        <v>technology</v>
      </c>
      <c r="R107" s="5" t="str">
        <f t="shared" si="11"/>
        <v>web</v>
      </c>
      <c r="S107" s="11">
        <f t="shared" si="7"/>
        <v>41366.208333333336</v>
      </c>
      <c r="T107" s="11">
        <f t="shared" si="8"/>
        <v>41384.208333333336</v>
      </c>
    </row>
    <row r="108" spans="1:20" ht="17">
      <c r="A108">
        <v>106</v>
      </c>
      <c r="B108" s="3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7">
        <f t="shared" si="6"/>
        <v>359.12820512820514</v>
      </c>
      <c r="P108" s="5">
        <f t="shared" si="10"/>
        <v>95.278911564625844</v>
      </c>
      <c r="Q108" s="17" t="str">
        <f t="shared" si="9"/>
        <v>theater</v>
      </c>
      <c r="R108" s="5" t="str">
        <f t="shared" si="11"/>
        <v>plays</v>
      </c>
      <c r="S108" s="11">
        <f t="shared" si="7"/>
        <v>43716.208333333328</v>
      </c>
      <c r="T108" s="11">
        <f t="shared" si="8"/>
        <v>43721.208333333328</v>
      </c>
    </row>
    <row r="109" spans="1:20" ht="34">
      <c r="A109">
        <v>107</v>
      </c>
      <c r="B109" s="3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7">
        <f t="shared" si="6"/>
        <v>186.48571428571429</v>
      </c>
      <c r="P109" s="5">
        <f t="shared" si="10"/>
        <v>75.895348837209298</v>
      </c>
      <c r="Q109" s="17" t="str">
        <f t="shared" si="9"/>
        <v>theater</v>
      </c>
      <c r="R109" s="5" t="str">
        <f t="shared" si="11"/>
        <v>plays</v>
      </c>
      <c r="S109" s="11">
        <f t="shared" si="7"/>
        <v>43213.208333333328</v>
      </c>
      <c r="T109" s="11">
        <f t="shared" si="8"/>
        <v>43230.208333333328</v>
      </c>
    </row>
    <row r="110" spans="1:20" ht="34">
      <c r="A110">
        <v>108</v>
      </c>
      <c r="B110" s="3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7">
        <f t="shared" si="6"/>
        <v>595.26666666666665</v>
      </c>
      <c r="P110" s="5">
        <f t="shared" si="10"/>
        <v>107.57831325301204</v>
      </c>
      <c r="Q110" s="17" t="str">
        <f t="shared" si="9"/>
        <v>film &amp; video</v>
      </c>
      <c r="R110" s="5" t="str">
        <f t="shared" si="11"/>
        <v>documentary</v>
      </c>
      <c r="S110" s="11">
        <f t="shared" si="7"/>
        <v>41005.208333333336</v>
      </c>
      <c r="T110" s="11">
        <f t="shared" si="8"/>
        <v>41042.208333333336</v>
      </c>
    </row>
    <row r="111" spans="1:20" ht="17">
      <c r="A111">
        <v>109</v>
      </c>
      <c r="B111" s="3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7">
        <f t="shared" si="6"/>
        <v>59.21153846153846</v>
      </c>
      <c r="P111" s="5">
        <f t="shared" si="10"/>
        <v>51.31666666666667</v>
      </c>
      <c r="Q111" s="17" t="str">
        <f t="shared" si="9"/>
        <v>film &amp; video</v>
      </c>
      <c r="R111" s="5" t="str">
        <f t="shared" si="11"/>
        <v>television</v>
      </c>
      <c r="S111" s="11">
        <f t="shared" si="7"/>
        <v>41651.25</v>
      </c>
      <c r="T111" s="11">
        <f t="shared" si="8"/>
        <v>41653.25</v>
      </c>
    </row>
    <row r="112" spans="1:20" ht="34">
      <c r="A112">
        <v>110</v>
      </c>
      <c r="B112" s="3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7">
        <f t="shared" si="6"/>
        <v>14.962780898876405</v>
      </c>
      <c r="P112" s="5">
        <f t="shared" si="10"/>
        <v>71.983108108108112</v>
      </c>
      <c r="Q112" s="17" t="str">
        <f t="shared" si="9"/>
        <v>food</v>
      </c>
      <c r="R112" s="5" t="str">
        <f t="shared" si="11"/>
        <v>food trucks</v>
      </c>
      <c r="S112" s="11">
        <f t="shared" si="7"/>
        <v>43354.208333333328</v>
      </c>
      <c r="T112" s="11">
        <f t="shared" si="8"/>
        <v>43373.208333333328</v>
      </c>
    </row>
    <row r="113" spans="1:20" ht="17">
      <c r="A113">
        <v>111</v>
      </c>
      <c r="B113" s="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7">
        <f t="shared" si="6"/>
        <v>119.95602605863192</v>
      </c>
      <c r="P113" s="5">
        <f t="shared" si="10"/>
        <v>108.95414201183432</v>
      </c>
      <c r="Q113" s="17" t="str">
        <f t="shared" si="9"/>
        <v>publishing</v>
      </c>
      <c r="R113" s="5" t="str">
        <f t="shared" si="11"/>
        <v>radio &amp; podcasts</v>
      </c>
      <c r="S113" s="11">
        <f t="shared" si="7"/>
        <v>41174.208333333336</v>
      </c>
      <c r="T113" s="11">
        <f t="shared" si="8"/>
        <v>41180.208333333336</v>
      </c>
    </row>
    <row r="114" spans="1:20" ht="17">
      <c r="A114">
        <v>112</v>
      </c>
      <c r="B114" s="3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7">
        <f t="shared" si="6"/>
        <v>268.82978723404256</v>
      </c>
      <c r="P114" s="5">
        <f t="shared" si="10"/>
        <v>35</v>
      </c>
      <c r="Q114" s="17" t="str">
        <f t="shared" si="9"/>
        <v>technology</v>
      </c>
      <c r="R114" s="5" t="str">
        <f t="shared" si="11"/>
        <v>web</v>
      </c>
      <c r="S114" s="11">
        <f t="shared" si="7"/>
        <v>41875.208333333336</v>
      </c>
      <c r="T114" s="11">
        <f t="shared" si="8"/>
        <v>41890.208333333336</v>
      </c>
    </row>
    <row r="115" spans="1:20" ht="17">
      <c r="A115">
        <v>113</v>
      </c>
      <c r="B115" s="3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7">
        <f t="shared" si="6"/>
        <v>376.87878787878788</v>
      </c>
      <c r="P115" s="5">
        <f t="shared" si="10"/>
        <v>94.938931297709928</v>
      </c>
      <c r="Q115" s="17" t="str">
        <f t="shared" si="9"/>
        <v>food</v>
      </c>
      <c r="R115" s="5" t="str">
        <f t="shared" si="11"/>
        <v>food trucks</v>
      </c>
      <c r="S115" s="11">
        <f t="shared" si="7"/>
        <v>42990.208333333328</v>
      </c>
      <c r="T115" s="11">
        <f t="shared" si="8"/>
        <v>42997.208333333328</v>
      </c>
    </row>
    <row r="116" spans="1:20" ht="17">
      <c r="A116">
        <v>114</v>
      </c>
      <c r="B116" s="3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7">
        <f t="shared" si="6"/>
        <v>727.15789473684208</v>
      </c>
      <c r="P116" s="5">
        <f t="shared" si="10"/>
        <v>109.65079365079364</v>
      </c>
      <c r="Q116" s="17" t="str">
        <f t="shared" si="9"/>
        <v>technology</v>
      </c>
      <c r="R116" s="5" t="str">
        <f t="shared" si="11"/>
        <v>wearables</v>
      </c>
      <c r="S116" s="11">
        <f t="shared" si="7"/>
        <v>43564.208333333328</v>
      </c>
      <c r="T116" s="11">
        <f t="shared" si="8"/>
        <v>43565.208333333328</v>
      </c>
    </row>
    <row r="117" spans="1:20" ht="17">
      <c r="A117">
        <v>115</v>
      </c>
      <c r="B117" s="3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7">
        <f t="shared" si="6"/>
        <v>87.211757648470311</v>
      </c>
      <c r="P117" s="5">
        <f t="shared" si="10"/>
        <v>44.001815980629537</v>
      </c>
      <c r="Q117" s="17" t="str">
        <f t="shared" si="9"/>
        <v>publishing</v>
      </c>
      <c r="R117" s="5" t="str">
        <f t="shared" si="11"/>
        <v>fiction</v>
      </c>
      <c r="S117" s="11">
        <f t="shared" si="7"/>
        <v>43056.25</v>
      </c>
      <c r="T117" s="11">
        <f t="shared" si="8"/>
        <v>43091.25</v>
      </c>
    </row>
    <row r="118" spans="1:20" ht="34">
      <c r="A118">
        <v>116</v>
      </c>
      <c r="B118" s="3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7">
        <f t="shared" si="6"/>
        <v>88</v>
      </c>
      <c r="P118" s="5">
        <f t="shared" si="10"/>
        <v>86.794520547945211</v>
      </c>
      <c r="Q118" s="17" t="str">
        <f t="shared" si="9"/>
        <v>theater</v>
      </c>
      <c r="R118" s="5" t="str">
        <f t="shared" si="11"/>
        <v>plays</v>
      </c>
      <c r="S118" s="11">
        <f t="shared" si="7"/>
        <v>42265.208333333328</v>
      </c>
      <c r="T118" s="11">
        <f t="shared" si="8"/>
        <v>42266.208333333328</v>
      </c>
    </row>
    <row r="119" spans="1:20" ht="17">
      <c r="A119">
        <v>117</v>
      </c>
      <c r="B119" s="3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7">
        <f t="shared" si="6"/>
        <v>173.9387755102041</v>
      </c>
      <c r="P119" s="5">
        <f t="shared" si="10"/>
        <v>30.992727272727272</v>
      </c>
      <c r="Q119" s="17" t="str">
        <f t="shared" si="9"/>
        <v>film &amp; video</v>
      </c>
      <c r="R119" s="5" t="str">
        <f t="shared" si="11"/>
        <v>television</v>
      </c>
      <c r="S119" s="11">
        <f t="shared" si="7"/>
        <v>40808.208333333336</v>
      </c>
      <c r="T119" s="11">
        <f t="shared" si="8"/>
        <v>40814.208333333336</v>
      </c>
    </row>
    <row r="120" spans="1:20" ht="17">
      <c r="A120">
        <v>118</v>
      </c>
      <c r="B120" s="3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7">
        <f t="shared" si="6"/>
        <v>117.61111111111111</v>
      </c>
      <c r="P120" s="5">
        <f t="shared" si="10"/>
        <v>94.791044776119406</v>
      </c>
      <c r="Q120" s="17" t="str">
        <f t="shared" si="9"/>
        <v>photography</v>
      </c>
      <c r="R120" s="5" t="str">
        <f t="shared" si="11"/>
        <v>photography books</v>
      </c>
      <c r="S120" s="11">
        <f t="shared" si="7"/>
        <v>41665.25</v>
      </c>
      <c r="T120" s="11">
        <f t="shared" si="8"/>
        <v>41671.25</v>
      </c>
    </row>
    <row r="121" spans="1:20" ht="34">
      <c r="A121">
        <v>119</v>
      </c>
      <c r="B121" s="3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7">
        <f t="shared" si="6"/>
        <v>214.96</v>
      </c>
      <c r="P121" s="5">
        <f t="shared" si="10"/>
        <v>69.79220779220779</v>
      </c>
      <c r="Q121" s="17" t="str">
        <f t="shared" si="9"/>
        <v>film &amp; video</v>
      </c>
      <c r="R121" s="5" t="str">
        <f t="shared" si="11"/>
        <v>documentary</v>
      </c>
      <c r="S121" s="11">
        <f t="shared" si="7"/>
        <v>41806.208333333336</v>
      </c>
      <c r="T121" s="11">
        <f t="shared" si="8"/>
        <v>41823.208333333336</v>
      </c>
    </row>
    <row r="122" spans="1:20" ht="17">
      <c r="A122">
        <v>120</v>
      </c>
      <c r="B122" s="3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7">
        <f t="shared" si="6"/>
        <v>149.49667110519309</v>
      </c>
      <c r="P122" s="5">
        <f t="shared" si="10"/>
        <v>63.003367003367003</v>
      </c>
      <c r="Q122" s="17" t="str">
        <f t="shared" si="9"/>
        <v>games</v>
      </c>
      <c r="R122" s="5" t="str">
        <f t="shared" si="11"/>
        <v>mobile games</v>
      </c>
      <c r="S122" s="11">
        <f t="shared" si="7"/>
        <v>42111.208333333328</v>
      </c>
      <c r="T122" s="11">
        <f t="shared" si="8"/>
        <v>42115.208333333328</v>
      </c>
    </row>
    <row r="123" spans="1:20" ht="17">
      <c r="A123">
        <v>121</v>
      </c>
      <c r="B123" s="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7">
        <f t="shared" si="6"/>
        <v>219.33995584988963</v>
      </c>
      <c r="P123" s="5">
        <f t="shared" si="10"/>
        <v>110.0343300110742</v>
      </c>
      <c r="Q123" s="17" t="str">
        <f t="shared" si="9"/>
        <v>games</v>
      </c>
      <c r="R123" s="5" t="str">
        <f t="shared" si="11"/>
        <v>video games</v>
      </c>
      <c r="S123" s="11">
        <f t="shared" si="7"/>
        <v>41917.208333333336</v>
      </c>
      <c r="T123" s="11">
        <f t="shared" si="8"/>
        <v>41930.208333333336</v>
      </c>
    </row>
    <row r="124" spans="1:20" ht="17">
      <c r="A124">
        <v>122</v>
      </c>
      <c r="B124" s="3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7">
        <f t="shared" si="6"/>
        <v>64.367690058479539</v>
      </c>
      <c r="P124" s="5">
        <f t="shared" si="10"/>
        <v>25.997933274284026</v>
      </c>
      <c r="Q124" s="17" t="str">
        <f t="shared" si="9"/>
        <v>publishing</v>
      </c>
      <c r="R124" s="5" t="str">
        <f t="shared" si="11"/>
        <v>fiction</v>
      </c>
      <c r="S124" s="11">
        <f t="shared" si="7"/>
        <v>41970.25</v>
      </c>
      <c r="T124" s="11">
        <f t="shared" si="8"/>
        <v>41997.25</v>
      </c>
    </row>
    <row r="125" spans="1:20" ht="17">
      <c r="A125">
        <v>123</v>
      </c>
      <c r="B125" s="3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7">
        <f t="shared" si="6"/>
        <v>18.622397298818232</v>
      </c>
      <c r="P125" s="5">
        <f t="shared" si="10"/>
        <v>49.987915407854985</v>
      </c>
      <c r="Q125" s="17" t="str">
        <f t="shared" si="9"/>
        <v>theater</v>
      </c>
      <c r="R125" s="5" t="str">
        <f t="shared" si="11"/>
        <v>plays</v>
      </c>
      <c r="S125" s="11">
        <f t="shared" si="7"/>
        <v>42332.25</v>
      </c>
      <c r="T125" s="11">
        <f t="shared" si="8"/>
        <v>42335.25</v>
      </c>
    </row>
    <row r="126" spans="1:20" ht="17">
      <c r="A126">
        <v>124</v>
      </c>
      <c r="B126" s="3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7">
        <f t="shared" si="6"/>
        <v>367.76923076923077</v>
      </c>
      <c r="P126" s="5">
        <f t="shared" si="10"/>
        <v>101.72340425531915</v>
      </c>
      <c r="Q126" s="17" t="str">
        <f t="shared" si="9"/>
        <v>photography</v>
      </c>
      <c r="R126" s="5" t="str">
        <f t="shared" si="11"/>
        <v>photography books</v>
      </c>
      <c r="S126" s="11">
        <f t="shared" si="7"/>
        <v>43598.208333333328</v>
      </c>
      <c r="T126" s="11">
        <f t="shared" si="8"/>
        <v>43651.208333333328</v>
      </c>
    </row>
    <row r="127" spans="1:20" ht="17">
      <c r="A127">
        <v>125</v>
      </c>
      <c r="B127" s="3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7">
        <f t="shared" si="6"/>
        <v>159.90566037735849</v>
      </c>
      <c r="P127" s="5">
        <f t="shared" si="10"/>
        <v>47.083333333333336</v>
      </c>
      <c r="Q127" s="17" t="str">
        <f t="shared" si="9"/>
        <v>theater</v>
      </c>
      <c r="R127" s="5" t="str">
        <f t="shared" si="11"/>
        <v>plays</v>
      </c>
      <c r="S127" s="11">
        <f t="shared" si="7"/>
        <v>43362.208333333328</v>
      </c>
      <c r="T127" s="11">
        <f t="shared" si="8"/>
        <v>43366.208333333328</v>
      </c>
    </row>
    <row r="128" spans="1:20" ht="17">
      <c r="A128">
        <v>126</v>
      </c>
      <c r="B128" s="3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7">
        <f t="shared" si="6"/>
        <v>38.633185349611544</v>
      </c>
      <c r="P128" s="5">
        <f t="shared" si="10"/>
        <v>89.944444444444443</v>
      </c>
      <c r="Q128" s="17" t="str">
        <f t="shared" si="9"/>
        <v>theater</v>
      </c>
      <c r="R128" s="5" t="str">
        <f t="shared" si="11"/>
        <v>plays</v>
      </c>
      <c r="S128" s="11">
        <f t="shared" si="7"/>
        <v>42596.208333333328</v>
      </c>
      <c r="T128" s="11">
        <f t="shared" si="8"/>
        <v>42624.208333333328</v>
      </c>
    </row>
    <row r="129" spans="1:20" ht="17">
      <c r="A129">
        <v>127</v>
      </c>
      <c r="B129" s="3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7">
        <f t="shared" si="6"/>
        <v>51.421511627906973</v>
      </c>
      <c r="P129" s="5">
        <f t="shared" si="10"/>
        <v>78.96875</v>
      </c>
      <c r="Q129" s="17" t="str">
        <f t="shared" si="9"/>
        <v>theater</v>
      </c>
      <c r="R129" s="5" t="str">
        <f t="shared" si="11"/>
        <v>plays</v>
      </c>
      <c r="S129" s="11">
        <f t="shared" si="7"/>
        <v>40310.208333333336</v>
      </c>
      <c r="T129" s="11">
        <f t="shared" si="8"/>
        <v>40313.208333333336</v>
      </c>
    </row>
    <row r="130" spans="1:20" ht="17">
      <c r="A130">
        <v>128</v>
      </c>
      <c r="B130" s="3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7">
        <f t="shared" ref="O130:O193" si="12">(E130*100)/D130</f>
        <v>60.334277620396598</v>
      </c>
      <c r="P130" s="5">
        <f t="shared" si="10"/>
        <v>80.067669172932327</v>
      </c>
      <c r="Q130" s="17" t="str">
        <f t="shared" si="9"/>
        <v>music</v>
      </c>
      <c r="R130" s="5" t="str">
        <f t="shared" si="11"/>
        <v>rock</v>
      </c>
      <c r="S130" s="11">
        <f t="shared" ref="S130:S193" si="13">(((J130/60)/60)/24)+DATE(1970,1,1)</f>
        <v>40417.208333333336</v>
      </c>
      <c r="T130" s="11">
        <f t="shared" ref="T130:T193" si="14">(((K130/60)/60)/24)+DATE(1970,1,1)</f>
        <v>40430.208333333336</v>
      </c>
    </row>
    <row r="131" spans="1:20" ht="17">
      <c r="A131">
        <v>129</v>
      </c>
      <c r="B131" s="3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7">
        <f t="shared" si="12"/>
        <v>3.2026936026936026</v>
      </c>
      <c r="P131" s="5">
        <f t="shared" si="10"/>
        <v>86.472727272727269</v>
      </c>
      <c r="Q131" s="17" t="str">
        <f t="shared" ref="Q131:Q194" si="15">LEFT(N131,FIND("/",N131)-1)</f>
        <v>food</v>
      </c>
      <c r="R131" s="5" t="str">
        <f t="shared" si="11"/>
        <v>food trucks</v>
      </c>
      <c r="S131" s="11">
        <f t="shared" si="13"/>
        <v>42038.25</v>
      </c>
      <c r="T131" s="11">
        <f t="shared" si="14"/>
        <v>42063.25</v>
      </c>
    </row>
    <row r="132" spans="1:20" ht="17">
      <c r="A132">
        <v>130</v>
      </c>
      <c r="B132" s="3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7">
        <f t="shared" si="12"/>
        <v>155.46875</v>
      </c>
      <c r="P132" s="5">
        <f t="shared" ref="P132:P195" si="16">(E132/G132)</f>
        <v>28.001876172607879</v>
      </c>
      <c r="Q132" s="17" t="str">
        <f t="shared" si="15"/>
        <v>film &amp; video</v>
      </c>
      <c r="R132" s="5" t="str">
        <f t="shared" si="11"/>
        <v>drama</v>
      </c>
      <c r="S132" s="11">
        <f t="shared" si="13"/>
        <v>40842.208333333336</v>
      </c>
      <c r="T132" s="11">
        <f t="shared" si="14"/>
        <v>40858.25</v>
      </c>
    </row>
    <row r="133" spans="1:20" ht="34">
      <c r="A133">
        <v>131</v>
      </c>
      <c r="B133" s="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7">
        <f t="shared" si="12"/>
        <v>100.85974499089254</v>
      </c>
      <c r="P133" s="5">
        <f t="shared" si="16"/>
        <v>67.996725337699544</v>
      </c>
      <c r="Q133" s="17" t="str">
        <f t="shared" si="15"/>
        <v>technology</v>
      </c>
      <c r="R133" s="5" t="str">
        <f t="shared" si="11"/>
        <v>web</v>
      </c>
      <c r="S133" s="11">
        <f t="shared" si="13"/>
        <v>41607.25</v>
      </c>
      <c r="T133" s="11">
        <f t="shared" si="14"/>
        <v>41620.25</v>
      </c>
    </row>
    <row r="134" spans="1:20" ht="17">
      <c r="A134">
        <v>132</v>
      </c>
      <c r="B134" s="3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7">
        <f t="shared" si="12"/>
        <v>116.18181818181819</v>
      </c>
      <c r="P134" s="5">
        <f t="shared" si="16"/>
        <v>43.078651685393261</v>
      </c>
      <c r="Q134" s="17" t="str">
        <f t="shared" si="15"/>
        <v>theater</v>
      </c>
      <c r="R134" s="5" t="str">
        <f t="shared" ref="R134:R197" si="17">RIGHT(N134,LEN(N134)-FIND("/",N134))</f>
        <v>plays</v>
      </c>
      <c r="S134" s="11">
        <f t="shared" si="13"/>
        <v>43112.25</v>
      </c>
      <c r="T134" s="11">
        <f t="shared" si="14"/>
        <v>43128.25</v>
      </c>
    </row>
    <row r="135" spans="1:20" ht="17">
      <c r="A135">
        <v>133</v>
      </c>
      <c r="B135" s="3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7">
        <f t="shared" si="12"/>
        <v>310.77777777777777</v>
      </c>
      <c r="P135" s="5">
        <f t="shared" si="16"/>
        <v>87.95597484276729</v>
      </c>
      <c r="Q135" s="17" t="str">
        <f t="shared" si="15"/>
        <v>music</v>
      </c>
      <c r="R135" s="5" t="str">
        <f t="shared" si="17"/>
        <v>world music</v>
      </c>
      <c r="S135" s="11">
        <f t="shared" si="13"/>
        <v>40767.208333333336</v>
      </c>
      <c r="T135" s="11">
        <f t="shared" si="14"/>
        <v>40789.208333333336</v>
      </c>
    </row>
    <row r="136" spans="1:20" ht="17">
      <c r="A136">
        <v>134</v>
      </c>
      <c r="B136" s="3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7">
        <f t="shared" si="12"/>
        <v>89.73668341708543</v>
      </c>
      <c r="P136" s="5">
        <f t="shared" si="16"/>
        <v>94.987234042553197</v>
      </c>
      <c r="Q136" s="17" t="str">
        <f t="shared" si="15"/>
        <v>film &amp; video</v>
      </c>
      <c r="R136" s="5" t="str">
        <f t="shared" si="17"/>
        <v>documentary</v>
      </c>
      <c r="S136" s="11">
        <f t="shared" si="13"/>
        <v>40713.208333333336</v>
      </c>
      <c r="T136" s="11">
        <f t="shared" si="14"/>
        <v>40762.208333333336</v>
      </c>
    </row>
    <row r="137" spans="1:20" ht="17">
      <c r="A137">
        <v>135</v>
      </c>
      <c r="B137" s="3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7">
        <f t="shared" si="12"/>
        <v>71.272727272727266</v>
      </c>
      <c r="P137" s="5">
        <f t="shared" si="16"/>
        <v>46.905982905982903</v>
      </c>
      <c r="Q137" s="17" t="str">
        <f t="shared" si="15"/>
        <v>theater</v>
      </c>
      <c r="R137" s="5" t="str">
        <f t="shared" si="17"/>
        <v>plays</v>
      </c>
      <c r="S137" s="11">
        <f t="shared" si="13"/>
        <v>41340.25</v>
      </c>
      <c r="T137" s="11">
        <f t="shared" si="14"/>
        <v>41345.208333333336</v>
      </c>
    </row>
    <row r="138" spans="1:20" ht="17">
      <c r="A138">
        <v>136</v>
      </c>
      <c r="B138" s="3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7">
        <f t="shared" si="12"/>
        <v>3.2862318840579712</v>
      </c>
      <c r="P138" s="5">
        <f t="shared" si="16"/>
        <v>46.913793103448278</v>
      </c>
      <c r="Q138" s="17" t="str">
        <f t="shared" si="15"/>
        <v>film &amp; video</v>
      </c>
      <c r="R138" s="5" t="str">
        <f t="shared" si="17"/>
        <v>drama</v>
      </c>
      <c r="S138" s="11">
        <f t="shared" si="13"/>
        <v>41797.208333333336</v>
      </c>
      <c r="T138" s="11">
        <f t="shared" si="14"/>
        <v>41809.208333333336</v>
      </c>
    </row>
    <row r="139" spans="1:20" ht="17">
      <c r="A139">
        <v>137</v>
      </c>
      <c r="B139" s="3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7">
        <f t="shared" si="12"/>
        <v>261.77777777777777</v>
      </c>
      <c r="P139" s="5">
        <f t="shared" si="16"/>
        <v>94.24</v>
      </c>
      <c r="Q139" s="17" t="str">
        <f t="shared" si="15"/>
        <v>publishing</v>
      </c>
      <c r="R139" s="5" t="str">
        <f t="shared" si="17"/>
        <v>nonfiction</v>
      </c>
      <c r="S139" s="11">
        <f t="shared" si="13"/>
        <v>40457.208333333336</v>
      </c>
      <c r="T139" s="11">
        <f t="shared" si="14"/>
        <v>40463.208333333336</v>
      </c>
    </row>
    <row r="140" spans="1:20" ht="34">
      <c r="A140">
        <v>138</v>
      </c>
      <c r="B140" s="3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7">
        <f t="shared" si="12"/>
        <v>96</v>
      </c>
      <c r="P140" s="5">
        <f t="shared" si="16"/>
        <v>80.139130434782615</v>
      </c>
      <c r="Q140" s="17" t="str">
        <f t="shared" si="15"/>
        <v>games</v>
      </c>
      <c r="R140" s="5" t="str">
        <f t="shared" si="17"/>
        <v>mobile games</v>
      </c>
      <c r="S140" s="11">
        <f t="shared" si="13"/>
        <v>41180.208333333336</v>
      </c>
      <c r="T140" s="11">
        <f t="shared" si="14"/>
        <v>41186.208333333336</v>
      </c>
    </row>
    <row r="141" spans="1:20" ht="17">
      <c r="A141">
        <v>139</v>
      </c>
      <c r="B141" s="3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7">
        <f t="shared" si="12"/>
        <v>20.896851248642779</v>
      </c>
      <c r="P141" s="5">
        <f t="shared" si="16"/>
        <v>59.036809815950917</v>
      </c>
      <c r="Q141" s="17" t="str">
        <f t="shared" si="15"/>
        <v>technology</v>
      </c>
      <c r="R141" s="5" t="str">
        <f t="shared" si="17"/>
        <v>wearables</v>
      </c>
      <c r="S141" s="11">
        <f t="shared" si="13"/>
        <v>42115.208333333328</v>
      </c>
      <c r="T141" s="11">
        <f t="shared" si="14"/>
        <v>42131.208333333328</v>
      </c>
    </row>
    <row r="142" spans="1:20" ht="34">
      <c r="A142">
        <v>140</v>
      </c>
      <c r="B142" s="3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7">
        <f t="shared" si="12"/>
        <v>223.16363636363636</v>
      </c>
      <c r="P142" s="5">
        <f t="shared" si="16"/>
        <v>65.989247311827953</v>
      </c>
      <c r="Q142" s="17" t="str">
        <f t="shared" si="15"/>
        <v>film &amp; video</v>
      </c>
      <c r="R142" s="5" t="str">
        <f t="shared" si="17"/>
        <v>documentary</v>
      </c>
      <c r="S142" s="11">
        <f t="shared" si="13"/>
        <v>43156.25</v>
      </c>
      <c r="T142" s="11">
        <f t="shared" si="14"/>
        <v>43161.25</v>
      </c>
    </row>
    <row r="143" spans="1:20" ht="17">
      <c r="A143">
        <v>141</v>
      </c>
      <c r="B143" s="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7">
        <f t="shared" si="12"/>
        <v>101.59097978227061</v>
      </c>
      <c r="P143" s="5">
        <f t="shared" si="16"/>
        <v>60.992530345471522</v>
      </c>
      <c r="Q143" s="17" t="str">
        <f t="shared" si="15"/>
        <v>technology</v>
      </c>
      <c r="R143" s="5" t="str">
        <f t="shared" si="17"/>
        <v>web</v>
      </c>
      <c r="S143" s="11">
        <f t="shared" si="13"/>
        <v>42167.208333333328</v>
      </c>
      <c r="T143" s="11">
        <f t="shared" si="14"/>
        <v>42173.208333333328</v>
      </c>
    </row>
    <row r="144" spans="1:20" ht="34">
      <c r="A144">
        <v>142</v>
      </c>
      <c r="B144" s="3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7">
        <f t="shared" si="12"/>
        <v>230.04</v>
      </c>
      <c r="P144" s="5">
        <f t="shared" si="16"/>
        <v>98.307692307692307</v>
      </c>
      <c r="Q144" s="17" t="str">
        <f t="shared" si="15"/>
        <v>technology</v>
      </c>
      <c r="R144" s="5" t="str">
        <f t="shared" si="17"/>
        <v>web</v>
      </c>
      <c r="S144" s="11">
        <f t="shared" si="13"/>
        <v>41005.208333333336</v>
      </c>
      <c r="T144" s="11">
        <f t="shared" si="14"/>
        <v>41046.208333333336</v>
      </c>
    </row>
    <row r="145" spans="1:20" ht="17">
      <c r="A145">
        <v>143</v>
      </c>
      <c r="B145" s="3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7">
        <f t="shared" si="12"/>
        <v>135.59259259259258</v>
      </c>
      <c r="P145" s="5">
        <f t="shared" si="16"/>
        <v>104.6</v>
      </c>
      <c r="Q145" s="17" t="str">
        <f t="shared" si="15"/>
        <v>music</v>
      </c>
      <c r="R145" s="5" t="str">
        <f t="shared" si="17"/>
        <v>indie rock</v>
      </c>
      <c r="S145" s="11">
        <f t="shared" si="13"/>
        <v>40357.208333333336</v>
      </c>
      <c r="T145" s="11">
        <f t="shared" si="14"/>
        <v>40377.208333333336</v>
      </c>
    </row>
    <row r="146" spans="1:20" ht="17">
      <c r="A146">
        <v>144</v>
      </c>
      <c r="B146" s="3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7">
        <f t="shared" si="12"/>
        <v>129.1</v>
      </c>
      <c r="P146" s="5">
        <f t="shared" si="16"/>
        <v>86.066666666666663</v>
      </c>
      <c r="Q146" s="17" t="str">
        <f t="shared" si="15"/>
        <v>theater</v>
      </c>
      <c r="R146" s="5" t="str">
        <f t="shared" si="17"/>
        <v>plays</v>
      </c>
      <c r="S146" s="11">
        <f t="shared" si="13"/>
        <v>43633.208333333328</v>
      </c>
      <c r="T146" s="11">
        <f t="shared" si="14"/>
        <v>43641.208333333328</v>
      </c>
    </row>
    <row r="147" spans="1:20" ht="17">
      <c r="A147">
        <v>145</v>
      </c>
      <c r="B147" s="3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7">
        <f t="shared" si="12"/>
        <v>236.512</v>
      </c>
      <c r="P147" s="5">
        <f t="shared" si="16"/>
        <v>76.989583333333329</v>
      </c>
      <c r="Q147" s="17" t="str">
        <f t="shared" si="15"/>
        <v>technology</v>
      </c>
      <c r="R147" s="5" t="str">
        <f t="shared" si="17"/>
        <v>wearables</v>
      </c>
      <c r="S147" s="11">
        <f t="shared" si="13"/>
        <v>41889.208333333336</v>
      </c>
      <c r="T147" s="11">
        <f t="shared" si="14"/>
        <v>41894.208333333336</v>
      </c>
    </row>
    <row r="148" spans="1:20" ht="34">
      <c r="A148">
        <v>146</v>
      </c>
      <c r="B148" s="3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7">
        <f t="shared" si="12"/>
        <v>17.25</v>
      </c>
      <c r="P148" s="5">
        <f t="shared" si="16"/>
        <v>29.764705882352942</v>
      </c>
      <c r="Q148" s="17" t="str">
        <f t="shared" si="15"/>
        <v>theater</v>
      </c>
      <c r="R148" s="5" t="str">
        <f t="shared" si="17"/>
        <v>plays</v>
      </c>
      <c r="S148" s="11">
        <f t="shared" si="13"/>
        <v>40855.25</v>
      </c>
      <c r="T148" s="11">
        <f t="shared" si="14"/>
        <v>40875.25</v>
      </c>
    </row>
    <row r="149" spans="1:20" ht="34">
      <c r="A149">
        <v>147</v>
      </c>
      <c r="B149" s="3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7">
        <f t="shared" si="12"/>
        <v>112.49397590361446</v>
      </c>
      <c r="P149" s="5">
        <f t="shared" si="16"/>
        <v>46.91959798994975</v>
      </c>
      <c r="Q149" s="17" t="str">
        <f t="shared" si="15"/>
        <v>theater</v>
      </c>
      <c r="R149" s="5" t="str">
        <f t="shared" si="17"/>
        <v>plays</v>
      </c>
      <c r="S149" s="11">
        <f t="shared" si="13"/>
        <v>42534.208333333328</v>
      </c>
      <c r="T149" s="11">
        <f t="shared" si="14"/>
        <v>42540.208333333328</v>
      </c>
    </row>
    <row r="150" spans="1:20" ht="17">
      <c r="A150">
        <v>148</v>
      </c>
      <c r="B150" s="3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7">
        <f t="shared" si="12"/>
        <v>121.02150537634408</v>
      </c>
      <c r="P150" s="5">
        <f t="shared" si="16"/>
        <v>105.18691588785046</v>
      </c>
      <c r="Q150" s="17" t="str">
        <f t="shared" si="15"/>
        <v>technology</v>
      </c>
      <c r="R150" s="5" t="str">
        <f t="shared" si="17"/>
        <v>wearables</v>
      </c>
      <c r="S150" s="11">
        <f t="shared" si="13"/>
        <v>42941.208333333328</v>
      </c>
      <c r="T150" s="11">
        <f t="shared" si="14"/>
        <v>42950.208333333328</v>
      </c>
    </row>
    <row r="151" spans="1:20" ht="17">
      <c r="A151">
        <v>149</v>
      </c>
      <c r="B151" s="3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7">
        <f t="shared" si="12"/>
        <v>219.87096774193549</v>
      </c>
      <c r="P151" s="5">
        <f t="shared" si="16"/>
        <v>69.907692307692301</v>
      </c>
      <c r="Q151" s="17" t="str">
        <f t="shared" si="15"/>
        <v>music</v>
      </c>
      <c r="R151" s="5" t="str">
        <f t="shared" si="17"/>
        <v>indie rock</v>
      </c>
      <c r="S151" s="11">
        <f t="shared" si="13"/>
        <v>41275.25</v>
      </c>
      <c r="T151" s="11">
        <f t="shared" si="14"/>
        <v>41327.25</v>
      </c>
    </row>
    <row r="152" spans="1:20" ht="17">
      <c r="A152">
        <v>150</v>
      </c>
      <c r="B152" s="3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7">
        <f t="shared" si="12"/>
        <v>1</v>
      </c>
      <c r="P152" s="5">
        <f t="shared" si="16"/>
        <v>1</v>
      </c>
      <c r="Q152" s="17" t="str">
        <f t="shared" si="15"/>
        <v>music</v>
      </c>
      <c r="R152" s="5" t="str">
        <f t="shared" si="17"/>
        <v>rock</v>
      </c>
      <c r="S152" s="11">
        <f t="shared" si="13"/>
        <v>43450.25</v>
      </c>
      <c r="T152" s="11">
        <f t="shared" si="14"/>
        <v>43451.25</v>
      </c>
    </row>
    <row r="153" spans="1:20" ht="17">
      <c r="A153">
        <v>151</v>
      </c>
      <c r="B153" s="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7">
        <f t="shared" si="12"/>
        <v>64.166909620991248</v>
      </c>
      <c r="P153" s="5">
        <f t="shared" si="16"/>
        <v>60.011588275391958</v>
      </c>
      <c r="Q153" s="17" t="str">
        <f t="shared" si="15"/>
        <v>music</v>
      </c>
      <c r="R153" s="5" t="str">
        <f t="shared" si="17"/>
        <v>electric music</v>
      </c>
      <c r="S153" s="11">
        <f t="shared" si="13"/>
        <v>41799.208333333336</v>
      </c>
      <c r="T153" s="11">
        <f t="shared" si="14"/>
        <v>41850.208333333336</v>
      </c>
    </row>
    <row r="154" spans="1:20" ht="17">
      <c r="A154">
        <v>152</v>
      </c>
      <c r="B154" s="3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7">
        <f t="shared" si="12"/>
        <v>423.06746987951806</v>
      </c>
      <c r="P154" s="5">
        <f t="shared" si="16"/>
        <v>52.006220379146917</v>
      </c>
      <c r="Q154" s="17" t="str">
        <f t="shared" si="15"/>
        <v>music</v>
      </c>
      <c r="R154" s="5" t="str">
        <f t="shared" si="17"/>
        <v>indie rock</v>
      </c>
      <c r="S154" s="11">
        <f t="shared" si="13"/>
        <v>42783.25</v>
      </c>
      <c r="T154" s="11">
        <f t="shared" si="14"/>
        <v>42790.25</v>
      </c>
    </row>
    <row r="155" spans="1:20" ht="17">
      <c r="A155">
        <v>153</v>
      </c>
      <c r="B155" s="3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7">
        <f t="shared" si="12"/>
        <v>92.984160506863773</v>
      </c>
      <c r="P155" s="5">
        <f t="shared" si="16"/>
        <v>31.000176025347649</v>
      </c>
      <c r="Q155" s="17" t="str">
        <f t="shared" si="15"/>
        <v>theater</v>
      </c>
      <c r="R155" s="5" t="str">
        <f t="shared" si="17"/>
        <v>plays</v>
      </c>
      <c r="S155" s="11">
        <f t="shared" si="13"/>
        <v>41201.208333333336</v>
      </c>
      <c r="T155" s="11">
        <f t="shared" si="14"/>
        <v>41207.208333333336</v>
      </c>
    </row>
    <row r="156" spans="1:20" ht="17">
      <c r="A156">
        <v>154</v>
      </c>
      <c r="B156" s="3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7">
        <f t="shared" si="12"/>
        <v>58.75656742556918</v>
      </c>
      <c r="P156" s="5">
        <f t="shared" si="16"/>
        <v>95.042492917847028</v>
      </c>
      <c r="Q156" s="17" t="str">
        <f t="shared" si="15"/>
        <v>music</v>
      </c>
      <c r="R156" s="5" t="str">
        <f t="shared" si="17"/>
        <v>indie rock</v>
      </c>
      <c r="S156" s="11">
        <f t="shared" si="13"/>
        <v>42502.208333333328</v>
      </c>
      <c r="T156" s="11">
        <f t="shared" si="14"/>
        <v>42525.208333333328</v>
      </c>
    </row>
    <row r="157" spans="1:20" ht="17">
      <c r="A157">
        <v>155</v>
      </c>
      <c r="B157" s="3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7">
        <f t="shared" si="12"/>
        <v>65.022222222222226</v>
      </c>
      <c r="P157" s="5">
        <f t="shared" si="16"/>
        <v>75.968174204355108</v>
      </c>
      <c r="Q157" s="17" t="str">
        <f t="shared" si="15"/>
        <v>theater</v>
      </c>
      <c r="R157" s="5" t="str">
        <f t="shared" si="17"/>
        <v>plays</v>
      </c>
      <c r="S157" s="11">
        <f t="shared" si="13"/>
        <v>40262.208333333336</v>
      </c>
      <c r="T157" s="11">
        <f t="shared" si="14"/>
        <v>40277.208333333336</v>
      </c>
    </row>
    <row r="158" spans="1:20" ht="17">
      <c r="A158">
        <v>156</v>
      </c>
      <c r="B158" s="3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7">
        <f t="shared" si="12"/>
        <v>73.939560439560438</v>
      </c>
      <c r="P158" s="5">
        <f t="shared" si="16"/>
        <v>71.013192612137203</v>
      </c>
      <c r="Q158" s="17" t="str">
        <f t="shared" si="15"/>
        <v>music</v>
      </c>
      <c r="R158" s="5" t="str">
        <f t="shared" si="17"/>
        <v>rock</v>
      </c>
      <c r="S158" s="11">
        <f t="shared" si="13"/>
        <v>43743.208333333328</v>
      </c>
      <c r="T158" s="11">
        <f t="shared" si="14"/>
        <v>43767.208333333328</v>
      </c>
    </row>
    <row r="159" spans="1:20" ht="17">
      <c r="A159">
        <v>157</v>
      </c>
      <c r="B159" s="3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7">
        <f t="shared" si="12"/>
        <v>52.666666666666664</v>
      </c>
      <c r="P159" s="5">
        <f t="shared" si="16"/>
        <v>73.733333333333334</v>
      </c>
      <c r="Q159" s="17" t="str">
        <f t="shared" si="15"/>
        <v>photography</v>
      </c>
      <c r="R159" s="5" t="str">
        <f t="shared" si="17"/>
        <v>photography books</v>
      </c>
      <c r="S159" s="11">
        <f t="shared" si="13"/>
        <v>41638.25</v>
      </c>
      <c r="T159" s="11">
        <f t="shared" si="14"/>
        <v>41650.25</v>
      </c>
    </row>
    <row r="160" spans="1:20" ht="17">
      <c r="A160">
        <v>158</v>
      </c>
      <c r="B160" s="3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7">
        <f t="shared" si="12"/>
        <v>220.95238095238096</v>
      </c>
      <c r="P160" s="5">
        <f t="shared" si="16"/>
        <v>113.17073170731707</v>
      </c>
      <c r="Q160" s="17" t="str">
        <f t="shared" si="15"/>
        <v>music</v>
      </c>
      <c r="R160" s="5" t="str">
        <f t="shared" si="17"/>
        <v>rock</v>
      </c>
      <c r="S160" s="11">
        <f t="shared" si="13"/>
        <v>42346.25</v>
      </c>
      <c r="T160" s="11">
        <f t="shared" si="14"/>
        <v>42347.25</v>
      </c>
    </row>
    <row r="161" spans="1:20" ht="17">
      <c r="A161">
        <v>159</v>
      </c>
      <c r="B161" s="3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7">
        <f t="shared" si="12"/>
        <v>100.01150627615063</v>
      </c>
      <c r="P161" s="5">
        <f t="shared" si="16"/>
        <v>105.00933552992861</v>
      </c>
      <c r="Q161" s="17" t="str">
        <f t="shared" si="15"/>
        <v>theater</v>
      </c>
      <c r="R161" s="5" t="str">
        <f t="shared" si="17"/>
        <v>plays</v>
      </c>
      <c r="S161" s="11">
        <f t="shared" si="13"/>
        <v>43551.208333333328</v>
      </c>
      <c r="T161" s="11">
        <f t="shared" si="14"/>
        <v>43569.208333333328</v>
      </c>
    </row>
    <row r="162" spans="1:20" ht="17">
      <c r="A162">
        <v>160</v>
      </c>
      <c r="B162" s="3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7">
        <f t="shared" si="12"/>
        <v>162.3125</v>
      </c>
      <c r="P162" s="5">
        <f t="shared" si="16"/>
        <v>79.176829268292678</v>
      </c>
      <c r="Q162" s="17" t="str">
        <f t="shared" si="15"/>
        <v>technology</v>
      </c>
      <c r="R162" s="5" t="str">
        <f t="shared" si="17"/>
        <v>wearables</v>
      </c>
      <c r="S162" s="11">
        <f t="shared" si="13"/>
        <v>43582.208333333328</v>
      </c>
      <c r="T162" s="11">
        <f t="shared" si="14"/>
        <v>43598.208333333328</v>
      </c>
    </row>
    <row r="163" spans="1:20" ht="34">
      <c r="A163">
        <v>161</v>
      </c>
      <c r="B163" s="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7">
        <f t="shared" si="12"/>
        <v>78.181818181818187</v>
      </c>
      <c r="P163" s="5">
        <f t="shared" si="16"/>
        <v>57.333333333333336</v>
      </c>
      <c r="Q163" s="17" t="str">
        <f t="shared" si="15"/>
        <v>technology</v>
      </c>
      <c r="R163" s="5" t="str">
        <f t="shared" si="17"/>
        <v>web</v>
      </c>
      <c r="S163" s="11">
        <f t="shared" si="13"/>
        <v>42270.208333333328</v>
      </c>
      <c r="T163" s="11">
        <f t="shared" si="14"/>
        <v>42276.208333333328</v>
      </c>
    </row>
    <row r="164" spans="1:20" ht="34">
      <c r="A164">
        <v>162</v>
      </c>
      <c r="B164" s="3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7">
        <f t="shared" si="12"/>
        <v>149.73770491803279</v>
      </c>
      <c r="P164" s="5">
        <f t="shared" si="16"/>
        <v>58.178343949044589</v>
      </c>
      <c r="Q164" s="17" t="str">
        <f t="shared" si="15"/>
        <v>music</v>
      </c>
      <c r="R164" s="5" t="str">
        <f t="shared" si="17"/>
        <v>rock</v>
      </c>
      <c r="S164" s="11">
        <f t="shared" si="13"/>
        <v>43442.25</v>
      </c>
      <c r="T164" s="11">
        <f t="shared" si="14"/>
        <v>43472.25</v>
      </c>
    </row>
    <row r="165" spans="1:20" ht="17">
      <c r="A165">
        <v>163</v>
      </c>
      <c r="B165" s="3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7">
        <f t="shared" si="12"/>
        <v>253.25714285714287</v>
      </c>
      <c r="P165" s="5">
        <f t="shared" si="16"/>
        <v>36.032520325203251</v>
      </c>
      <c r="Q165" s="17" t="str">
        <f t="shared" si="15"/>
        <v>photography</v>
      </c>
      <c r="R165" s="5" t="str">
        <f t="shared" si="17"/>
        <v>photography books</v>
      </c>
      <c r="S165" s="11">
        <f t="shared" si="13"/>
        <v>43028.208333333328</v>
      </c>
      <c r="T165" s="11">
        <f t="shared" si="14"/>
        <v>43077.25</v>
      </c>
    </row>
    <row r="166" spans="1:20" ht="17">
      <c r="A166">
        <v>164</v>
      </c>
      <c r="B166" s="3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7">
        <f t="shared" si="12"/>
        <v>100.16943521594685</v>
      </c>
      <c r="P166" s="5">
        <f t="shared" si="16"/>
        <v>107.99068767908309</v>
      </c>
      <c r="Q166" s="17" t="str">
        <f t="shared" si="15"/>
        <v>theater</v>
      </c>
      <c r="R166" s="5" t="str">
        <f t="shared" si="17"/>
        <v>plays</v>
      </c>
      <c r="S166" s="11">
        <f t="shared" si="13"/>
        <v>43016.208333333328</v>
      </c>
      <c r="T166" s="11">
        <f t="shared" si="14"/>
        <v>43017.208333333328</v>
      </c>
    </row>
    <row r="167" spans="1:20" ht="17">
      <c r="A167">
        <v>165</v>
      </c>
      <c r="B167" s="3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7">
        <f t="shared" si="12"/>
        <v>121.99004424778761</v>
      </c>
      <c r="P167" s="5">
        <f t="shared" si="16"/>
        <v>44.005985634477256</v>
      </c>
      <c r="Q167" s="17" t="str">
        <f t="shared" si="15"/>
        <v>technology</v>
      </c>
      <c r="R167" s="5" t="str">
        <f t="shared" si="17"/>
        <v>web</v>
      </c>
      <c r="S167" s="11">
        <f t="shared" si="13"/>
        <v>42948.208333333328</v>
      </c>
      <c r="T167" s="11">
        <f t="shared" si="14"/>
        <v>42980.208333333328</v>
      </c>
    </row>
    <row r="168" spans="1:20" ht="17">
      <c r="A168">
        <v>166</v>
      </c>
      <c r="B168" s="3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7">
        <f t="shared" si="12"/>
        <v>137.13265306122449</v>
      </c>
      <c r="P168" s="5">
        <f t="shared" si="16"/>
        <v>55.077868852459019</v>
      </c>
      <c r="Q168" s="17" t="str">
        <f t="shared" si="15"/>
        <v>photography</v>
      </c>
      <c r="R168" s="5" t="str">
        <f t="shared" si="17"/>
        <v>photography books</v>
      </c>
      <c r="S168" s="11">
        <f t="shared" si="13"/>
        <v>40534.25</v>
      </c>
      <c r="T168" s="11">
        <f t="shared" si="14"/>
        <v>40538.25</v>
      </c>
    </row>
    <row r="169" spans="1:20" ht="17">
      <c r="A169">
        <v>167</v>
      </c>
      <c r="B169" s="3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7">
        <f t="shared" si="12"/>
        <v>415.53846153846155</v>
      </c>
      <c r="P169" s="5">
        <f t="shared" si="16"/>
        <v>74</v>
      </c>
      <c r="Q169" s="17" t="str">
        <f t="shared" si="15"/>
        <v>theater</v>
      </c>
      <c r="R169" s="5" t="str">
        <f t="shared" si="17"/>
        <v>plays</v>
      </c>
      <c r="S169" s="11">
        <f t="shared" si="13"/>
        <v>41435.208333333336</v>
      </c>
      <c r="T169" s="11">
        <f t="shared" si="14"/>
        <v>41445.208333333336</v>
      </c>
    </row>
    <row r="170" spans="1:20" ht="17">
      <c r="A170">
        <v>168</v>
      </c>
      <c r="B170" s="3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7">
        <f t="shared" si="12"/>
        <v>31.30913348946136</v>
      </c>
      <c r="P170" s="5">
        <f t="shared" si="16"/>
        <v>41.996858638743454</v>
      </c>
      <c r="Q170" s="17" t="str">
        <f t="shared" si="15"/>
        <v>music</v>
      </c>
      <c r="R170" s="5" t="str">
        <f t="shared" si="17"/>
        <v>indie rock</v>
      </c>
      <c r="S170" s="11">
        <f t="shared" si="13"/>
        <v>43518.25</v>
      </c>
      <c r="T170" s="11">
        <f t="shared" si="14"/>
        <v>43541.208333333328</v>
      </c>
    </row>
    <row r="171" spans="1:20" ht="17">
      <c r="A171">
        <v>169</v>
      </c>
      <c r="B171" s="3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7">
        <f t="shared" si="12"/>
        <v>424.08154506437768</v>
      </c>
      <c r="P171" s="5">
        <f t="shared" si="16"/>
        <v>77.988161010260455</v>
      </c>
      <c r="Q171" s="17" t="str">
        <f t="shared" si="15"/>
        <v>film &amp; video</v>
      </c>
      <c r="R171" s="5" t="str">
        <f t="shared" si="17"/>
        <v>shorts</v>
      </c>
      <c r="S171" s="11">
        <f t="shared" si="13"/>
        <v>41077.208333333336</v>
      </c>
      <c r="T171" s="11">
        <f t="shared" si="14"/>
        <v>41105.208333333336</v>
      </c>
    </row>
    <row r="172" spans="1:20" ht="17">
      <c r="A172">
        <v>170</v>
      </c>
      <c r="B172" s="3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7">
        <f t="shared" si="12"/>
        <v>2.93886230728336</v>
      </c>
      <c r="P172" s="5">
        <f t="shared" si="16"/>
        <v>82.507462686567166</v>
      </c>
      <c r="Q172" s="17" t="str">
        <f t="shared" si="15"/>
        <v>music</v>
      </c>
      <c r="R172" s="5" t="str">
        <f t="shared" si="17"/>
        <v>indie rock</v>
      </c>
      <c r="S172" s="11">
        <f t="shared" si="13"/>
        <v>42950.208333333328</v>
      </c>
      <c r="T172" s="11">
        <f t="shared" si="14"/>
        <v>42957.208333333328</v>
      </c>
    </row>
    <row r="173" spans="1:20" ht="34">
      <c r="A173">
        <v>171</v>
      </c>
      <c r="B173" s="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7">
        <f t="shared" si="12"/>
        <v>10.63265306122449</v>
      </c>
      <c r="P173" s="5">
        <f t="shared" si="16"/>
        <v>104.2</v>
      </c>
      <c r="Q173" s="17" t="str">
        <f t="shared" si="15"/>
        <v>publishing</v>
      </c>
      <c r="R173" s="5" t="str">
        <f t="shared" si="17"/>
        <v>translations</v>
      </c>
      <c r="S173" s="11">
        <f t="shared" si="13"/>
        <v>41718.208333333336</v>
      </c>
      <c r="T173" s="11">
        <f t="shared" si="14"/>
        <v>41740.208333333336</v>
      </c>
    </row>
    <row r="174" spans="1:20" ht="17">
      <c r="A174">
        <v>172</v>
      </c>
      <c r="B174" s="3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7">
        <f t="shared" si="12"/>
        <v>82.875</v>
      </c>
      <c r="P174" s="5">
        <f t="shared" si="16"/>
        <v>25.5</v>
      </c>
      <c r="Q174" s="17" t="str">
        <f t="shared" si="15"/>
        <v>film &amp; video</v>
      </c>
      <c r="R174" s="5" t="str">
        <f t="shared" si="17"/>
        <v>documentary</v>
      </c>
      <c r="S174" s="11">
        <f t="shared" si="13"/>
        <v>41839.208333333336</v>
      </c>
      <c r="T174" s="11">
        <f t="shared" si="14"/>
        <v>41854.208333333336</v>
      </c>
    </row>
    <row r="175" spans="1:20" ht="34">
      <c r="A175">
        <v>173</v>
      </c>
      <c r="B175" s="3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7">
        <f t="shared" si="12"/>
        <v>163.01447776628748</v>
      </c>
      <c r="P175" s="5">
        <f t="shared" si="16"/>
        <v>100.98334401024984</v>
      </c>
      <c r="Q175" s="17" t="str">
        <f t="shared" si="15"/>
        <v>theater</v>
      </c>
      <c r="R175" s="5" t="str">
        <f t="shared" si="17"/>
        <v>plays</v>
      </c>
      <c r="S175" s="11">
        <f t="shared" si="13"/>
        <v>41412.208333333336</v>
      </c>
      <c r="T175" s="11">
        <f t="shared" si="14"/>
        <v>41418.208333333336</v>
      </c>
    </row>
    <row r="176" spans="1:20" ht="17">
      <c r="A176">
        <v>174</v>
      </c>
      <c r="B176" s="3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7">
        <f t="shared" si="12"/>
        <v>894.66666666666663</v>
      </c>
      <c r="P176" s="5">
        <f t="shared" si="16"/>
        <v>111.83333333333333</v>
      </c>
      <c r="Q176" s="17" t="str">
        <f t="shared" si="15"/>
        <v>technology</v>
      </c>
      <c r="R176" s="5" t="str">
        <f t="shared" si="17"/>
        <v>wearables</v>
      </c>
      <c r="S176" s="11">
        <f t="shared" si="13"/>
        <v>42282.208333333328</v>
      </c>
      <c r="T176" s="11">
        <f t="shared" si="14"/>
        <v>42283.208333333328</v>
      </c>
    </row>
    <row r="177" spans="1:20" ht="17">
      <c r="A177">
        <v>175</v>
      </c>
      <c r="B177" s="3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7">
        <f t="shared" si="12"/>
        <v>26.19150110375276</v>
      </c>
      <c r="P177" s="5">
        <f t="shared" si="16"/>
        <v>41.999115044247787</v>
      </c>
      <c r="Q177" s="17" t="str">
        <f t="shared" si="15"/>
        <v>theater</v>
      </c>
      <c r="R177" s="5" t="str">
        <f t="shared" si="17"/>
        <v>plays</v>
      </c>
      <c r="S177" s="11">
        <f t="shared" si="13"/>
        <v>42613.208333333328</v>
      </c>
      <c r="T177" s="11">
        <f t="shared" si="14"/>
        <v>42632.208333333328</v>
      </c>
    </row>
    <row r="178" spans="1:20" ht="34">
      <c r="A178">
        <v>176</v>
      </c>
      <c r="B178" s="3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7">
        <f t="shared" si="12"/>
        <v>74.834782608695647</v>
      </c>
      <c r="P178" s="5">
        <f t="shared" si="16"/>
        <v>110.05115089514067</v>
      </c>
      <c r="Q178" s="17" t="str">
        <f t="shared" si="15"/>
        <v>theater</v>
      </c>
      <c r="R178" s="5" t="str">
        <f t="shared" si="17"/>
        <v>plays</v>
      </c>
      <c r="S178" s="11">
        <f t="shared" si="13"/>
        <v>42616.208333333328</v>
      </c>
      <c r="T178" s="11">
        <f t="shared" si="14"/>
        <v>42625.208333333328</v>
      </c>
    </row>
    <row r="179" spans="1:20" ht="17">
      <c r="A179">
        <v>177</v>
      </c>
      <c r="B179" s="3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7">
        <f t="shared" si="12"/>
        <v>416.47680412371136</v>
      </c>
      <c r="P179" s="5">
        <f t="shared" si="16"/>
        <v>58.997079225994888</v>
      </c>
      <c r="Q179" s="17" t="str">
        <f t="shared" si="15"/>
        <v>theater</v>
      </c>
      <c r="R179" s="5" t="str">
        <f t="shared" si="17"/>
        <v>plays</v>
      </c>
      <c r="S179" s="11">
        <f t="shared" si="13"/>
        <v>40497.25</v>
      </c>
      <c r="T179" s="11">
        <f t="shared" si="14"/>
        <v>40522.25</v>
      </c>
    </row>
    <row r="180" spans="1:20" ht="17">
      <c r="A180">
        <v>178</v>
      </c>
      <c r="B180" s="3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7">
        <f t="shared" si="12"/>
        <v>96.208333333333329</v>
      </c>
      <c r="P180" s="5">
        <f t="shared" si="16"/>
        <v>32.985714285714288</v>
      </c>
      <c r="Q180" s="17" t="str">
        <f t="shared" si="15"/>
        <v>food</v>
      </c>
      <c r="R180" s="5" t="str">
        <f t="shared" si="17"/>
        <v>food trucks</v>
      </c>
      <c r="S180" s="11">
        <f t="shared" si="13"/>
        <v>42999.208333333328</v>
      </c>
      <c r="T180" s="11">
        <f t="shared" si="14"/>
        <v>43008.208333333328</v>
      </c>
    </row>
    <row r="181" spans="1:20" ht="34">
      <c r="A181">
        <v>179</v>
      </c>
      <c r="B181" s="3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7">
        <f t="shared" si="12"/>
        <v>357.71910112359552</v>
      </c>
      <c r="P181" s="5">
        <f t="shared" si="16"/>
        <v>45.005654509471306</v>
      </c>
      <c r="Q181" s="17" t="str">
        <f t="shared" si="15"/>
        <v>theater</v>
      </c>
      <c r="R181" s="5" t="str">
        <f t="shared" si="17"/>
        <v>plays</v>
      </c>
      <c r="S181" s="11">
        <f t="shared" si="13"/>
        <v>41350.208333333336</v>
      </c>
      <c r="T181" s="11">
        <f t="shared" si="14"/>
        <v>41351.208333333336</v>
      </c>
    </row>
    <row r="182" spans="1:20" ht="17">
      <c r="A182">
        <v>180</v>
      </c>
      <c r="B182" s="3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7">
        <f t="shared" si="12"/>
        <v>308.45714285714286</v>
      </c>
      <c r="P182" s="5">
        <f t="shared" si="16"/>
        <v>81.98196487897485</v>
      </c>
      <c r="Q182" s="17" t="str">
        <f t="shared" si="15"/>
        <v>technology</v>
      </c>
      <c r="R182" s="5" t="str">
        <f t="shared" si="17"/>
        <v>wearables</v>
      </c>
      <c r="S182" s="11">
        <f t="shared" si="13"/>
        <v>40259.208333333336</v>
      </c>
      <c r="T182" s="11">
        <f t="shared" si="14"/>
        <v>40264.208333333336</v>
      </c>
    </row>
    <row r="183" spans="1:20" ht="17">
      <c r="A183">
        <v>181</v>
      </c>
      <c r="B183" s="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7">
        <f t="shared" si="12"/>
        <v>61.802325581395351</v>
      </c>
      <c r="P183" s="5">
        <f t="shared" si="16"/>
        <v>39.080882352941174</v>
      </c>
      <c r="Q183" s="17" t="str">
        <f t="shared" si="15"/>
        <v>technology</v>
      </c>
      <c r="R183" s="5" t="str">
        <f t="shared" si="17"/>
        <v>web</v>
      </c>
      <c r="S183" s="11">
        <f t="shared" si="13"/>
        <v>43012.208333333328</v>
      </c>
      <c r="T183" s="11">
        <f t="shared" si="14"/>
        <v>43030.208333333328</v>
      </c>
    </row>
    <row r="184" spans="1:20" ht="34">
      <c r="A184">
        <v>182</v>
      </c>
      <c r="B184" s="3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7">
        <f t="shared" si="12"/>
        <v>722.32472324723244</v>
      </c>
      <c r="P184" s="5">
        <f t="shared" si="16"/>
        <v>58.996383363471971</v>
      </c>
      <c r="Q184" s="17" t="str">
        <f t="shared" si="15"/>
        <v>theater</v>
      </c>
      <c r="R184" s="5" t="str">
        <f t="shared" si="17"/>
        <v>plays</v>
      </c>
      <c r="S184" s="11">
        <f t="shared" si="13"/>
        <v>43631.208333333328</v>
      </c>
      <c r="T184" s="11">
        <f t="shared" si="14"/>
        <v>43647.208333333328</v>
      </c>
    </row>
    <row r="185" spans="1:20" ht="34">
      <c r="A185">
        <v>183</v>
      </c>
      <c r="B185" s="3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7">
        <f t="shared" si="12"/>
        <v>69.117647058823536</v>
      </c>
      <c r="P185" s="5">
        <f t="shared" si="16"/>
        <v>40.988372093023258</v>
      </c>
      <c r="Q185" s="17" t="str">
        <f t="shared" si="15"/>
        <v>music</v>
      </c>
      <c r="R185" s="5" t="str">
        <f t="shared" si="17"/>
        <v>rock</v>
      </c>
      <c r="S185" s="11">
        <f t="shared" si="13"/>
        <v>40430.208333333336</v>
      </c>
      <c r="T185" s="11">
        <f t="shared" si="14"/>
        <v>40443.208333333336</v>
      </c>
    </row>
    <row r="186" spans="1:20" ht="17">
      <c r="A186">
        <v>184</v>
      </c>
      <c r="B186" s="3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7">
        <f t="shared" si="12"/>
        <v>293.05555555555554</v>
      </c>
      <c r="P186" s="5">
        <f t="shared" si="16"/>
        <v>31.029411764705884</v>
      </c>
      <c r="Q186" s="17" t="str">
        <f t="shared" si="15"/>
        <v>theater</v>
      </c>
      <c r="R186" s="5" t="str">
        <f t="shared" si="17"/>
        <v>plays</v>
      </c>
      <c r="S186" s="11">
        <f t="shared" si="13"/>
        <v>43588.208333333328</v>
      </c>
      <c r="T186" s="11">
        <f t="shared" si="14"/>
        <v>43589.208333333328</v>
      </c>
    </row>
    <row r="187" spans="1:20" ht="17">
      <c r="A187">
        <v>185</v>
      </c>
      <c r="B187" s="3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7">
        <f t="shared" si="12"/>
        <v>71.8</v>
      </c>
      <c r="P187" s="5">
        <f t="shared" si="16"/>
        <v>37.789473684210527</v>
      </c>
      <c r="Q187" s="17" t="str">
        <f t="shared" si="15"/>
        <v>film &amp; video</v>
      </c>
      <c r="R187" s="5" t="str">
        <f t="shared" si="17"/>
        <v>television</v>
      </c>
      <c r="S187" s="11">
        <f t="shared" si="13"/>
        <v>43233.208333333328</v>
      </c>
      <c r="T187" s="11">
        <f t="shared" si="14"/>
        <v>43244.208333333328</v>
      </c>
    </row>
    <row r="188" spans="1:20" ht="17">
      <c r="A188">
        <v>186</v>
      </c>
      <c r="B188" s="3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7">
        <f t="shared" si="12"/>
        <v>31.934684684684683</v>
      </c>
      <c r="P188" s="5">
        <f t="shared" si="16"/>
        <v>32.006772009029348</v>
      </c>
      <c r="Q188" s="17" t="str">
        <f t="shared" si="15"/>
        <v>theater</v>
      </c>
      <c r="R188" s="5" t="str">
        <f t="shared" si="17"/>
        <v>plays</v>
      </c>
      <c r="S188" s="11">
        <f t="shared" si="13"/>
        <v>41782.208333333336</v>
      </c>
      <c r="T188" s="11">
        <f t="shared" si="14"/>
        <v>41797.208333333336</v>
      </c>
    </row>
    <row r="189" spans="1:20" ht="17">
      <c r="A189">
        <v>187</v>
      </c>
      <c r="B189" s="3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7">
        <f t="shared" si="12"/>
        <v>229.87375415282392</v>
      </c>
      <c r="P189" s="5">
        <f t="shared" si="16"/>
        <v>95.966712898751737</v>
      </c>
      <c r="Q189" s="17" t="str">
        <f t="shared" si="15"/>
        <v>film &amp; video</v>
      </c>
      <c r="R189" s="5" t="str">
        <f t="shared" si="17"/>
        <v>shorts</v>
      </c>
      <c r="S189" s="11">
        <f t="shared" si="13"/>
        <v>41328.25</v>
      </c>
      <c r="T189" s="11">
        <f t="shared" si="14"/>
        <v>41356.208333333336</v>
      </c>
    </row>
    <row r="190" spans="1:20" ht="17">
      <c r="A190">
        <v>188</v>
      </c>
      <c r="B190" s="3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7">
        <f t="shared" si="12"/>
        <v>32.012195121951223</v>
      </c>
      <c r="P190" s="5">
        <f t="shared" si="16"/>
        <v>75</v>
      </c>
      <c r="Q190" s="17" t="str">
        <f t="shared" si="15"/>
        <v>theater</v>
      </c>
      <c r="R190" s="5" t="str">
        <f t="shared" si="17"/>
        <v>plays</v>
      </c>
      <c r="S190" s="11">
        <f t="shared" si="13"/>
        <v>41975.25</v>
      </c>
      <c r="T190" s="11">
        <f t="shared" si="14"/>
        <v>41976.25</v>
      </c>
    </row>
    <row r="191" spans="1:20" ht="17">
      <c r="A191">
        <v>189</v>
      </c>
      <c r="B191" s="3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7">
        <f t="shared" si="12"/>
        <v>23.525352848928385</v>
      </c>
      <c r="P191" s="5">
        <f t="shared" si="16"/>
        <v>102.0498866213152</v>
      </c>
      <c r="Q191" s="17" t="str">
        <f t="shared" si="15"/>
        <v>theater</v>
      </c>
      <c r="R191" s="5" t="str">
        <f t="shared" si="17"/>
        <v>plays</v>
      </c>
      <c r="S191" s="11">
        <f t="shared" si="13"/>
        <v>42433.25</v>
      </c>
      <c r="T191" s="11">
        <f t="shared" si="14"/>
        <v>42433.25</v>
      </c>
    </row>
    <row r="192" spans="1:20" ht="17">
      <c r="A192">
        <v>190</v>
      </c>
      <c r="B192" s="3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7">
        <f t="shared" si="12"/>
        <v>68.594594594594597</v>
      </c>
      <c r="P192" s="5">
        <f t="shared" si="16"/>
        <v>105.75</v>
      </c>
      <c r="Q192" s="17" t="str">
        <f t="shared" si="15"/>
        <v>theater</v>
      </c>
      <c r="R192" s="5" t="str">
        <f t="shared" si="17"/>
        <v>plays</v>
      </c>
      <c r="S192" s="11">
        <f t="shared" si="13"/>
        <v>41429.208333333336</v>
      </c>
      <c r="T192" s="11">
        <f t="shared" si="14"/>
        <v>41430.208333333336</v>
      </c>
    </row>
    <row r="193" spans="1:20" ht="17">
      <c r="A193">
        <v>191</v>
      </c>
      <c r="B193" s="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7">
        <f t="shared" si="12"/>
        <v>37.952380952380949</v>
      </c>
      <c r="P193" s="5">
        <f t="shared" si="16"/>
        <v>37.069767441860463</v>
      </c>
      <c r="Q193" s="17" t="str">
        <f t="shared" si="15"/>
        <v>theater</v>
      </c>
      <c r="R193" s="5" t="str">
        <f t="shared" si="17"/>
        <v>plays</v>
      </c>
      <c r="S193" s="11">
        <f t="shared" si="13"/>
        <v>43536.208333333328</v>
      </c>
      <c r="T193" s="11">
        <f t="shared" si="14"/>
        <v>43539.208333333328</v>
      </c>
    </row>
    <row r="194" spans="1:20" ht="17">
      <c r="A194">
        <v>192</v>
      </c>
      <c r="B194" s="3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7">
        <f t="shared" ref="O194:O257" si="18">(E194*100)/D194</f>
        <v>19.992957746478872</v>
      </c>
      <c r="P194" s="5">
        <f t="shared" si="16"/>
        <v>35.049382716049379</v>
      </c>
      <c r="Q194" s="17" t="str">
        <f t="shared" si="15"/>
        <v>music</v>
      </c>
      <c r="R194" s="5" t="str">
        <f t="shared" si="17"/>
        <v>rock</v>
      </c>
      <c r="S194" s="11">
        <f t="shared" ref="S194:S257" si="19">(((J194/60)/60)/24)+DATE(1970,1,1)</f>
        <v>41817.208333333336</v>
      </c>
      <c r="T194" s="11">
        <f t="shared" ref="T194:T257" si="20">(((K194/60)/60)/24)+DATE(1970,1,1)</f>
        <v>41821.208333333336</v>
      </c>
    </row>
    <row r="195" spans="1:20" ht="17">
      <c r="A195">
        <v>193</v>
      </c>
      <c r="B195" s="3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7">
        <f t="shared" si="18"/>
        <v>45.636363636363633</v>
      </c>
      <c r="P195" s="5">
        <f t="shared" si="16"/>
        <v>46.338461538461537</v>
      </c>
      <c r="Q195" s="17" t="str">
        <f t="shared" ref="Q195:Q258" si="21">LEFT(N195,FIND("/",N195)-1)</f>
        <v>music</v>
      </c>
      <c r="R195" s="5" t="str">
        <f t="shared" si="17"/>
        <v>indie rock</v>
      </c>
      <c r="S195" s="11">
        <f t="shared" si="19"/>
        <v>43198.208333333328</v>
      </c>
      <c r="T195" s="11">
        <f t="shared" si="20"/>
        <v>43202.208333333328</v>
      </c>
    </row>
    <row r="196" spans="1:20" ht="17">
      <c r="A196">
        <v>194</v>
      </c>
      <c r="B196" s="3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7">
        <f t="shared" si="18"/>
        <v>122.7605633802817</v>
      </c>
      <c r="P196" s="5">
        <f t="shared" ref="P196:P259" si="22">(E196/G196)</f>
        <v>69.174603174603178</v>
      </c>
      <c r="Q196" s="17" t="str">
        <f t="shared" si="21"/>
        <v>music</v>
      </c>
      <c r="R196" s="5" t="str">
        <f t="shared" si="17"/>
        <v>metal</v>
      </c>
      <c r="S196" s="11">
        <f t="shared" si="19"/>
        <v>42261.208333333328</v>
      </c>
      <c r="T196" s="11">
        <f t="shared" si="20"/>
        <v>42277.208333333328</v>
      </c>
    </row>
    <row r="197" spans="1:20" ht="17">
      <c r="A197">
        <v>195</v>
      </c>
      <c r="B197" s="3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7">
        <f t="shared" si="18"/>
        <v>361.75316455696202</v>
      </c>
      <c r="P197" s="5">
        <f t="shared" si="22"/>
        <v>109.07824427480917</v>
      </c>
      <c r="Q197" s="17" t="str">
        <f t="shared" si="21"/>
        <v>music</v>
      </c>
      <c r="R197" s="5" t="str">
        <f t="shared" si="17"/>
        <v>electric music</v>
      </c>
      <c r="S197" s="11">
        <f t="shared" si="19"/>
        <v>43310.208333333328</v>
      </c>
      <c r="T197" s="11">
        <f t="shared" si="20"/>
        <v>43317.208333333328</v>
      </c>
    </row>
    <row r="198" spans="1:20" ht="17">
      <c r="A198">
        <v>196</v>
      </c>
      <c r="B198" s="3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7">
        <f t="shared" si="18"/>
        <v>63.146341463414636</v>
      </c>
      <c r="P198" s="5">
        <f t="shared" si="22"/>
        <v>51.78</v>
      </c>
      <c r="Q198" s="17" t="str">
        <f t="shared" si="21"/>
        <v>technology</v>
      </c>
      <c r="R198" s="5" t="str">
        <f t="shared" ref="R198:R261" si="23">RIGHT(N198,LEN(N198)-FIND("/",N198))</f>
        <v>wearables</v>
      </c>
      <c r="S198" s="11">
        <f t="shared" si="19"/>
        <v>42616.208333333328</v>
      </c>
      <c r="T198" s="11">
        <f t="shared" si="20"/>
        <v>42635.208333333328</v>
      </c>
    </row>
    <row r="199" spans="1:20" ht="17">
      <c r="A199">
        <v>197</v>
      </c>
      <c r="B199" s="3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7">
        <f t="shared" si="18"/>
        <v>298.20475319926874</v>
      </c>
      <c r="P199" s="5">
        <f t="shared" si="22"/>
        <v>82.010055304172951</v>
      </c>
      <c r="Q199" s="17" t="str">
        <f t="shared" si="21"/>
        <v>film &amp; video</v>
      </c>
      <c r="R199" s="5" t="str">
        <f t="shared" si="23"/>
        <v>drama</v>
      </c>
      <c r="S199" s="11">
        <f t="shared" si="19"/>
        <v>42909.208333333328</v>
      </c>
      <c r="T199" s="11">
        <f t="shared" si="20"/>
        <v>42923.208333333328</v>
      </c>
    </row>
    <row r="200" spans="1:20" ht="17">
      <c r="A200">
        <v>198</v>
      </c>
      <c r="B200" s="3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7">
        <f t="shared" si="18"/>
        <v>9.5585443037974684</v>
      </c>
      <c r="P200" s="5">
        <f t="shared" si="22"/>
        <v>35.958333333333336</v>
      </c>
      <c r="Q200" s="17" t="str">
        <f t="shared" si="21"/>
        <v>music</v>
      </c>
      <c r="R200" s="5" t="str">
        <f t="shared" si="23"/>
        <v>electric music</v>
      </c>
      <c r="S200" s="11">
        <f t="shared" si="19"/>
        <v>40396.208333333336</v>
      </c>
      <c r="T200" s="11">
        <f t="shared" si="20"/>
        <v>40425.208333333336</v>
      </c>
    </row>
    <row r="201" spans="1:20" ht="17">
      <c r="A201">
        <v>199</v>
      </c>
      <c r="B201" s="3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7">
        <f t="shared" si="18"/>
        <v>53.777777777777779</v>
      </c>
      <c r="P201" s="5">
        <f t="shared" si="22"/>
        <v>74.461538461538467</v>
      </c>
      <c r="Q201" s="17" t="str">
        <f t="shared" si="21"/>
        <v>music</v>
      </c>
      <c r="R201" s="5" t="str">
        <f t="shared" si="23"/>
        <v>rock</v>
      </c>
      <c r="S201" s="11">
        <f t="shared" si="19"/>
        <v>42192.208333333328</v>
      </c>
      <c r="T201" s="11">
        <f t="shared" si="20"/>
        <v>42196.208333333328</v>
      </c>
    </row>
    <row r="202" spans="1:20" ht="17">
      <c r="A202">
        <v>200</v>
      </c>
      <c r="B202" s="3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7">
        <f t="shared" si="18"/>
        <v>2</v>
      </c>
      <c r="P202" s="5">
        <f t="shared" si="22"/>
        <v>2</v>
      </c>
      <c r="Q202" s="17" t="str">
        <f t="shared" si="21"/>
        <v>theater</v>
      </c>
      <c r="R202" s="5" t="str">
        <f t="shared" si="23"/>
        <v>plays</v>
      </c>
      <c r="S202" s="11">
        <f t="shared" si="19"/>
        <v>40262.208333333336</v>
      </c>
      <c r="T202" s="11">
        <f t="shared" si="20"/>
        <v>40273.208333333336</v>
      </c>
    </row>
    <row r="203" spans="1:20" ht="34">
      <c r="A203">
        <v>201</v>
      </c>
      <c r="B203" s="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7">
        <f t="shared" si="18"/>
        <v>681.19047619047615</v>
      </c>
      <c r="P203" s="5">
        <f t="shared" si="22"/>
        <v>91.114649681528661</v>
      </c>
      <c r="Q203" s="17" t="str">
        <f t="shared" si="21"/>
        <v>technology</v>
      </c>
      <c r="R203" s="5" t="str">
        <f t="shared" si="23"/>
        <v>web</v>
      </c>
      <c r="S203" s="11">
        <f t="shared" si="19"/>
        <v>41845.208333333336</v>
      </c>
      <c r="T203" s="11">
        <f t="shared" si="20"/>
        <v>41863.208333333336</v>
      </c>
    </row>
    <row r="204" spans="1:20" ht="17">
      <c r="A204">
        <v>202</v>
      </c>
      <c r="B204" s="3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7">
        <f t="shared" si="18"/>
        <v>78.831325301204814</v>
      </c>
      <c r="P204" s="5">
        <f t="shared" si="22"/>
        <v>79.792682926829272</v>
      </c>
      <c r="Q204" s="17" t="str">
        <f t="shared" si="21"/>
        <v>food</v>
      </c>
      <c r="R204" s="5" t="str">
        <f t="shared" si="23"/>
        <v>food trucks</v>
      </c>
      <c r="S204" s="11">
        <f t="shared" si="19"/>
        <v>40818.208333333336</v>
      </c>
      <c r="T204" s="11">
        <f t="shared" si="20"/>
        <v>40822.208333333336</v>
      </c>
    </row>
    <row r="205" spans="1:20" ht="34">
      <c r="A205">
        <v>203</v>
      </c>
      <c r="B205" s="3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7">
        <f t="shared" si="18"/>
        <v>134.40792216817235</v>
      </c>
      <c r="P205" s="5">
        <f t="shared" si="22"/>
        <v>42.999777678968428</v>
      </c>
      <c r="Q205" s="17" t="str">
        <f t="shared" si="21"/>
        <v>theater</v>
      </c>
      <c r="R205" s="5" t="str">
        <f t="shared" si="23"/>
        <v>plays</v>
      </c>
      <c r="S205" s="11">
        <f t="shared" si="19"/>
        <v>42752.25</v>
      </c>
      <c r="T205" s="11">
        <f t="shared" si="20"/>
        <v>42754.25</v>
      </c>
    </row>
    <row r="206" spans="1:20" ht="17">
      <c r="A206">
        <v>204</v>
      </c>
      <c r="B206" s="3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7">
        <f t="shared" si="18"/>
        <v>3.3719999999999999</v>
      </c>
      <c r="P206" s="5">
        <f t="shared" si="22"/>
        <v>63.225000000000001</v>
      </c>
      <c r="Q206" s="17" t="str">
        <f t="shared" si="21"/>
        <v>music</v>
      </c>
      <c r="R206" s="5" t="str">
        <f t="shared" si="23"/>
        <v>jazz</v>
      </c>
      <c r="S206" s="11">
        <f t="shared" si="19"/>
        <v>40636.208333333336</v>
      </c>
      <c r="T206" s="11">
        <f t="shared" si="20"/>
        <v>40646.208333333336</v>
      </c>
    </row>
    <row r="207" spans="1:20" ht="17">
      <c r="A207">
        <v>205</v>
      </c>
      <c r="B207" s="3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7">
        <f t="shared" si="18"/>
        <v>431.84615384615387</v>
      </c>
      <c r="P207" s="5">
        <f t="shared" si="22"/>
        <v>70.174999999999997</v>
      </c>
      <c r="Q207" s="17" t="str">
        <f t="shared" si="21"/>
        <v>theater</v>
      </c>
      <c r="R207" s="5" t="str">
        <f t="shared" si="23"/>
        <v>plays</v>
      </c>
      <c r="S207" s="11">
        <f t="shared" si="19"/>
        <v>43390.208333333328</v>
      </c>
      <c r="T207" s="11">
        <f t="shared" si="20"/>
        <v>43402.208333333328</v>
      </c>
    </row>
    <row r="208" spans="1:20" ht="17">
      <c r="A208">
        <v>206</v>
      </c>
      <c r="B208" s="3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7">
        <f t="shared" si="18"/>
        <v>38.844444444444441</v>
      </c>
      <c r="P208" s="5">
        <f t="shared" si="22"/>
        <v>61.333333333333336</v>
      </c>
      <c r="Q208" s="17" t="str">
        <f t="shared" si="21"/>
        <v>publishing</v>
      </c>
      <c r="R208" s="5" t="str">
        <f t="shared" si="23"/>
        <v>fiction</v>
      </c>
      <c r="S208" s="11">
        <f t="shared" si="19"/>
        <v>40236.25</v>
      </c>
      <c r="T208" s="11">
        <f t="shared" si="20"/>
        <v>40245.25</v>
      </c>
    </row>
    <row r="209" spans="1:20" ht="34">
      <c r="A209">
        <v>207</v>
      </c>
      <c r="B209" s="3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7">
        <f t="shared" si="18"/>
        <v>425.7</v>
      </c>
      <c r="P209" s="5">
        <f t="shared" si="22"/>
        <v>99</v>
      </c>
      <c r="Q209" s="17" t="str">
        <f t="shared" si="21"/>
        <v>music</v>
      </c>
      <c r="R209" s="5" t="str">
        <f t="shared" si="23"/>
        <v>rock</v>
      </c>
      <c r="S209" s="11">
        <f t="shared" si="19"/>
        <v>43340.208333333328</v>
      </c>
      <c r="T209" s="11">
        <f t="shared" si="20"/>
        <v>43360.208333333328</v>
      </c>
    </row>
    <row r="210" spans="1:20" ht="17">
      <c r="A210">
        <v>208</v>
      </c>
      <c r="B210" s="3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7">
        <f t="shared" si="18"/>
        <v>101.12239715591672</v>
      </c>
      <c r="P210" s="5">
        <f t="shared" si="22"/>
        <v>96.984900146127615</v>
      </c>
      <c r="Q210" s="17" t="str">
        <f t="shared" si="21"/>
        <v>film &amp; video</v>
      </c>
      <c r="R210" s="5" t="str">
        <f t="shared" si="23"/>
        <v>documentary</v>
      </c>
      <c r="S210" s="11">
        <f t="shared" si="19"/>
        <v>43048.25</v>
      </c>
      <c r="T210" s="11">
        <f t="shared" si="20"/>
        <v>43072.25</v>
      </c>
    </row>
    <row r="211" spans="1:20" ht="17">
      <c r="A211">
        <v>209</v>
      </c>
      <c r="B211" s="3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7">
        <f t="shared" si="18"/>
        <v>21.188688946015425</v>
      </c>
      <c r="P211" s="5">
        <f t="shared" si="22"/>
        <v>51.004950495049506</v>
      </c>
      <c r="Q211" s="17" t="str">
        <f t="shared" si="21"/>
        <v>film &amp; video</v>
      </c>
      <c r="R211" s="5" t="str">
        <f t="shared" si="23"/>
        <v>documentary</v>
      </c>
      <c r="S211" s="11">
        <f t="shared" si="19"/>
        <v>42496.208333333328</v>
      </c>
      <c r="T211" s="11">
        <f t="shared" si="20"/>
        <v>42503.208333333328</v>
      </c>
    </row>
    <row r="212" spans="1:20" ht="17">
      <c r="A212">
        <v>210</v>
      </c>
      <c r="B212" s="3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7">
        <f t="shared" si="18"/>
        <v>67.425531914893611</v>
      </c>
      <c r="P212" s="5">
        <f t="shared" si="22"/>
        <v>28.044247787610619</v>
      </c>
      <c r="Q212" s="17" t="str">
        <f t="shared" si="21"/>
        <v>film &amp; video</v>
      </c>
      <c r="R212" s="5" t="str">
        <f t="shared" si="23"/>
        <v>science fiction</v>
      </c>
      <c r="S212" s="11">
        <f t="shared" si="19"/>
        <v>42797.25</v>
      </c>
      <c r="T212" s="11">
        <f t="shared" si="20"/>
        <v>42824.208333333328</v>
      </c>
    </row>
    <row r="213" spans="1:20" ht="34">
      <c r="A213">
        <v>211</v>
      </c>
      <c r="B213" s="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7">
        <f t="shared" si="18"/>
        <v>94.923371647509583</v>
      </c>
      <c r="P213" s="5">
        <f t="shared" si="22"/>
        <v>60.984615384615381</v>
      </c>
      <c r="Q213" s="17" t="str">
        <f t="shared" si="21"/>
        <v>theater</v>
      </c>
      <c r="R213" s="5" t="str">
        <f t="shared" si="23"/>
        <v>plays</v>
      </c>
      <c r="S213" s="11">
        <f t="shared" si="19"/>
        <v>41513.208333333336</v>
      </c>
      <c r="T213" s="11">
        <f t="shared" si="20"/>
        <v>41537.208333333336</v>
      </c>
    </row>
    <row r="214" spans="1:20" ht="34">
      <c r="A214">
        <v>212</v>
      </c>
      <c r="B214" s="3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7">
        <f t="shared" si="18"/>
        <v>151.85185185185185</v>
      </c>
      <c r="P214" s="5">
        <f t="shared" si="22"/>
        <v>73.214285714285708</v>
      </c>
      <c r="Q214" s="17" t="str">
        <f t="shared" si="21"/>
        <v>theater</v>
      </c>
      <c r="R214" s="5" t="str">
        <f t="shared" si="23"/>
        <v>plays</v>
      </c>
      <c r="S214" s="11">
        <f t="shared" si="19"/>
        <v>43814.25</v>
      </c>
      <c r="T214" s="11">
        <f t="shared" si="20"/>
        <v>43860.25</v>
      </c>
    </row>
    <row r="215" spans="1:20" ht="34">
      <c r="A215">
        <v>213</v>
      </c>
      <c r="B215" s="3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7">
        <f t="shared" si="18"/>
        <v>195.16382252559728</v>
      </c>
      <c r="P215" s="5">
        <f t="shared" si="22"/>
        <v>39.997435299603637</v>
      </c>
      <c r="Q215" s="17" t="str">
        <f t="shared" si="21"/>
        <v>music</v>
      </c>
      <c r="R215" s="5" t="str">
        <f t="shared" si="23"/>
        <v>indie rock</v>
      </c>
      <c r="S215" s="11">
        <f t="shared" si="19"/>
        <v>40488.208333333336</v>
      </c>
      <c r="T215" s="11">
        <f t="shared" si="20"/>
        <v>40496.25</v>
      </c>
    </row>
    <row r="216" spans="1:20" ht="17">
      <c r="A216">
        <v>214</v>
      </c>
      <c r="B216" s="3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7">
        <f t="shared" si="18"/>
        <v>1023.1428571428571</v>
      </c>
      <c r="P216" s="5">
        <f t="shared" si="22"/>
        <v>86.812121212121212</v>
      </c>
      <c r="Q216" s="17" t="str">
        <f t="shared" si="21"/>
        <v>music</v>
      </c>
      <c r="R216" s="5" t="str">
        <f t="shared" si="23"/>
        <v>rock</v>
      </c>
      <c r="S216" s="11">
        <f t="shared" si="19"/>
        <v>40409.208333333336</v>
      </c>
      <c r="T216" s="11">
        <f t="shared" si="20"/>
        <v>40415.208333333336</v>
      </c>
    </row>
    <row r="217" spans="1:20" ht="17">
      <c r="A217">
        <v>215</v>
      </c>
      <c r="B217" s="3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7">
        <f t="shared" si="18"/>
        <v>3.8418367346938775</v>
      </c>
      <c r="P217" s="5">
        <f t="shared" si="22"/>
        <v>42.125874125874127</v>
      </c>
      <c r="Q217" s="17" t="str">
        <f t="shared" si="21"/>
        <v>theater</v>
      </c>
      <c r="R217" s="5" t="str">
        <f t="shared" si="23"/>
        <v>plays</v>
      </c>
      <c r="S217" s="11">
        <f t="shared" si="19"/>
        <v>43509.25</v>
      </c>
      <c r="T217" s="11">
        <f t="shared" si="20"/>
        <v>43511.25</v>
      </c>
    </row>
    <row r="218" spans="1:20" ht="17">
      <c r="A218">
        <v>216</v>
      </c>
      <c r="B218" s="3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7">
        <f t="shared" si="18"/>
        <v>155.0706655710764</v>
      </c>
      <c r="P218" s="5">
        <f t="shared" si="22"/>
        <v>103.97851239669421</v>
      </c>
      <c r="Q218" s="17" t="str">
        <f t="shared" si="21"/>
        <v>theater</v>
      </c>
      <c r="R218" s="5" t="str">
        <f t="shared" si="23"/>
        <v>plays</v>
      </c>
      <c r="S218" s="11">
        <f t="shared" si="19"/>
        <v>40869.25</v>
      </c>
      <c r="T218" s="11">
        <f t="shared" si="20"/>
        <v>40871.25</v>
      </c>
    </row>
    <row r="219" spans="1:20" ht="17">
      <c r="A219">
        <v>217</v>
      </c>
      <c r="B219" s="3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7">
        <f t="shared" si="18"/>
        <v>44.753477588871718</v>
      </c>
      <c r="P219" s="5">
        <f t="shared" si="22"/>
        <v>62.003211991434689</v>
      </c>
      <c r="Q219" s="17" t="str">
        <f t="shared" si="21"/>
        <v>film &amp; video</v>
      </c>
      <c r="R219" s="5" t="str">
        <f t="shared" si="23"/>
        <v>science fiction</v>
      </c>
      <c r="S219" s="11">
        <f t="shared" si="19"/>
        <v>43583.208333333328</v>
      </c>
      <c r="T219" s="11">
        <f t="shared" si="20"/>
        <v>43592.208333333328</v>
      </c>
    </row>
    <row r="220" spans="1:20" ht="17">
      <c r="A220">
        <v>218</v>
      </c>
      <c r="B220" s="3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7">
        <f t="shared" si="18"/>
        <v>215.94736842105263</v>
      </c>
      <c r="P220" s="5">
        <f t="shared" si="22"/>
        <v>31.005037783375315</v>
      </c>
      <c r="Q220" s="17" t="str">
        <f t="shared" si="21"/>
        <v>film &amp; video</v>
      </c>
      <c r="R220" s="5" t="str">
        <f t="shared" si="23"/>
        <v>shorts</v>
      </c>
      <c r="S220" s="11">
        <f t="shared" si="19"/>
        <v>40858.25</v>
      </c>
      <c r="T220" s="11">
        <f t="shared" si="20"/>
        <v>40892.25</v>
      </c>
    </row>
    <row r="221" spans="1:20" ht="17">
      <c r="A221">
        <v>219</v>
      </c>
      <c r="B221" s="3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7">
        <f t="shared" si="18"/>
        <v>332.12709832134294</v>
      </c>
      <c r="P221" s="5">
        <f t="shared" si="22"/>
        <v>89.991552956465242</v>
      </c>
      <c r="Q221" s="17" t="str">
        <f t="shared" si="21"/>
        <v>film &amp; video</v>
      </c>
      <c r="R221" s="5" t="str">
        <f t="shared" si="23"/>
        <v>animation</v>
      </c>
      <c r="S221" s="11">
        <f t="shared" si="19"/>
        <v>41137.208333333336</v>
      </c>
      <c r="T221" s="11">
        <f t="shared" si="20"/>
        <v>41149.208333333336</v>
      </c>
    </row>
    <row r="222" spans="1:20" ht="17">
      <c r="A222">
        <v>220</v>
      </c>
      <c r="B222" s="3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7">
        <f t="shared" si="18"/>
        <v>8.4430379746835449</v>
      </c>
      <c r="P222" s="5">
        <f t="shared" si="22"/>
        <v>39.235294117647058</v>
      </c>
      <c r="Q222" s="17" t="str">
        <f t="shared" si="21"/>
        <v>theater</v>
      </c>
      <c r="R222" s="5" t="str">
        <f t="shared" si="23"/>
        <v>plays</v>
      </c>
      <c r="S222" s="11">
        <f t="shared" si="19"/>
        <v>40725.208333333336</v>
      </c>
      <c r="T222" s="11">
        <f t="shared" si="20"/>
        <v>40743.208333333336</v>
      </c>
    </row>
    <row r="223" spans="1:20" ht="34">
      <c r="A223">
        <v>221</v>
      </c>
      <c r="B223" s="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7">
        <f t="shared" si="18"/>
        <v>98.625514403292186</v>
      </c>
      <c r="P223" s="5">
        <f t="shared" si="22"/>
        <v>54.993116108306566</v>
      </c>
      <c r="Q223" s="17" t="str">
        <f t="shared" si="21"/>
        <v>food</v>
      </c>
      <c r="R223" s="5" t="str">
        <f t="shared" si="23"/>
        <v>food trucks</v>
      </c>
      <c r="S223" s="11">
        <f t="shared" si="19"/>
        <v>41081.208333333336</v>
      </c>
      <c r="T223" s="11">
        <f t="shared" si="20"/>
        <v>41083.208333333336</v>
      </c>
    </row>
    <row r="224" spans="1:20" ht="17">
      <c r="A224">
        <v>222</v>
      </c>
      <c r="B224" s="3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7">
        <f t="shared" si="18"/>
        <v>137.97916666666666</v>
      </c>
      <c r="P224" s="5">
        <f t="shared" si="22"/>
        <v>47.992753623188406</v>
      </c>
      <c r="Q224" s="17" t="str">
        <f t="shared" si="21"/>
        <v>photography</v>
      </c>
      <c r="R224" s="5" t="str">
        <f t="shared" si="23"/>
        <v>photography books</v>
      </c>
      <c r="S224" s="11">
        <f t="shared" si="19"/>
        <v>41914.208333333336</v>
      </c>
      <c r="T224" s="11">
        <f t="shared" si="20"/>
        <v>41915.208333333336</v>
      </c>
    </row>
    <row r="225" spans="1:20" ht="17">
      <c r="A225">
        <v>223</v>
      </c>
      <c r="B225" s="3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7">
        <f t="shared" si="18"/>
        <v>93.81099656357388</v>
      </c>
      <c r="P225" s="5">
        <f t="shared" si="22"/>
        <v>87.966702470461868</v>
      </c>
      <c r="Q225" s="17" t="str">
        <f t="shared" si="21"/>
        <v>theater</v>
      </c>
      <c r="R225" s="5" t="str">
        <f t="shared" si="23"/>
        <v>plays</v>
      </c>
      <c r="S225" s="11">
        <f t="shared" si="19"/>
        <v>42445.208333333328</v>
      </c>
      <c r="T225" s="11">
        <f t="shared" si="20"/>
        <v>42459.208333333328</v>
      </c>
    </row>
    <row r="226" spans="1:20" ht="17">
      <c r="A226">
        <v>224</v>
      </c>
      <c r="B226" s="3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7">
        <f t="shared" si="18"/>
        <v>403.63930885529157</v>
      </c>
      <c r="P226" s="5">
        <f t="shared" si="22"/>
        <v>51.999165275459099</v>
      </c>
      <c r="Q226" s="17" t="str">
        <f t="shared" si="21"/>
        <v>film &amp; video</v>
      </c>
      <c r="R226" s="5" t="str">
        <f t="shared" si="23"/>
        <v>science fiction</v>
      </c>
      <c r="S226" s="11">
        <f t="shared" si="19"/>
        <v>41906.208333333336</v>
      </c>
      <c r="T226" s="11">
        <f t="shared" si="20"/>
        <v>41951.25</v>
      </c>
    </row>
    <row r="227" spans="1:20" ht="17">
      <c r="A227">
        <v>225</v>
      </c>
      <c r="B227" s="3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7">
        <f t="shared" si="18"/>
        <v>260.1740412979351</v>
      </c>
      <c r="P227" s="5">
        <f t="shared" si="22"/>
        <v>29.999659863945578</v>
      </c>
      <c r="Q227" s="17" t="str">
        <f t="shared" si="21"/>
        <v>music</v>
      </c>
      <c r="R227" s="5" t="str">
        <f t="shared" si="23"/>
        <v>rock</v>
      </c>
      <c r="S227" s="11">
        <f t="shared" si="19"/>
        <v>41762.208333333336</v>
      </c>
      <c r="T227" s="11">
        <f t="shared" si="20"/>
        <v>41762.208333333336</v>
      </c>
    </row>
    <row r="228" spans="1:20" ht="17">
      <c r="A228">
        <v>226</v>
      </c>
      <c r="B228" s="3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7">
        <f t="shared" si="18"/>
        <v>366.63333333333333</v>
      </c>
      <c r="P228" s="5">
        <f t="shared" si="22"/>
        <v>98.205357142857139</v>
      </c>
      <c r="Q228" s="17" t="str">
        <f t="shared" si="21"/>
        <v>photography</v>
      </c>
      <c r="R228" s="5" t="str">
        <f t="shared" si="23"/>
        <v>photography books</v>
      </c>
      <c r="S228" s="11">
        <f t="shared" si="19"/>
        <v>40276.208333333336</v>
      </c>
      <c r="T228" s="11">
        <f t="shared" si="20"/>
        <v>40313.208333333336</v>
      </c>
    </row>
    <row r="229" spans="1:20" ht="17">
      <c r="A229">
        <v>227</v>
      </c>
      <c r="B229" s="3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7">
        <f t="shared" si="18"/>
        <v>168.72085385878489</v>
      </c>
      <c r="P229" s="5">
        <f t="shared" si="22"/>
        <v>108.96182396606575</v>
      </c>
      <c r="Q229" s="17" t="str">
        <f t="shared" si="21"/>
        <v>games</v>
      </c>
      <c r="R229" s="5" t="str">
        <f t="shared" si="23"/>
        <v>mobile games</v>
      </c>
      <c r="S229" s="11">
        <f t="shared" si="19"/>
        <v>42139.208333333328</v>
      </c>
      <c r="T229" s="11">
        <f t="shared" si="20"/>
        <v>42145.208333333328</v>
      </c>
    </row>
    <row r="230" spans="1:20" ht="17">
      <c r="A230">
        <v>228</v>
      </c>
      <c r="B230" s="3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7">
        <f t="shared" si="18"/>
        <v>119.90717911530095</v>
      </c>
      <c r="P230" s="5">
        <f t="shared" si="22"/>
        <v>66.998379254457049</v>
      </c>
      <c r="Q230" s="17" t="str">
        <f t="shared" si="21"/>
        <v>film &amp; video</v>
      </c>
      <c r="R230" s="5" t="str">
        <f t="shared" si="23"/>
        <v>animation</v>
      </c>
      <c r="S230" s="11">
        <f t="shared" si="19"/>
        <v>42613.208333333328</v>
      </c>
      <c r="T230" s="11">
        <f t="shared" si="20"/>
        <v>42638.208333333328</v>
      </c>
    </row>
    <row r="231" spans="1:20" ht="17">
      <c r="A231">
        <v>229</v>
      </c>
      <c r="B231" s="3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7">
        <f t="shared" si="18"/>
        <v>193.68925233644859</v>
      </c>
      <c r="P231" s="5">
        <f t="shared" si="22"/>
        <v>64.99333594668758</v>
      </c>
      <c r="Q231" s="17" t="str">
        <f t="shared" si="21"/>
        <v>games</v>
      </c>
      <c r="R231" s="5" t="str">
        <f t="shared" si="23"/>
        <v>mobile games</v>
      </c>
      <c r="S231" s="11">
        <f t="shared" si="19"/>
        <v>42887.208333333328</v>
      </c>
      <c r="T231" s="11">
        <f t="shared" si="20"/>
        <v>42935.208333333328</v>
      </c>
    </row>
    <row r="232" spans="1:20" ht="17">
      <c r="A232">
        <v>230</v>
      </c>
      <c r="B232" s="3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7">
        <f t="shared" si="18"/>
        <v>420.16666666666669</v>
      </c>
      <c r="P232" s="5">
        <f t="shared" si="22"/>
        <v>99.841584158415841</v>
      </c>
      <c r="Q232" s="17" t="str">
        <f t="shared" si="21"/>
        <v>games</v>
      </c>
      <c r="R232" s="5" t="str">
        <f t="shared" si="23"/>
        <v>video games</v>
      </c>
      <c r="S232" s="11">
        <f t="shared" si="19"/>
        <v>43805.25</v>
      </c>
      <c r="T232" s="11">
        <f t="shared" si="20"/>
        <v>43805.25</v>
      </c>
    </row>
    <row r="233" spans="1:20" ht="17">
      <c r="A233">
        <v>231</v>
      </c>
      <c r="B233" s="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7">
        <f t="shared" si="18"/>
        <v>76.708333333333329</v>
      </c>
      <c r="P233" s="5">
        <f t="shared" si="22"/>
        <v>82.432835820895519</v>
      </c>
      <c r="Q233" s="17" t="str">
        <f t="shared" si="21"/>
        <v>theater</v>
      </c>
      <c r="R233" s="5" t="str">
        <f t="shared" si="23"/>
        <v>plays</v>
      </c>
      <c r="S233" s="11">
        <f t="shared" si="19"/>
        <v>41415.208333333336</v>
      </c>
      <c r="T233" s="11">
        <f t="shared" si="20"/>
        <v>41473.208333333336</v>
      </c>
    </row>
    <row r="234" spans="1:20" ht="17">
      <c r="A234">
        <v>232</v>
      </c>
      <c r="B234" s="3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7">
        <f t="shared" si="18"/>
        <v>171.26470588235293</v>
      </c>
      <c r="P234" s="5">
        <f t="shared" si="22"/>
        <v>63.293478260869563</v>
      </c>
      <c r="Q234" s="17" t="str">
        <f t="shared" si="21"/>
        <v>theater</v>
      </c>
      <c r="R234" s="5" t="str">
        <f t="shared" si="23"/>
        <v>plays</v>
      </c>
      <c r="S234" s="11">
        <f t="shared" si="19"/>
        <v>42576.208333333328</v>
      </c>
      <c r="T234" s="11">
        <f t="shared" si="20"/>
        <v>42577.208333333328</v>
      </c>
    </row>
    <row r="235" spans="1:20" ht="17">
      <c r="A235">
        <v>233</v>
      </c>
      <c r="B235" s="3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7">
        <f t="shared" si="18"/>
        <v>157.89473684210526</v>
      </c>
      <c r="P235" s="5">
        <f t="shared" si="22"/>
        <v>96.774193548387103</v>
      </c>
      <c r="Q235" s="17" t="str">
        <f t="shared" si="21"/>
        <v>film &amp; video</v>
      </c>
      <c r="R235" s="5" t="str">
        <f t="shared" si="23"/>
        <v>animation</v>
      </c>
      <c r="S235" s="11">
        <f t="shared" si="19"/>
        <v>40706.208333333336</v>
      </c>
      <c r="T235" s="11">
        <f t="shared" si="20"/>
        <v>40722.208333333336</v>
      </c>
    </row>
    <row r="236" spans="1:20" ht="17">
      <c r="A236">
        <v>234</v>
      </c>
      <c r="B236" s="3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7">
        <f t="shared" si="18"/>
        <v>109.08</v>
      </c>
      <c r="P236" s="5">
        <f t="shared" si="22"/>
        <v>54.906040268456373</v>
      </c>
      <c r="Q236" s="17" t="str">
        <f t="shared" si="21"/>
        <v>games</v>
      </c>
      <c r="R236" s="5" t="str">
        <f t="shared" si="23"/>
        <v>video games</v>
      </c>
      <c r="S236" s="11">
        <f t="shared" si="19"/>
        <v>42969.208333333328</v>
      </c>
      <c r="T236" s="11">
        <f t="shared" si="20"/>
        <v>42976.208333333328</v>
      </c>
    </row>
    <row r="237" spans="1:20" ht="34">
      <c r="A237">
        <v>235</v>
      </c>
      <c r="B237" s="3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7">
        <f t="shared" si="18"/>
        <v>41.732558139534881</v>
      </c>
      <c r="P237" s="5">
        <f t="shared" si="22"/>
        <v>39.010869565217391</v>
      </c>
      <c r="Q237" s="17" t="str">
        <f t="shared" si="21"/>
        <v>film &amp; video</v>
      </c>
      <c r="R237" s="5" t="str">
        <f t="shared" si="23"/>
        <v>animation</v>
      </c>
      <c r="S237" s="11">
        <f t="shared" si="19"/>
        <v>42779.25</v>
      </c>
      <c r="T237" s="11">
        <f t="shared" si="20"/>
        <v>42784.25</v>
      </c>
    </row>
    <row r="238" spans="1:20" ht="17">
      <c r="A238">
        <v>236</v>
      </c>
      <c r="B238" s="3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7">
        <f t="shared" si="18"/>
        <v>10.944303797468354</v>
      </c>
      <c r="P238" s="5">
        <f t="shared" si="22"/>
        <v>75.84210526315789</v>
      </c>
      <c r="Q238" s="17" t="str">
        <f t="shared" si="21"/>
        <v>music</v>
      </c>
      <c r="R238" s="5" t="str">
        <f t="shared" si="23"/>
        <v>rock</v>
      </c>
      <c r="S238" s="11">
        <f t="shared" si="19"/>
        <v>43641.208333333328</v>
      </c>
      <c r="T238" s="11">
        <f t="shared" si="20"/>
        <v>43648.208333333328</v>
      </c>
    </row>
    <row r="239" spans="1:20" ht="34">
      <c r="A239">
        <v>237</v>
      </c>
      <c r="B239" s="3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7">
        <f t="shared" si="18"/>
        <v>159.3763440860215</v>
      </c>
      <c r="P239" s="5">
        <f t="shared" si="22"/>
        <v>45.051671732522799</v>
      </c>
      <c r="Q239" s="17" t="str">
        <f t="shared" si="21"/>
        <v>film &amp; video</v>
      </c>
      <c r="R239" s="5" t="str">
        <f t="shared" si="23"/>
        <v>animation</v>
      </c>
      <c r="S239" s="11">
        <f t="shared" si="19"/>
        <v>41754.208333333336</v>
      </c>
      <c r="T239" s="11">
        <f t="shared" si="20"/>
        <v>41756.208333333336</v>
      </c>
    </row>
    <row r="240" spans="1:20" ht="17">
      <c r="A240">
        <v>238</v>
      </c>
      <c r="B240" s="3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7">
        <f t="shared" si="18"/>
        <v>422.41666666666669</v>
      </c>
      <c r="P240" s="5">
        <f t="shared" si="22"/>
        <v>104.51546391752578</v>
      </c>
      <c r="Q240" s="17" t="str">
        <f t="shared" si="21"/>
        <v>theater</v>
      </c>
      <c r="R240" s="5" t="str">
        <f t="shared" si="23"/>
        <v>plays</v>
      </c>
      <c r="S240" s="11">
        <f t="shared" si="19"/>
        <v>43083.25</v>
      </c>
      <c r="T240" s="11">
        <f t="shared" si="20"/>
        <v>43108.25</v>
      </c>
    </row>
    <row r="241" spans="1:20" ht="34">
      <c r="A241">
        <v>239</v>
      </c>
      <c r="B241" s="3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7">
        <f t="shared" si="18"/>
        <v>97.71875</v>
      </c>
      <c r="P241" s="5">
        <f t="shared" si="22"/>
        <v>76.268292682926827</v>
      </c>
      <c r="Q241" s="17" t="str">
        <f t="shared" si="21"/>
        <v>technology</v>
      </c>
      <c r="R241" s="5" t="str">
        <f t="shared" si="23"/>
        <v>wearables</v>
      </c>
      <c r="S241" s="11">
        <f t="shared" si="19"/>
        <v>42245.208333333328</v>
      </c>
      <c r="T241" s="11">
        <f t="shared" si="20"/>
        <v>42249.208333333328</v>
      </c>
    </row>
    <row r="242" spans="1:20" ht="17">
      <c r="A242">
        <v>240</v>
      </c>
      <c r="B242" s="3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7">
        <f t="shared" si="18"/>
        <v>418.78911564625849</v>
      </c>
      <c r="P242" s="5">
        <f t="shared" si="22"/>
        <v>69.015695067264573</v>
      </c>
      <c r="Q242" s="17" t="str">
        <f t="shared" si="21"/>
        <v>theater</v>
      </c>
      <c r="R242" s="5" t="str">
        <f t="shared" si="23"/>
        <v>plays</v>
      </c>
      <c r="S242" s="11">
        <f t="shared" si="19"/>
        <v>40396.208333333336</v>
      </c>
      <c r="T242" s="11">
        <f t="shared" si="20"/>
        <v>40397.208333333336</v>
      </c>
    </row>
    <row r="243" spans="1:20" ht="17">
      <c r="A243">
        <v>241</v>
      </c>
      <c r="B243" s="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7">
        <f t="shared" si="18"/>
        <v>101.91632047477745</v>
      </c>
      <c r="P243" s="5">
        <f t="shared" si="22"/>
        <v>101.97684085510689</v>
      </c>
      <c r="Q243" s="17" t="str">
        <f t="shared" si="21"/>
        <v>publishing</v>
      </c>
      <c r="R243" s="5" t="str">
        <f t="shared" si="23"/>
        <v>nonfiction</v>
      </c>
      <c r="S243" s="11">
        <f t="shared" si="19"/>
        <v>41742.208333333336</v>
      </c>
      <c r="T243" s="11">
        <f t="shared" si="20"/>
        <v>41752.208333333336</v>
      </c>
    </row>
    <row r="244" spans="1:20" ht="17">
      <c r="A244">
        <v>242</v>
      </c>
      <c r="B244" s="3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7">
        <f t="shared" si="18"/>
        <v>127.72619047619048</v>
      </c>
      <c r="P244" s="5">
        <f t="shared" si="22"/>
        <v>42.915999999999997</v>
      </c>
      <c r="Q244" s="17" t="str">
        <f t="shared" si="21"/>
        <v>music</v>
      </c>
      <c r="R244" s="5" t="str">
        <f t="shared" si="23"/>
        <v>rock</v>
      </c>
      <c r="S244" s="11">
        <f t="shared" si="19"/>
        <v>42865.208333333328</v>
      </c>
      <c r="T244" s="11">
        <f t="shared" si="20"/>
        <v>42875.208333333328</v>
      </c>
    </row>
    <row r="245" spans="1:20" ht="34">
      <c r="A245">
        <v>243</v>
      </c>
      <c r="B245" s="3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7">
        <f t="shared" si="18"/>
        <v>445.21739130434781</v>
      </c>
      <c r="P245" s="5">
        <f t="shared" si="22"/>
        <v>43.025210084033617</v>
      </c>
      <c r="Q245" s="17" t="str">
        <f t="shared" si="21"/>
        <v>theater</v>
      </c>
      <c r="R245" s="5" t="str">
        <f t="shared" si="23"/>
        <v>plays</v>
      </c>
      <c r="S245" s="11">
        <f t="shared" si="19"/>
        <v>43163.25</v>
      </c>
      <c r="T245" s="11">
        <f t="shared" si="20"/>
        <v>43166.25</v>
      </c>
    </row>
    <row r="246" spans="1:20" ht="34">
      <c r="A246">
        <v>244</v>
      </c>
      <c r="B246" s="3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7">
        <f t="shared" si="18"/>
        <v>569.71428571428567</v>
      </c>
      <c r="P246" s="5">
        <f t="shared" si="22"/>
        <v>75.245283018867923</v>
      </c>
      <c r="Q246" s="17" t="str">
        <f t="shared" si="21"/>
        <v>theater</v>
      </c>
      <c r="R246" s="5" t="str">
        <f t="shared" si="23"/>
        <v>plays</v>
      </c>
      <c r="S246" s="11">
        <f t="shared" si="19"/>
        <v>41834.208333333336</v>
      </c>
      <c r="T246" s="11">
        <f t="shared" si="20"/>
        <v>41886.208333333336</v>
      </c>
    </row>
    <row r="247" spans="1:20" ht="17">
      <c r="A247">
        <v>245</v>
      </c>
      <c r="B247" s="3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7">
        <f t="shared" si="18"/>
        <v>509.34482758620692</v>
      </c>
      <c r="P247" s="5">
        <f t="shared" si="22"/>
        <v>69.023364485981304</v>
      </c>
      <c r="Q247" s="17" t="str">
        <f t="shared" si="21"/>
        <v>theater</v>
      </c>
      <c r="R247" s="5" t="str">
        <f t="shared" si="23"/>
        <v>plays</v>
      </c>
      <c r="S247" s="11">
        <f t="shared" si="19"/>
        <v>41736.208333333336</v>
      </c>
      <c r="T247" s="11">
        <f t="shared" si="20"/>
        <v>41737.208333333336</v>
      </c>
    </row>
    <row r="248" spans="1:20" ht="17">
      <c r="A248">
        <v>246</v>
      </c>
      <c r="B248" s="3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7">
        <f t="shared" si="18"/>
        <v>325.53333333333336</v>
      </c>
      <c r="P248" s="5">
        <f t="shared" si="22"/>
        <v>65.986486486486484</v>
      </c>
      <c r="Q248" s="17" t="str">
        <f t="shared" si="21"/>
        <v>technology</v>
      </c>
      <c r="R248" s="5" t="str">
        <f t="shared" si="23"/>
        <v>web</v>
      </c>
      <c r="S248" s="11">
        <f t="shared" si="19"/>
        <v>41491.208333333336</v>
      </c>
      <c r="T248" s="11">
        <f t="shared" si="20"/>
        <v>41495.208333333336</v>
      </c>
    </row>
    <row r="249" spans="1:20" ht="17">
      <c r="A249">
        <v>247</v>
      </c>
      <c r="B249" s="3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7">
        <f t="shared" si="18"/>
        <v>932.61616161616166</v>
      </c>
      <c r="P249" s="5">
        <f t="shared" si="22"/>
        <v>98.013800424628457</v>
      </c>
      <c r="Q249" s="17" t="str">
        <f t="shared" si="21"/>
        <v>publishing</v>
      </c>
      <c r="R249" s="5" t="str">
        <f t="shared" si="23"/>
        <v>fiction</v>
      </c>
      <c r="S249" s="11">
        <f t="shared" si="19"/>
        <v>42726.25</v>
      </c>
      <c r="T249" s="11">
        <f t="shared" si="20"/>
        <v>42741.25</v>
      </c>
    </row>
    <row r="250" spans="1:20" ht="17">
      <c r="A250">
        <v>248</v>
      </c>
      <c r="B250" s="3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7">
        <f t="shared" si="18"/>
        <v>211.33870967741936</v>
      </c>
      <c r="P250" s="5">
        <f t="shared" si="22"/>
        <v>60.105504587155963</v>
      </c>
      <c r="Q250" s="17" t="str">
        <f t="shared" si="21"/>
        <v>games</v>
      </c>
      <c r="R250" s="5" t="str">
        <f t="shared" si="23"/>
        <v>mobile games</v>
      </c>
      <c r="S250" s="11">
        <f t="shared" si="19"/>
        <v>42004.25</v>
      </c>
      <c r="T250" s="11">
        <f t="shared" si="20"/>
        <v>42009.25</v>
      </c>
    </row>
    <row r="251" spans="1:20" ht="17">
      <c r="A251">
        <v>249</v>
      </c>
      <c r="B251" s="3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7">
        <f t="shared" si="18"/>
        <v>273.32520325203251</v>
      </c>
      <c r="P251" s="5">
        <f t="shared" si="22"/>
        <v>26.000773395204948</v>
      </c>
      <c r="Q251" s="17" t="str">
        <f t="shared" si="21"/>
        <v>publishing</v>
      </c>
      <c r="R251" s="5" t="str">
        <f t="shared" si="23"/>
        <v>translations</v>
      </c>
      <c r="S251" s="11">
        <f t="shared" si="19"/>
        <v>42006.25</v>
      </c>
      <c r="T251" s="11">
        <f t="shared" si="20"/>
        <v>42013.25</v>
      </c>
    </row>
    <row r="252" spans="1:20" ht="17">
      <c r="A252">
        <v>250</v>
      </c>
      <c r="B252" s="3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7">
        <f t="shared" si="18"/>
        <v>3</v>
      </c>
      <c r="P252" s="5">
        <f t="shared" si="22"/>
        <v>3</v>
      </c>
      <c r="Q252" s="17" t="str">
        <f t="shared" si="21"/>
        <v>music</v>
      </c>
      <c r="R252" s="5" t="str">
        <f t="shared" si="23"/>
        <v>rock</v>
      </c>
      <c r="S252" s="11">
        <f t="shared" si="19"/>
        <v>40203.25</v>
      </c>
      <c r="T252" s="11">
        <f t="shared" si="20"/>
        <v>40238.25</v>
      </c>
    </row>
    <row r="253" spans="1:20" ht="17">
      <c r="A253">
        <v>251</v>
      </c>
      <c r="B253" s="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7">
        <f t="shared" si="18"/>
        <v>54.08450704225352</v>
      </c>
      <c r="P253" s="5">
        <f t="shared" si="22"/>
        <v>38.019801980198018</v>
      </c>
      <c r="Q253" s="17" t="str">
        <f t="shared" si="21"/>
        <v>theater</v>
      </c>
      <c r="R253" s="5" t="str">
        <f t="shared" si="23"/>
        <v>plays</v>
      </c>
      <c r="S253" s="11">
        <f t="shared" si="19"/>
        <v>41252.25</v>
      </c>
      <c r="T253" s="11">
        <f t="shared" si="20"/>
        <v>41254.25</v>
      </c>
    </row>
    <row r="254" spans="1:20" ht="34">
      <c r="A254">
        <v>252</v>
      </c>
      <c r="B254" s="3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7">
        <f t="shared" si="18"/>
        <v>626.29999999999995</v>
      </c>
      <c r="P254" s="5">
        <f t="shared" si="22"/>
        <v>106.15254237288136</v>
      </c>
      <c r="Q254" s="17" t="str">
        <f t="shared" si="21"/>
        <v>theater</v>
      </c>
      <c r="R254" s="5" t="str">
        <f t="shared" si="23"/>
        <v>plays</v>
      </c>
      <c r="S254" s="11">
        <f t="shared" si="19"/>
        <v>41572.208333333336</v>
      </c>
      <c r="T254" s="11">
        <f t="shared" si="20"/>
        <v>41577.208333333336</v>
      </c>
    </row>
    <row r="255" spans="1:20" ht="17">
      <c r="A255">
        <v>253</v>
      </c>
      <c r="B255" s="3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7">
        <f t="shared" si="18"/>
        <v>89.021399176954731</v>
      </c>
      <c r="P255" s="5">
        <f t="shared" si="22"/>
        <v>81.019475655430711</v>
      </c>
      <c r="Q255" s="17" t="str">
        <f t="shared" si="21"/>
        <v>film &amp; video</v>
      </c>
      <c r="R255" s="5" t="str">
        <f t="shared" si="23"/>
        <v>drama</v>
      </c>
      <c r="S255" s="11">
        <f t="shared" si="19"/>
        <v>40641.208333333336</v>
      </c>
      <c r="T255" s="11">
        <f t="shared" si="20"/>
        <v>40653.208333333336</v>
      </c>
    </row>
    <row r="256" spans="1:20" ht="34">
      <c r="A256">
        <v>254</v>
      </c>
      <c r="B256" s="3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7">
        <f t="shared" si="18"/>
        <v>184.89130434782609</v>
      </c>
      <c r="P256" s="5">
        <f t="shared" si="22"/>
        <v>96.647727272727266</v>
      </c>
      <c r="Q256" s="17" t="str">
        <f t="shared" si="21"/>
        <v>publishing</v>
      </c>
      <c r="R256" s="5" t="str">
        <f t="shared" si="23"/>
        <v>nonfiction</v>
      </c>
      <c r="S256" s="11">
        <f t="shared" si="19"/>
        <v>42787.25</v>
      </c>
      <c r="T256" s="11">
        <f t="shared" si="20"/>
        <v>42789.25</v>
      </c>
    </row>
    <row r="257" spans="1:20" ht="34">
      <c r="A257">
        <v>255</v>
      </c>
      <c r="B257" s="3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7">
        <f t="shared" si="18"/>
        <v>120.16770186335404</v>
      </c>
      <c r="P257" s="5">
        <f t="shared" si="22"/>
        <v>57.003535651149086</v>
      </c>
      <c r="Q257" s="17" t="str">
        <f t="shared" si="21"/>
        <v>music</v>
      </c>
      <c r="R257" s="5" t="str">
        <f t="shared" si="23"/>
        <v>rock</v>
      </c>
      <c r="S257" s="11">
        <f t="shared" si="19"/>
        <v>40590.25</v>
      </c>
      <c r="T257" s="11">
        <f t="shared" si="20"/>
        <v>40595.25</v>
      </c>
    </row>
    <row r="258" spans="1:20" ht="17">
      <c r="A258">
        <v>256</v>
      </c>
      <c r="B258" s="3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7">
        <f t="shared" ref="O258:O321" si="24">(E258*100)/D258</f>
        <v>23.390243902439025</v>
      </c>
      <c r="P258" s="5">
        <f t="shared" si="22"/>
        <v>63.93333333333333</v>
      </c>
      <c r="Q258" s="17" t="str">
        <f t="shared" si="21"/>
        <v>music</v>
      </c>
      <c r="R258" s="5" t="str">
        <f t="shared" si="23"/>
        <v>rock</v>
      </c>
      <c r="S258" s="11">
        <f t="shared" ref="S258:S321" si="25">(((J258/60)/60)/24)+DATE(1970,1,1)</f>
        <v>42393.25</v>
      </c>
      <c r="T258" s="11">
        <f t="shared" ref="T258:T321" si="26">(((K258/60)/60)/24)+DATE(1970,1,1)</f>
        <v>42430.25</v>
      </c>
    </row>
    <row r="259" spans="1:20" ht="17">
      <c r="A259">
        <v>257</v>
      </c>
      <c r="B259" s="3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7">
        <f t="shared" si="24"/>
        <v>146</v>
      </c>
      <c r="P259" s="5">
        <f t="shared" si="22"/>
        <v>90.456521739130437</v>
      </c>
      <c r="Q259" s="17" t="str">
        <f t="shared" ref="Q259:Q322" si="27">LEFT(N259,FIND("/",N259)-1)</f>
        <v>theater</v>
      </c>
      <c r="R259" s="5" t="str">
        <f t="shared" si="23"/>
        <v>plays</v>
      </c>
      <c r="S259" s="11">
        <f t="shared" si="25"/>
        <v>41338.25</v>
      </c>
      <c r="T259" s="11">
        <f t="shared" si="26"/>
        <v>41352.208333333336</v>
      </c>
    </row>
    <row r="260" spans="1:20" ht="17">
      <c r="A260">
        <v>258</v>
      </c>
      <c r="B260" s="3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7">
        <f t="shared" si="24"/>
        <v>268.48</v>
      </c>
      <c r="P260" s="5">
        <f t="shared" ref="P260:P323" si="28">(E260/G260)</f>
        <v>72.172043010752688</v>
      </c>
      <c r="Q260" s="17" t="str">
        <f t="shared" si="27"/>
        <v>theater</v>
      </c>
      <c r="R260" s="5" t="str">
        <f t="shared" si="23"/>
        <v>plays</v>
      </c>
      <c r="S260" s="11">
        <f t="shared" si="25"/>
        <v>42712.25</v>
      </c>
      <c r="T260" s="11">
        <f t="shared" si="26"/>
        <v>42732.25</v>
      </c>
    </row>
    <row r="261" spans="1:20" ht="34">
      <c r="A261">
        <v>259</v>
      </c>
      <c r="B261" s="3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7">
        <f t="shared" si="24"/>
        <v>597.5</v>
      </c>
      <c r="P261" s="5">
        <f t="shared" si="28"/>
        <v>77.934782608695656</v>
      </c>
      <c r="Q261" s="17" t="str">
        <f t="shared" si="27"/>
        <v>photography</v>
      </c>
      <c r="R261" s="5" t="str">
        <f t="shared" si="23"/>
        <v>photography books</v>
      </c>
      <c r="S261" s="11">
        <f t="shared" si="25"/>
        <v>41251.25</v>
      </c>
      <c r="T261" s="11">
        <f t="shared" si="26"/>
        <v>41270.25</v>
      </c>
    </row>
    <row r="262" spans="1:20" ht="17">
      <c r="A262">
        <v>260</v>
      </c>
      <c r="B262" s="3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7">
        <f t="shared" si="24"/>
        <v>157.69841269841271</v>
      </c>
      <c r="P262" s="5">
        <f t="shared" si="28"/>
        <v>38.065134099616856</v>
      </c>
      <c r="Q262" s="17" t="str">
        <f t="shared" si="27"/>
        <v>music</v>
      </c>
      <c r="R262" s="5" t="str">
        <f t="shared" ref="R262:R325" si="29">RIGHT(N262,LEN(N262)-FIND("/",N262))</f>
        <v>rock</v>
      </c>
      <c r="S262" s="11">
        <f t="shared" si="25"/>
        <v>41180.208333333336</v>
      </c>
      <c r="T262" s="11">
        <f t="shared" si="26"/>
        <v>41192.208333333336</v>
      </c>
    </row>
    <row r="263" spans="1:20" ht="34">
      <c r="A263">
        <v>261</v>
      </c>
      <c r="B263" s="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7">
        <f t="shared" si="24"/>
        <v>31.201660735468565</v>
      </c>
      <c r="P263" s="5">
        <f t="shared" si="28"/>
        <v>57.936123348017624</v>
      </c>
      <c r="Q263" s="17" t="str">
        <f t="shared" si="27"/>
        <v>music</v>
      </c>
      <c r="R263" s="5" t="str">
        <f t="shared" si="29"/>
        <v>rock</v>
      </c>
      <c r="S263" s="11">
        <f t="shared" si="25"/>
        <v>40415.208333333336</v>
      </c>
      <c r="T263" s="11">
        <f t="shared" si="26"/>
        <v>40419.208333333336</v>
      </c>
    </row>
    <row r="264" spans="1:20" ht="17">
      <c r="A264">
        <v>262</v>
      </c>
      <c r="B264" s="3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7">
        <f t="shared" si="24"/>
        <v>313.41176470588238</v>
      </c>
      <c r="P264" s="5">
        <f t="shared" si="28"/>
        <v>49.794392523364486</v>
      </c>
      <c r="Q264" s="17" t="str">
        <f t="shared" si="27"/>
        <v>music</v>
      </c>
      <c r="R264" s="5" t="str">
        <f t="shared" si="29"/>
        <v>indie rock</v>
      </c>
      <c r="S264" s="11">
        <f t="shared" si="25"/>
        <v>40638.208333333336</v>
      </c>
      <c r="T264" s="11">
        <f t="shared" si="26"/>
        <v>40664.208333333336</v>
      </c>
    </row>
    <row r="265" spans="1:20" ht="17">
      <c r="A265">
        <v>263</v>
      </c>
      <c r="B265" s="3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7">
        <f t="shared" si="24"/>
        <v>370.89655172413791</v>
      </c>
      <c r="P265" s="5">
        <f t="shared" si="28"/>
        <v>54.050251256281406</v>
      </c>
      <c r="Q265" s="17" t="str">
        <f t="shared" si="27"/>
        <v>photography</v>
      </c>
      <c r="R265" s="5" t="str">
        <f t="shared" si="29"/>
        <v>photography books</v>
      </c>
      <c r="S265" s="11">
        <f t="shared" si="25"/>
        <v>40187.25</v>
      </c>
      <c r="T265" s="11">
        <f t="shared" si="26"/>
        <v>40187.25</v>
      </c>
    </row>
    <row r="266" spans="1:20" ht="17">
      <c r="A266">
        <v>264</v>
      </c>
      <c r="B266" s="3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7">
        <f t="shared" si="24"/>
        <v>362.66447368421052</v>
      </c>
      <c r="P266" s="5">
        <f t="shared" si="28"/>
        <v>30.002721335268504</v>
      </c>
      <c r="Q266" s="17" t="str">
        <f t="shared" si="27"/>
        <v>theater</v>
      </c>
      <c r="R266" s="5" t="str">
        <f t="shared" si="29"/>
        <v>plays</v>
      </c>
      <c r="S266" s="11">
        <f t="shared" si="25"/>
        <v>41317.25</v>
      </c>
      <c r="T266" s="11">
        <f t="shared" si="26"/>
        <v>41333.25</v>
      </c>
    </row>
    <row r="267" spans="1:20" ht="17">
      <c r="A267">
        <v>265</v>
      </c>
      <c r="B267" s="3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7">
        <f t="shared" si="24"/>
        <v>123.08163265306122</v>
      </c>
      <c r="P267" s="5">
        <f t="shared" si="28"/>
        <v>70.127906976744185</v>
      </c>
      <c r="Q267" s="17" t="str">
        <f t="shared" si="27"/>
        <v>theater</v>
      </c>
      <c r="R267" s="5" t="str">
        <f t="shared" si="29"/>
        <v>plays</v>
      </c>
      <c r="S267" s="11">
        <f t="shared" si="25"/>
        <v>42372.25</v>
      </c>
      <c r="T267" s="11">
        <f t="shared" si="26"/>
        <v>42416.25</v>
      </c>
    </row>
    <row r="268" spans="1:20" ht="17">
      <c r="A268">
        <v>266</v>
      </c>
      <c r="B268" s="3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7">
        <f t="shared" si="24"/>
        <v>76.766756032171585</v>
      </c>
      <c r="P268" s="5">
        <f t="shared" si="28"/>
        <v>26.996228786926462</v>
      </c>
      <c r="Q268" s="17" t="str">
        <f t="shared" si="27"/>
        <v>music</v>
      </c>
      <c r="R268" s="5" t="str">
        <f t="shared" si="29"/>
        <v>jazz</v>
      </c>
      <c r="S268" s="11">
        <f t="shared" si="25"/>
        <v>41950.25</v>
      </c>
      <c r="T268" s="11">
        <f t="shared" si="26"/>
        <v>41983.25</v>
      </c>
    </row>
    <row r="269" spans="1:20" ht="17">
      <c r="A269">
        <v>267</v>
      </c>
      <c r="B269" s="3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7">
        <f t="shared" si="24"/>
        <v>233.62012987012986</v>
      </c>
      <c r="P269" s="5">
        <f t="shared" si="28"/>
        <v>51.990606936416185</v>
      </c>
      <c r="Q269" s="17" t="str">
        <f t="shared" si="27"/>
        <v>theater</v>
      </c>
      <c r="R269" s="5" t="str">
        <f t="shared" si="29"/>
        <v>plays</v>
      </c>
      <c r="S269" s="11">
        <f t="shared" si="25"/>
        <v>41206.208333333336</v>
      </c>
      <c r="T269" s="11">
        <f t="shared" si="26"/>
        <v>41222.25</v>
      </c>
    </row>
    <row r="270" spans="1:20" ht="17">
      <c r="A270">
        <v>268</v>
      </c>
      <c r="B270" s="3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7">
        <f t="shared" si="24"/>
        <v>180.53333333333333</v>
      </c>
      <c r="P270" s="5">
        <f t="shared" si="28"/>
        <v>56.416666666666664</v>
      </c>
      <c r="Q270" s="17" t="str">
        <f t="shared" si="27"/>
        <v>film &amp; video</v>
      </c>
      <c r="R270" s="5" t="str">
        <f t="shared" si="29"/>
        <v>documentary</v>
      </c>
      <c r="S270" s="11">
        <f t="shared" si="25"/>
        <v>41186.208333333336</v>
      </c>
      <c r="T270" s="11">
        <f t="shared" si="26"/>
        <v>41232.25</v>
      </c>
    </row>
    <row r="271" spans="1:20" ht="17">
      <c r="A271">
        <v>269</v>
      </c>
      <c r="B271" s="3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7">
        <f t="shared" si="24"/>
        <v>252.62857142857143</v>
      </c>
      <c r="P271" s="5">
        <f t="shared" si="28"/>
        <v>101.63218390804597</v>
      </c>
      <c r="Q271" s="17" t="str">
        <f t="shared" si="27"/>
        <v>film &amp; video</v>
      </c>
      <c r="R271" s="5" t="str">
        <f t="shared" si="29"/>
        <v>television</v>
      </c>
      <c r="S271" s="11">
        <f t="shared" si="25"/>
        <v>43496.25</v>
      </c>
      <c r="T271" s="11">
        <f t="shared" si="26"/>
        <v>43517.25</v>
      </c>
    </row>
    <row r="272" spans="1:20" ht="17">
      <c r="A272">
        <v>270</v>
      </c>
      <c r="B272" s="3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7">
        <f t="shared" si="24"/>
        <v>27.176538240368028</v>
      </c>
      <c r="P272" s="5">
        <f t="shared" si="28"/>
        <v>25.005291005291006</v>
      </c>
      <c r="Q272" s="17" t="str">
        <f t="shared" si="27"/>
        <v>games</v>
      </c>
      <c r="R272" s="5" t="str">
        <f t="shared" si="29"/>
        <v>video games</v>
      </c>
      <c r="S272" s="11">
        <f t="shared" si="25"/>
        <v>40514.25</v>
      </c>
      <c r="T272" s="11">
        <f t="shared" si="26"/>
        <v>40516.25</v>
      </c>
    </row>
    <row r="273" spans="1:20" ht="34">
      <c r="A273">
        <v>271</v>
      </c>
      <c r="B273" s="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7">
        <f t="shared" si="24"/>
        <v>1.2706571242680547</v>
      </c>
      <c r="P273" s="5">
        <f t="shared" si="28"/>
        <v>32.016393442622949</v>
      </c>
      <c r="Q273" s="17" t="str">
        <f t="shared" si="27"/>
        <v>photography</v>
      </c>
      <c r="R273" s="5" t="str">
        <f t="shared" si="29"/>
        <v>photography books</v>
      </c>
      <c r="S273" s="11">
        <f t="shared" si="25"/>
        <v>42345.25</v>
      </c>
      <c r="T273" s="11">
        <f t="shared" si="26"/>
        <v>42376.25</v>
      </c>
    </row>
    <row r="274" spans="1:20" ht="17">
      <c r="A274">
        <v>272</v>
      </c>
      <c r="B274" s="3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7">
        <f t="shared" si="24"/>
        <v>304.00978473581216</v>
      </c>
      <c r="P274" s="5">
        <f t="shared" si="28"/>
        <v>82.021647307286173</v>
      </c>
      <c r="Q274" s="17" t="str">
        <f t="shared" si="27"/>
        <v>theater</v>
      </c>
      <c r="R274" s="5" t="str">
        <f t="shared" si="29"/>
        <v>plays</v>
      </c>
      <c r="S274" s="11">
        <f t="shared" si="25"/>
        <v>43656.208333333328</v>
      </c>
      <c r="T274" s="11">
        <f t="shared" si="26"/>
        <v>43681.208333333328</v>
      </c>
    </row>
    <row r="275" spans="1:20" ht="17">
      <c r="A275">
        <v>273</v>
      </c>
      <c r="B275" s="3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7">
        <f t="shared" si="24"/>
        <v>137.23076923076923</v>
      </c>
      <c r="P275" s="5">
        <f t="shared" si="28"/>
        <v>37.957446808510639</v>
      </c>
      <c r="Q275" s="17" t="str">
        <f t="shared" si="27"/>
        <v>theater</v>
      </c>
      <c r="R275" s="5" t="str">
        <f t="shared" si="29"/>
        <v>plays</v>
      </c>
      <c r="S275" s="11">
        <f t="shared" si="25"/>
        <v>42995.208333333328</v>
      </c>
      <c r="T275" s="11">
        <f t="shared" si="26"/>
        <v>42998.208333333328</v>
      </c>
    </row>
    <row r="276" spans="1:20" ht="34">
      <c r="A276">
        <v>274</v>
      </c>
      <c r="B276" s="3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7">
        <f t="shared" si="24"/>
        <v>32.208333333333336</v>
      </c>
      <c r="P276" s="5">
        <f t="shared" si="28"/>
        <v>51.533333333333331</v>
      </c>
      <c r="Q276" s="17" t="str">
        <f t="shared" si="27"/>
        <v>theater</v>
      </c>
      <c r="R276" s="5" t="str">
        <f t="shared" si="29"/>
        <v>plays</v>
      </c>
      <c r="S276" s="11">
        <f t="shared" si="25"/>
        <v>43045.25</v>
      </c>
      <c r="T276" s="11">
        <f t="shared" si="26"/>
        <v>43050.25</v>
      </c>
    </row>
    <row r="277" spans="1:20" ht="34">
      <c r="A277">
        <v>275</v>
      </c>
      <c r="B277" s="3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7">
        <f t="shared" si="24"/>
        <v>241.51282051282053</v>
      </c>
      <c r="P277" s="5">
        <f t="shared" si="28"/>
        <v>81.198275862068968</v>
      </c>
      <c r="Q277" s="17" t="str">
        <f t="shared" si="27"/>
        <v>publishing</v>
      </c>
      <c r="R277" s="5" t="str">
        <f t="shared" si="29"/>
        <v>translations</v>
      </c>
      <c r="S277" s="11">
        <f t="shared" si="25"/>
        <v>43561.208333333328</v>
      </c>
      <c r="T277" s="11">
        <f t="shared" si="26"/>
        <v>43569.208333333328</v>
      </c>
    </row>
    <row r="278" spans="1:20" ht="17">
      <c r="A278">
        <v>276</v>
      </c>
      <c r="B278" s="3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7">
        <f t="shared" si="24"/>
        <v>96.8</v>
      </c>
      <c r="P278" s="5">
        <f t="shared" si="28"/>
        <v>40.030075187969928</v>
      </c>
      <c r="Q278" s="17" t="str">
        <f t="shared" si="27"/>
        <v>games</v>
      </c>
      <c r="R278" s="5" t="str">
        <f t="shared" si="29"/>
        <v>video games</v>
      </c>
      <c r="S278" s="11">
        <f t="shared" si="25"/>
        <v>41018.208333333336</v>
      </c>
      <c r="T278" s="11">
        <f t="shared" si="26"/>
        <v>41023.208333333336</v>
      </c>
    </row>
    <row r="279" spans="1:20" ht="34">
      <c r="A279">
        <v>277</v>
      </c>
      <c r="B279" s="3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7">
        <f t="shared" si="24"/>
        <v>1066.4285714285713</v>
      </c>
      <c r="P279" s="5">
        <f t="shared" si="28"/>
        <v>89.939759036144579</v>
      </c>
      <c r="Q279" s="17" t="str">
        <f t="shared" si="27"/>
        <v>theater</v>
      </c>
      <c r="R279" s="5" t="str">
        <f t="shared" si="29"/>
        <v>plays</v>
      </c>
      <c r="S279" s="11">
        <f t="shared" si="25"/>
        <v>40378.208333333336</v>
      </c>
      <c r="T279" s="11">
        <f t="shared" si="26"/>
        <v>40380.208333333336</v>
      </c>
    </row>
    <row r="280" spans="1:20" ht="17">
      <c r="A280">
        <v>278</v>
      </c>
      <c r="B280" s="3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7">
        <f t="shared" si="24"/>
        <v>325.88888888888891</v>
      </c>
      <c r="P280" s="5">
        <f t="shared" si="28"/>
        <v>96.692307692307693</v>
      </c>
      <c r="Q280" s="17" t="str">
        <f t="shared" si="27"/>
        <v>technology</v>
      </c>
      <c r="R280" s="5" t="str">
        <f t="shared" si="29"/>
        <v>web</v>
      </c>
      <c r="S280" s="11">
        <f t="shared" si="25"/>
        <v>41239.25</v>
      </c>
      <c r="T280" s="11">
        <f t="shared" si="26"/>
        <v>41264.25</v>
      </c>
    </row>
    <row r="281" spans="1:20" ht="17">
      <c r="A281">
        <v>279</v>
      </c>
      <c r="B281" s="3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7">
        <f t="shared" si="24"/>
        <v>170.7</v>
      </c>
      <c r="P281" s="5">
        <f t="shared" si="28"/>
        <v>25.010989010989011</v>
      </c>
      <c r="Q281" s="17" t="str">
        <f t="shared" si="27"/>
        <v>theater</v>
      </c>
      <c r="R281" s="5" t="str">
        <f t="shared" si="29"/>
        <v>plays</v>
      </c>
      <c r="S281" s="11">
        <f t="shared" si="25"/>
        <v>43346.208333333328</v>
      </c>
      <c r="T281" s="11">
        <f t="shared" si="26"/>
        <v>43349.208333333328</v>
      </c>
    </row>
    <row r="282" spans="1:20" ht="34">
      <c r="A282">
        <v>280</v>
      </c>
      <c r="B282" s="3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7">
        <f t="shared" si="24"/>
        <v>581.44000000000005</v>
      </c>
      <c r="P282" s="5">
        <f t="shared" si="28"/>
        <v>36.987277353689571</v>
      </c>
      <c r="Q282" s="17" t="str">
        <f t="shared" si="27"/>
        <v>film &amp; video</v>
      </c>
      <c r="R282" s="5" t="str">
        <f t="shared" si="29"/>
        <v>animation</v>
      </c>
      <c r="S282" s="11">
        <f t="shared" si="25"/>
        <v>43060.25</v>
      </c>
      <c r="T282" s="11">
        <f t="shared" si="26"/>
        <v>43066.25</v>
      </c>
    </row>
    <row r="283" spans="1:20" ht="17">
      <c r="A283">
        <v>281</v>
      </c>
      <c r="B283" s="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7">
        <f t="shared" si="24"/>
        <v>91.520972644376897</v>
      </c>
      <c r="P283" s="5">
        <f t="shared" si="28"/>
        <v>73.012609117361791</v>
      </c>
      <c r="Q283" s="17" t="str">
        <f t="shared" si="27"/>
        <v>theater</v>
      </c>
      <c r="R283" s="5" t="str">
        <f t="shared" si="29"/>
        <v>plays</v>
      </c>
      <c r="S283" s="11">
        <f t="shared" si="25"/>
        <v>40979.25</v>
      </c>
      <c r="T283" s="11">
        <f t="shared" si="26"/>
        <v>41000.208333333336</v>
      </c>
    </row>
    <row r="284" spans="1:20" ht="17">
      <c r="A284">
        <v>282</v>
      </c>
      <c r="B284" s="3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7">
        <f t="shared" si="24"/>
        <v>108.04761904761905</v>
      </c>
      <c r="P284" s="5">
        <f t="shared" si="28"/>
        <v>68.240601503759393</v>
      </c>
      <c r="Q284" s="17" t="str">
        <f t="shared" si="27"/>
        <v>film &amp; video</v>
      </c>
      <c r="R284" s="5" t="str">
        <f t="shared" si="29"/>
        <v>television</v>
      </c>
      <c r="S284" s="11">
        <f t="shared" si="25"/>
        <v>42701.25</v>
      </c>
      <c r="T284" s="11">
        <f t="shared" si="26"/>
        <v>42707.25</v>
      </c>
    </row>
    <row r="285" spans="1:20" ht="34">
      <c r="A285">
        <v>283</v>
      </c>
      <c r="B285" s="3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7">
        <f t="shared" si="24"/>
        <v>18.728395061728396</v>
      </c>
      <c r="P285" s="5">
        <f t="shared" si="28"/>
        <v>52.310344827586206</v>
      </c>
      <c r="Q285" s="17" t="str">
        <f t="shared" si="27"/>
        <v>music</v>
      </c>
      <c r="R285" s="5" t="str">
        <f t="shared" si="29"/>
        <v>rock</v>
      </c>
      <c r="S285" s="11">
        <f t="shared" si="25"/>
        <v>42520.208333333328</v>
      </c>
      <c r="T285" s="11">
        <f t="shared" si="26"/>
        <v>42525.208333333328</v>
      </c>
    </row>
    <row r="286" spans="1:20" ht="17">
      <c r="A286">
        <v>284</v>
      </c>
      <c r="B286" s="3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7">
        <f t="shared" si="24"/>
        <v>83.193877551020407</v>
      </c>
      <c r="P286" s="5">
        <f t="shared" si="28"/>
        <v>61.765151515151516</v>
      </c>
      <c r="Q286" s="17" t="str">
        <f t="shared" si="27"/>
        <v>technology</v>
      </c>
      <c r="R286" s="5" t="str">
        <f t="shared" si="29"/>
        <v>web</v>
      </c>
      <c r="S286" s="11">
        <f t="shared" si="25"/>
        <v>41030.208333333336</v>
      </c>
      <c r="T286" s="11">
        <f t="shared" si="26"/>
        <v>41035.208333333336</v>
      </c>
    </row>
    <row r="287" spans="1:20" ht="17">
      <c r="A287">
        <v>285</v>
      </c>
      <c r="B287" s="3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7">
        <f t="shared" si="24"/>
        <v>706.33333333333337</v>
      </c>
      <c r="P287" s="5">
        <f t="shared" si="28"/>
        <v>25.027559055118111</v>
      </c>
      <c r="Q287" s="17" t="str">
        <f t="shared" si="27"/>
        <v>theater</v>
      </c>
      <c r="R287" s="5" t="str">
        <f t="shared" si="29"/>
        <v>plays</v>
      </c>
      <c r="S287" s="11">
        <f t="shared" si="25"/>
        <v>42623.208333333328</v>
      </c>
      <c r="T287" s="11">
        <f t="shared" si="26"/>
        <v>42661.208333333328</v>
      </c>
    </row>
    <row r="288" spans="1:20" ht="17">
      <c r="A288">
        <v>286</v>
      </c>
      <c r="B288" s="3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7">
        <f t="shared" si="24"/>
        <v>17.446030330062445</v>
      </c>
      <c r="P288" s="5">
        <f t="shared" si="28"/>
        <v>106.28804347826087</v>
      </c>
      <c r="Q288" s="17" t="str">
        <f t="shared" si="27"/>
        <v>theater</v>
      </c>
      <c r="R288" s="5" t="str">
        <f t="shared" si="29"/>
        <v>plays</v>
      </c>
      <c r="S288" s="11">
        <f t="shared" si="25"/>
        <v>42697.25</v>
      </c>
      <c r="T288" s="11">
        <f t="shared" si="26"/>
        <v>42704.25</v>
      </c>
    </row>
    <row r="289" spans="1:20" ht="17">
      <c r="A289">
        <v>287</v>
      </c>
      <c r="B289" s="3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7">
        <f t="shared" si="24"/>
        <v>209.73015873015873</v>
      </c>
      <c r="P289" s="5">
        <f t="shared" si="28"/>
        <v>75.07386363636364</v>
      </c>
      <c r="Q289" s="17" t="str">
        <f t="shared" si="27"/>
        <v>music</v>
      </c>
      <c r="R289" s="5" t="str">
        <f t="shared" si="29"/>
        <v>electric music</v>
      </c>
      <c r="S289" s="11">
        <f t="shared" si="25"/>
        <v>42122.208333333328</v>
      </c>
      <c r="T289" s="11">
        <f t="shared" si="26"/>
        <v>42122.208333333328</v>
      </c>
    </row>
    <row r="290" spans="1:20" ht="17">
      <c r="A290">
        <v>288</v>
      </c>
      <c r="B290" s="3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7">
        <f t="shared" si="24"/>
        <v>97.785714285714292</v>
      </c>
      <c r="P290" s="5">
        <f t="shared" si="28"/>
        <v>39.970802919708028</v>
      </c>
      <c r="Q290" s="17" t="str">
        <f t="shared" si="27"/>
        <v>music</v>
      </c>
      <c r="R290" s="5" t="str">
        <f t="shared" si="29"/>
        <v>metal</v>
      </c>
      <c r="S290" s="11">
        <f t="shared" si="25"/>
        <v>40982.208333333336</v>
      </c>
      <c r="T290" s="11">
        <f t="shared" si="26"/>
        <v>40983.208333333336</v>
      </c>
    </row>
    <row r="291" spans="1:20" ht="17">
      <c r="A291">
        <v>289</v>
      </c>
      <c r="B291" s="3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7">
        <f t="shared" si="24"/>
        <v>1684.25</v>
      </c>
      <c r="P291" s="5">
        <f t="shared" si="28"/>
        <v>39.982195845697326</v>
      </c>
      <c r="Q291" s="17" t="str">
        <f t="shared" si="27"/>
        <v>theater</v>
      </c>
      <c r="R291" s="5" t="str">
        <f t="shared" si="29"/>
        <v>plays</v>
      </c>
      <c r="S291" s="11">
        <f t="shared" si="25"/>
        <v>42219.208333333328</v>
      </c>
      <c r="T291" s="11">
        <f t="shared" si="26"/>
        <v>42222.208333333328</v>
      </c>
    </row>
    <row r="292" spans="1:20" ht="17">
      <c r="A292">
        <v>290</v>
      </c>
      <c r="B292" s="3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7">
        <f t="shared" si="24"/>
        <v>54.402135231316727</v>
      </c>
      <c r="P292" s="5">
        <f t="shared" si="28"/>
        <v>101.01541850220265</v>
      </c>
      <c r="Q292" s="17" t="str">
        <f t="shared" si="27"/>
        <v>film &amp; video</v>
      </c>
      <c r="R292" s="5" t="str">
        <f t="shared" si="29"/>
        <v>documentary</v>
      </c>
      <c r="S292" s="11">
        <f t="shared" si="25"/>
        <v>41404.208333333336</v>
      </c>
      <c r="T292" s="11">
        <f t="shared" si="26"/>
        <v>41436.208333333336</v>
      </c>
    </row>
    <row r="293" spans="1:20" ht="17">
      <c r="A293">
        <v>291</v>
      </c>
      <c r="B293" s="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7">
        <f t="shared" si="24"/>
        <v>456.61111111111109</v>
      </c>
      <c r="P293" s="5">
        <f t="shared" si="28"/>
        <v>76.813084112149539</v>
      </c>
      <c r="Q293" s="17" t="str">
        <f t="shared" si="27"/>
        <v>technology</v>
      </c>
      <c r="R293" s="5" t="str">
        <f t="shared" si="29"/>
        <v>web</v>
      </c>
      <c r="S293" s="11">
        <f t="shared" si="25"/>
        <v>40831.208333333336</v>
      </c>
      <c r="T293" s="11">
        <f t="shared" si="26"/>
        <v>40835.208333333336</v>
      </c>
    </row>
    <row r="294" spans="1:20" ht="17">
      <c r="A294">
        <v>292</v>
      </c>
      <c r="B294" s="3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7">
        <f t="shared" si="24"/>
        <v>9.8219178082191778</v>
      </c>
      <c r="P294" s="5">
        <f t="shared" si="28"/>
        <v>71.7</v>
      </c>
      <c r="Q294" s="17" t="str">
        <f t="shared" si="27"/>
        <v>food</v>
      </c>
      <c r="R294" s="5" t="str">
        <f t="shared" si="29"/>
        <v>food trucks</v>
      </c>
      <c r="S294" s="11">
        <f t="shared" si="25"/>
        <v>40984.208333333336</v>
      </c>
      <c r="T294" s="11">
        <f t="shared" si="26"/>
        <v>41002.208333333336</v>
      </c>
    </row>
    <row r="295" spans="1:20" ht="17">
      <c r="A295">
        <v>293</v>
      </c>
      <c r="B295" s="3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7">
        <f t="shared" si="24"/>
        <v>16.384615384615383</v>
      </c>
      <c r="P295" s="5">
        <f t="shared" si="28"/>
        <v>33.28125</v>
      </c>
      <c r="Q295" s="17" t="str">
        <f t="shared" si="27"/>
        <v>theater</v>
      </c>
      <c r="R295" s="5" t="str">
        <f t="shared" si="29"/>
        <v>plays</v>
      </c>
      <c r="S295" s="11">
        <f t="shared" si="25"/>
        <v>40456.208333333336</v>
      </c>
      <c r="T295" s="11">
        <f t="shared" si="26"/>
        <v>40465.208333333336</v>
      </c>
    </row>
    <row r="296" spans="1:20" ht="17">
      <c r="A296">
        <v>294</v>
      </c>
      <c r="B296" s="3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7">
        <f t="shared" si="24"/>
        <v>1339.6666666666667</v>
      </c>
      <c r="P296" s="5">
        <f t="shared" si="28"/>
        <v>43.923497267759565</v>
      </c>
      <c r="Q296" s="17" t="str">
        <f t="shared" si="27"/>
        <v>theater</v>
      </c>
      <c r="R296" s="5" t="str">
        <f t="shared" si="29"/>
        <v>plays</v>
      </c>
      <c r="S296" s="11">
        <f t="shared" si="25"/>
        <v>43399.208333333328</v>
      </c>
      <c r="T296" s="11">
        <f t="shared" si="26"/>
        <v>43411.25</v>
      </c>
    </row>
    <row r="297" spans="1:20" ht="34">
      <c r="A297">
        <v>295</v>
      </c>
      <c r="B297" s="3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7">
        <f t="shared" si="24"/>
        <v>35.650077760497666</v>
      </c>
      <c r="P297" s="5">
        <f t="shared" si="28"/>
        <v>36.004712041884815</v>
      </c>
      <c r="Q297" s="17" t="str">
        <f t="shared" si="27"/>
        <v>theater</v>
      </c>
      <c r="R297" s="5" t="str">
        <f t="shared" si="29"/>
        <v>plays</v>
      </c>
      <c r="S297" s="11">
        <f t="shared" si="25"/>
        <v>41562.208333333336</v>
      </c>
      <c r="T297" s="11">
        <f t="shared" si="26"/>
        <v>41587.25</v>
      </c>
    </row>
    <row r="298" spans="1:20" ht="34">
      <c r="A298">
        <v>296</v>
      </c>
      <c r="B298" s="3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7">
        <f t="shared" si="24"/>
        <v>54.950819672131146</v>
      </c>
      <c r="P298" s="5">
        <f t="shared" si="28"/>
        <v>88.21052631578948</v>
      </c>
      <c r="Q298" s="17" t="str">
        <f t="shared" si="27"/>
        <v>theater</v>
      </c>
      <c r="R298" s="5" t="str">
        <f t="shared" si="29"/>
        <v>plays</v>
      </c>
      <c r="S298" s="11">
        <f t="shared" si="25"/>
        <v>43493.25</v>
      </c>
      <c r="T298" s="11">
        <f t="shared" si="26"/>
        <v>43515.25</v>
      </c>
    </row>
    <row r="299" spans="1:20" ht="17">
      <c r="A299">
        <v>297</v>
      </c>
      <c r="B299" s="3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7">
        <f t="shared" si="24"/>
        <v>94.236111111111114</v>
      </c>
      <c r="P299" s="5">
        <f t="shared" si="28"/>
        <v>65.240384615384613</v>
      </c>
      <c r="Q299" s="17" t="str">
        <f t="shared" si="27"/>
        <v>theater</v>
      </c>
      <c r="R299" s="5" t="str">
        <f t="shared" si="29"/>
        <v>plays</v>
      </c>
      <c r="S299" s="11">
        <f t="shared" si="25"/>
        <v>41653.25</v>
      </c>
      <c r="T299" s="11">
        <f t="shared" si="26"/>
        <v>41662.25</v>
      </c>
    </row>
    <row r="300" spans="1:20" ht="17">
      <c r="A300">
        <v>298</v>
      </c>
      <c r="B300" s="3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7">
        <f t="shared" si="24"/>
        <v>143.91428571428571</v>
      </c>
      <c r="P300" s="5">
        <f t="shared" si="28"/>
        <v>69.958333333333329</v>
      </c>
      <c r="Q300" s="17" t="str">
        <f t="shared" si="27"/>
        <v>music</v>
      </c>
      <c r="R300" s="5" t="str">
        <f t="shared" si="29"/>
        <v>rock</v>
      </c>
      <c r="S300" s="11">
        <f t="shared" si="25"/>
        <v>42426.25</v>
      </c>
      <c r="T300" s="11">
        <f t="shared" si="26"/>
        <v>42444.208333333328</v>
      </c>
    </row>
    <row r="301" spans="1:20" ht="34">
      <c r="A301">
        <v>299</v>
      </c>
      <c r="B301" s="3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7">
        <f t="shared" si="24"/>
        <v>51.421052631578945</v>
      </c>
      <c r="P301" s="5">
        <f t="shared" si="28"/>
        <v>39.877551020408163</v>
      </c>
      <c r="Q301" s="17" t="str">
        <f t="shared" si="27"/>
        <v>food</v>
      </c>
      <c r="R301" s="5" t="str">
        <f t="shared" si="29"/>
        <v>food trucks</v>
      </c>
      <c r="S301" s="11">
        <f t="shared" si="25"/>
        <v>42432.25</v>
      </c>
      <c r="T301" s="11">
        <f t="shared" si="26"/>
        <v>42488.208333333328</v>
      </c>
    </row>
    <row r="302" spans="1:20" ht="17">
      <c r="A302">
        <v>300</v>
      </c>
      <c r="B302" s="3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7">
        <f t="shared" si="24"/>
        <v>5</v>
      </c>
      <c r="P302" s="5">
        <f t="shared" si="28"/>
        <v>5</v>
      </c>
      <c r="Q302" s="17" t="str">
        <f t="shared" si="27"/>
        <v>publishing</v>
      </c>
      <c r="R302" s="5" t="str">
        <f t="shared" si="29"/>
        <v>nonfiction</v>
      </c>
      <c r="S302" s="11">
        <f t="shared" si="25"/>
        <v>42977.208333333328</v>
      </c>
      <c r="T302" s="11">
        <f t="shared" si="26"/>
        <v>42978.208333333328</v>
      </c>
    </row>
    <row r="303" spans="1:20" ht="34">
      <c r="A303">
        <v>301</v>
      </c>
      <c r="B303" s="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7">
        <f t="shared" si="24"/>
        <v>1344.6666666666667</v>
      </c>
      <c r="P303" s="5">
        <f t="shared" si="28"/>
        <v>41.023728813559323</v>
      </c>
      <c r="Q303" s="17" t="str">
        <f t="shared" si="27"/>
        <v>film &amp; video</v>
      </c>
      <c r="R303" s="5" t="str">
        <f t="shared" si="29"/>
        <v>documentary</v>
      </c>
      <c r="S303" s="11">
        <f t="shared" si="25"/>
        <v>42061.25</v>
      </c>
      <c r="T303" s="11">
        <f t="shared" si="26"/>
        <v>42078.208333333328</v>
      </c>
    </row>
    <row r="304" spans="1:20" ht="17">
      <c r="A304">
        <v>302</v>
      </c>
      <c r="B304" s="3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7">
        <f t="shared" si="24"/>
        <v>31.844940867279895</v>
      </c>
      <c r="P304" s="5">
        <f t="shared" si="28"/>
        <v>98.914285714285711</v>
      </c>
      <c r="Q304" s="17" t="str">
        <f t="shared" si="27"/>
        <v>theater</v>
      </c>
      <c r="R304" s="5" t="str">
        <f t="shared" si="29"/>
        <v>plays</v>
      </c>
      <c r="S304" s="11">
        <f t="shared" si="25"/>
        <v>43345.208333333328</v>
      </c>
      <c r="T304" s="11">
        <f t="shared" si="26"/>
        <v>43359.208333333328</v>
      </c>
    </row>
    <row r="305" spans="1:20" ht="17">
      <c r="A305">
        <v>303</v>
      </c>
      <c r="B305" s="3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7">
        <f t="shared" si="24"/>
        <v>82.617647058823536</v>
      </c>
      <c r="P305" s="5">
        <f t="shared" si="28"/>
        <v>87.78125</v>
      </c>
      <c r="Q305" s="17" t="str">
        <f t="shared" si="27"/>
        <v>music</v>
      </c>
      <c r="R305" s="5" t="str">
        <f t="shared" si="29"/>
        <v>indie rock</v>
      </c>
      <c r="S305" s="11">
        <f t="shared" si="25"/>
        <v>42376.25</v>
      </c>
      <c r="T305" s="11">
        <f t="shared" si="26"/>
        <v>42381.25</v>
      </c>
    </row>
    <row r="306" spans="1:20" ht="17">
      <c r="A306">
        <v>304</v>
      </c>
      <c r="B306" s="3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7">
        <f t="shared" si="24"/>
        <v>546.14285714285711</v>
      </c>
      <c r="P306" s="5">
        <f t="shared" si="28"/>
        <v>80.767605633802816</v>
      </c>
      <c r="Q306" s="17" t="str">
        <f t="shared" si="27"/>
        <v>film &amp; video</v>
      </c>
      <c r="R306" s="5" t="str">
        <f t="shared" si="29"/>
        <v>documentary</v>
      </c>
      <c r="S306" s="11">
        <f t="shared" si="25"/>
        <v>42589.208333333328</v>
      </c>
      <c r="T306" s="11">
        <f t="shared" si="26"/>
        <v>42630.208333333328</v>
      </c>
    </row>
    <row r="307" spans="1:20" ht="17">
      <c r="A307">
        <v>305</v>
      </c>
      <c r="B307" s="3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7">
        <f t="shared" si="24"/>
        <v>286.21428571428572</v>
      </c>
      <c r="P307" s="5">
        <f t="shared" si="28"/>
        <v>94.28235294117647</v>
      </c>
      <c r="Q307" s="17" t="str">
        <f t="shared" si="27"/>
        <v>theater</v>
      </c>
      <c r="R307" s="5" t="str">
        <f t="shared" si="29"/>
        <v>plays</v>
      </c>
      <c r="S307" s="11">
        <f t="shared" si="25"/>
        <v>42448.208333333328</v>
      </c>
      <c r="T307" s="11">
        <f t="shared" si="26"/>
        <v>42489.208333333328</v>
      </c>
    </row>
    <row r="308" spans="1:20" ht="34">
      <c r="A308">
        <v>306</v>
      </c>
      <c r="B308" s="3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7">
        <f t="shared" si="24"/>
        <v>7.907692307692308</v>
      </c>
      <c r="P308" s="5">
        <f t="shared" si="28"/>
        <v>73.428571428571431</v>
      </c>
      <c r="Q308" s="17" t="str">
        <f t="shared" si="27"/>
        <v>theater</v>
      </c>
      <c r="R308" s="5" t="str">
        <f t="shared" si="29"/>
        <v>plays</v>
      </c>
      <c r="S308" s="11">
        <f t="shared" si="25"/>
        <v>42930.208333333328</v>
      </c>
      <c r="T308" s="11">
        <f t="shared" si="26"/>
        <v>42933.208333333328</v>
      </c>
    </row>
    <row r="309" spans="1:20" ht="17">
      <c r="A309">
        <v>307</v>
      </c>
      <c r="B309" s="3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7">
        <f t="shared" si="24"/>
        <v>132.13677811550153</v>
      </c>
      <c r="P309" s="5">
        <f t="shared" si="28"/>
        <v>65.968133535660087</v>
      </c>
      <c r="Q309" s="17" t="str">
        <f t="shared" si="27"/>
        <v>publishing</v>
      </c>
      <c r="R309" s="5" t="str">
        <f t="shared" si="29"/>
        <v>fiction</v>
      </c>
      <c r="S309" s="11">
        <f t="shared" si="25"/>
        <v>41066.208333333336</v>
      </c>
      <c r="T309" s="11">
        <f t="shared" si="26"/>
        <v>41086.208333333336</v>
      </c>
    </row>
    <row r="310" spans="1:20" ht="17">
      <c r="A310">
        <v>308</v>
      </c>
      <c r="B310" s="3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7">
        <f t="shared" si="24"/>
        <v>74.077834179357026</v>
      </c>
      <c r="P310" s="5">
        <f t="shared" si="28"/>
        <v>109.04109589041096</v>
      </c>
      <c r="Q310" s="17" t="str">
        <f t="shared" si="27"/>
        <v>theater</v>
      </c>
      <c r="R310" s="5" t="str">
        <f t="shared" si="29"/>
        <v>plays</v>
      </c>
      <c r="S310" s="11">
        <f t="shared" si="25"/>
        <v>40651.208333333336</v>
      </c>
      <c r="T310" s="11">
        <f t="shared" si="26"/>
        <v>40652.208333333336</v>
      </c>
    </row>
    <row r="311" spans="1:20" ht="17">
      <c r="A311">
        <v>309</v>
      </c>
      <c r="B311" s="3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7">
        <f t="shared" si="24"/>
        <v>75.292682926829272</v>
      </c>
      <c r="P311" s="5">
        <f t="shared" si="28"/>
        <v>41.16</v>
      </c>
      <c r="Q311" s="17" t="str">
        <f t="shared" si="27"/>
        <v>music</v>
      </c>
      <c r="R311" s="5" t="str">
        <f t="shared" si="29"/>
        <v>indie rock</v>
      </c>
      <c r="S311" s="11">
        <f t="shared" si="25"/>
        <v>40807.208333333336</v>
      </c>
      <c r="T311" s="11">
        <f t="shared" si="26"/>
        <v>40827.208333333336</v>
      </c>
    </row>
    <row r="312" spans="1:20" ht="17">
      <c r="A312">
        <v>310</v>
      </c>
      <c r="B312" s="3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7">
        <f t="shared" si="24"/>
        <v>20.333333333333332</v>
      </c>
      <c r="P312" s="5">
        <f t="shared" si="28"/>
        <v>99.125</v>
      </c>
      <c r="Q312" s="17" t="str">
        <f t="shared" si="27"/>
        <v>games</v>
      </c>
      <c r="R312" s="5" t="str">
        <f t="shared" si="29"/>
        <v>video games</v>
      </c>
      <c r="S312" s="11">
        <f t="shared" si="25"/>
        <v>40277.208333333336</v>
      </c>
      <c r="T312" s="11">
        <f t="shared" si="26"/>
        <v>40293.208333333336</v>
      </c>
    </row>
    <row r="313" spans="1:20" ht="17">
      <c r="A313">
        <v>311</v>
      </c>
      <c r="B313" s="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7">
        <f t="shared" si="24"/>
        <v>203.36507936507937</v>
      </c>
      <c r="P313" s="5">
        <f t="shared" si="28"/>
        <v>105.88429752066116</v>
      </c>
      <c r="Q313" s="17" t="str">
        <f t="shared" si="27"/>
        <v>theater</v>
      </c>
      <c r="R313" s="5" t="str">
        <f t="shared" si="29"/>
        <v>plays</v>
      </c>
      <c r="S313" s="11">
        <f t="shared" si="25"/>
        <v>40590.25</v>
      </c>
      <c r="T313" s="11">
        <f t="shared" si="26"/>
        <v>40602.25</v>
      </c>
    </row>
    <row r="314" spans="1:20" ht="17">
      <c r="A314">
        <v>312</v>
      </c>
      <c r="B314" s="3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7">
        <f t="shared" si="24"/>
        <v>310.2284263959391</v>
      </c>
      <c r="P314" s="5">
        <f t="shared" si="28"/>
        <v>48.996525921966864</v>
      </c>
      <c r="Q314" s="17" t="str">
        <f t="shared" si="27"/>
        <v>theater</v>
      </c>
      <c r="R314" s="5" t="str">
        <f t="shared" si="29"/>
        <v>plays</v>
      </c>
      <c r="S314" s="11">
        <f t="shared" si="25"/>
        <v>41572.208333333336</v>
      </c>
      <c r="T314" s="11">
        <f t="shared" si="26"/>
        <v>41579.208333333336</v>
      </c>
    </row>
    <row r="315" spans="1:20" ht="17">
      <c r="A315">
        <v>313</v>
      </c>
      <c r="B315" s="3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7">
        <f t="shared" si="24"/>
        <v>395.31818181818181</v>
      </c>
      <c r="P315" s="5">
        <f t="shared" si="28"/>
        <v>39</v>
      </c>
      <c r="Q315" s="17" t="str">
        <f t="shared" si="27"/>
        <v>music</v>
      </c>
      <c r="R315" s="5" t="str">
        <f t="shared" si="29"/>
        <v>rock</v>
      </c>
      <c r="S315" s="11">
        <f t="shared" si="25"/>
        <v>40966.25</v>
      </c>
      <c r="T315" s="11">
        <f t="shared" si="26"/>
        <v>40968.25</v>
      </c>
    </row>
    <row r="316" spans="1:20" ht="17">
      <c r="A316">
        <v>314</v>
      </c>
      <c r="B316" s="3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7">
        <f t="shared" si="24"/>
        <v>294.71428571428572</v>
      </c>
      <c r="P316" s="5">
        <f t="shared" si="28"/>
        <v>31.022556390977442</v>
      </c>
      <c r="Q316" s="17" t="str">
        <f t="shared" si="27"/>
        <v>film &amp; video</v>
      </c>
      <c r="R316" s="5" t="str">
        <f t="shared" si="29"/>
        <v>documentary</v>
      </c>
      <c r="S316" s="11">
        <f t="shared" si="25"/>
        <v>43536.208333333328</v>
      </c>
      <c r="T316" s="11">
        <f t="shared" si="26"/>
        <v>43541.208333333328</v>
      </c>
    </row>
    <row r="317" spans="1:20" ht="34">
      <c r="A317">
        <v>315</v>
      </c>
      <c r="B317" s="3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7">
        <f t="shared" si="24"/>
        <v>33.89473684210526</v>
      </c>
      <c r="P317" s="5">
        <f t="shared" si="28"/>
        <v>103.87096774193549</v>
      </c>
      <c r="Q317" s="17" t="str">
        <f t="shared" si="27"/>
        <v>theater</v>
      </c>
      <c r="R317" s="5" t="str">
        <f t="shared" si="29"/>
        <v>plays</v>
      </c>
      <c r="S317" s="11">
        <f t="shared" si="25"/>
        <v>41783.208333333336</v>
      </c>
      <c r="T317" s="11">
        <f t="shared" si="26"/>
        <v>41812.208333333336</v>
      </c>
    </row>
    <row r="318" spans="1:20" ht="17">
      <c r="A318">
        <v>316</v>
      </c>
      <c r="B318" s="3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7">
        <f t="shared" si="24"/>
        <v>66.677083333333329</v>
      </c>
      <c r="P318" s="5">
        <f t="shared" si="28"/>
        <v>59.268518518518519</v>
      </c>
      <c r="Q318" s="17" t="str">
        <f t="shared" si="27"/>
        <v>food</v>
      </c>
      <c r="R318" s="5" t="str">
        <f t="shared" si="29"/>
        <v>food trucks</v>
      </c>
      <c r="S318" s="11">
        <f t="shared" si="25"/>
        <v>43788.25</v>
      </c>
      <c r="T318" s="11">
        <f t="shared" si="26"/>
        <v>43789.25</v>
      </c>
    </row>
    <row r="319" spans="1:20" ht="17">
      <c r="A319">
        <v>317</v>
      </c>
      <c r="B319" s="3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7">
        <f t="shared" si="24"/>
        <v>19.227272727272727</v>
      </c>
      <c r="P319" s="5">
        <f t="shared" si="28"/>
        <v>42.3</v>
      </c>
      <c r="Q319" s="17" t="str">
        <f t="shared" si="27"/>
        <v>theater</v>
      </c>
      <c r="R319" s="5" t="str">
        <f t="shared" si="29"/>
        <v>plays</v>
      </c>
      <c r="S319" s="11">
        <f t="shared" si="25"/>
        <v>42869.208333333328</v>
      </c>
      <c r="T319" s="11">
        <f t="shared" si="26"/>
        <v>42882.208333333328</v>
      </c>
    </row>
    <row r="320" spans="1:20" ht="34">
      <c r="A320">
        <v>318</v>
      </c>
      <c r="B320" s="3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7">
        <f t="shared" si="24"/>
        <v>15.842105263157896</v>
      </c>
      <c r="P320" s="5">
        <f t="shared" si="28"/>
        <v>53.117647058823529</v>
      </c>
      <c r="Q320" s="17" t="str">
        <f t="shared" si="27"/>
        <v>music</v>
      </c>
      <c r="R320" s="5" t="str">
        <f t="shared" si="29"/>
        <v>rock</v>
      </c>
      <c r="S320" s="11">
        <f t="shared" si="25"/>
        <v>41684.25</v>
      </c>
      <c r="T320" s="11">
        <f t="shared" si="26"/>
        <v>41686.25</v>
      </c>
    </row>
    <row r="321" spans="1:20" ht="17">
      <c r="A321">
        <v>319</v>
      </c>
      <c r="B321" s="3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7">
        <f t="shared" si="24"/>
        <v>38.702380952380949</v>
      </c>
      <c r="P321" s="5">
        <f t="shared" si="28"/>
        <v>50.796875</v>
      </c>
      <c r="Q321" s="17" t="str">
        <f t="shared" si="27"/>
        <v>technology</v>
      </c>
      <c r="R321" s="5" t="str">
        <f t="shared" si="29"/>
        <v>web</v>
      </c>
      <c r="S321" s="11">
        <f t="shared" si="25"/>
        <v>40402.208333333336</v>
      </c>
      <c r="T321" s="11">
        <f t="shared" si="26"/>
        <v>40426.208333333336</v>
      </c>
    </row>
    <row r="322" spans="1:20" ht="17">
      <c r="A322">
        <v>320</v>
      </c>
      <c r="B322" s="3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7">
        <f t="shared" ref="O322:O385" si="30">(E322*100)/D322</f>
        <v>9.5876777251184837</v>
      </c>
      <c r="P322" s="5">
        <f t="shared" si="28"/>
        <v>101.15</v>
      </c>
      <c r="Q322" s="17" t="str">
        <f t="shared" si="27"/>
        <v>publishing</v>
      </c>
      <c r="R322" s="5" t="str">
        <f t="shared" si="29"/>
        <v>fiction</v>
      </c>
      <c r="S322" s="11">
        <f t="shared" ref="S322:S385" si="31">(((J322/60)/60)/24)+DATE(1970,1,1)</f>
        <v>40673.208333333336</v>
      </c>
      <c r="T322" s="11">
        <f t="shared" ref="T322:T385" si="32">(((K322/60)/60)/24)+DATE(1970,1,1)</f>
        <v>40682.208333333336</v>
      </c>
    </row>
    <row r="323" spans="1:20" ht="34">
      <c r="A323">
        <v>321</v>
      </c>
      <c r="B323" s="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7">
        <f t="shared" si="30"/>
        <v>94.144366197183103</v>
      </c>
      <c r="P323" s="5">
        <f t="shared" si="28"/>
        <v>65.000810372771468</v>
      </c>
      <c r="Q323" s="17" t="str">
        <f t="shared" ref="Q323:Q386" si="33">LEFT(N323,FIND("/",N323)-1)</f>
        <v>film &amp; video</v>
      </c>
      <c r="R323" s="5" t="str">
        <f t="shared" si="29"/>
        <v>shorts</v>
      </c>
      <c r="S323" s="11">
        <f t="shared" si="31"/>
        <v>40634.208333333336</v>
      </c>
      <c r="T323" s="11">
        <f t="shared" si="32"/>
        <v>40642.208333333336</v>
      </c>
    </row>
    <row r="324" spans="1:20" ht="34">
      <c r="A324">
        <v>322</v>
      </c>
      <c r="B324" s="3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7">
        <f t="shared" si="30"/>
        <v>166.56234096692111</v>
      </c>
      <c r="P324" s="5">
        <f t="shared" ref="P324:P387" si="34">(E324/G324)</f>
        <v>37.998645510835914</v>
      </c>
      <c r="Q324" s="17" t="str">
        <f t="shared" si="33"/>
        <v>theater</v>
      </c>
      <c r="R324" s="5" t="str">
        <f t="shared" si="29"/>
        <v>plays</v>
      </c>
      <c r="S324" s="11">
        <f t="shared" si="31"/>
        <v>40507.25</v>
      </c>
      <c r="T324" s="11">
        <f t="shared" si="32"/>
        <v>40520.25</v>
      </c>
    </row>
    <row r="325" spans="1:20" ht="17">
      <c r="A325">
        <v>323</v>
      </c>
      <c r="B325" s="3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7">
        <f t="shared" si="30"/>
        <v>24.134831460674157</v>
      </c>
      <c r="P325" s="5">
        <f t="shared" si="34"/>
        <v>82.615384615384613</v>
      </c>
      <c r="Q325" s="17" t="str">
        <f t="shared" si="33"/>
        <v>film &amp; video</v>
      </c>
      <c r="R325" s="5" t="str">
        <f t="shared" si="29"/>
        <v>documentary</v>
      </c>
      <c r="S325" s="11">
        <f t="shared" si="31"/>
        <v>41725.208333333336</v>
      </c>
      <c r="T325" s="11">
        <f t="shared" si="32"/>
        <v>41727.208333333336</v>
      </c>
    </row>
    <row r="326" spans="1:20" ht="17">
      <c r="A326">
        <v>324</v>
      </c>
      <c r="B326" s="3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7">
        <f t="shared" si="30"/>
        <v>164.05633802816902</v>
      </c>
      <c r="P326" s="5">
        <f t="shared" si="34"/>
        <v>37.941368078175898</v>
      </c>
      <c r="Q326" s="17" t="str">
        <f t="shared" si="33"/>
        <v>theater</v>
      </c>
      <c r="R326" s="5" t="str">
        <f t="shared" ref="R326:R389" si="35">RIGHT(N326,LEN(N326)-FIND("/",N326))</f>
        <v>plays</v>
      </c>
      <c r="S326" s="11">
        <f t="shared" si="31"/>
        <v>42176.208333333328</v>
      </c>
      <c r="T326" s="11">
        <f t="shared" si="32"/>
        <v>42188.208333333328</v>
      </c>
    </row>
    <row r="327" spans="1:20" ht="34">
      <c r="A327">
        <v>325</v>
      </c>
      <c r="B327" s="3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7">
        <f t="shared" si="30"/>
        <v>90.723076923076917</v>
      </c>
      <c r="P327" s="5">
        <f t="shared" si="34"/>
        <v>80.780821917808225</v>
      </c>
      <c r="Q327" s="17" t="str">
        <f t="shared" si="33"/>
        <v>theater</v>
      </c>
      <c r="R327" s="5" t="str">
        <f t="shared" si="35"/>
        <v>plays</v>
      </c>
      <c r="S327" s="11">
        <f t="shared" si="31"/>
        <v>43267.208333333328</v>
      </c>
      <c r="T327" s="11">
        <f t="shared" si="32"/>
        <v>43290.208333333328</v>
      </c>
    </row>
    <row r="328" spans="1:20" ht="34">
      <c r="A328">
        <v>326</v>
      </c>
      <c r="B328" s="3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7">
        <f t="shared" si="30"/>
        <v>46.194444444444443</v>
      </c>
      <c r="P328" s="5">
        <f t="shared" si="34"/>
        <v>25.984375</v>
      </c>
      <c r="Q328" s="17" t="str">
        <f t="shared" si="33"/>
        <v>film &amp; video</v>
      </c>
      <c r="R328" s="5" t="str">
        <f t="shared" si="35"/>
        <v>animation</v>
      </c>
      <c r="S328" s="11">
        <f t="shared" si="31"/>
        <v>42364.25</v>
      </c>
      <c r="T328" s="11">
        <f t="shared" si="32"/>
        <v>42370.25</v>
      </c>
    </row>
    <row r="329" spans="1:20" ht="17">
      <c r="A329">
        <v>327</v>
      </c>
      <c r="B329" s="3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7">
        <f t="shared" si="30"/>
        <v>38.53846153846154</v>
      </c>
      <c r="P329" s="5">
        <f t="shared" si="34"/>
        <v>30.363636363636363</v>
      </c>
      <c r="Q329" s="17" t="str">
        <f t="shared" si="33"/>
        <v>theater</v>
      </c>
      <c r="R329" s="5" t="str">
        <f t="shared" si="35"/>
        <v>plays</v>
      </c>
      <c r="S329" s="11">
        <f t="shared" si="31"/>
        <v>43705.208333333328</v>
      </c>
      <c r="T329" s="11">
        <f t="shared" si="32"/>
        <v>43709.208333333328</v>
      </c>
    </row>
    <row r="330" spans="1:20" ht="34">
      <c r="A330">
        <v>328</v>
      </c>
      <c r="B330" s="3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7">
        <f t="shared" si="30"/>
        <v>133.56231003039514</v>
      </c>
      <c r="P330" s="5">
        <f t="shared" si="34"/>
        <v>54.004916018025398</v>
      </c>
      <c r="Q330" s="17" t="str">
        <f t="shared" si="33"/>
        <v>music</v>
      </c>
      <c r="R330" s="5" t="str">
        <f t="shared" si="35"/>
        <v>rock</v>
      </c>
      <c r="S330" s="11">
        <f t="shared" si="31"/>
        <v>43434.25</v>
      </c>
      <c r="T330" s="11">
        <f t="shared" si="32"/>
        <v>43445.25</v>
      </c>
    </row>
    <row r="331" spans="1:20" ht="17">
      <c r="A331">
        <v>329</v>
      </c>
      <c r="B331" s="3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7">
        <f t="shared" si="30"/>
        <v>22.896588486140725</v>
      </c>
      <c r="P331" s="5">
        <f t="shared" si="34"/>
        <v>101.78672985781991</v>
      </c>
      <c r="Q331" s="17" t="str">
        <f t="shared" si="33"/>
        <v>games</v>
      </c>
      <c r="R331" s="5" t="str">
        <f t="shared" si="35"/>
        <v>video games</v>
      </c>
      <c r="S331" s="11">
        <f t="shared" si="31"/>
        <v>42716.25</v>
      </c>
      <c r="T331" s="11">
        <f t="shared" si="32"/>
        <v>42727.25</v>
      </c>
    </row>
    <row r="332" spans="1:20" ht="34">
      <c r="A332">
        <v>330</v>
      </c>
      <c r="B332" s="3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7">
        <f t="shared" si="30"/>
        <v>184.95548961424333</v>
      </c>
      <c r="P332" s="5">
        <f t="shared" si="34"/>
        <v>45.003610108303249</v>
      </c>
      <c r="Q332" s="17" t="str">
        <f t="shared" si="33"/>
        <v>film &amp; video</v>
      </c>
      <c r="R332" s="5" t="str">
        <f t="shared" si="35"/>
        <v>documentary</v>
      </c>
      <c r="S332" s="11">
        <f t="shared" si="31"/>
        <v>43077.25</v>
      </c>
      <c r="T332" s="11">
        <f t="shared" si="32"/>
        <v>43078.25</v>
      </c>
    </row>
    <row r="333" spans="1:20" ht="17">
      <c r="A333">
        <v>331</v>
      </c>
      <c r="B333" s="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7">
        <f t="shared" si="30"/>
        <v>443.72727272727275</v>
      </c>
      <c r="P333" s="5">
        <f t="shared" si="34"/>
        <v>77.068421052631578</v>
      </c>
      <c r="Q333" s="17" t="str">
        <f t="shared" si="33"/>
        <v>food</v>
      </c>
      <c r="R333" s="5" t="str">
        <f t="shared" si="35"/>
        <v>food trucks</v>
      </c>
      <c r="S333" s="11">
        <f t="shared" si="31"/>
        <v>40896.25</v>
      </c>
      <c r="T333" s="11">
        <f t="shared" si="32"/>
        <v>40897.25</v>
      </c>
    </row>
    <row r="334" spans="1:20" ht="34">
      <c r="A334">
        <v>332</v>
      </c>
      <c r="B334" s="3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7">
        <f t="shared" si="30"/>
        <v>199.98067632850243</v>
      </c>
      <c r="P334" s="5">
        <f t="shared" si="34"/>
        <v>88.076595744680844</v>
      </c>
      <c r="Q334" s="17" t="str">
        <f t="shared" si="33"/>
        <v>technology</v>
      </c>
      <c r="R334" s="5" t="str">
        <f t="shared" si="35"/>
        <v>wearables</v>
      </c>
      <c r="S334" s="11">
        <f t="shared" si="31"/>
        <v>41361.208333333336</v>
      </c>
      <c r="T334" s="11">
        <f t="shared" si="32"/>
        <v>41362.208333333336</v>
      </c>
    </row>
    <row r="335" spans="1:20" ht="17">
      <c r="A335">
        <v>333</v>
      </c>
      <c r="B335" s="3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7">
        <f t="shared" si="30"/>
        <v>123.95833333333333</v>
      </c>
      <c r="P335" s="5">
        <f t="shared" si="34"/>
        <v>47.035573122529641</v>
      </c>
      <c r="Q335" s="17" t="str">
        <f t="shared" si="33"/>
        <v>theater</v>
      </c>
      <c r="R335" s="5" t="str">
        <f t="shared" si="35"/>
        <v>plays</v>
      </c>
      <c r="S335" s="11">
        <f t="shared" si="31"/>
        <v>43424.25</v>
      </c>
      <c r="T335" s="11">
        <f t="shared" si="32"/>
        <v>43452.25</v>
      </c>
    </row>
    <row r="336" spans="1:20" ht="17">
      <c r="A336">
        <v>334</v>
      </c>
      <c r="B336" s="3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7">
        <f t="shared" si="30"/>
        <v>186.61329305135951</v>
      </c>
      <c r="P336" s="5">
        <f t="shared" si="34"/>
        <v>110.99550763701707</v>
      </c>
      <c r="Q336" s="17" t="str">
        <f t="shared" si="33"/>
        <v>music</v>
      </c>
      <c r="R336" s="5" t="str">
        <f t="shared" si="35"/>
        <v>rock</v>
      </c>
      <c r="S336" s="11">
        <f t="shared" si="31"/>
        <v>43110.25</v>
      </c>
      <c r="T336" s="11">
        <f t="shared" si="32"/>
        <v>43117.25</v>
      </c>
    </row>
    <row r="337" spans="1:20" ht="17">
      <c r="A337">
        <v>335</v>
      </c>
      <c r="B337" s="3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7">
        <f t="shared" si="30"/>
        <v>114.28538550057537</v>
      </c>
      <c r="P337" s="5">
        <f t="shared" si="34"/>
        <v>87.003066141042481</v>
      </c>
      <c r="Q337" s="17" t="str">
        <f t="shared" si="33"/>
        <v>music</v>
      </c>
      <c r="R337" s="5" t="str">
        <f t="shared" si="35"/>
        <v>rock</v>
      </c>
      <c r="S337" s="11">
        <f t="shared" si="31"/>
        <v>43784.25</v>
      </c>
      <c r="T337" s="11">
        <f t="shared" si="32"/>
        <v>43797.25</v>
      </c>
    </row>
    <row r="338" spans="1:20" ht="17">
      <c r="A338">
        <v>336</v>
      </c>
      <c r="B338" s="3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7">
        <f t="shared" si="30"/>
        <v>97.032531824611027</v>
      </c>
      <c r="P338" s="5">
        <f t="shared" si="34"/>
        <v>63.994402985074629</v>
      </c>
      <c r="Q338" s="17" t="str">
        <f t="shared" si="33"/>
        <v>music</v>
      </c>
      <c r="R338" s="5" t="str">
        <f t="shared" si="35"/>
        <v>rock</v>
      </c>
      <c r="S338" s="11">
        <f t="shared" si="31"/>
        <v>40527.25</v>
      </c>
      <c r="T338" s="11">
        <f t="shared" si="32"/>
        <v>40528.25</v>
      </c>
    </row>
    <row r="339" spans="1:20" ht="17">
      <c r="A339">
        <v>337</v>
      </c>
      <c r="B339" s="3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7">
        <f t="shared" si="30"/>
        <v>122.81904761904762</v>
      </c>
      <c r="P339" s="5">
        <f t="shared" si="34"/>
        <v>105.9945205479452</v>
      </c>
      <c r="Q339" s="17" t="str">
        <f t="shared" si="33"/>
        <v>theater</v>
      </c>
      <c r="R339" s="5" t="str">
        <f t="shared" si="35"/>
        <v>plays</v>
      </c>
      <c r="S339" s="11">
        <f t="shared" si="31"/>
        <v>43780.25</v>
      </c>
      <c r="T339" s="11">
        <f t="shared" si="32"/>
        <v>43781.25</v>
      </c>
    </row>
    <row r="340" spans="1:20" ht="17">
      <c r="A340">
        <v>338</v>
      </c>
      <c r="B340" s="3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7">
        <f t="shared" si="30"/>
        <v>179.14326647564471</v>
      </c>
      <c r="P340" s="5">
        <f t="shared" si="34"/>
        <v>73.989349112426041</v>
      </c>
      <c r="Q340" s="17" t="str">
        <f t="shared" si="33"/>
        <v>theater</v>
      </c>
      <c r="R340" s="5" t="str">
        <f t="shared" si="35"/>
        <v>plays</v>
      </c>
      <c r="S340" s="11">
        <f t="shared" si="31"/>
        <v>40821.208333333336</v>
      </c>
      <c r="T340" s="11">
        <f t="shared" si="32"/>
        <v>40851.208333333336</v>
      </c>
    </row>
    <row r="341" spans="1:20" ht="17">
      <c r="A341">
        <v>339</v>
      </c>
      <c r="B341" s="3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7">
        <f t="shared" si="30"/>
        <v>79.951577402787962</v>
      </c>
      <c r="P341" s="5">
        <f t="shared" si="34"/>
        <v>84.02004626060139</v>
      </c>
      <c r="Q341" s="17" t="str">
        <f t="shared" si="33"/>
        <v>theater</v>
      </c>
      <c r="R341" s="5" t="str">
        <f t="shared" si="35"/>
        <v>plays</v>
      </c>
      <c r="S341" s="11">
        <f t="shared" si="31"/>
        <v>42949.208333333328</v>
      </c>
      <c r="T341" s="11">
        <f t="shared" si="32"/>
        <v>42963.208333333328</v>
      </c>
    </row>
    <row r="342" spans="1:20" ht="17">
      <c r="A342">
        <v>340</v>
      </c>
      <c r="B342" s="3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7">
        <f t="shared" si="30"/>
        <v>94.242587601078171</v>
      </c>
      <c r="P342" s="5">
        <f t="shared" si="34"/>
        <v>88.966921119592882</v>
      </c>
      <c r="Q342" s="17" t="str">
        <f t="shared" si="33"/>
        <v>photography</v>
      </c>
      <c r="R342" s="5" t="str">
        <f t="shared" si="35"/>
        <v>photography books</v>
      </c>
      <c r="S342" s="11">
        <f t="shared" si="31"/>
        <v>40889.25</v>
      </c>
      <c r="T342" s="11">
        <f t="shared" si="32"/>
        <v>40890.25</v>
      </c>
    </row>
    <row r="343" spans="1:20" ht="34">
      <c r="A343">
        <v>341</v>
      </c>
      <c r="B343" s="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7">
        <f t="shared" si="30"/>
        <v>84.669291338582681</v>
      </c>
      <c r="P343" s="5">
        <f t="shared" si="34"/>
        <v>76.990453460620529</v>
      </c>
      <c r="Q343" s="17" t="str">
        <f t="shared" si="33"/>
        <v>music</v>
      </c>
      <c r="R343" s="5" t="str">
        <f t="shared" si="35"/>
        <v>indie rock</v>
      </c>
      <c r="S343" s="11">
        <f t="shared" si="31"/>
        <v>42244.208333333328</v>
      </c>
      <c r="T343" s="11">
        <f t="shared" si="32"/>
        <v>42251.208333333328</v>
      </c>
    </row>
    <row r="344" spans="1:20" ht="17">
      <c r="A344">
        <v>342</v>
      </c>
      <c r="B344" s="3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7">
        <f t="shared" si="30"/>
        <v>66.521920668058456</v>
      </c>
      <c r="P344" s="5">
        <f t="shared" si="34"/>
        <v>97.146341463414629</v>
      </c>
      <c r="Q344" s="17" t="str">
        <f t="shared" si="33"/>
        <v>theater</v>
      </c>
      <c r="R344" s="5" t="str">
        <f t="shared" si="35"/>
        <v>plays</v>
      </c>
      <c r="S344" s="11">
        <f t="shared" si="31"/>
        <v>41475.208333333336</v>
      </c>
      <c r="T344" s="11">
        <f t="shared" si="32"/>
        <v>41487.208333333336</v>
      </c>
    </row>
    <row r="345" spans="1:20" ht="17">
      <c r="A345">
        <v>343</v>
      </c>
      <c r="B345" s="3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7">
        <f t="shared" si="30"/>
        <v>53.922222222222224</v>
      </c>
      <c r="P345" s="5">
        <f t="shared" si="34"/>
        <v>33.013605442176868</v>
      </c>
      <c r="Q345" s="17" t="str">
        <f t="shared" si="33"/>
        <v>theater</v>
      </c>
      <c r="R345" s="5" t="str">
        <f t="shared" si="35"/>
        <v>plays</v>
      </c>
      <c r="S345" s="11">
        <f t="shared" si="31"/>
        <v>41597.25</v>
      </c>
      <c r="T345" s="11">
        <f t="shared" si="32"/>
        <v>41650.25</v>
      </c>
    </row>
    <row r="346" spans="1:20" ht="17">
      <c r="A346">
        <v>344</v>
      </c>
      <c r="B346" s="3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7">
        <f t="shared" si="30"/>
        <v>41.983299595141702</v>
      </c>
      <c r="P346" s="5">
        <f t="shared" si="34"/>
        <v>99.950602409638549</v>
      </c>
      <c r="Q346" s="17" t="str">
        <f t="shared" si="33"/>
        <v>games</v>
      </c>
      <c r="R346" s="5" t="str">
        <f t="shared" si="35"/>
        <v>video games</v>
      </c>
      <c r="S346" s="11">
        <f t="shared" si="31"/>
        <v>43122.25</v>
      </c>
      <c r="T346" s="11">
        <f t="shared" si="32"/>
        <v>43162.25</v>
      </c>
    </row>
    <row r="347" spans="1:20" ht="17">
      <c r="A347">
        <v>345</v>
      </c>
      <c r="B347" s="3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7">
        <f t="shared" si="30"/>
        <v>14.694796954314722</v>
      </c>
      <c r="P347" s="5">
        <f t="shared" si="34"/>
        <v>69.966767371601208</v>
      </c>
      <c r="Q347" s="17" t="str">
        <f t="shared" si="33"/>
        <v>film &amp; video</v>
      </c>
      <c r="R347" s="5" t="str">
        <f t="shared" si="35"/>
        <v>drama</v>
      </c>
      <c r="S347" s="11">
        <f t="shared" si="31"/>
        <v>42194.208333333328</v>
      </c>
      <c r="T347" s="11">
        <f t="shared" si="32"/>
        <v>42195.208333333328</v>
      </c>
    </row>
    <row r="348" spans="1:20" ht="17">
      <c r="A348">
        <v>346</v>
      </c>
      <c r="B348" s="3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7">
        <f t="shared" si="30"/>
        <v>34.475000000000001</v>
      </c>
      <c r="P348" s="5">
        <f t="shared" si="34"/>
        <v>110.32</v>
      </c>
      <c r="Q348" s="17" t="str">
        <f t="shared" si="33"/>
        <v>music</v>
      </c>
      <c r="R348" s="5" t="str">
        <f t="shared" si="35"/>
        <v>indie rock</v>
      </c>
      <c r="S348" s="11">
        <f t="shared" si="31"/>
        <v>42971.208333333328</v>
      </c>
      <c r="T348" s="11">
        <f t="shared" si="32"/>
        <v>43026.208333333328</v>
      </c>
    </row>
    <row r="349" spans="1:20" ht="17">
      <c r="A349">
        <v>347</v>
      </c>
      <c r="B349" s="3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7">
        <f t="shared" si="30"/>
        <v>1400.7777777777778</v>
      </c>
      <c r="P349" s="5">
        <f t="shared" si="34"/>
        <v>66.005235602094245</v>
      </c>
      <c r="Q349" s="17" t="str">
        <f t="shared" si="33"/>
        <v>technology</v>
      </c>
      <c r="R349" s="5" t="str">
        <f t="shared" si="35"/>
        <v>web</v>
      </c>
      <c r="S349" s="11">
        <f t="shared" si="31"/>
        <v>42046.25</v>
      </c>
      <c r="T349" s="11">
        <f t="shared" si="32"/>
        <v>42070.25</v>
      </c>
    </row>
    <row r="350" spans="1:20" ht="17">
      <c r="A350">
        <v>348</v>
      </c>
      <c r="B350" s="3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7">
        <f t="shared" si="30"/>
        <v>71.770351758793964</v>
      </c>
      <c r="P350" s="5">
        <f t="shared" si="34"/>
        <v>41.005742176284812</v>
      </c>
      <c r="Q350" s="17" t="str">
        <f t="shared" si="33"/>
        <v>food</v>
      </c>
      <c r="R350" s="5" t="str">
        <f t="shared" si="35"/>
        <v>food trucks</v>
      </c>
      <c r="S350" s="11">
        <f t="shared" si="31"/>
        <v>42782.25</v>
      </c>
      <c r="T350" s="11">
        <f t="shared" si="32"/>
        <v>42795.25</v>
      </c>
    </row>
    <row r="351" spans="1:20" ht="17">
      <c r="A351">
        <v>349</v>
      </c>
      <c r="B351" s="3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7">
        <f t="shared" si="30"/>
        <v>53.07411504424779</v>
      </c>
      <c r="P351" s="5">
        <f t="shared" si="34"/>
        <v>103.96316359696641</v>
      </c>
      <c r="Q351" s="17" t="str">
        <f t="shared" si="33"/>
        <v>theater</v>
      </c>
      <c r="R351" s="5" t="str">
        <f t="shared" si="35"/>
        <v>plays</v>
      </c>
      <c r="S351" s="11">
        <f t="shared" si="31"/>
        <v>42930.208333333328</v>
      </c>
      <c r="T351" s="11">
        <f t="shared" si="32"/>
        <v>42960.208333333328</v>
      </c>
    </row>
    <row r="352" spans="1:20" ht="17">
      <c r="A352">
        <v>350</v>
      </c>
      <c r="B352" s="3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7">
        <f t="shared" si="30"/>
        <v>5</v>
      </c>
      <c r="P352" s="5">
        <f t="shared" si="34"/>
        <v>5</v>
      </c>
      <c r="Q352" s="17" t="str">
        <f t="shared" si="33"/>
        <v>music</v>
      </c>
      <c r="R352" s="5" t="str">
        <f t="shared" si="35"/>
        <v>jazz</v>
      </c>
      <c r="S352" s="11">
        <f t="shared" si="31"/>
        <v>42144.208333333328</v>
      </c>
      <c r="T352" s="11">
        <f t="shared" si="32"/>
        <v>42162.208333333328</v>
      </c>
    </row>
    <row r="353" spans="1:20" ht="17">
      <c r="A353">
        <v>351</v>
      </c>
      <c r="B353" s="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7">
        <f t="shared" si="30"/>
        <v>127.70715249662618</v>
      </c>
      <c r="P353" s="5">
        <f t="shared" si="34"/>
        <v>47.009935419771487</v>
      </c>
      <c r="Q353" s="17" t="str">
        <f t="shared" si="33"/>
        <v>music</v>
      </c>
      <c r="R353" s="5" t="str">
        <f t="shared" si="35"/>
        <v>rock</v>
      </c>
      <c r="S353" s="11">
        <f t="shared" si="31"/>
        <v>42240.208333333328</v>
      </c>
      <c r="T353" s="11">
        <f t="shared" si="32"/>
        <v>42254.208333333328</v>
      </c>
    </row>
    <row r="354" spans="1:20" ht="17">
      <c r="A354">
        <v>352</v>
      </c>
      <c r="B354" s="3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7">
        <f t="shared" si="30"/>
        <v>34.892857142857146</v>
      </c>
      <c r="P354" s="5">
        <f t="shared" si="34"/>
        <v>29.606060606060606</v>
      </c>
      <c r="Q354" s="17" t="str">
        <f t="shared" si="33"/>
        <v>theater</v>
      </c>
      <c r="R354" s="5" t="str">
        <f t="shared" si="35"/>
        <v>plays</v>
      </c>
      <c r="S354" s="11">
        <f t="shared" si="31"/>
        <v>42315.25</v>
      </c>
      <c r="T354" s="11">
        <f t="shared" si="32"/>
        <v>42323.25</v>
      </c>
    </row>
    <row r="355" spans="1:20" ht="17">
      <c r="A355">
        <v>353</v>
      </c>
      <c r="B355" s="3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7">
        <f t="shared" si="30"/>
        <v>410.59821428571428</v>
      </c>
      <c r="P355" s="5">
        <f t="shared" si="34"/>
        <v>81.010569583088667</v>
      </c>
      <c r="Q355" s="17" t="str">
        <f t="shared" si="33"/>
        <v>theater</v>
      </c>
      <c r="R355" s="5" t="str">
        <f t="shared" si="35"/>
        <v>plays</v>
      </c>
      <c r="S355" s="11">
        <f t="shared" si="31"/>
        <v>43651.208333333328</v>
      </c>
      <c r="T355" s="11">
        <f t="shared" si="32"/>
        <v>43652.208333333328</v>
      </c>
    </row>
    <row r="356" spans="1:20" ht="17">
      <c r="A356">
        <v>354</v>
      </c>
      <c r="B356" s="3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7">
        <f t="shared" si="30"/>
        <v>123.73770491803279</v>
      </c>
      <c r="P356" s="5">
        <f t="shared" si="34"/>
        <v>94.35</v>
      </c>
      <c r="Q356" s="17" t="str">
        <f t="shared" si="33"/>
        <v>film &amp; video</v>
      </c>
      <c r="R356" s="5" t="str">
        <f t="shared" si="35"/>
        <v>documentary</v>
      </c>
      <c r="S356" s="11">
        <f t="shared" si="31"/>
        <v>41520.208333333336</v>
      </c>
      <c r="T356" s="11">
        <f t="shared" si="32"/>
        <v>41527.208333333336</v>
      </c>
    </row>
    <row r="357" spans="1:20" ht="17">
      <c r="A357">
        <v>355</v>
      </c>
      <c r="B357" s="3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7">
        <f t="shared" si="30"/>
        <v>58.973684210526315</v>
      </c>
      <c r="P357" s="5">
        <f t="shared" si="34"/>
        <v>26.058139534883722</v>
      </c>
      <c r="Q357" s="17" t="str">
        <f t="shared" si="33"/>
        <v>technology</v>
      </c>
      <c r="R357" s="5" t="str">
        <f t="shared" si="35"/>
        <v>wearables</v>
      </c>
      <c r="S357" s="11">
        <f t="shared" si="31"/>
        <v>42757.25</v>
      </c>
      <c r="T357" s="11">
        <f t="shared" si="32"/>
        <v>42797.25</v>
      </c>
    </row>
    <row r="358" spans="1:20" ht="17">
      <c r="A358">
        <v>356</v>
      </c>
      <c r="B358" s="3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7">
        <f t="shared" si="30"/>
        <v>36.892473118279568</v>
      </c>
      <c r="P358" s="5">
        <f t="shared" si="34"/>
        <v>85.775000000000006</v>
      </c>
      <c r="Q358" s="17" t="str">
        <f t="shared" si="33"/>
        <v>theater</v>
      </c>
      <c r="R358" s="5" t="str">
        <f t="shared" si="35"/>
        <v>plays</v>
      </c>
      <c r="S358" s="11">
        <f t="shared" si="31"/>
        <v>40922.25</v>
      </c>
      <c r="T358" s="11">
        <f t="shared" si="32"/>
        <v>40931.25</v>
      </c>
    </row>
    <row r="359" spans="1:20" ht="17">
      <c r="A359">
        <v>357</v>
      </c>
      <c r="B359" s="3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7">
        <f t="shared" si="30"/>
        <v>184.91304347826087</v>
      </c>
      <c r="P359" s="5">
        <f t="shared" si="34"/>
        <v>103.73170731707317</v>
      </c>
      <c r="Q359" s="17" t="str">
        <f t="shared" si="33"/>
        <v>games</v>
      </c>
      <c r="R359" s="5" t="str">
        <f t="shared" si="35"/>
        <v>video games</v>
      </c>
      <c r="S359" s="11">
        <f t="shared" si="31"/>
        <v>42250.208333333328</v>
      </c>
      <c r="T359" s="11">
        <f t="shared" si="32"/>
        <v>42275.208333333328</v>
      </c>
    </row>
    <row r="360" spans="1:20" ht="17">
      <c r="A360">
        <v>358</v>
      </c>
      <c r="B360" s="3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7">
        <f t="shared" si="30"/>
        <v>11.814432989690722</v>
      </c>
      <c r="P360" s="5">
        <f t="shared" si="34"/>
        <v>49.826086956521742</v>
      </c>
      <c r="Q360" s="17" t="str">
        <f t="shared" si="33"/>
        <v>photography</v>
      </c>
      <c r="R360" s="5" t="str">
        <f t="shared" si="35"/>
        <v>photography books</v>
      </c>
      <c r="S360" s="11">
        <f t="shared" si="31"/>
        <v>43322.208333333328</v>
      </c>
      <c r="T360" s="11">
        <f t="shared" si="32"/>
        <v>43325.208333333328</v>
      </c>
    </row>
    <row r="361" spans="1:20" ht="17">
      <c r="A361">
        <v>359</v>
      </c>
      <c r="B361" s="3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7">
        <f t="shared" si="30"/>
        <v>298.7</v>
      </c>
      <c r="P361" s="5">
        <f t="shared" si="34"/>
        <v>63.893048128342244</v>
      </c>
      <c r="Q361" s="17" t="str">
        <f t="shared" si="33"/>
        <v>film &amp; video</v>
      </c>
      <c r="R361" s="5" t="str">
        <f t="shared" si="35"/>
        <v>animation</v>
      </c>
      <c r="S361" s="11">
        <f t="shared" si="31"/>
        <v>40782.208333333336</v>
      </c>
      <c r="T361" s="11">
        <f t="shared" si="32"/>
        <v>40789.208333333336</v>
      </c>
    </row>
    <row r="362" spans="1:20" ht="17">
      <c r="A362">
        <v>360</v>
      </c>
      <c r="B362" s="3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7">
        <f t="shared" si="30"/>
        <v>226.35175879396985</v>
      </c>
      <c r="P362" s="5">
        <f t="shared" si="34"/>
        <v>47.002434782608695</v>
      </c>
      <c r="Q362" s="17" t="str">
        <f t="shared" si="33"/>
        <v>theater</v>
      </c>
      <c r="R362" s="5" t="str">
        <f t="shared" si="35"/>
        <v>plays</v>
      </c>
      <c r="S362" s="11">
        <f t="shared" si="31"/>
        <v>40544.25</v>
      </c>
      <c r="T362" s="11">
        <f t="shared" si="32"/>
        <v>40558.25</v>
      </c>
    </row>
    <row r="363" spans="1:20" ht="17">
      <c r="A363">
        <v>361</v>
      </c>
      <c r="B363" s="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7">
        <f t="shared" si="30"/>
        <v>173.56363636363636</v>
      </c>
      <c r="P363" s="5">
        <f t="shared" si="34"/>
        <v>108.47727272727273</v>
      </c>
      <c r="Q363" s="17" t="str">
        <f t="shared" si="33"/>
        <v>theater</v>
      </c>
      <c r="R363" s="5" t="str">
        <f t="shared" si="35"/>
        <v>plays</v>
      </c>
      <c r="S363" s="11">
        <f t="shared" si="31"/>
        <v>43015.208333333328</v>
      </c>
      <c r="T363" s="11">
        <f t="shared" si="32"/>
        <v>43039.208333333328</v>
      </c>
    </row>
    <row r="364" spans="1:20" ht="17">
      <c r="A364">
        <v>362</v>
      </c>
      <c r="B364" s="3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7">
        <f t="shared" si="30"/>
        <v>371.75675675675677</v>
      </c>
      <c r="P364" s="5">
        <f t="shared" si="34"/>
        <v>72.015706806282722</v>
      </c>
      <c r="Q364" s="17" t="str">
        <f t="shared" si="33"/>
        <v>music</v>
      </c>
      <c r="R364" s="5" t="str">
        <f t="shared" si="35"/>
        <v>rock</v>
      </c>
      <c r="S364" s="11">
        <f t="shared" si="31"/>
        <v>40570.25</v>
      </c>
      <c r="T364" s="11">
        <f t="shared" si="32"/>
        <v>40608.25</v>
      </c>
    </row>
    <row r="365" spans="1:20" ht="17">
      <c r="A365">
        <v>363</v>
      </c>
      <c r="B365" s="3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7">
        <f t="shared" si="30"/>
        <v>160.19230769230768</v>
      </c>
      <c r="P365" s="5">
        <f t="shared" si="34"/>
        <v>59.928057553956833</v>
      </c>
      <c r="Q365" s="17" t="str">
        <f t="shared" si="33"/>
        <v>music</v>
      </c>
      <c r="R365" s="5" t="str">
        <f t="shared" si="35"/>
        <v>rock</v>
      </c>
      <c r="S365" s="11">
        <f t="shared" si="31"/>
        <v>40904.25</v>
      </c>
      <c r="T365" s="11">
        <f t="shared" si="32"/>
        <v>40905.25</v>
      </c>
    </row>
    <row r="366" spans="1:20" ht="17">
      <c r="A366">
        <v>364</v>
      </c>
      <c r="B366" s="3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7">
        <f t="shared" si="30"/>
        <v>1616.3333333333333</v>
      </c>
      <c r="P366" s="5">
        <f t="shared" si="34"/>
        <v>78.209677419354833</v>
      </c>
      <c r="Q366" s="17" t="str">
        <f t="shared" si="33"/>
        <v>music</v>
      </c>
      <c r="R366" s="5" t="str">
        <f t="shared" si="35"/>
        <v>indie rock</v>
      </c>
      <c r="S366" s="11">
        <f t="shared" si="31"/>
        <v>43164.25</v>
      </c>
      <c r="T366" s="11">
        <f t="shared" si="32"/>
        <v>43194.208333333328</v>
      </c>
    </row>
    <row r="367" spans="1:20" ht="17">
      <c r="A367">
        <v>365</v>
      </c>
      <c r="B367" s="3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7">
        <f t="shared" si="30"/>
        <v>733.4375</v>
      </c>
      <c r="P367" s="5">
        <f t="shared" si="34"/>
        <v>104.77678571428571</v>
      </c>
      <c r="Q367" s="17" t="str">
        <f t="shared" si="33"/>
        <v>theater</v>
      </c>
      <c r="R367" s="5" t="str">
        <f t="shared" si="35"/>
        <v>plays</v>
      </c>
      <c r="S367" s="11">
        <f t="shared" si="31"/>
        <v>42733.25</v>
      </c>
      <c r="T367" s="11">
        <f t="shared" si="32"/>
        <v>42760.25</v>
      </c>
    </row>
    <row r="368" spans="1:20" ht="17">
      <c r="A368">
        <v>366</v>
      </c>
      <c r="B368" s="3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7">
        <f t="shared" si="30"/>
        <v>592.11111111111109</v>
      </c>
      <c r="P368" s="5">
        <f t="shared" si="34"/>
        <v>105.52475247524752</v>
      </c>
      <c r="Q368" s="17" t="str">
        <f t="shared" si="33"/>
        <v>theater</v>
      </c>
      <c r="R368" s="5" t="str">
        <f t="shared" si="35"/>
        <v>plays</v>
      </c>
      <c r="S368" s="11">
        <f t="shared" si="31"/>
        <v>40546.25</v>
      </c>
      <c r="T368" s="11">
        <f t="shared" si="32"/>
        <v>40547.25</v>
      </c>
    </row>
    <row r="369" spans="1:20" ht="17">
      <c r="A369">
        <v>367</v>
      </c>
      <c r="B369" s="3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7">
        <f t="shared" si="30"/>
        <v>18.888888888888889</v>
      </c>
      <c r="P369" s="5">
        <f t="shared" si="34"/>
        <v>24.933333333333334</v>
      </c>
      <c r="Q369" s="17" t="str">
        <f t="shared" si="33"/>
        <v>theater</v>
      </c>
      <c r="R369" s="5" t="str">
        <f t="shared" si="35"/>
        <v>plays</v>
      </c>
      <c r="S369" s="11">
        <f t="shared" si="31"/>
        <v>41930.208333333336</v>
      </c>
      <c r="T369" s="11">
        <f t="shared" si="32"/>
        <v>41954.25</v>
      </c>
    </row>
    <row r="370" spans="1:20" ht="17">
      <c r="A370">
        <v>368</v>
      </c>
      <c r="B370" s="3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7">
        <f t="shared" si="30"/>
        <v>276.80769230769232</v>
      </c>
      <c r="P370" s="5">
        <f t="shared" si="34"/>
        <v>69.873786407766985</v>
      </c>
      <c r="Q370" s="17" t="str">
        <f t="shared" si="33"/>
        <v>film &amp; video</v>
      </c>
      <c r="R370" s="5" t="str">
        <f t="shared" si="35"/>
        <v>documentary</v>
      </c>
      <c r="S370" s="11">
        <f t="shared" si="31"/>
        <v>40464.208333333336</v>
      </c>
      <c r="T370" s="11">
        <f t="shared" si="32"/>
        <v>40487.208333333336</v>
      </c>
    </row>
    <row r="371" spans="1:20" ht="17">
      <c r="A371">
        <v>369</v>
      </c>
      <c r="B371" s="3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7">
        <f t="shared" si="30"/>
        <v>273.01851851851853</v>
      </c>
      <c r="P371" s="5">
        <f t="shared" si="34"/>
        <v>95.733766233766232</v>
      </c>
      <c r="Q371" s="17" t="str">
        <f t="shared" si="33"/>
        <v>film &amp; video</v>
      </c>
      <c r="R371" s="5" t="str">
        <f t="shared" si="35"/>
        <v>television</v>
      </c>
      <c r="S371" s="11">
        <f t="shared" si="31"/>
        <v>41308.25</v>
      </c>
      <c r="T371" s="11">
        <f t="shared" si="32"/>
        <v>41347.208333333336</v>
      </c>
    </row>
    <row r="372" spans="1:20" ht="17">
      <c r="A372">
        <v>370</v>
      </c>
      <c r="B372" s="3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7">
        <f t="shared" si="30"/>
        <v>159.36331255565449</v>
      </c>
      <c r="P372" s="5">
        <f t="shared" si="34"/>
        <v>29.997485752598056</v>
      </c>
      <c r="Q372" s="17" t="str">
        <f t="shared" si="33"/>
        <v>theater</v>
      </c>
      <c r="R372" s="5" t="str">
        <f t="shared" si="35"/>
        <v>plays</v>
      </c>
      <c r="S372" s="11">
        <f t="shared" si="31"/>
        <v>43570.208333333328</v>
      </c>
      <c r="T372" s="11">
        <f t="shared" si="32"/>
        <v>43576.208333333328</v>
      </c>
    </row>
    <row r="373" spans="1:20" ht="17">
      <c r="A373">
        <v>371</v>
      </c>
      <c r="B373" s="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7">
        <f t="shared" si="30"/>
        <v>67.869978858350947</v>
      </c>
      <c r="P373" s="5">
        <f t="shared" si="34"/>
        <v>59.011948529411768</v>
      </c>
      <c r="Q373" s="17" t="str">
        <f t="shared" si="33"/>
        <v>theater</v>
      </c>
      <c r="R373" s="5" t="str">
        <f t="shared" si="35"/>
        <v>plays</v>
      </c>
      <c r="S373" s="11">
        <f t="shared" si="31"/>
        <v>42043.25</v>
      </c>
      <c r="T373" s="11">
        <f t="shared" si="32"/>
        <v>42094.208333333328</v>
      </c>
    </row>
    <row r="374" spans="1:20" ht="34">
      <c r="A374">
        <v>372</v>
      </c>
      <c r="B374" s="3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7">
        <f t="shared" si="30"/>
        <v>1591.5555555555557</v>
      </c>
      <c r="P374" s="5">
        <f t="shared" si="34"/>
        <v>84.757396449704146</v>
      </c>
      <c r="Q374" s="17" t="str">
        <f t="shared" si="33"/>
        <v>film &amp; video</v>
      </c>
      <c r="R374" s="5" t="str">
        <f t="shared" si="35"/>
        <v>documentary</v>
      </c>
      <c r="S374" s="11">
        <f t="shared" si="31"/>
        <v>42012.25</v>
      </c>
      <c r="T374" s="11">
        <f t="shared" si="32"/>
        <v>42032.25</v>
      </c>
    </row>
    <row r="375" spans="1:20" ht="17">
      <c r="A375">
        <v>373</v>
      </c>
      <c r="B375" s="3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7">
        <f t="shared" si="30"/>
        <v>730.18222222222221</v>
      </c>
      <c r="P375" s="5">
        <f t="shared" si="34"/>
        <v>78.010921177587846</v>
      </c>
      <c r="Q375" s="17" t="str">
        <f t="shared" si="33"/>
        <v>theater</v>
      </c>
      <c r="R375" s="5" t="str">
        <f t="shared" si="35"/>
        <v>plays</v>
      </c>
      <c r="S375" s="11">
        <f t="shared" si="31"/>
        <v>42964.208333333328</v>
      </c>
      <c r="T375" s="11">
        <f t="shared" si="32"/>
        <v>42972.208333333328</v>
      </c>
    </row>
    <row r="376" spans="1:20" ht="34">
      <c r="A376">
        <v>374</v>
      </c>
      <c r="B376" s="3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7">
        <f t="shared" si="30"/>
        <v>13.185782556750299</v>
      </c>
      <c r="P376" s="5">
        <f t="shared" si="34"/>
        <v>50.05215419501134</v>
      </c>
      <c r="Q376" s="17" t="str">
        <f t="shared" si="33"/>
        <v>film &amp; video</v>
      </c>
      <c r="R376" s="5" t="str">
        <f t="shared" si="35"/>
        <v>documentary</v>
      </c>
      <c r="S376" s="11">
        <f t="shared" si="31"/>
        <v>43476.25</v>
      </c>
      <c r="T376" s="11">
        <f t="shared" si="32"/>
        <v>43481.25</v>
      </c>
    </row>
    <row r="377" spans="1:20" ht="34">
      <c r="A377">
        <v>375</v>
      </c>
      <c r="B377" s="3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7">
        <f t="shared" si="30"/>
        <v>54.777777777777779</v>
      </c>
      <c r="P377" s="5">
        <f t="shared" si="34"/>
        <v>59.16</v>
      </c>
      <c r="Q377" s="17" t="str">
        <f t="shared" si="33"/>
        <v>music</v>
      </c>
      <c r="R377" s="5" t="str">
        <f t="shared" si="35"/>
        <v>indie rock</v>
      </c>
      <c r="S377" s="11">
        <f t="shared" si="31"/>
        <v>42293.208333333328</v>
      </c>
      <c r="T377" s="11">
        <f t="shared" si="32"/>
        <v>42350.25</v>
      </c>
    </row>
    <row r="378" spans="1:20" ht="17">
      <c r="A378">
        <v>376</v>
      </c>
      <c r="B378" s="3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7">
        <f t="shared" si="30"/>
        <v>361.02941176470586</v>
      </c>
      <c r="P378" s="5">
        <f t="shared" si="34"/>
        <v>93.702290076335885</v>
      </c>
      <c r="Q378" s="17" t="str">
        <f t="shared" si="33"/>
        <v>music</v>
      </c>
      <c r="R378" s="5" t="str">
        <f t="shared" si="35"/>
        <v>rock</v>
      </c>
      <c r="S378" s="11">
        <f t="shared" si="31"/>
        <v>41826.208333333336</v>
      </c>
      <c r="T378" s="11">
        <f t="shared" si="32"/>
        <v>41832.208333333336</v>
      </c>
    </row>
    <row r="379" spans="1:20" ht="17">
      <c r="A379">
        <v>377</v>
      </c>
      <c r="B379" s="3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7">
        <f t="shared" si="30"/>
        <v>10.257545271629779</v>
      </c>
      <c r="P379" s="5">
        <f t="shared" si="34"/>
        <v>40.14173228346457</v>
      </c>
      <c r="Q379" s="17" t="str">
        <f t="shared" si="33"/>
        <v>theater</v>
      </c>
      <c r="R379" s="5" t="str">
        <f t="shared" si="35"/>
        <v>plays</v>
      </c>
      <c r="S379" s="11">
        <f t="shared" si="31"/>
        <v>43760.208333333328</v>
      </c>
      <c r="T379" s="11">
        <f t="shared" si="32"/>
        <v>43774.25</v>
      </c>
    </row>
    <row r="380" spans="1:20" ht="17">
      <c r="A380">
        <v>378</v>
      </c>
      <c r="B380" s="3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7">
        <f t="shared" si="30"/>
        <v>13.962962962962964</v>
      </c>
      <c r="P380" s="5">
        <f t="shared" si="34"/>
        <v>70.090140845070422</v>
      </c>
      <c r="Q380" s="17" t="str">
        <f t="shared" si="33"/>
        <v>film &amp; video</v>
      </c>
      <c r="R380" s="5" t="str">
        <f t="shared" si="35"/>
        <v>documentary</v>
      </c>
      <c r="S380" s="11">
        <f t="shared" si="31"/>
        <v>43241.208333333328</v>
      </c>
      <c r="T380" s="11">
        <f t="shared" si="32"/>
        <v>43279.208333333328</v>
      </c>
    </row>
    <row r="381" spans="1:20" ht="17">
      <c r="A381">
        <v>379</v>
      </c>
      <c r="B381" s="3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7">
        <f t="shared" si="30"/>
        <v>40.444444444444443</v>
      </c>
      <c r="P381" s="5">
        <f t="shared" si="34"/>
        <v>66.181818181818187</v>
      </c>
      <c r="Q381" s="17" t="str">
        <f t="shared" si="33"/>
        <v>theater</v>
      </c>
      <c r="R381" s="5" t="str">
        <f t="shared" si="35"/>
        <v>plays</v>
      </c>
      <c r="S381" s="11">
        <f t="shared" si="31"/>
        <v>40843.208333333336</v>
      </c>
      <c r="T381" s="11">
        <f t="shared" si="32"/>
        <v>40857.25</v>
      </c>
    </row>
    <row r="382" spans="1:20" ht="34">
      <c r="A382">
        <v>380</v>
      </c>
      <c r="B382" s="3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7">
        <f t="shared" si="30"/>
        <v>160.32</v>
      </c>
      <c r="P382" s="5">
        <f t="shared" si="34"/>
        <v>47.714285714285715</v>
      </c>
      <c r="Q382" s="17" t="str">
        <f t="shared" si="33"/>
        <v>theater</v>
      </c>
      <c r="R382" s="5" t="str">
        <f t="shared" si="35"/>
        <v>plays</v>
      </c>
      <c r="S382" s="11">
        <f t="shared" si="31"/>
        <v>41448.208333333336</v>
      </c>
      <c r="T382" s="11">
        <f t="shared" si="32"/>
        <v>41453.208333333336</v>
      </c>
    </row>
    <row r="383" spans="1:20" ht="17">
      <c r="A383">
        <v>381</v>
      </c>
      <c r="B383" s="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7">
        <f t="shared" si="30"/>
        <v>183.9433962264151</v>
      </c>
      <c r="P383" s="5">
        <f t="shared" si="34"/>
        <v>62.896774193548389</v>
      </c>
      <c r="Q383" s="17" t="str">
        <f t="shared" si="33"/>
        <v>theater</v>
      </c>
      <c r="R383" s="5" t="str">
        <f t="shared" si="35"/>
        <v>plays</v>
      </c>
      <c r="S383" s="11">
        <f t="shared" si="31"/>
        <v>42163.208333333328</v>
      </c>
      <c r="T383" s="11">
        <f t="shared" si="32"/>
        <v>42209.208333333328</v>
      </c>
    </row>
    <row r="384" spans="1:20" ht="34">
      <c r="A384">
        <v>382</v>
      </c>
      <c r="B384" s="3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7">
        <f t="shared" si="30"/>
        <v>63.769230769230766</v>
      </c>
      <c r="P384" s="5">
        <f t="shared" si="34"/>
        <v>86.611940298507463</v>
      </c>
      <c r="Q384" s="17" t="str">
        <f t="shared" si="33"/>
        <v>photography</v>
      </c>
      <c r="R384" s="5" t="str">
        <f t="shared" si="35"/>
        <v>photography books</v>
      </c>
      <c r="S384" s="11">
        <f t="shared" si="31"/>
        <v>43024.208333333328</v>
      </c>
      <c r="T384" s="11">
        <f t="shared" si="32"/>
        <v>43043.208333333328</v>
      </c>
    </row>
    <row r="385" spans="1:20" ht="17">
      <c r="A385">
        <v>383</v>
      </c>
      <c r="B385" s="3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7">
        <f t="shared" si="30"/>
        <v>225.38095238095238</v>
      </c>
      <c r="P385" s="5">
        <f t="shared" si="34"/>
        <v>75.126984126984127</v>
      </c>
      <c r="Q385" s="17" t="str">
        <f t="shared" si="33"/>
        <v>food</v>
      </c>
      <c r="R385" s="5" t="str">
        <f t="shared" si="35"/>
        <v>food trucks</v>
      </c>
      <c r="S385" s="11">
        <f t="shared" si="31"/>
        <v>43509.25</v>
      </c>
      <c r="T385" s="11">
        <f t="shared" si="32"/>
        <v>43515.25</v>
      </c>
    </row>
    <row r="386" spans="1:20" ht="17">
      <c r="A386">
        <v>384</v>
      </c>
      <c r="B386" s="3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7">
        <f t="shared" ref="O386:O449" si="36">(E386*100)/D386</f>
        <v>172.00961538461539</v>
      </c>
      <c r="P386" s="5">
        <f t="shared" si="34"/>
        <v>41.004167534903104</v>
      </c>
      <c r="Q386" s="17" t="str">
        <f t="shared" si="33"/>
        <v>film &amp; video</v>
      </c>
      <c r="R386" s="5" t="str">
        <f t="shared" si="35"/>
        <v>documentary</v>
      </c>
      <c r="S386" s="11">
        <f t="shared" ref="S386:S449" si="37">(((J386/60)/60)/24)+DATE(1970,1,1)</f>
        <v>42776.25</v>
      </c>
      <c r="T386" s="11">
        <f t="shared" ref="T386:T449" si="38">(((K386/60)/60)/24)+DATE(1970,1,1)</f>
        <v>42803.25</v>
      </c>
    </row>
    <row r="387" spans="1:20" ht="34">
      <c r="A387">
        <v>385</v>
      </c>
      <c r="B387" s="3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7">
        <f t="shared" si="36"/>
        <v>146.16709511568124</v>
      </c>
      <c r="P387" s="5">
        <f t="shared" si="34"/>
        <v>50.007915567282325</v>
      </c>
      <c r="Q387" s="17" t="str">
        <f t="shared" ref="Q387:Q450" si="39">LEFT(N387,FIND("/",N387)-1)</f>
        <v>publishing</v>
      </c>
      <c r="R387" s="5" t="str">
        <f t="shared" si="35"/>
        <v>nonfiction</v>
      </c>
      <c r="S387" s="11">
        <f t="shared" si="37"/>
        <v>43553.208333333328</v>
      </c>
      <c r="T387" s="11">
        <f t="shared" si="38"/>
        <v>43585.208333333328</v>
      </c>
    </row>
    <row r="388" spans="1:20" ht="34">
      <c r="A388">
        <v>386</v>
      </c>
      <c r="B388" s="3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7">
        <f t="shared" si="36"/>
        <v>76.42361623616236</v>
      </c>
      <c r="P388" s="5">
        <f t="shared" ref="P388:P451" si="40">(E388/G388)</f>
        <v>96.960674157303373</v>
      </c>
      <c r="Q388" s="17" t="str">
        <f t="shared" si="39"/>
        <v>theater</v>
      </c>
      <c r="R388" s="5" t="str">
        <f t="shared" si="35"/>
        <v>plays</v>
      </c>
      <c r="S388" s="11">
        <f t="shared" si="37"/>
        <v>40355.208333333336</v>
      </c>
      <c r="T388" s="11">
        <f t="shared" si="38"/>
        <v>40367.208333333336</v>
      </c>
    </row>
    <row r="389" spans="1:20" ht="17">
      <c r="A389">
        <v>387</v>
      </c>
      <c r="B389" s="3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7">
        <f t="shared" si="36"/>
        <v>39.261467889908253</v>
      </c>
      <c r="P389" s="5">
        <f t="shared" si="40"/>
        <v>100.93160377358491</v>
      </c>
      <c r="Q389" s="17" t="str">
        <f t="shared" si="39"/>
        <v>technology</v>
      </c>
      <c r="R389" s="5" t="str">
        <f t="shared" si="35"/>
        <v>wearables</v>
      </c>
      <c r="S389" s="11">
        <f t="shared" si="37"/>
        <v>41072.208333333336</v>
      </c>
      <c r="T389" s="11">
        <f t="shared" si="38"/>
        <v>41077.208333333336</v>
      </c>
    </row>
    <row r="390" spans="1:20" ht="17">
      <c r="A390">
        <v>388</v>
      </c>
      <c r="B390" s="3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7">
        <f t="shared" si="36"/>
        <v>11.270034843205575</v>
      </c>
      <c r="P390" s="5">
        <f t="shared" si="40"/>
        <v>89.227586206896547</v>
      </c>
      <c r="Q390" s="17" t="str">
        <f t="shared" si="39"/>
        <v>music</v>
      </c>
      <c r="R390" s="5" t="str">
        <f t="shared" ref="R390:R453" si="41">RIGHT(N390,LEN(N390)-FIND("/",N390))</f>
        <v>indie rock</v>
      </c>
      <c r="S390" s="11">
        <f t="shared" si="37"/>
        <v>40912.25</v>
      </c>
      <c r="T390" s="11">
        <f t="shared" si="38"/>
        <v>40914.25</v>
      </c>
    </row>
    <row r="391" spans="1:20" ht="17">
      <c r="A391">
        <v>389</v>
      </c>
      <c r="B391" s="3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7">
        <f t="shared" si="36"/>
        <v>122.11084337349398</v>
      </c>
      <c r="P391" s="5">
        <f t="shared" si="40"/>
        <v>87.979166666666671</v>
      </c>
      <c r="Q391" s="17" t="str">
        <f t="shared" si="39"/>
        <v>theater</v>
      </c>
      <c r="R391" s="5" t="str">
        <f t="shared" si="41"/>
        <v>plays</v>
      </c>
      <c r="S391" s="11">
        <f t="shared" si="37"/>
        <v>40479.208333333336</v>
      </c>
      <c r="T391" s="11">
        <f t="shared" si="38"/>
        <v>40506.25</v>
      </c>
    </row>
    <row r="392" spans="1:20" ht="17">
      <c r="A392">
        <v>390</v>
      </c>
      <c r="B392" s="3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7">
        <f t="shared" si="36"/>
        <v>186.54166666666666</v>
      </c>
      <c r="P392" s="5">
        <f t="shared" si="40"/>
        <v>89.54</v>
      </c>
      <c r="Q392" s="17" t="str">
        <f t="shared" si="39"/>
        <v>photography</v>
      </c>
      <c r="R392" s="5" t="str">
        <f t="shared" si="41"/>
        <v>photography books</v>
      </c>
      <c r="S392" s="11">
        <f t="shared" si="37"/>
        <v>41530.208333333336</v>
      </c>
      <c r="T392" s="11">
        <f t="shared" si="38"/>
        <v>41545.208333333336</v>
      </c>
    </row>
    <row r="393" spans="1:20" ht="17">
      <c r="A393">
        <v>391</v>
      </c>
      <c r="B393" s="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7">
        <f t="shared" si="36"/>
        <v>7.2731788079470201</v>
      </c>
      <c r="P393" s="5">
        <f t="shared" si="40"/>
        <v>29.09271523178808</v>
      </c>
      <c r="Q393" s="17" t="str">
        <f t="shared" si="39"/>
        <v>publishing</v>
      </c>
      <c r="R393" s="5" t="str">
        <f t="shared" si="41"/>
        <v>nonfiction</v>
      </c>
      <c r="S393" s="11">
        <f t="shared" si="37"/>
        <v>41653.25</v>
      </c>
      <c r="T393" s="11">
        <f t="shared" si="38"/>
        <v>41655.25</v>
      </c>
    </row>
    <row r="394" spans="1:20" ht="34">
      <c r="A394">
        <v>392</v>
      </c>
      <c r="B394" s="3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7">
        <f t="shared" si="36"/>
        <v>65.642371234207971</v>
      </c>
      <c r="P394" s="5">
        <f t="shared" si="40"/>
        <v>42.006218905472636</v>
      </c>
      <c r="Q394" s="17" t="str">
        <f t="shared" si="39"/>
        <v>technology</v>
      </c>
      <c r="R394" s="5" t="str">
        <f t="shared" si="41"/>
        <v>wearables</v>
      </c>
      <c r="S394" s="11">
        <f t="shared" si="37"/>
        <v>40549.25</v>
      </c>
      <c r="T394" s="11">
        <f t="shared" si="38"/>
        <v>40551.25</v>
      </c>
    </row>
    <row r="395" spans="1:20" ht="17">
      <c r="A395">
        <v>393</v>
      </c>
      <c r="B395" s="3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7">
        <f t="shared" si="36"/>
        <v>228.96178343949043</v>
      </c>
      <c r="P395" s="5">
        <f t="shared" si="40"/>
        <v>47.004903563255965</v>
      </c>
      <c r="Q395" s="17" t="str">
        <f t="shared" si="39"/>
        <v>music</v>
      </c>
      <c r="R395" s="5" t="str">
        <f t="shared" si="41"/>
        <v>jazz</v>
      </c>
      <c r="S395" s="11">
        <f t="shared" si="37"/>
        <v>42933.208333333328</v>
      </c>
      <c r="T395" s="11">
        <f t="shared" si="38"/>
        <v>42934.208333333328</v>
      </c>
    </row>
    <row r="396" spans="1:20" ht="17">
      <c r="A396">
        <v>394</v>
      </c>
      <c r="B396" s="3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7">
        <f t="shared" si="36"/>
        <v>469.375</v>
      </c>
      <c r="P396" s="5">
        <f t="shared" si="40"/>
        <v>110.44117647058823</v>
      </c>
      <c r="Q396" s="17" t="str">
        <f t="shared" si="39"/>
        <v>film &amp; video</v>
      </c>
      <c r="R396" s="5" t="str">
        <f t="shared" si="41"/>
        <v>documentary</v>
      </c>
      <c r="S396" s="11">
        <f t="shared" si="37"/>
        <v>41484.208333333336</v>
      </c>
      <c r="T396" s="11">
        <f t="shared" si="38"/>
        <v>41494.208333333336</v>
      </c>
    </row>
    <row r="397" spans="1:20" ht="34">
      <c r="A397">
        <v>395</v>
      </c>
      <c r="B397" s="3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7">
        <f t="shared" si="36"/>
        <v>130.11267605633802</v>
      </c>
      <c r="P397" s="5">
        <f t="shared" si="40"/>
        <v>41.990909090909092</v>
      </c>
      <c r="Q397" s="17" t="str">
        <f t="shared" si="39"/>
        <v>theater</v>
      </c>
      <c r="R397" s="5" t="str">
        <f t="shared" si="41"/>
        <v>plays</v>
      </c>
      <c r="S397" s="11">
        <f t="shared" si="37"/>
        <v>40885.25</v>
      </c>
      <c r="T397" s="11">
        <f t="shared" si="38"/>
        <v>40886.25</v>
      </c>
    </row>
    <row r="398" spans="1:20" ht="17">
      <c r="A398">
        <v>396</v>
      </c>
      <c r="B398" s="3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7">
        <f t="shared" si="36"/>
        <v>167.05422993492408</v>
      </c>
      <c r="P398" s="5">
        <f t="shared" si="40"/>
        <v>48.012468827930178</v>
      </c>
      <c r="Q398" s="17" t="str">
        <f t="shared" si="39"/>
        <v>film &amp; video</v>
      </c>
      <c r="R398" s="5" t="str">
        <f t="shared" si="41"/>
        <v>drama</v>
      </c>
      <c r="S398" s="11">
        <f t="shared" si="37"/>
        <v>43378.208333333328</v>
      </c>
      <c r="T398" s="11">
        <f t="shared" si="38"/>
        <v>43386.208333333328</v>
      </c>
    </row>
    <row r="399" spans="1:20" ht="17">
      <c r="A399">
        <v>397</v>
      </c>
      <c r="B399" s="3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7">
        <f t="shared" si="36"/>
        <v>173.8641975308642</v>
      </c>
      <c r="P399" s="5">
        <f t="shared" si="40"/>
        <v>31.019823788546255</v>
      </c>
      <c r="Q399" s="17" t="str">
        <f t="shared" si="39"/>
        <v>music</v>
      </c>
      <c r="R399" s="5" t="str">
        <f t="shared" si="41"/>
        <v>rock</v>
      </c>
      <c r="S399" s="11">
        <f t="shared" si="37"/>
        <v>41417.208333333336</v>
      </c>
      <c r="T399" s="11">
        <f t="shared" si="38"/>
        <v>41423.208333333336</v>
      </c>
    </row>
    <row r="400" spans="1:20" ht="34">
      <c r="A400">
        <v>398</v>
      </c>
      <c r="B400" s="3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7">
        <f t="shared" si="36"/>
        <v>717.76470588235293</v>
      </c>
      <c r="P400" s="5">
        <f t="shared" si="40"/>
        <v>99.203252032520325</v>
      </c>
      <c r="Q400" s="17" t="str">
        <f t="shared" si="39"/>
        <v>film &amp; video</v>
      </c>
      <c r="R400" s="5" t="str">
        <f t="shared" si="41"/>
        <v>animation</v>
      </c>
      <c r="S400" s="11">
        <f t="shared" si="37"/>
        <v>43228.208333333328</v>
      </c>
      <c r="T400" s="11">
        <f t="shared" si="38"/>
        <v>43230.208333333328</v>
      </c>
    </row>
    <row r="401" spans="1:20" ht="17">
      <c r="A401">
        <v>399</v>
      </c>
      <c r="B401" s="3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7">
        <f t="shared" si="36"/>
        <v>63.850976361767728</v>
      </c>
      <c r="P401" s="5">
        <f t="shared" si="40"/>
        <v>66.022316684378325</v>
      </c>
      <c r="Q401" s="17" t="str">
        <f t="shared" si="39"/>
        <v>music</v>
      </c>
      <c r="R401" s="5" t="str">
        <f t="shared" si="41"/>
        <v>indie rock</v>
      </c>
      <c r="S401" s="11">
        <f t="shared" si="37"/>
        <v>40576.25</v>
      </c>
      <c r="T401" s="11">
        <f t="shared" si="38"/>
        <v>40583.25</v>
      </c>
    </row>
    <row r="402" spans="1:20" ht="34">
      <c r="A402">
        <v>400</v>
      </c>
      <c r="B402" s="3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7">
        <f t="shared" si="36"/>
        <v>2</v>
      </c>
      <c r="P402" s="5">
        <f t="shared" si="40"/>
        <v>2</v>
      </c>
      <c r="Q402" s="17" t="str">
        <f t="shared" si="39"/>
        <v>photography</v>
      </c>
      <c r="R402" s="5" t="str">
        <f t="shared" si="41"/>
        <v>photography books</v>
      </c>
      <c r="S402" s="11">
        <f t="shared" si="37"/>
        <v>41502.208333333336</v>
      </c>
      <c r="T402" s="11">
        <f t="shared" si="38"/>
        <v>41524.208333333336</v>
      </c>
    </row>
    <row r="403" spans="1:20" ht="17">
      <c r="A403">
        <v>401</v>
      </c>
      <c r="B403" s="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7">
        <f t="shared" si="36"/>
        <v>1530.2222222222222</v>
      </c>
      <c r="P403" s="5">
        <f t="shared" si="40"/>
        <v>46.060200668896321</v>
      </c>
      <c r="Q403" s="17" t="str">
        <f t="shared" si="39"/>
        <v>theater</v>
      </c>
      <c r="R403" s="5" t="str">
        <f t="shared" si="41"/>
        <v>plays</v>
      </c>
      <c r="S403" s="11">
        <f t="shared" si="37"/>
        <v>43765.208333333328</v>
      </c>
      <c r="T403" s="11">
        <f t="shared" si="38"/>
        <v>43765.208333333328</v>
      </c>
    </row>
    <row r="404" spans="1:20" ht="17">
      <c r="A404">
        <v>402</v>
      </c>
      <c r="B404" s="3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7">
        <f t="shared" si="36"/>
        <v>40.356164383561641</v>
      </c>
      <c r="P404" s="5">
        <f t="shared" si="40"/>
        <v>73.650000000000006</v>
      </c>
      <c r="Q404" s="17" t="str">
        <f t="shared" si="39"/>
        <v>film &amp; video</v>
      </c>
      <c r="R404" s="5" t="str">
        <f t="shared" si="41"/>
        <v>shorts</v>
      </c>
      <c r="S404" s="11">
        <f t="shared" si="37"/>
        <v>40914.25</v>
      </c>
      <c r="T404" s="11">
        <f t="shared" si="38"/>
        <v>40961.25</v>
      </c>
    </row>
    <row r="405" spans="1:20" ht="17">
      <c r="A405">
        <v>403</v>
      </c>
      <c r="B405" s="3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7">
        <f t="shared" si="36"/>
        <v>86.220633299284984</v>
      </c>
      <c r="P405" s="5">
        <f t="shared" si="40"/>
        <v>55.99336650082919</v>
      </c>
      <c r="Q405" s="17" t="str">
        <f t="shared" si="39"/>
        <v>theater</v>
      </c>
      <c r="R405" s="5" t="str">
        <f t="shared" si="41"/>
        <v>plays</v>
      </c>
      <c r="S405" s="11">
        <f t="shared" si="37"/>
        <v>40310.208333333336</v>
      </c>
      <c r="T405" s="11">
        <f t="shared" si="38"/>
        <v>40346.208333333336</v>
      </c>
    </row>
    <row r="406" spans="1:20" ht="17">
      <c r="A406">
        <v>404</v>
      </c>
      <c r="B406" s="3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7">
        <f t="shared" si="36"/>
        <v>315.58486707566465</v>
      </c>
      <c r="P406" s="5">
        <f t="shared" si="40"/>
        <v>68.985695127402778</v>
      </c>
      <c r="Q406" s="17" t="str">
        <f t="shared" si="39"/>
        <v>theater</v>
      </c>
      <c r="R406" s="5" t="str">
        <f t="shared" si="41"/>
        <v>plays</v>
      </c>
      <c r="S406" s="11">
        <f t="shared" si="37"/>
        <v>43053.25</v>
      </c>
      <c r="T406" s="11">
        <f t="shared" si="38"/>
        <v>43056.25</v>
      </c>
    </row>
    <row r="407" spans="1:20" ht="17">
      <c r="A407">
        <v>405</v>
      </c>
      <c r="B407" s="3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7">
        <f t="shared" si="36"/>
        <v>89.618243243243242</v>
      </c>
      <c r="P407" s="5">
        <f t="shared" si="40"/>
        <v>60.981609195402299</v>
      </c>
      <c r="Q407" s="17" t="str">
        <f t="shared" si="39"/>
        <v>theater</v>
      </c>
      <c r="R407" s="5" t="str">
        <f t="shared" si="41"/>
        <v>plays</v>
      </c>
      <c r="S407" s="11">
        <f t="shared" si="37"/>
        <v>43255.208333333328</v>
      </c>
      <c r="T407" s="11">
        <f t="shared" si="38"/>
        <v>43305.208333333328</v>
      </c>
    </row>
    <row r="408" spans="1:20" ht="17">
      <c r="A408">
        <v>406</v>
      </c>
      <c r="B408" s="3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7">
        <f t="shared" si="36"/>
        <v>182.14503816793894</v>
      </c>
      <c r="P408" s="5">
        <f t="shared" si="40"/>
        <v>110.98139534883721</v>
      </c>
      <c r="Q408" s="17" t="str">
        <f t="shared" si="39"/>
        <v>film &amp; video</v>
      </c>
      <c r="R408" s="5" t="str">
        <f t="shared" si="41"/>
        <v>documentary</v>
      </c>
      <c r="S408" s="11">
        <f t="shared" si="37"/>
        <v>41304.25</v>
      </c>
      <c r="T408" s="11">
        <f t="shared" si="38"/>
        <v>41316.25</v>
      </c>
    </row>
    <row r="409" spans="1:20" ht="17">
      <c r="A409">
        <v>407</v>
      </c>
      <c r="B409" s="3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7">
        <f t="shared" si="36"/>
        <v>355.88235294117646</v>
      </c>
      <c r="P409" s="5">
        <f t="shared" si="40"/>
        <v>25</v>
      </c>
      <c r="Q409" s="17" t="str">
        <f t="shared" si="39"/>
        <v>theater</v>
      </c>
      <c r="R409" s="5" t="str">
        <f t="shared" si="41"/>
        <v>plays</v>
      </c>
      <c r="S409" s="11">
        <f t="shared" si="37"/>
        <v>43751.208333333328</v>
      </c>
      <c r="T409" s="11">
        <f t="shared" si="38"/>
        <v>43758.208333333328</v>
      </c>
    </row>
    <row r="410" spans="1:20" ht="17">
      <c r="A410">
        <v>408</v>
      </c>
      <c r="B410" s="3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7">
        <f t="shared" si="36"/>
        <v>131.83695652173913</v>
      </c>
      <c r="P410" s="5">
        <f t="shared" si="40"/>
        <v>78.759740259740255</v>
      </c>
      <c r="Q410" s="17" t="str">
        <f t="shared" si="39"/>
        <v>film &amp; video</v>
      </c>
      <c r="R410" s="5" t="str">
        <f t="shared" si="41"/>
        <v>documentary</v>
      </c>
      <c r="S410" s="11">
        <f t="shared" si="37"/>
        <v>42541.208333333328</v>
      </c>
      <c r="T410" s="11">
        <f t="shared" si="38"/>
        <v>42561.208333333328</v>
      </c>
    </row>
    <row r="411" spans="1:20" ht="17">
      <c r="A411">
        <v>409</v>
      </c>
      <c r="B411" s="3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7">
        <f t="shared" si="36"/>
        <v>46.315634218289084</v>
      </c>
      <c r="P411" s="5">
        <f t="shared" si="40"/>
        <v>87.960784313725483</v>
      </c>
      <c r="Q411" s="17" t="str">
        <f t="shared" si="39"/>
        <v>music</v>
      </c>
      <c r="R411" s="5" t="str">
        <f t="shared" si="41"/>
        <v>rock</v>
      </c>
      <c r="S411" s="11">
        <f t="shared" si="37"/>
        <v>42843.208333333328</v>
      </c>
      <c r="T411" s="11">
        <f t="shared" si="38"/>
        <v>42847.208333333328</v>
      </c>
    </row>
    <row r="412" spans="1:20" ht="17">
      <c r="A412">
        <v>410</v>
      </c>
      <c r="B412" s="3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7">
        <f t="shared" si="36"/>
        <v>36.132726089785294</v>
      </c>
      <c r="P412" s="5">
        <f t="shared" si="40"/>
        <v>49.987398739873989</v>
      </c>
      <c r="Q412" s="17" t="str">
        <f t="shared" si="39"/>
        <v>games</v>
      </c>
      <c r="R412" s="5" t="str">
        <f t="shared" si="41"/>
        <v>mobile games</v>
      </c>
      <c r="S412" s="11">
        <f t="shared" si="37"/>
        <v>42122.208333333328</v>
      </c>
      <c r="T412" s="11">
        <f t="shared" si="38"/>
        <v>42122.208333333328</v>
      </c>
    </row>
    <row r="413" spans="1:20" ht="17">
      <c r="A413">
        <v>411</v>
      </c>
      <c r="B413" s="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7">
        <f t="shared" si="36"/>
        <v>104.62820512820512</v>
      </c>
      <c r="P413" s="5">
        <f t="shared" si="40"/>
        <v>99.524390243902445</v>
      </c>
      <c r="Q413" s="17" t="str">
        <f t="shared" si="39"/>
        <v>theater</v>
      </c>
      <c r="R413" s="5" t="str">
        <f t="shared" si="41"/>
        <v>plays</v>
      </c>
      <c r="S413" s="11">
        <f t="shared" si="37"/>
        <v>42884.208333333328</v>
      </c>
      <c r="T413" s="11">
        <f t="shared" si="38"/>
        <v>42886.208333333328</v>
      </c>
    </row>
    <row r="414" spans="1:20" ht="17">
      <c r="A414">
        <v>412</v>
      </c>
      <c r="B414" s="3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7">
        <f t="shared" si="36"/>
        <v>668.85714285714289</v>
      </c>
      <c r="P414" s="5">
        <f t="shared" si="40"/>
        <v>104.82089552238806</v>
      </c>
      <c r="Q414" s="17" t="str">
        <f t="shared" si="39"/>
        <v>publishing</v>
      </c>
      <c r="R414" s="5" t="str">
        <f t="shared" si="41"/>
        <v>fiction</v>
      </c>
      <c r="S414" s="11">
        <f t="shared" si="37"/>
        <v>41642.25</v>
      </c>
      <c r="T414" s="11">
        <f t="shared" si="38"/>
        <v>41652.25</v>
      </c>
    </row>
    <row r="415" spans="1:20" ht="17">
      <c r="A415">
        <v>413</v>
      </c>
      <c r="B415" s="3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7">
        <f t="shared" si="36"/>
        <v>62.072823218997364</v>
      </c>
      <c r="P415" s="5">
        <f t="shared" si="40"/>
        <v>108.01469237832875</v>
      </c>
      <c r="Q415" s="17" t="str">
        <f t="shared" si="39"/>
        <v>film &amp; video</v>
      </c>
      <c r="R415" s="5" t="str">
        <f t="shared" si="41"/>
        <v>animation</v>
      </c>
      <c r="S415" s="11">
        <f t="shared" si="37"/>
        <v>43431.25</v>
      </c>
      <c r="T415" s="11">
        <f t="shared" si="38"/>
        <v>43458.25</v>
      </c>
    </row>
    <row r="416" spans="1:20" ht="17">
      <c r="A416">
        <v>414</v>
      </c>
      <c r="B416" s="3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7">
        <f t="shared" si="36"/>
        <v>84.699787460148784</v>
      </c>
      <c r="P416" s="5">
        <f t="shared" si="40"/>
        <v>28.998544660724033</v>
      </c>
      <c r="Q416" s="17" t="str">
        <f t="shared" si="39"/>
        <v>food</v>
      </c>
      <c r="R416" s="5" t="str">
        <f t="shared" si="41"/>
        <v>food trucks</v>
      </c>
      <c r="S416" s="11">
        <f t="shared" si="37"/>
        <v>40288.208333333336</v>
      </c>
      <c r="T416" s="11">
        <f t="shared" si="38"/>
        <v>40296.208333333336</v>
      </c>
    </row>
    <row r="417" spans="1:20" ht="17">
      <c r="A417">
        <v>415</v>
      </c>
      <c r="B417" s="3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7">
        <f t="shared" si="36"/>
        <v>11.059030837004405</v>
      </c>
      <c r="P417" s="5">
        <f t="shared" si="40"/>
        <v>30.028708133971293</v>
      </c>
      <c r="Q417" s="17" t="str">
        <f t="shared" si="39"/>
        <v>theater</v>
      </c>
      <c r="R417" s="5" t="str">
        <f t="shared" si="41"/>
        <v>plays</v>
      </c>
      <c r="S417" s="11">
        <f t="shared" si="37"/>
        <v>40921.25</v>
      </c>
      <c r="T417" s="11">
        <f t="shared" si="38"/>
        <v>40938.25</v>
      </c>
    </row>
    <row r="418" spans="1:20" ht="34">
      <c r="A418">
        <v>416</v>
      </c>
      <c r="B418" s="3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7">
        <f t="shared" si="36"/>
        <v>43.838781575037146</v>
      </c>
      <c r="P418" s="5">
        <f t="shared" si="40"/>
        <v>41.005559416261292</v>
      </c>
      <c r="Q418" s="17" t="str">
        <f t="shared" si="39"/>
        <v>film &amp; video</v>
      </c>
      <c r="R418" s="5" t="str">
        <f t="shared" si="41"/>
        <v>documentary</v>
      </c>
      <c r="S418" s="11">
        <f t="shared" si="37"/>
        <v>40560.25</v>
      </c>
      <c r="T418" s="11">
        <f t="shared" si="38"/>
        <v>40569.25</v>
      </c>
    </row>
    <row r="419" spans="1:20" ht="17">
      <c r="A419">
        <v>417</v>
      </c>
      <c r="B419" s="3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7">
        <f t="shared" si="36"/>
        <v>55.470588235294116</v>
      </c>
      <c r="P419" s="5">
        <f t="shared" si="40"/>
        <v>62.866666666666667</v>
      </c>
      <c r="Q419" s="17" t="str">
        <f t="shared" si="39"/>
        <v>theater</v>
      </c>
      <c r="R419" s="5" t="str">
        <f t="shared" si="41"/>
        <v>plays</v>
      </c>
      <c r="S419" s="11">
        <f t="shared" si="37"/>
        <v>43407.208333333328</v>
      </c>
      <c r="T419" s="11">
        <f t="shared" si="38"/>
        <v>43431.25</v>
      </c>
    </row>
    <row r="420" spans="1:20" ht="17">
      <c r="A420">
        <v>418</v>
      </c>
      <c r="B420" s="3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7">
        <f t="shared" si="36"/>
        <v>57.399511301160658</v>
      </c>
      <c r="P420" s="5">
        <f t="shared" si="40"/>
        <v>47.005002501250623</v>
      </c>
      <c r="Q420" s="17" t="str">
        <f t="shared" si="39"/>
        <v>film &amp; video</v>
      </c>
      <c r="R420" s="5" t="str">
        <f t="shared" si="41"/>
        <v>documentary</v>
      </c>
      <c r="S420" s="11">
        <f t="shared" si="37"/>
        <v>41035.208333333336</v>
      </c>
      <c r="T420" s="11">
        <f t="shared" si="38"/>
        <v>41036.208333333336</v>
      </c>
    </row>
    <row r="421" spans="1:20" ht="17">
      <c r="A421">
        <v>419</v>
      </c>
      <c r="B421" s="3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7">
        <f t="shared" si="36"/>
        <v>123.43497363796133</v>
      </c>
      <c r="P421" s="5">
        <f t="shared" si="40"/>
        <v>26.997693638285604</v>
      </c>
      <c r="Q421" s="17" t="str">
        <f t="shared" si="39"/>
        <v>technology</v>
      </c>
      <c r="R421" s="5" t="str">
        <f t="shared" si="41"/>
        <v>web</v>
      </c>
      <c r="S421" s="11">
        <f t="shared" si="37"/>
        <v>40899.25</v>
      </c>
      <c r="T421" s="11">
        <f t="shared" si="38"/>
        <v>40905.25</v>
      </c>
    </row>
    <row r="422" spans="1:20" ht="17">
      <c r="A422">
        <v>420</v>
      </c>
      <c r="B422" s="3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7">
        <f t="shared" si="36"/>
        <v>128.46</v>
      </c>
      <c r="P422" s="5">
        <f t="shared" si="40"/>
        <v>68.329787234042556</v>
      </c>
      <c r="Q422" s="17" t="str">
        <f t="shared" si="39"/>
        <v>theater</v>
      </c>
      <c r="R422" s="5" t="str">
        <f t="shared" si="41"/>
        <v>plays</v>
      </c>
      <c r="S422" s="11">
        <f t="shared" si="37"/>
        <v>42911.208333333328</v>
      </c>
      <c r="T422" s="11">
        <f t="shared" si="38"/>
        <v>42925.208333333328</v>
      </c>
    </row>
    <row r="423" spans="1:20" ht="17">
      <c r="A423">
        <v>421</v>
      </c>
      <c r="B423" s="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7">
        <f t="shared" si="36"/>
        <v>63.98936170212766</v>
      </c>
      <c r="P423" s="5">
        <f t="shared" si="40"/>
        <v>50.974576271186443</v>
      </c>
      <c r="Q423" s="17" t="str">
        <f t="shared" si="39"/>
        <v>technology</v>
      </c>
      <c r="R423" s="5" t="str">
        <f t="shared" si="41"/>
        <v>wearables</v>
      </c>
      <c r="S423" s="11">
        <f t="shared" si="37"/>
        <v>42915.208333333328</v>
      </c>
      <c r="T423" s="11">
        <f t="shared" si="38"/>
        <v>42945.208333333328</v>
      </c>
    </row>
    <row r="424" spans="1:20" ht="34">
      <c r="A424">
        <v>422</v>
      </c>
      <c r="B424" s="3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7">
        <f t="shared" si="36"/>
        <v>127.29885057471265</v>
      </c>
      <c r="P424" s="5">
        <f t="shared" si="40"/>
        <v>54.024390243902438</v>
      </c>
      <c r="Q424" s="17" t="str">
        <f t="shared" si="39"/>
        <v>theater</v>
      </c>
      <c r="R424" s="5" t="str">
        <f t="shared" si="41"/>
        <v>plays</v>
      </c>
      <c r="S424" s="11">
        <f t="shared" si="37"/>
        <v>40285.208333333336</v>
      </c>
      <c r="T424" s="11">
        <f t="shared" si="38"/>
        <v>40305.208333333336</v>
      </c>
    </row>
    <row r="425" spans="1:20" ht="17">
      <c r="A425">
        <v>423</v>
      </c>
      <c r="B425" s="3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7">
        <f t="shared" si="36"/>
        <v>10.638024357239512</v>
      </c>
      <c r="P425" s="5">
        <f t="shared" si="40"/>
        <v>97.055555555555557</v>
      </c>
      <c r="Q425" s="17" t="str">
        <f t="shared" si="39"/>
        <v>food</v>
      </c>
      <c r="R425" s="5" t="str">
        <f t="shared" si="41"/>
        <v>food trucks</v>
      </c>
      <c r="S425" s="11">
        <f t="shared" si="37"/>
        <v>40808.208333333336</v>
      </c>
      <c r="T425" s="11">
        <f t="shared" si="38"/>
        <v>40810.208333333336</v>
      </c>
    </row>
    <row r="426" spans="1:20" ht="17">
      <c r="A426">
        <v>424</v>
      </c>
      <c r="B426" s="3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7">
        <f t="shared" si="36"/>
        <v>40.470588235294116</v>
      </c>
      <c r="P426" s="5">
        <f t="shared" si="40"/>
        <v>24.867469879518072</v>
      </c>
      <c r="Q426" s="17" t="str">
        <f t="shared" si="39"/>
        <v>music</v>
      </c>
      <c r="R426" s="5" t="str">
        <f t="shared" si="41"/>
        <v>indie rock</v>
      </c>
      <c r="S426" s="11">
        <f t="shared" si="37"/>
        <v>43208.208333333328</v>
      </c>
      <c r="T426" s="11">
        <f t="shared" si="38"/>
        <v>43214.208333333328</v>
      </c>
    </row>
    <row r="427" spans="1:20" ht="17">
      <c r="A427">
        <v>425</v>
      </c>
      <c r="B427" s="3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7">
        <f t="shared" si="36"/>
        <v>287.66666666666669</v>
      </c>
      <c r="P427" s="5">
        <f t="shared" si="40"/>
        <v>84.423913043478265</v>
      </c>
      <c r="Q427" s="17" t="str">
        <f t="shared" si="39"/>
        <v>photography</v>
      </c>
      <c r="R427" s="5" t="str">
        <f t="shared" si="41"/>
        <v>photography books</v>
      </c>
      <c r="S427" s="11">
        <f t="shared" si="37"/>
        <v>42213.208333333328</v>
      </c>
      <c r="T427" s="11">
        <f t="shared" si="38"/>
        <v>42219.208333333328</v>
      </c>
    </row>
    <row r="428" spans="1:20" ht="17">
      <c r="A428">
        <v>426</v>
      </c>
      <c r="B428" s="3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7">
        <f t="shared" si="36"/>
        <v>572.94444444444446</v>
      </c>
      <c r="P428" s="5">
        <f t="shared" si="40"/>
        <v>47.091324200913242</v>
      </c>
      <c r="Q428" s="17" t="str">
        <f t="shared" si="39"/>
        <v>theater</v>
      </c>
      <c r="R428" s="5" t="str">
        <f t="shared" si="41"/>
        <v>plays</v>
      </c>
      <c r="S428" s="11">
        <f t="shared" si="37"/>
        <v>41332.25</v>
      </c>
      <c r="T428" s="11">
        <f t="shared" si="38"/>
        <v>41339.25</v>
      </c>
    </row>
    <row r="429" spans="1:20" ht="17">
      <c r="A429">
        <v>427</v>
      </c>
      <c r="B429" s="3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7">
        <f t="shared" si="36"/>
        <v>112.90429799426934</v>
      </c>
      <c r="P429" s="5">
        <f t="shared" si="40"/>
        <v>77.996041171813147</v>
      </c>
      <c r="Q429" s="17" t="str">
        <f t="shared" si="39"/>
        <v>theater</v>
      </c>
      <c r="R429" s="5" t="str">
        <f t="shared" si="41"/>
        <v>plays</v>
      </c>
      <c r="S429" s="11">
        <f t="shared" si="37"/>
        <v>41895.208333333336</v>
      </c>
      <c r="T429" s="11">
        <f t="shared" si="38"/>
        <v>41927.208333333336</v>
      </c>
    </row>
    <row r="430" spans="1:20" ht="17">
      <c r="A430">
        <v>428</v>
      </c>
      <c r="B430" s="3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7">
        <f t="shared" si="36"/>
        <v>46.387573964497044</v>
      </c>
      <c r="P430" s="5">
        <f t="shared" si="40"/>
        <v>62.967871485943775</v>
      </c>
      <c r="Q430" s="17" t="str">
        <f t="shared" si="39"/>
        <v>film &amp; video</v>
      </c>
      <c r="R430" s="5" t="str">
        <f t="shared" si="41"/>
        <v>animation</v>
      </c>
      <c r="S430" s="11">
        <f t="shared" si="37"/>
        <v>40585.25</v>
      </c>
      <c r="T430" s="11">
        <f t="shared" si="38"/>
        <v>40592.25</v>
      </c>
    </row>
    <row r="431" spans="1:20" ht="17">
      <c r="A431">
        <v>429</v>
      </c>
      <c r="B431" s="3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7">
        <f t="shared" si="36"/>
        <v>90.675916230366497</v>
      </c>
      <c r="P431" s="5">
        <f t="shared" si="40"/>
        <v>81.006080449017773</v>
      </c>
      <c r="Q431" s="17" t="str">
        <f t="shared" si="39"/>
        <v>photography</v>
      </c>
      <c r="R431" s="5" t="str">
        <f t="shared" si="41"/>
        <v>photography books</v>
      </c>
      <c r="S431" s="11">
        <f t="shared" si="37"/>
        <v>41680.25</v>
      </c>
      <c r="T431" s="11">
        <f t="shared" si="38"/>
        <v>41708.208333333336</v>
      </c>
    </row>
    <row r="432" spans="1:20" ht="34">
      <c r="A432">
        <v>430</v>
      </c>
      <c r="B432" s="3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7">
        <f t="shared" si="36"/>
        <v>67.740740740740748</v>
      </c>
      <c r="P432" s="5">
        <f t="shared" si="40"/>
        <v>65.321428571428569</v>
      </c>
      <c r="Q432" s="17" t="str">
        <f t="shared" si="39"/>
        <v>theater</v>
      </c>
      <c r="R432" s="5" t="str">
        <f t="shared" si="41"/>
        <v>plays</v>
      </c>
      <c r="S432" s="11">
        <f t="shared" si="37"/>
        <v>43737.208333333328</v>
      </c>
      <c r="T432" s="11">
        <f t="shared" si="38"/>
        <v>43771.208333333328</v>
      </c>
    </row>
    <row r="433" spans="1:20" ht="17">
      <c r="A433">
        <v>431</v>
      </c>
      <c r="B433" s="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7">
        <f t="shared" si="36"/>
        <v>192.49019607843138</v>
      </c>
      <c r="P433" s="5">
        <f t="shared" si="40"/>
        <v>104.43617021276596</v>
      </c>
      <c r="Q433" s="17" t="str">
        <f t="shared" si="39"/>
        <v>theater</v>
      </c>
      <c r="R433" s="5" t="str">
        <f t="shared" si="41"/>
        <v>plays</v>
      </c>
      <c r="S433" s="11">
        <f t="shared" si="37"/>
        <v>43273.208333333328</v>
      </c>
      <c r="T433" s="11">
        <f t="shared" si="38"/>
        <v>43290.208333333328</v>
      </c>
    </row>
    <row r="434" spans="1:20" ht="17">
      <c r="A434">
        <v>432</v>
      </c>
      <c r="B434" s="3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7">
        <f t="shared" si="36"/>
        <v>82.714285714285708</v>
      </c>
      <c r="P434" s="5">
        <f t="shared" si="40"/>
        <v>69.989010989010993</v>
      </c>
      <c r="Q434" s="17" t="str">
        <f t="shared" si="39"/>
        <v>theater</v>
      </c>
      <c r="R434" s="5" t="str">
        <f t="shared" si="41"/>
        <v>plays</v>
      </c>
      <c r="S434" s="11">
        <f t="shared" si="37"/>
        <v>41761.208333333336</v>
      </c>
      <c r="T434" s="11">
        <f t="shared" si="38"/>
        <v>41781.208333333336</v>
      </c>
    </row>
    <row r="435" spans="1:20" ht="17">
      <c r="A435">
        <v>433</v>
      </c>
      <c r="B435" s="3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7">
        <f t="shared" si="36"/>
        <v>54.163920922570014</v>
      </c>
      <c r="P435" s="5">
        <f t="shared" si="40"/>
        <v>83.023989898989896</v>
      </c>
      <c r="Q435" s="17" t="str">
        <f t="shared" si="39"/>
        <v>film &amp; video</v>
      </c>
      <c r="R435" s="5" t="str">
        <f t="shared" si="41"/>
        <v>documentary</v>
      </c>
      <c r="S435" s="11">
        <f t="shared" si="37"/>
        <v>41603.25</v>
      </c>
      <c r="T435" s="11">
        <f t="shared" si="38"/>
        <v>41619.25</v>
      </c>
    </row>
    <row r="436" spans="1:20" ht="17">
      <c r="A436">
        <v>434</v>
      </c>
      <c r="B436" s="3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7">
        <f t="shared" si="36"/>
        <v>16.722222222222221</v>
      </c>
      <c r="P436" s="5">
        <f t="shared" si="40"/>
        <v>90.3</v>
      </c>
      <c r="Q436" s="17" t="str">
        <f t="shared" si="39"/>
        <v>theater</v>
      </c>
      <c r="R436" s="5" t="str">
        <f t="shared" si="41"/>
        <v>plays</v>
      </c>
      <c r="S436" s="11">
        <f t="shared" si="37"/>
        <v>42705.25</v>
      </c>
      <c r="T436" s="11">
        <f t="shared" si="38"/>
        <v>42719.25</v>
      </c>
    </row>
    <row r="437" spans="1:20" ht="17">
      <c r="A437">
        <v>435</v>
      </c>
      <c r="B437" s="3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7">
        <f t="shared" si="36"/>
        <v>116.87664041994751</v>
      </c>
      <c r="P437" s="5">
        <f t="shared" si="40"/>
        <v>103.98131932282546</v>
      </c>
      <c r="Q437" s="17" t="str">
        <f t="shared" si="39"/>
        <v>theater</v>
      </c>
      <c r="R437" s="5" t="str">
        <f t="shared" si="41"/>
        <v>plays</v>
      </c>
      <c r="S437" s="11">
        <f t="shared" si="37"/>
        <v>41988.25</v>
      </c>
      <c r="T437" s="11">
        <f t="shared" si="38"/>
        <v>42000.25</v>
      </c>
    </row>
    <row r="438" spans="1:20" ht="17">
      <c r="A438">
        <v>436</v>
      </c>
      <c r="B438" s="3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7">
        <f t="shared" si="36"/>
        <v>1052.1538461538462</v>
      </c>
      <c r="P438" s="5">
        <f t="shared" si="40"/>
        <v>54.931726907630519</v>
      </c>
      <c r="Q438" s="17" t="str">
        <f t="shared" si="39"/>
        <v>music</v>
      </c>
      <c r="R438" s="5" t="str">
        <f t="shared" si="41"/>
        <v>jazz</v>
      </c>
      <c r="S438" s="11">
        <f t="shared" si="37"/>
        <v>43575.208333333328</v>
      </c>
      <c r="T438" s="11">
        <f t="shared" si="38"/>
        <v>43576.208333333328</v>
      </c>
    </row>
    <row r="439" spans="1:20" ht="17">
      <c r="A439">
        <v>437</v>
      </c>
      <c r="B439" s="3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7">
        <f t="shared" si="36"/>
        <v>123.07407407407408</v>
      </c>
      <c r="P439" s="5">
        <f t="shared" si="40"/>
        <v>51.921875</v>
      </c>
      <c r="Q439" s="17" t="str">
        <f t="shared" si="39"/>
        <v>film &amp; video</v>
      </c>
      <c r="R439" s="5" t="str">
        <f t="shared" si="41"/>
        <v>animation</v>
      </c>
      <c r="S439" s="11">
        <f t="shared" si="37"/>
        <v>42260.208333333328</v>
      </c>
      <c r="T439" s="11">
        <f t="shared" si="38"/>
        <v>42263.208333333328</v>
      </c>
    </row>
    <row r="440" spans="1:20" ht="34">
      <c r="A440">
        <v>438</v>
      </c>
      <c r="B440" s="3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7">
        <f t="shared" si="36"/>
        <v>178.63855421686748</v>
      </c>
      <c r="P440" s="5">
        <f t="shared" si="40"/>
        <v>60.02834008097166</v>
      </c>
      <c r="Q440" s="17" t="str">
        <f t="shared" si="39"/>
        <v>theater</v>
      </c>
      <c r="R440" s="5" t="str">
        <f t="shared" si="41"/>
        <v>plays</v>
      </c>
      <c r="S440" s="11">
        <f t="shared" si="37"/>
        <v>41337.25</v>
      </c>
      <c r="T440" s="11">
        <f t="shared" si="38"/>
        <v>41367.208333333336</v>
      </c>
    </row>
    <row r="441" spans="1:20" ht="17">
      <c r="A441">
        <v>439</v>
      </c>
      <c r="B441" s="3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7">
        <f t="shared" si="36"/>
        <v>355.28169014084506</v>
      </c>
      <c r="P441" s="5">
        <f t="shared" si="40"/>
        <v>44.003488879197555</v>
      </c>
      <c r="Q441" s="17" t="str">
        <f t="shared" si="39"/>
        <v>film &amp; video</v>
      </c>
      <c r="R441" s="5" t="str">
        <f t="shared" si="41"/>
        <v>science fiction</v>
      </c>
      <c r="S441" s="11">
        <f t="shared" si="37"/>
        <v>42680.208333333328</v>
      </c>
      <c r="T441" s="11">
        <f t="shared" si="38"/>
        <v>42687.25</v>
      </c>
    </row>
    <row r="442" spans="1:20" ht="17">
      <c r="A442">
        <v>440</v>
      </c>
      <c r="B442" s="3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7">
        <f t="shared" si="36"/>
        <v>161.90634146341463</v>
      </c>
      <c r="P442" s="5">
        <f t="shared" si="40"/>
        <v>53.003513254551258</v>
      </c>
      <c r="Q442" s="17" t="str">
        <f t="shared" si="39"/>
        <v>film &amp; video</v>
      </c>
      <c r="R442" s="5" t="str">
        <f t="shared" si="41"/>
        <v>television</v>
      </c>
      <c r="S442" s="11">
        <f t="shared" si="37"/>
        <v>42916.208333333328</v>
      </c>
      <c r="T442" s="11">
        <f t="shared" si="38"/>
        <v>42926.208333333328</v>
      </c>
    </row>
    <row r="443" spans="1:20" ht="17">
      <c r="A443">
        <v>441</v>
      </c>
      <c r="B443" s="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7">
        <f t="shared" si="36"/>
        <v>24.914285714285715</v>
      </c>
      <c r="P443" s="5">
        <f t="shared" si="40"/>
        <v>54.5</v>
      </c>
      <c r="Q443" s="17" t="str">
        <f t="shared" si="39"/>
        <v>technology</v>
      </c>
      <c r="R443" s="5" t="str">
        <f t="shared" si="41"/>
        <v>wearables</v>
      </c>
      <c r="S443" s="11">
        <f t="shared" si="37"/>
        <v>41025.208333333336</v>
      </c>
      <c r="T443" s="11">
        <f t="shared" si="38"/>
        <v>41053.208333333336</v>
      </c>
    </row>
    <row r="444" spans="1:20" ht="17">
      <c r="A444">
        <v>442</v>
      </c>
      <c r="B444" s="3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7">
        <f t="shared" si="36"/>
        <v>198.72222222222223</v>
      </c>
      <c r="P444" s="5">
        <f t="shared" si="40"/>
        <v>75.04195804195804</v>
      </c>
      <c r="Q444" s="17" t="str">
        <f t="shared" si="39"/>
        <v>theater</v>
      </c>
      <c r="R444" s="5" t="str">
        <f t="shared" si="41"/>
        <v>plays</v>
      </c>
      <c r="S444" s="11">
        <f t="shared" si="37"/>
        <v>42980.208333333328</v>
      </c>
      <c r="T444" s="11">
        <f t="shared" si="38"/>
        <v>42996.208333333328</v>
      </c>
    </row>
    <row r="445" spans="1:20" ht="17">
      <c r="A445">
        <v>443</v>
      </c>
      <c r="B445" s="3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7">
        <f t="shared" si="36"/>
        <v>34.752688172043008</v>
      </c>
      <c r="P445" s="5">
        <f t="shared" si="40"/>
        <v>35.911111111111111</v>
      </c>
      <c r="Q445" s="17" t="str">
        <f t="shared" si="39"/>
        <v>theater</v>
      </c>
      <c r="R445" s="5" t="str">
        <f t="shared" si="41"/>
        <v>plays</v>
      </c>
      <c r="S445" s="11">
        <f t="shared" si="37"/>
        <v>40451.208333333336</v>
      </c>
      <c r="T445" s="11">
        <f t="shared" si="38"/>
        <v>40470.208333333336</v>
      </c>
    </row>
    <row r="446" spans="1:20" ht="17">
      <c r="A446">
        <v>444</v>
      </c>
      <c r="B446" s="3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7">
        <f t="shared" si="36"/>
        <v>176.41935483870967</v>
      </c>
      <c r="P446" s="5">
        <f t="shared" si="40"/>
        <v>36.952702702702702</v>
      </c>
      <c r="Q446" s="17" t="str">
        <f t="shared" si="39"/>
        <v>music</v>
      </c>
      <c r="R446" s="5" t="str">
        <f t="shared" si="41"/>
        <v>indie rock</v>
      </c>
      <c r="S446" s="11">
        <f t="shared" si="37"/>
        <v>40748.208333333336</v>
      </c>
      <c r="T446" s="11">
        <f t="shared" si="38"/>
        <v>40750.208333333336</v>
      </c>
    </row>
    <row r="447" spans="1:20" ht="34">
      <c r="A447">
        <v>445</v>
      </c>
      <c r="B447" s="3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7">
        <f t="shared" si="36"/>
        <v>511.38095238095241</v>
      </c>
      <c r="P447" s="5">
        <f t="shared" si="40"/>
        <v>63.170588235294119</v>
      </c>
      <c r="Q447" s="17" t="str">
        <f t="shared" si="39"/>
        <v>theater</v>
      </c>
      <c r="R447" s="5" t="str">
        <f t="shared" si="41"/>
        <v>plays</v>
      </c>
      <c r="S447" s="11">
        <f t="shared" si="37"/>
        <v>40515.25</v>
      </c>
      <c r="T447" s="11">
        <f t="shared" si="38"/>
        <v>40536.25</v>
      </c>
    </row>
    <row r="448" spans="1:20" ht="17">
      <c r="A448">
        <v>446</v>
      </c>
      <c r="B448" s="3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7">
        <f t="shared" si="36"/>
        <v>82.044117647058826</v>
      </c>
      <c r="P448" s="5">
        <f t="shared" si="40"/>
        <v>29.99462365591398</v>
      </c>
      <c r="Q448" s="17" t="str">
        <f t="shared" si="39"/>
        <v>technology</v>
      </c>
      <c r="R448" s="5" t="str">
        <f t="shared" si="41"/>
        <v>wearables</v>
      </c>
      <c r="S448" s="11">
        <f t="shared" si="37"/>
        <v>41261.25</v>
      </c>
      <c r="T448" s="11">
        <f t="shared" si="38"/>
        <v>41263.25</v>
      </c>
    </row>
    <row r="449" spans="1:20" ht="34">
      <c r="A449">
        <v>447</v>
      </c>
      <c r="B449" s="3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7">
        <f t="shared" si="36"/>
        <v>24.326030927835053</v>
      </c>
      <c r="P449" s="5">
        <f t="shared" si="40"/>
        <v>86</v>
      </c>
      <c r="Q449" s="17" t="str">
        <f t="shared" si="39"/>
        <v>film &amp; video</v>
      </c>
      <c r="R449" s="5" t="str">
        <f t="shared" si="41"/>
        <v>television</v>
      </c>
      <c r="S449" s="11">
        <f t="shared" si="37"/>
        <v>43088.25</v>
      </c>
      <c r="T449" s="11">
        <f t="shared" si="38"/>
        <v>43104.25</v>
      </c>
    </row>
    <row r="450" spans="1:20" ht="17">
      <c r="A450">
        <v>448</v>
      </c>
      <c r="B450" s="3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7">
        <f t="shared" ref="O450:O513" si="42">(E450*100)/D450</f>
        <v>50.482758620689658</v>
      </c>
      <c r="P450" s="5">
        <f t="shared" si="40"/>
        <v>75.014876033057845</v>
      </c>
      <c r="Q450" s="17" t="str">
        <f t="shared" si="39"/>
        <v>games</v>
      </c>
      <c r="R450" s="5" t="str">
        <f t="shared" si="41"/>
        <v>video games</v>
      </c>
      <c r="S450" s="11">
        <f t="shared" ref="S450:S513" si="43">(((J450/60)/60)/24)+DATE(1970,1,1)</f>
        <v>41378.208333333336</v>
      </c>
      <c r="T450" s="11">
        <f t="shared" ref="T450:T513" si="44">(((K450/60)/60)/24)+DATE(1970,1,1)</f>
        <v>41380.208333333336</v>
      </c>
    </row>
    <row r="451" spans="1:20" ht="17">
      <c r="A451">
        <v>449</v>
      </c>
      <c r="B451" s="3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7">
        <f t="shared" si="42"/>
        <v>967</v>
      </c>
      <c r="P451" s="5">
        <f t="shared" si="40"/>
        <v>101.19767441860465</v>
      </c>
      <c r="Q451" s="17" t="str">
        <f t="shared" ref="Q451:Q514" si="45">LEFT(N451,FIND("/",N451)-1)</f>
        <v>games</v>
      </c>
      <c r="R451" s="5" t="str">
        <f t="shared" si="41"/>
        <v>video games</v>
      </c>
      <c r="S451" s="11">
        <f t="shared" si="43"/>
        <v>43530.25</v>
      </c>
      <c r="T451" s="11">
        <f t="shared" si="44"/>
        <v>43547.208333333328</v>
      </c>
    </row>
    <row r="452" spans="1:20" ht="17">
      <c r="A452">
        <v>450</v>
      </c>
      <c r="B452" s="3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7">
        <f t="shared" si="42"/>
        <v>4</v>
      </c>
      <c r="P452" s="5">
        <f t="shared" ref="P452:P515" si="46">(E452/G452)</f>
        <v>4</v>
      </c>
      <c r="Q452" s="17" t="str">
        <f t="shared" si="45"/>
        <v>film &amp; video</v>
      </c>
      <c r="R452" s="5" t="str">
        <f t="shared" si="41"/>
        <v>animation</v>
      </c>
      <c r="S452" s="11">
        <f t="shared" si="43"/>
        <v>43394.208333333328</v>
      </c>
      <c r="T452" s="11">
        <f t="shared" si="44"/>
        <v>43417.25</v>
      </c>
    </row>
    <row r="453" spans="1:20" ht="17">
      <c r="A453">
        <v>451</v>
      </c>
      <c r="B453" s="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7">
        <f t="shared" si="42"/>
        <v>122.84501347708895</v>
      </c>
      <c r="P453" s="5">
        <f t="shared" si="46"/>
        <v>29.001272669424118</v>
      </c>
      <c r="Q453" s="17" t="str">
        <f t="shared" si="45"/>
        <v>music</v>
      </c>
      <c r="R453" s="5" t="str">
        <f t="shared" si="41"/>
        <v>rock</v>
      </c>
      <c r="S453" s="11">
        <f t="shared" si="43"/>
        <v>42935.208333333328</v>
      </c>
      <c r="T453" s="11">
        <f t="shared" si="44"/>
        <v>42966.208333333328</v>
      </c>
    </row>
    <row r="454" spans="1:20" ht="34">
      <c r="A454">
        <v>452</v>
      </c>
      <c r="B454" s="3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7">
        <f t="shared" si="42"/>
        <v>63.4375</v>
      </c>
      <c r="P454" s="5">
        <f t="shared" si="46"/>
        <v>98.225806451612897</v>
      </c>
      <c r="Q454" s="17" t="str">
        <f t="shared" si="45"/>
        <v>film &amp; video</v>
      </c>
      <c r="R454" s="5" t="str">
        <f t="shared" ref="R454:R517" si="47">RIGHT(N454,LEN(N454)-FIND("/",N454))</f>
        <v>drama</v>
      </c>
      <c r="S454" s="11">
        <f t="shared" si="43"/>
        <v>40365.208333333336</v>
      </c>
      <c r="T454" s="11">
        <f t="shared" si="44"/>
        <v>40366.208333333336</v>
      </c>
    </row>
    <row r="455" spans="1:20" ht="34">
      <c r="A455">
        <v>453</v>
      </c>
      <c r="B455" s="3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7">
        <f t="shared" si="42"/>
        <v>56.331688596491226</v>
      </c>
      <c r="P455" s="5">
        <f t="shared" si="46"/>
        <v>87.001693480101608</v>
      </c>
      <c r="Q455" s="17" t="str">
        <f t="shared" si="45"/>
        <v>film &amp; video</v>
      </c>
      <c r="R455" s="5" t="str">
        <f t="shared" si="47"/>
        <v>science fiction</v>
      </c>
      <c r="S455" s="11">
        <f t="shared" si="43"/>
        <v>42705.25</v>
      </c>
      <c r="T455" s="11">
        <f t="shared" si="44"/>
        <v>42746.25</v>
      </c>
    </row>
    <row r="456" spans="1:20" ht="17">
      <c r="A456">
        <v>454</v>
      </c>
      <c r="B456" s="3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7">
        <f t="shared" si="42"/>
        <v>44.075000000000003</v>
      </c>
      <c r="P456" s="5">
        <f t="shared" si="46"/>
        <v>45.205128205128204</v>
      </c>
      <c r="Q456" s="17" t="str">
        <f t="shared" si="45"/>
        <v>film &amp; video</v>
      </c>
      <c r="R456" s="5" t="str">
        <f t="shared" si="47"/>
        <v>drama</v>
      </c>
      <c r="S456" s="11">
        <f t="shared" si="43"/>
        <v>41568.208333333336</v>
      </c>
      <c r="T456" s="11">
        <f t="shared" si="44"/>
        <v>41604.25</v>
      </c>
    </row>
    <row r="457" spans="1:20" ht="17">
      <c r="A457">
        <v>455</v>
      </c>
      <c r="B457" s="3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7">
        <f t="shared" si="42"/>
        <v>118.37253218884121</v>
      </c>
      <c r="P457" s="5">
        <f t="shared" si="46"/>
        <v>37.001341561577675</v>
      </c>
      <c r="Q457" s="17" t="str">
        <f t="shared" si="45"/>
        <v>theater</v>
      </c>
      <c r="R457" s="5" t="str">
        <f t="shared" si="47"/>
        <v>plays</v>
      </c>
      <c r="S457" s="11">
        <f t="shared" si="43"/>
        <v>40809.208333333336</v>
      </c>
      <c r="T457" s="11">
        <f t="shared" si="44"/>
        <v>40832.208333333336</v>
      </c>
    </row>
    <row r="458" spans="1:20" ht="34">
      <c r="A458">
        <v>456</v>
      </c>
      <c r="B458" s="3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7">
        <f t="shared" si="42"/>
        <v>104.1243169398907</v>
      </c>
      <c r="P458" s="5">
        <f t="shared" si="46"/>
        <v>94.976947040498445</v>
      </c>
      <c r="Q458" s="17" t="str">
        <f t="shared" si="45"/>
        <v>music</v>
      </c>
      <c r="R458" s="5" t="str">
        <f t="shared" si="47"/>
        <v>indie rock</v>
      </c>
      <c r="S458" s="11">
        <f t="shared" si="43"/>
        <v>43141.25</v>
      </c>
      <c r="T458" s="11">
        <f t="shared" si="44"/>
        <v>43141.25</v>
      </c>
    </row>
    <row r="459" spans="1:20" ht="17">
      <c r="A459">
        <v>457</v>
      </c>
      <c r="B459" s="3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7">
        <f t="shared" si="42"/>
        <v>26.64</v>
      </c>
      <c r="P459" s="5">
        <f t="shared" si="46"/>
        <v>28.956521739130434</v>
      </c>
      <c r="Q459" s="17" t="str">
        <f t="shared" si="45"/>
        <v>theater</v>
      </c>
      <c r="R459" s="5" t="str">
        <f t="shared" si="47"/>
        <v>plays</v>
      </c>
      <c r="S459" s="11">
        <f t="shared" si="43"/>
        <v>42657.208333333328</v>
      </c>
      <c r="T459" s="11">
        <f t="shared" si="44"/>
        <v>42659.208333333328</v>
      </c>
    </row>
    <row r="460" spans="1:20" ht="17">
      <c r="A460">
        <v>458</v>
      </c>
      <c r="B460" s="3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7">
        <f t="shared" si="42"/>
        <v>351.20118343195264</v>
      </c>
      <c r="P460" s="5">
        <f t="shared" si="46"/>
        <v>55.993396226415094</v>
      </c>
      <c r="Q460" s="17" t="str">
        <f t="shared" si="45"/>
        <v>theater</v>
      </c>
      <c r="R460" s="5" t="str">
        <f t="shared" si="47"/>
        <v>plays</v>
      </c>
      <c r="S460" s="11">
        <f t="shared" si="43"/>
        <v>40265.208333333336</v>
      </c>
      <c r="T460" s="11">
        <f t="shared" si="44"/>
        <v>40309.208333333336</v>
      </c>
    </row>
    <row r="461" spans="1:20" ht="17">
      <c r="A461">
        <v>459</v>
      </c>
      <c r="B461" s="3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7">
        <f t="shared" si="42"/>
        <v>90.063492063492063</v>
      </c>
      <c r="P461" s="5">
        <f t="shared" si="46"/>
        <v>54.038095238095238</v>
      </c>
      <c r="Q461" s="17" t="str">
        <f t="shared" si="45"/>
        <v>film &amp; video</v>
      </c>
      <c r="R461" s="5" t="str">
        <f t="shared" si="47"/>
        <v>documentary</v>
      </c>
      <c r="S461" s="11">
        <f t="shared" si="43"/>
        <v>42001.25</v>
      </c>
      <c r="T461" s="11">
        <f t="shared" si="44"/>
        <v>42026.25</v>
      </c>
    </row>
    <row r="462" spans="1:20" ht="17">
      <c r="A462">
        <v>460</v>
      </c>
      <c r="B462" s="3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7">
        <f t="shared" si="42"/>
        <v>171.625</v>
      </c>
      <c r="P462" s="5">
        <f t="shared" si="46"/>
        <v>82.38</v>
      </c>
      <c r="Q462" s="17" t="str">
        <f t="shared" si="45"/>
        <v>theater</v>
      </c>
      <c r="R462" s="5" t="str">
        <f t="shared" si="47"/>
        <v>plays</v>
      </c>
      <c r="S462" s="11">
        <f t="shared" si="43"/>
        <v>40399.208333333336</v>
      </c>
      <c r="T462" s="11">
        <f t="shared" si="44"/>
        <v>40402.208333333336</v>
      </c>
    </row>
    <row r="463" spans="1:20" ht="17">
      <c r="A463">
        <v>461</v>
      </c>
      <c r="B463" s="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7">
        <f t="shared" si="42"/>
        <v>141.04655870445345</v>
      </c>
      <c r="P463" s="5">
        <f t="shared" si="46"/>
        <v>66.997115384615384</v>
      </c>
      <c r="Q463" s="17" t="str">
        <f t="shared" si="45"/>
        <v>film &amp; video</v>
      </c>
      <c r="R463" s="5" t="str">
        <f t="shared" si="47"/>
        <v>drama</v>
      </c>
      <c r="S463" s="11">
        <f t="shared" si="43"/>
        <v>41757.208333333336</v>
      </c>
      <c r="T463" s="11">
        <f t="shared" si="44"/>
        <v>41777.208333333336</v>
      </c>
    </row>
    <row r="464" spans="1:20" ht="17">
      <c r="A464">
        <v>462</v>
      </c>
      <c r="B464" s="3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7">
        <f t="shared" si="42"/>
        <v>30.579449152542374</v>
      </c>
      <c r="P464" s="5">
        <f t="shared" si="46"/>
        <v>107.91401869158878</v>
      </c>
      <c r="Q464" s="17" t="str">
        <f t="shared" si="45"/>
        <v>games</v>
      </c>
      <c r="R464" s="5" t="str">
        <f t="shared" si="47"/>
        <v>mobile games</v>
      </c>
      <c r="S464" s="11">
        <f t="shared" si="43"/>
        <v>41304.25</v>
      </c>
      <c r="T464" s="11">
        <f t="shared" si="44"/>
        <v>41342.25</v>
      </c>
    </row>
    <row r="465" spans="1:20" ht="34">
      <c r="A465">
        <v>463</v>
      </c>
      <c r="B465" s="3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7">
        <f t="shared" si="42"/>
        <v>108.16455696202532</v>
      </c>
      <c r="P465" s="5">
        <f t="shared" si="46"/>
        <v>69.009501187648453</v>
      </c>
      <c r="Q465" s="17" t="str">
        <f t="shared" si="45"/>
        <v>film &amp; video</v>
      </c>
      <c r="R465" s="5" t="str">
        <f t="shared" si="47"/>
        <v>animation</v>
      </c>
      <c r="S465" s="11">
        <f t="shared" si="43"/>
        <v>41639.25</v>
      </c>
      <c r="T465" s="11">
        <f t="shared" si="44"/>
        <v>41643.25</v>
      </c>
    </row>
    <row r="466" spans="1:20" ht="17">
      <c r="A466">
        <v>464</v>
      </c>
      <c r="B466" s="3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7">
        <f t="shared" si="42"/>
        <v>133.45505617977528</v>
      </c>
      <c r="P466" s="5">
        <f t="shared" si="46"/>
        <v>39.006568144499177</v>
      </c>
      <c r="Q466" s="17" t="str">
        <f t="shared" si="45"/>
        <v>theater</v>
      </c>
      <c r="R466" s="5" t="str">
        <f t="shared" si="47"/>
        <v>plays</v>
      </c>
      <c r="S466" s="11">
        <f t="shared" si="43"/>
        <v>43142.25</v>
      </c>
      <c r="T466" s="11">
        <f t="shared" si="44"/>
        <v>43156.25</v>
      </c>
    </row>
    <row r="467" spans="1:20" ht="17">
      <c r="A467">
        <v>465</v>
      </c>
      <c r="B467" s="3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7">
        <f t="shared" si="42"/>
        <v>187.85106382978722</v>
      </c>
      <c r="P467" s="5">
        <f t="shared" si="46"/>
        <v>110.3625</v>
      </c>
      <c r="Q467" s="17" t="str">
        <f t="shared" si="45"/>
        <v>publishing</v>
      </c>
      <c r="R467" s="5" t="str">
        <f t="shared" si="47"/>
        <v>translations</v>
      </c>
      <c r="S467" s="11">
        <f t="shared" si="43"/>
        <v>43127.25</v>
      </c>
      <c r="T467" s="11">
        <f t="shared" si="44"/>
        <v>43136.25</v>
      </c>
    </row>
    <row r="468" spans="1:20" ht="17">
      <c r="A468">
        <v>466</v>
      </c>
      <c r="B468" s="3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7">
        <f t="shared" si="42"/>
        <v>332</v>
      </c>
      <c r="P468" s="5">
        <f t="shared" si="46"/>
        <v>94.857142857142861</v>
      </c>
      <c r="Q468" s="17" t="str">
        <f t="shared" si="45"/>
        <v>technology</v>
      </c>
      <c r="R468" s="5" t="str">
        <f t="shared" si="47"/>
        <v>wearables</v>
      </c>
      <c r="S468" s="11">
        <f t="shared" si="43"/>
        <v>41409.208333333336</v>
      </c>
      <c r="T468" s="11">
        <f t="shared" si="44"/>
        <v>41432.208333333336</v>
      </c>
    </row>
    <row r="469" spans="1:20" ht="34">
      <c r="A469">
        <v>467</v>
      </c>
      <c r="B469" s="3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7">
        <f t="shared" si="42"/>
        <v>575.21428571428567</v>
      </c>
      <c r="P469" s="5">
        <f t="shared" si="46"/>
        <v>57.935251798561154</v>
      </c>
      <c r="Q469" s="17" t="str">
        <f t="shared" si="45"/>
        <v>technology</v>
      </c>
      <c r="R469" s="5" t="str">
        <f t="shared" si="47"/>
        <v>web</v>
      </c>
      <c r="S469" s="11">
        <f t="shared" si="43"/>
        <v>42331.25</v>
      </c>
      <c r="T469" s="11">
        <f t="shared" si="44"/>
        <v>42338.25</v>
      </c>
    </row>
    <row r="470" spans="1:20" ht="17">
      <c r="A470">
        <v>468</v>
      </c>
      <c r="B470" s="3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7">
        <f t="shared" si="42"/>
        <v>40.5</v>
      </c>
      <c r="P470" s="5">
        <f t="shared" si="46"/>
        <v>101.25</v>
      </c>
      <c r="Q470" s="17" t="str">
        <f t="shared" si="45"/>
        <v>theater</v>
      </c>
      <c r="R470" s="5" t="str">
        <f t="shared" si="47"/>
        <v>plays</v>
      </c>
      <c r="S470" s="11">
        <f t="shared" si="43"/>
        <v>43569.208333333328</v>
      </c>
      <c r="T470" s="11">
        <f t="shared" si="44"/>
        <v>43585.208333333328</v>
      </c>
    </row>
    <row r="471" spans="1:20" ht="17">
      <c r="A471">
        <v>469</v>
      </c>
      <c r="B471" s="3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7">
        <f t="shared" si="42"/>
        <v>184.42857142857142</v>
      </c>
      <c r="P471" s="5">
        <f t="shared" si="46"/>
        <v>64.95597484276729</v>
      </c>
      <c r="Q471" s="17" t="str">
        <f t="shared" si="45"/>
        <v>film &amp; video</v>
      </c>
      <c r="R471" s="5" t="str">
        <f t="shared" si="47"/>
        <v>drama</v>
      </c>
      <c r="S471" s="11">
        <f t="shared" si="43"/>
        <v>42142.208333333328</v>
      </c>
      <c r="T471" s="11">
        <f t="shared" si="44"/>
        <v>42144.208333333328</v>
      </c>
    </row>
    <row r="472" spans="1:20" ht="17">
      <c r="A472">
        <v>470</v>
      </c>
      <c r="B472" s="3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7">
        <f t="shared" si="42"/>
        <v>285.80555555555554</v>
      </c>
      <c r="P472" s="5">
        <f t="shared" si="46"/>
        <v>27.00524934383202</v>
      </c>
      <c r="Q472" s="17" t="str">
        <f t="shared" si="45"/>
        <v>technology</v>
      </c>
      <c r="R472" s="5" t="str">
        <f t="shared" si="47"/>
        <v>wearables</v>
      </c>
      <c r="S472" s="11">
        <f t="shared" si="43"/>
        <v>42716.25</v>
      </c>
      <c r="T472" s="11">
        <f t="shared" si="44"/>
        <v>42723.25</v>
      </c>
    </row>
    <row r="473" spans="1:20" ht="17">
      <c r="A473">
        <v>471</v>
      </c>
      <c r="B473" s="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7">
        <f t="shared" si="42"/>
        <v>319</v>
      </c>
      <c r="P473" s="5">
        <f t="shared" si="46"/>
        <v>50.97422680412371</v>
      </c>
      <c r="Q473" s="17" t="str">
        <f t="shared" si="45"/>
        <v>food</v>
      </c>
      <c r="R473" s="5" t="str">
        <f t="shared" si="47"/>
        <v>food trucks</v>
      </c>
      <c r="S473" s="11">
        <f t="shared" si="43"/>
        <v>41031.208333333336</v>
      </c>
      <c r="T473" s="11">
        <f t="shared" si="44"/>
        <v>41031.208333333336</v>
      </c>
    </row>
    <row r="474" spans="1:20" ht="34">
      <c r="A474">
        <v>472</v>
      </c>
      <c r="B474" s="3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7">
        <f t="shared" si="42"/>
        <v>39.234070221066318</v>
      </c>
      <c r="P474" s="5">
        <f t="shared" si="46"/>
        <v>104.94260869565217</v>
      </c>
      <c r="Q474" s="17" t="str">
        <f t="shared" si="45"/>
        <v>music</v>
      </c>
      <c r="R474" s="5" t="str">
        <f t="shared" si="47"/>
        <v>rock</v>
      </c>
      <c r="S474" s="11">
        <f t="shared" si="43"/>
        <v>43535.208333333328</v>
      </c>
      <c r="T474" s="11">
        <f t="shared" si="44"/>
        <v>43589.208333333328</v>
      </c>
    </row>
    <row r="475" spans="1:20" ht="17">
      <c r="A475">
        <v>473</v>
      </c>
      <c r="B475" s="3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7">
        <f t="shared" si="42"/>
        <v>178.14</v>
      </c>
      <c r="P475" s="5">
        <f t="shared" si="46"/>
        <v>84.028301886792448</v>
      </c>
      <c r="Q475" s="17" t="str">
        <f t="shared" si="45"/>
        <v>music</v>
      </c>
      <c r="R475" s="5" t="str">
        <f t="shared" si="47"/>
        <v>electric music</v>
      </c>
      <c r="S475" s="11">
        <f t="shared" si="43"/>
        <v>43277.208333333328</v>
      </c>
      <c r="T475" s="11">
        <f t="shared" si="44"/>
        <v>43278.208333333328</v>
      </c>
    </row>
    <row r="476" spans="1:20" ht="17">
      <c r="A476">
        <v>474</v>
      </c>
      <c r="B476" s="3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7">
        <f t="shared" si="42"/>
        <v>365.15</v>
      </c>
      <c r="P476" s="5">
        <f t="shared" si="46"/>
        <v>102.85915492957747</v>
      </c>
      <c r="Q476" s="17" t="str">
        <f t="shared" si="45"/>
        <v>film &amp; video</v>
      </c>
      <c r="R476" s="5" t="str">
        <f t="shared" si="47"/>
        <v>television</v>
      </c>
      <c r="S476" s="11">
        <f t="shared" si="43"/>
        <v>41989.25</v>
      </c>
      <c r="T476" s="11">
        <f t="shared" si="44"/>
        <v>41990.25</v>
      </c>
    </row>
    <row r="477" spans="1:20" ht="34">
      <c r="A477">
        <v>475</v>
      </c>
      <c r="B477" s="3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7">
        <f t="shared" si="42"/>
        <v>113.94594594594595</v>
      </c>
      <c r="P477" s="5">
        <f t="shared" si="46"/>
        <v>39.962085308056871</v>
      </c>
      <c r="Q477" s="17" t="str">
        <f t="shared" si="45"/>
        <v>publishing</v>
      </c>
      <c r="R477" s="5" t="str">
        <f t="shared" si="47"/>
        <v>translations</v>
      </c>
      <c r="S477" s="11">
        <f t="shared" si="43"/>
        <v>41450.208333333336</v>
      </c>
      <c r="T477" s="11">
        <f t="shared" si="44"/>
        <v>41454.208333333336</v>
      </c>
    </row>
    <row r="478" spans="1:20" ht="34">
      <c r="A478">
        <v>476</v>
      </c>
      <c r="B478" s="3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7">
        <f t="shared" si="42"/>
        <v>29.828720626631853</v>
      </c>
      <c r="P478" s="5">
        <f t="shared" si="46"/>
        <v>51.001785714285717</v>
      </c>
      <c r="Q478" s="17" t="str">
        <f t="shared" si="45"/>
        <v>publishing</v>
      </c>
      <c r="R478" s="5" t="str">
        <f t="shared" si="47"/>
        <v>fiction</v>
      </c>
      <c r="S478" s="11">
        <f t="shared" si="43"/>
        <v>43322.208333333328</v>
      </c>
      <c r="T478" s="11">
        <f t="shared" si="44"/>
        <v>43328.208333333328</v>
      </c>
    </row>
    <row r="479" spans="1:20" ht="17">
      <c r="A479">
        <v>477</v>
      </c>
      <c r="B479" s="3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7">
        <f t="shared" si="42"/>
        <v>54.27058823529412</v>
      </c>
      <c r="P479" s="5">
        <f t="shared" si="46"/>
        <v>40.823008849557525</v>
      </c>
      <c r="Q479" s="17" t="str">
        <f t="shared" si="45"/>
        <v>film &amp; video</v>
      </c>
      <c r="R479" s="5" t="str">
        <f t="shared" si="47"/>
        <v>science fiction</v>
      </c>
      <c r="S479" s="11">
        <f t="shared" si="43"/>
        <v>40720.208333333336</v>
      </c>
      <c r="T479" s="11">
        <f t="shared" si="44"/>
        <v>40747.208333333336</v>
      </c>
    </row>
    <row r="480" spans="1:20" ht="17">
      <c r="A480">
        <v>478</v>
      </c>
      <c r="B480" s="3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7">
        <f t="shared" si="42"/>
        <v>236.34156976744185</v>
      </c>
      <c r="P480" s="5">
        <f t="shared" si="46"/>
        <v>58.999637155297535</v>
      </c>
      <c r="Q480" s="17" t="str">
        <f t="shared" si="45"/>
        <v>technology</v>
      </c>
      <c r="R480" s="5" t="str">
        <f t="shared" si="47"/>
        <v>wearables</v>
      </c>
      <c r="S480" s="11">
        <f t="shared" si="43"/>
        <v>42072.208333333328</v>
      </c>
      <c r="T480" s="11">
        <f t="shared" si="44"/>
        <v>42084.208333333328</v>
      </c>
    </row>
    <row r="481" spans="1:20" ht="17">
      <c r="A481">
        <v>479</v>
      </c>
      <c r="B481" s="3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7">
        <f t="shared" si="42"/>
        <v>512.91666666666663</v>
      </c>
      <c r="P481" s="5">
        <f t="shared" si="46"/>
        <v>71.156069364161851</v>
      </c>
      <c r="Q481" s="17" t="str">
        <f t="shared" si="45"/>
        <v>food</v>
      </c>
      <c r="R481" s="5" t="str">
        <f t="shared" si="47"/>
        <v>food trucks</v>
      </c>
      <c r="S481" s="11">
        <f t="shared" si="43"/>
        <v>42945.208333333328</v>
      </c>
      <c r="T481" s="11">
        <f t="shared" si="44"/>
        <v>42947.208333333328</v>
      </c>
    </row>
    <row r="482" spans="1:20" ht="17">
      <c r="A482">
        <v>480</v>
      </c>
      <c r="B482" s="3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7">
        <f t="shared" si="42"/>
        <v>100.65116279069767</v>
      </c>
      <c r="P482" s="5">
        <f t="shared" si="46"/>
        <v>99.494252873563212</v>
      </c>
      <c r="Q482" s="17" t="str">
        <f t="shared" si="45"/>
        <v>photography</v>
      </c>
      <c r="R482" s="5" t="str">
        <f t="shared" si="47"/>
        <v>photography books</v>
      </c>
      <c r="S482" s="11">
        <f t="shared" si="43"/>
        <v>40248.25</v>
      </c>
      <c r="T482" s="11">
        <f t="shared" si="44"/>
        <v>40257.208333333336</v>
      </c>
    </row>
    <row r="483" spans="1:20" ht="34">
      <c r="A483">
        <v>481</v>
      </c>
      <c r="B483" s="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7">
        <f t="shared" si="42"/>
        <v>81.348423194303152</v>
      </c>
      <c r="P483" s="5">
        <f t="shared" si="46"/>
        <v>103.98634590377114</v>
      </c>
      <c r="Q483" s="17" t="str">
        <f t="shared" si="45"/>
        <v>theater</v>
      </c>
      <c r="R483" s="5" t="str">
        <f t="shared" si="47"/>
        <v>plays</v>
      </c>
      <c r="S483" s="11">
        <f t="shared" si="43"/>
        <v>41913.208333333336</v>
      </c>
      <c r="T483" s="11">
        <f t="shared" si="44"/>
        <v>41955.25</v>
      </c>
    </row>
    <row r="484" spans="1:20" ht="34">
      <c r="A484">
        <v>482</v>
      </c>
      <c r="B484" s="3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7">
        <f t="shared" si="42"/>
        <v>16.404761904761905</v>
      </c>
      <c r="P484" s="5">
        <f t="shared" si="46"/>
        <v>76.555555555555557</v>
      </c>
      <c r="Q484" s="17" t="str">
        <f t="shared" si="45"/>
        <v>publishing</v>
      </c>
      <c r="R484" s="5" t="str">
        <f t="shared" si="47"/>
        <v>fiction</v>
      </c>
      <c r="S484" s="11">
        <f t="shared" si="43"/>
        <v>40963.25</v>
      </c>
      <c r="T484" s="11">
        <f t="shared" si="44"/>
        <v>40974.25</v>
      </c>
    </row>
    <row r="485" spans="1:20" ht="17">
      <c r="A485">
        <v>483</v>
      </c>
      <c r="B485" s="3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7">
        <f t="shared" si="42"/>
        <v>52.774617067833695</v>
      </c>
      <c r="P485" s="5">
        <f t="shared" si="46"/>
        <v>87.068592057761734</v>
      </c>
      <c r="Q485" s="17" t="str">
        <f t="shared" si="45"/>
        <v>theater</v>
      </c>
      <c r="R485" s="5" t="str">
        <f t="shared" si="47"/>
        <v>plays</v>
      </c>
      <c r="S485" s="11">
        <f t="shared" si="43"/>
        <v>43811.25</v>
      </c>
      <c r="T485" s="11">
        <f t="shared" si="44"/>
        <v>43818.25</v>
      </c>
    </row>
    <row r="486" spans="1:20" ht="17">
      <c r="A486">
        <v>484</v>
      </c>
      <c r="B486" s="3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7">
        <f t="shared" si="42"/>
        <v>260.20608108108109</v>
      </c>
      <c r="P486" s="5">
        <f t="shared" si="46"/>
        <v>48.99554707379135</v>
      </c>
      <c r="Q486" s="17" t="str">
        <f t="shared" si="45"/>
        <v>food</v>
      </c>
      <c r="R486" s="5" t="str">
        <f t="shared" si="47"/>
        <v>food trucks</v>
      </c>
      <c r="S486" s="11">
        <f t="shared" si="43"/>
        <v>41855.208333333336</v>
      </c>
      <c r="T486" s="11">
        <f t="shared" si="44"/>
        <v>41904.208333333336</v>
      </c>
    </row>
    <row r="487" spans="1:20" ht="34">
      <c r="A487">
        <v>485</v>
      </c>
      <c r="B487" s="3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7">
        <f t="shared" si="42"/>
        <v>30.73289183222958</v>
      </c>
      <c r="P487" s="5">
        <f t="shared" si="46"/>
        <v>42.969135802469133</v>
      </c>
      <c r="Q487" s="17" t="str">
        <f t="shared" si="45"/>
        <v>theater</v>
      </c>
      <c r="R487" s="5" t="str">
        <f t="shared" si="47"/>
        <v>plays</v>
      </c>
      <c r="S487" s="11">
        <f t="shared" si="43"/>
        <v>43626.208333333328</v>
      </c>
      <c r="T487" s="11">
        <f t="shared" si="44"/>
        <v>43667.208333333328</v>
      </c>
    </row>
    <row r="488" spans="1:20" ht="34">
      <c r="A488">
        <v>486</v>
      </c>
      <c r="B488" s="3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7">
        <f t="shared" si="42"/>
        <v>13.5</v>
      </c>
      <c r="P488" s="5">
        <f t="shared" si="46"/>
        <v>33.428571428571431</v>
      </c>
      <c r="Q488" s="17" t="str">
        <f t="shared" si="45"/>
        <v>publishing</v>
      </c>
      <c r="R488" s="5" t="str">
        <f t="shared" si="47"/>
        <v>translations</v>
      </c>
      <c r="S488" s="11">
        <f t="shared" si="43"/>
        <v>43168.25</v>
      </c>
      <c r="T488" s="11">
        <f t="shared" si="44"/>
        <v>43183.208333333328</v>
      </c>
    </row>
    <row r="489" spans="1:20" ht="17">
      <c r="A489">
        <v>487</v>
      </c>
      <c r="B489" s="3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7">
        <f t="shared" si="42"/>
        <v>178.62556663644605</v>
      </c>
      <c r="P489" s="5">
        <f t="shared" si="46"/>
        <v>83.982949701619773</v>
      </c>
      <c r="Q489" s="17" t="str">
        <f t="shared" si="45"/>
        <v>theater</v>
      </c>
      <c r="R489" s="5" t="str">
        <f t="shared" si="47"/>
        <v>plays</v>
      </c>
      <c r="S489" s="11">
        <f t="shared" si="43"/>
        <v>42845.208333333328</v>
      </c>
      <c r="T489" s="11">
        <f t="shared" si="44"/>
        <v>42878.208333333328</v>
      </c>
    </row>
    <row r="490" spans="1:20" ht="17">
      <c r="A490">
        <v>488</v>
      </c>
      <c r="B490" s="3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7">
        <f t="shared" si="42"/>
        <v>220.0566037735849</v>
      </c>
      <c r="P490" s="5">
        <f t="shared" si="46"/>
        <v>101.41739130434783</v>
      </c>
      <c r="Q490" s="17" t="str">
        <f t="shared" si="45"/>
        <v>theater</v>
      </c>
      <c r="R490" s="5" t="str">
        <f t="shared" si="47"/>
        <v>plays</v>
      </c>
      <c r="S490" s="11">
        <f t="shared" si="43"/>
        <v>42403.25</v>
      </c>
      <c r="T490" s="11">
        <f t="shared" si="44"/>
        <v>42420.25</v>
      </c>
    </row>
    <row r="491" spans="1:20" ht="17">
      <c r="A491">
        <v>489</v>
      </c>
      <c r="B491" s="3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7">
        <f t="shared" si="42"/>
        <v>101.51086956521739</v>
      </c>
      <c r="P491" s="5">
        <f t="shared" si="46"/>
        <v>109.87058823529412</v>
      </c>
      <c r="Q491" s="17" t="str">
        <f t="shared" si="45"/>
        <v>technology</v>
      </c>
      <c r="R491" s="5" t="str">
        <f t="shared" si="47"/>
        <v>wearables</v>
      </c>
      <c r="S491" s="11">
        <f t="shared" si="43"/>
        <v>40406.208333333336</v>
      </c>
      <c r="T491" s="11">
        <f t="shared" si="44"/>
        <v>40411.208333333336</v>
      </c>
    </row>
    <row r="492" spans="1:20" ht="17">
      <c r="A492">
        <v>490</v>
      </c>
      <c r="B492" s="3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7">
        <f t="shared" si="42"/>
        <v>191.5</v>
      </c>
      <c r="P492" s="5">
        <f t="shared" si="46"/>
        <v>31.916666666666668</v>
      </c>
      <c r="Q492" s="17" t="str">
        <f t="shared" si="45"/>
        <v>journalism</v>
      </c>
      <c r="R492" s="5" t="str">
        <f t="shared" si="47"/>
        <v>audio</v>
      </c>
      <c r="S492" s="11">
        <f t="shared" si="43"/>
        <v>43786.25</v>
      </c>
      <c r="T492" s="11">
        <f t="shared" si="44"/>
        <v>43793.25</v>
      </c>
    </row>
    <row r="493" spans="1:20" ht="34">
      <c r="A493">
        <v>491</v>
      </c>
      <c r="B493" s="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7">
        <f t="shared" si="42"/>
        <v>305.34683098591552</v>
      </c>
      <c r="P493" s="5">
        <f t="shared" si="46"/>
        <v>70.993450675399103</v>
      </c>
      <c r="Q493" s="17" t="str">
        <f t="shared" si="45"/>
        <v>food</v>
      </c>
      <c r="R493" s="5" t="str">
        <f t="shared" si="47"/>
        <v>food trucks</v>
      </c>
      <c r="S493" s="11">
        <f t="shared" si="43"/>
        <v>41456.208333333336</v>
      </c>
      <c r="T493" s="11">
        <f t="shared" si="44"/>
        <v>41482.208333333336</v>
      </c>
    </row>
    <row r="494" spans="1:20" ht="17">
      <c r="A494">
        <v>492</v>
      </c>
      <c r="B494" s="3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7">
        <f t="shared" si="42"/>
        <v>23.995287958115185</v>
      </c>
      <c r="P494" s="5">
        <f t="shared" si="46"/>
        <v>77.026890756302521</v>
      </c>
      <c r="Q494" s="17" t="str">
        <f t="shared" si="45"/>
        <v>film &amp; video</v>
      </c>
      <c r="R494" s="5" t="str">
        <f t="shared" si="47"/>
        <v>shorts</v>
      </c>
      <c r="S494" s="11">
        <f t="shared" si="43"/>
        <v>40336.208333333336</v>
      </c>
      <c r="T494" s="11">
        <f t="shared" si="44"/>
        <v>40371.208333333336</v>
      </c>
    </row>
    <row r="495" spans="1:20" ht="17">
      <c r="A495">
        <v>493</v>
      </c>
      <c r="B495" s="3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7">
        <f t="shared" si="42"/>
        <v>723.77777777777783</v>
      </c>
      <c r="P495" s="5">
        <f t="shared" si="46"/>
        <v>101.78125</v>
      </c>
      <c r="Q495" s="17" t="str">
        <f t="shared" si="45"/>
        <v>photography</v>
      </c>
      <c r="R495" s="5" t="str">
        <f t="shared" si="47"/>
        <v>photography books</v>
      </c>
      <c r="S495" s="11">
        <f t="shared" si="43"/>
        <v>43645.208333333328</v>
      </c>
      <c r="T495" s="11">
        <f t="shared" si="44"/>
        <v>43658.208333333328</v>
      </c>
    </row>
    <row r="496" spans="1:20" ht="17">
      <c r="A496">
        <v>494</v>
      </c>
      <c r="B496" s="3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7">
        <f t="shared" si="42"/>
        <v>547.36</v>
      </c>
      <c r="P496" s="5">
        <f t="shared" si="46"/>
        <v>51.059701492537314</v>
      </c>
      <c r="Q496" s="17" t="str">
        <f t="shared" si="45"/>
        <v>technology</v>
      </c>
      <c r="R496" s="5" t="str">
        <f t="shared" si="47"/>
        <v>wearables</v>
      </c>
      <c r="S496" s="11">
        <f t="shared" si="43"/>
        <v>40990.208333333336</v>
      </c>
      <c r="T496" s="11">
        <f t="shared" si="44"/>
        <v>40991.208333333336</v>
      </c>
    </row>
    <row r="497" spans="1:20" ht="17">
      <c r="A497">
        <v>495</v>
      </c>
      <c r="B497" s="3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7">
        <f t="shared" si="42"/>
        <v>414.5</v>
      </c>
      <c r="P497" s="5">
        <f t="shared" si="46"/>
        <v>68.02051282051282</v>
      </c>
      <c r="Q497" s="17" t="str">
        <f t="shared" si="45"/>
        <v>theater</v>
      </c>
      <c r="R497" s="5" t="str">
        <f t="shared" si="47"/>
        <v>plays</v>
      </c>
      <c r="S497" s="11">
        <f t="shared" si="43"/>
        <v>41800.208333333336</v>
      </c>
      <c r="T497" s="11">
        <f t="shared" si="44"/>
        <v>41804.208333333336</v>
      </c>
    </row>
    <row r="498" spans="1:20" ht="17">
      <c r="A498">
        <v>496</v>
      </c>
      <c r="B498" s="3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7">
        <f t="shared" si="42"/>
        <v>0.90696409140369971</v>
      </c>
      <c r="P498" s="5">
        <f t="shared" si="46"/>
        <v>30.87037037037037</v>
      </c>
      <c r="Q498" s="17" t="str">
        <f t="shared" si="45"/>
        <v>film &amp; video</v>
      </c>
      <c r="R498" s="5" t="str">
        <f t="shared" si="47"/>
        <v>animation</v>
      </c>
      <c r="S498" s="11">
        <f t="shared" si="43"/>
        <v>42876.208333333328</v>
      </c>
      <c r="T498" s="11">
        <f t="shared" si="44"/>
        <v>42893.208333333328</v>
      </c>
    </row>
    <row r="499" spans="1:20" ht="17">
      <c r="A499">
        <v>497</v>
      </c>
      <c r="B499" s="3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7">
        <f t="shared" si="42"/>
        <v>34.173469387755105</v>
      </c>
      <c r="P499" s="5">
        <f t="shared" si="46"/>
        <v>27.908333333333335</v>
      </c>
      <c r="Q499" s="17" t="str">
        <f t="shared" si="45"/>
        <v>technology</v>
      </c>
      <c r="R499" s="5" t="str">
        <f t="shared" si="47"/>
        <v>wearables</v>
      </c>
      <c r="S499" s="11">
        <f t="shared" si="43"/>
        <v>42724.25</v>
      </c>
      <c r="T499" s="11">
        <f t="shared" si="44"/>
        <v>42724.25</v>
      </c>
    </row>
    <row r="500" spans="1:20" ht="17">
      <c r="A500">
        <v>498</v>
      </c>
      <c r="B500" s="3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7">
        <f t="shared" si="42"/>
        <v>23.948810754912099</v>
      </c>
      <c r="P500" s="5">
        <f t="shared" si="46"/>
        <v>79.994818652849744</v>
      </c>
      <c r="Q500" s="17" t="str">
        <f t="shared" si="45"/>
        <v>technology</v>
      </c>
      <c r="R500" s="5" t="str">
        <f t="shared" si="47"/>
        <v>web</v>
      </c>
      <c r="S500" s="11">
        <f t="shared" si="43"/>
        <v>42005.25</v>
      </c>
      <c r="T500" s="11">
        <f t="shared" si="44"/>
        <v>42007.25</v>
      </c>
    </row>
    <row r="501" spans="1:20" ht="34">
      <c r="A501">
        <v>499</v>
      </c>
      <c r="B501" s="3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7">
        <f t="shared" si="42"/>
        <v>48.072649572649574</v>
      </c>
      <c r="P501" s="5">
        <f t="shared" si="46"/>
        <v>38.003378378378379</v>
      </c>
      <c r="Q501" s="17" t="str">
        <f t="shared" si="45"/>
        <v>film &amp; video</v>
      </c>
      <c r="R501" s="5" t="str">
        <f t="shared" si="47"/>
        <v>documentary</v>
      </c>
      <c r="S501" s="11">
        <f t="shared" si="43"/>
        <v>42444.208333333328</v>
      </c>
      <c r="T501" s="11">
        <f t="shared" si="44"/>
        <v>42449.208333333328</v>
      </c>
    </row>
    <row r="502" spans="1:20" ht="17">
      <c r="A502">
        <v>500</v>
      </c>
      <c r="B502" s="3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7">
        <f t="shared" si="42"/>
        <v>0</v>
      </c>
      <c r="P502" s="5" t="e">
        <f t="shared" si="46"/>
        <v>#DIV/0!</v>
      </c>
      <c r="Q502" s="17" t="str">
        <f t="shared" si="45"/>
        <v>theater</v>
      </c>
      <c r="R502" s="5" t="str">
        <f t="shared" si="47"/>
        <v>plays</v>
      </c>
      <c r="S502" s="11">
        <f t="shared" si="43"/>
        <v>41395.208333333336</v>
      </c>
      <c r="T502" s="11">
        <f t="shared" si="44"/>
        <v>41423.208333333336</v>
      </c>
    </row>
    <row r="503" spans="1:20" ht="17">
      <c r="A503">
        <v>501</v>
      </c>
      <c r="B503" s="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7">
        <f t="shared" si="42"/>
        <v>70.145182291666671</v>
      </c>
      <c r="P503" s="5">
        <f t="shared" si="46"/>
        <v>59.990534521158132</v>
      </c>
      <c r="Q503" s="17" t="str">
        <f t="shared" si="45"/>
        <v>film &amp; video</v>
      </c>
      <c r="R503" s="5" t="str">
        <f t="shared" si="47"/>
        <v>documentary</v>
      </c>
      <c r="S503" s="11">
        <f t="shared" si="43"/>
        <v>41345.208333333336</v>
      </c>
      <c r="T503" s="11">
        <f t="shared" si="44"/>
        <v>41347.208333333336</v>
      </c>
    </row>
    <row r="504" spans="1:20" ht="17">
      <c r="A504">
        <v>502</v>
      </c>
      <c r="B504" s="3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7">
        <f t="shared" si="42"/>
        <v>529.92307692307691</v>
      </c>
      <c r="P504" s="5">
        <f t="shared" si="46"/>
        <v>37.037634408602152</v>
      </c>
      <c r="Q504" s="17" t="str">
        <f t="shared" si="45"/>
        <v>games</v>
      </c>
      <c r="R504" s="5" t="str">
        <f t="shared" si="47"/>
        <v>video games</v>
      </c>
      <c r="S504" s="11">
        <f t="shared" si="43"/>
        <v>41117.208333333336</v>
      </c>
      <c r="T504" s="11">
        <f t="shared" si="44"/>
        <v>41146.208333333336</v>
      </c>
    </row>
    <row r="505" spans="1:20" ht="34">
      <c r="A505">
        <v>503</v>
      </c>
      <c r="B505" s="3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7">
        <f t="shared" si="42"/>
        <v>180.32549019607842</v>
      </c>
      <c r="P505" s="5">
        <f t="shared" si="46"/>
        <v>99.963043478260872</v>
      </c>
      <c r="Q505" s="17" t="str">
        <f t="shared" si="45"/>
        <v>film &amp; video</v>
      </c>
      <c r="R505" s="5" t="str">
        <f t="shared" si="47"/>
        <v>drama</v>
      </c>
      <c r="S505" s="11">
        <f t="shared" si="43"/>
        <v>42186.208333333328</v>
      </c>
      <c r="T505" s="11">
        <f t="shared" si="44"/>
        <v>42206.208333333328</v>
      </c>
    </row>
    <row r="506" spans="1:20" ht="17">
      <c r="A506">
        <v>504</v>
      </c>
      <c r="B506" s="3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7">
        <f t="shared" si="42"/>
        <v>92.32</v>
      </c>
      <c r="P506" s="5">
        <f t="shared" si="46"/>
        <v>111.6774193548387</v>
      </c>
      <c r="Q506" s="17" t="str">
        <f t="shared" si="45"/>
        <v>music</v>
      </c>
      <c r="R506" s="5" t="str">
        <f t="shared" si="47"/>
        <v>rock</v>
      </c>
      <c r="S506" s="11">
        <f t="shared" si="43"/>
        <v>42142.208333333328</v>
      </c>
      <c r="T506" s="11">
        <f t="shared" si="44"/>
        <v>42143.208333333328</v>
      </c>
    </row>
    <row r="507" spans="1:20" ht="17">
      <c r="A507">
        <v>505</v>
      </c>
      <c r="B507" s="3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7">
        <f t="shared" si="42"/>
        <v>13.901001112347052</v>
      </c>
      <c r="P507" s="5">
        <f t="shared" si="46"/>
        <v>36.014409221902014</v>
      </c>
      <c r="Q507" s="17" t="str">
        <f t="shared" si="45"/>
        <v>publishing</v>
      </c>
      <c r="R507" s="5" t="str">
        <f t="shared" si="47"/>
        <v>radio &amp; podcasts</v>
      </c>
      <c r="S507" s="11">
        <f t="shared" si="43"/>
        <v>41341.25</v>
      </c>
      <c r="T507" s="11">
        <f t="shared" si="44"/>
        <v>41383.208333333336</v>
      </c>
    </row>
    <row r="508" spans="1:20" ht="17">
      <c r="A508">
        <v>506</v>
      </c>
      <c r="B508" s="3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7">
        <f t="shared" si="42"/>
        <v>927.07777777777778</v>
      </c>
      <c r="P508" s="5">
        <f t="shared" si="46"/>
        <v>66.010284810126578</v>
      </c>
      <c r="Q508" s="17" t="str">
        <f t="shared" si="45"/>
        <v>theater</v>
      </c>
      <c r="R508" s="5" t="str">
        <f t="shared" si="47"/>
        <v>plays</v>
      </c>
      <c r="S508" s="11">
        <f t="shared" si="43"/>
        <v>43062.25</v>
      </c>
      <c r="T508" s="11">
        <f t="shared" si="44"/>
        <v>43079.25</v>
      </c>
    </row>
    <row r="509" spans="1:20" ht="34">
      <c r="A509">
        <v>507</v>
      </c>
      <c r="B509" s="3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7">
        <f t="shared" si="42"/>
        <v>39.857142857142854</v>
      </c>
      <c r="P509" s="5">
        <f t="shared" si="46"/>
        <v>44.05263157894737</v>
      </c>
      <c r="Q509" s="17" t="str">
        <f t="shared" si="45"/>
        <v>technology</v>
      </c>
      <c r="R509" s="5" t="str">
        <f t="shared" si="47"/>
        <v>web</v>
      </c>
      <c r="S509" s="11">
        <f t="shared" si="43"/>
        <v>41373.208333333336</v>
      </c>
      <c r="T509" s="11">
        <f t="shared" si="44"/>
        <v>41422.208333333336</v>
      </c>
    </row>
    <row r="510" spans="1:20" ht="17">
      <c r="A510">
        <v>508</v>
      </c>
      <c r="B510" s="3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7">
        <f t="shared" si="42"/>
        <v>112.22929936305732</v>
      </c>
      <c r="P510" s="5">
        <f t="shared" si="46"/>
        <v>52.999726551818434</v>
      </c>
      <c r="Q510" s="17" t="str">
        <f t="shared" si="45"/>
        <v>theater</v>
      </c>
      <c r="R510" s="5" t="str">
        <f t="shared" si="47"/>
        <v>plays</v>
      </c>
      <c r="S510" s="11">
        <f t="shared" si="43"/>
        <v>43310.208333333328</v>
      </c>
      <c r="T510" s="11">
        <f t="shared" si="44"/>
        <v>43331.208333333328</v>
      </c>
    </row>
    <row r="511" spans="1:20" ht="17">
      <c r="A511">
        <v>509</v>
      </c>
      <c r="B511" s="3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7">
        <f t="shared" si="42"/>
        <v>70.925816023738875</v>
      </c>
      <c r="P511" s="5">
        <f t="shared" si="46"/>
        <v>95</v>
      </c>
      <c r="Q511" s="17" t="str">
        <f t="shared" si="45"/>
        <v>theater</v>
      </c>
      <c r="R511" s="5" t="str">
        <f t="shared" si="47"/>
        <v>plays</v>
      </c>
      <c r="S511" s="11">
        <f t="shared" si="43"/>
        <v>41034.208333333336</v>
      </c>
      <c r="T511" s="11">
        <f t="shared" si="44"/>
        <v>41044.208333333336</v>
      </c>
    </row>
    <row r="512" spans="1:20" ht="17">
      <c r="A512">
        <v>510</v>
      </c>
      <c r="B512" s="3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7">
        <f t="shared" si="42"/>
        <v>119.08974358974359</v>
      </c>
      <c r="P512" s="5">
        <f t="shared" si="46"/>
        <v>70.908396946564892</v>
      </c>
      <c r="Q512" s="17" t="str">
        <f t="shared" si="45"/>
        <v>film &amp; video</v>
      </c>
      <c r="R512" s="5" t="str">
        <f t="shared" si="47"/>
        <v>drama</v>
      </c>
      <c r="S512" s="11">
        <f t="shared" si="43"/>
        <v>43251.208333333328</v>
      </c>
      <c r="T512" s="11">
        <f t="shared" si="44"/>
        <v>43275.208333333328</v>
      </c>
    </row>
    <row r="513" spans="1:20" ht="17">
      <c r="A513">
        <v>511</v>
      </c>
      <c r="B513" s="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7">
        <f t="shared" si="42"/>
        <v>24.017591339648174</v>
      </c>
      <c r="P513" s="5">
        <f t="shared" si="46"/>
        <v>98.060773480662988</v>
      </c>
      <c r="Q513" s="17" t="str">
        <f t="shared" si="45"/>
        <v>theater</v>
      </c>
      <c r="R513" s="5" t="str">
        <f t="shared" si="47"/>
        <v>plays</v>
      </c>
      <c r="S513" s="11">
        <f t="shared" si="43"/>
        <v>43671.208333333328</v>
      </c>
      <c r="T513" s="11">
        <f t="shared" si="44"/>
        <v>43681.208333333328</v>
      </c>
    </row>
    <row r="514" spans="1:20" ht="17">
      <c r="A514">
        <v>512</v>
      </c>
      <c r="B514" s="3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7">
        <f t="shared" ref="O514:O577" si="48">(E514*100)/D514</f>
        <v>139.31868131868131</v>
      </c>
      <c r="P514" s="5">
        <f t="shared" si="46"/>
        <v>53.046025104602514</v>
      </c>
      <c r="Q514" s="17" t="str">
        <f t="shared" si="45"/>
        <v>games</v>
      </c>
      <c r="R514" s="5" t="str">
        <f t="shared" si="47"/>
        <v>video games</v>
      </c>
      <c r="S514" s="11">
        <f t="shared" ref="S514:S577" si="49">(((J514/60)/60)/24)+DATE(1970,1,1)</f>
        <v>41825.208333333336</v>
      </c>
      <c r="T514" s="11">
        <f t="shared" ref="T514:T577" si="50">(((K514/60)/60)/24)+DATE(1970,1,1)</f>
        <v>41826.208333333336</v>
      </c>
    </row>
    <row r="515" spans="1:20" ht="17">
      <c r="A515">
        <v>513</v>
      </c>
      <c r="B515" s="3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7">
        <f t="shared" si="48"/>
        <v>39.277108433734938</v>
      </c>
      <c r="P515" s="5">
        <f t="shared" si="46"/>
        <v>93.142857142857139</v>
      </c>
      <c r="Q515" s="17" t="str">
        <f t="shared" ref="Q515:Q578" si="51">LEFT(N515,FIND("/",N515)-1)</f>
        <v>film &amp; video</v>
      </c>
      <c r="R515" s="5" t="str">
        <f t="shared" si="47"/>
        <v>television</v>
      </c>
      <c r="S515" s="11">
        <f t="shared" si="49"/>
        <v>40430.208333333336</v>
      </c>
      <c r="T515" s="11">
        <f t="shared" si="50"/>
        <v>40432.208333333336</v>
      </c>
    </row>
    <row r="516" spans="1:20" ht="17">
      <c r="A516">
        <v>514</v>
      </c>
      <c r="B516" s="3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7">
        <f t="shared" si="48"/>
        <v>22.439077144917086</v>
      </c>
      <c r="P516" s="5">
        <f t="shared" ref="P516:P579" si="52">(E516/G516)</f>
        <v>58.945075757575758</v>
      </c>
      <c r="Q516" s="17" t="str">
        <f t="shared" si="51"/>
        <v>music</v>
      </c>
      <c r="R516" s="5" t="str">
        <f t="shared" si="47"/>
        <v>rock</v>
      </c>
      <c r="S516" s="11">
        <f t="shared" si="49"/>
        <v>41614.25</v>
      </c>
      <c r="T516" s="11">
        <f t="shared" si="50"/>
        <v>41619.25</v>
      </c>
    </row>
    <row r="517" spans="1:20" ht="17">
      <c r="A517">
        <v>515</v>
      </c>
      <c r="B517" s="3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7">
        <f t="shared" si="48"/>
        <v>55.779069767441861</v>
      </c>
      <c r="P517" s="5">
        <f t="shared" si="52"/>
        <v>36.067669172932334</v>
      </c>
      <c r="Q517" s="17" t="str">
        <f t="shared" si="51"/>
        <v>theater</v>
      </c>
      <c r="R517" s="5" t="str">
        <f t="shared" si="47"/>
        <v>plays</v>
      </c>
      <c r="S517" s="11">
        <f t="shared" si="49"/>
        <v>40900.25</v>
      </c>
      <c r="T517" s="11">
        <f t="shared" si="50"/>
        <v>40902.25</v>
      </c>
    </row>
    <row r="518" spans="1:20" ht="17">
      <c r="A518">
        <v>516</v>
      </c>
      <c r="B518" s="3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7">
        <f t="shared" si="48"/>
        <v>42.523125996810208</v>
      </c>
      <c r="P518" s="5">
        <f t="shared" si="52"/>
        <v>63.030732860520096</v>
      </c>
      <c r="Q518" s="17" t="str">
        <f t="shared" si="51"/>
        <v>publishing</v>
      </c>
      <c r="R518" s="5" t="str">
        <f t="shared" ref="R518:R581" si="53">RIGHT(N518,LEN(N518)-FIND("/",N518))</f>
        <v>nonfiction</v>
      </c>
      <c r="S518" s="11">
        <f t="shared" si="49"/>
        <v>40396.208333333336</v>
      </c>
      <c r="T518" s="11">
        <f t="shared" si="50"/>
        <v>40434.208333333336</v>
      </c>
    </row>
    <row r="519" spans="1:20" ht="17">
      <c r="A519">
        <v>517</v>
      </c>
      <c r="B519" s="3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7">
        <f t="shared" si="48"/>
        <v>112</v>
      </c>
      <c r="P519" s="5">
        <f t="shared" si="52"/>
        <v>84.717948717948715</v>
      </c>
      <c r="Q519" s="17" t="str">
        <f t="shared" si="51"/>
        <v>food</v>
      </c>
      <c r="R519" s="5" t="str">
        <f t="shared" si="53"/>
        <v>food trucks</v>
      </c>
      <c r="S519" s="11">
        <f t="shared" si="49"/>
        <v>42860.208333333328</v>
      </c>
      <c r="T519" s="11">
        <f t="shared" si="50"/>
        <v>42865.208333333328</v>
      </c>
    </row>
    <row r="520" spans="1:20" ht="34">
      <c r="A520">
        <v>518</v>
      </c>
      <c r="B520" s="3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7">
        <f t="shared" si="48"/>
        <v>7.0681818181818183</v>
      </c>
      <c r="P520" s="5">
        <f t="shared" si="52"/>
        <v>62.2</v>
      </c>
      <c r="Q520" s="17" t="str">
        <f t="shared" si="51"/>
        <v>film &amp; video</v>
      </c>
      <c r="R520" s="5" t="str">
        <f t="shared" si="53"/>
        <v>animation</v>
      </c>
      <c r="S520" s="11">
        <f t="shared" si="49"/>
        <v>43154.25</v>
      </c>
      <c r="T520" s="11">
        <f t="shared" si="50"/>
        <v>43156.25</v>
      </c>
    </row>
    <row r="521" spans="1:20" ht="17">
      <c r="A521">
        <v>519</v>
      </c>
      <c r="B521" s="3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7">
        <f t="shared" si="48"/>
        <v>101.74563871693866</v>
      </c>
      <c r="P521" s="5">
        <f t="shared" si="52"/>
        <v>101.97518330513255</v>
      </c>
      <c r="Q521" s="17" t="str">
        <f t="shared" si="51"/>
        <v>music</v>
      </c>
      <c r="R521" s="5" t="str">
        <f t="shared" si="53"/>
        <v>rock</v>
      </c>
      <c r="S521" s="11">
        <f t="shared" si="49"/>
        <v>42012.25</v>
      </c>
      <c r="T521" s="11">
        <f t="shared" si="50"/>
        <v>42026.25</v>
      </c>
    </row>
    <row r="522" spans="1:20" ht="17">
      <c r="A522">
        <v>520</v>
      </c>
      <c r="B522" s="3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7">
        <f t="shared" si="48"/>
        <v>425.75</v>
      </c>
      <c r="P522" s="5">
        <f t="shared" si="52"/>
        <v>106.4375</v>
      </c>
      <c r="Q522" s="17" t="str">
        <f t="shared" si="51"/>
        <v>theater</v>
      </c>
      <c r="R522" s="5" t="str">
        <f t="shared" si="53"/>
        <v>plays</v>
      </c>
      <c r="S522" s="11">
        <f t="shared" si="49"/>
        <v>43574.208333333328</v>
      </c>
      <c r="T522" s="11">
        <f t="shared" si="50"/>
        <v>43577.208333333328</v>
      </c>
    </row>
    <row r="523" spans="1:20" ht="17">
      <c r="A523">
        <v>521</v>
      </c>
      <c r="B523" s="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7">
        <f t="shared" si="48"/>
        <v>145.53947368421052</v>
      </c>
      <c r="P523" s="5">
        <f t="shared" si="52"/>
        <v>29.975609756097562</v>
      </c>
      <c r="Q523" s="17" t="str">
        <f t="shared" si="51"/>
        <v>film &amp; video</v>
      </c>
      <c r="R523" s="5" t="str">
        <f t="shared" si="53"/>
        <v>drama</v>
      </c>
      <c r="S523" s="11">
        <f t="shared" si="49"/>
        <v>42605.208333333328</v>
      </c>
      <c r="T523" s="11">
        <f t="shared" si="50"/>
        <v>42611.208333333328</v>
      </c>
    </row>
    <row r="524" spans="1:20" ht="34">
      <c r="A524">
        <v>522</v>
      </c>
      <c r="B524" s="3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7">
        <f t="shared" si="48"/>
        <v>32.453465346534657</v>
      </c>
      <c r="P524" s="5">
        <f t="shared" si="52"/>
        <v>85.806282722513089</v>
      </c>
      <c r="Q524" s="17" t="str">
        <f t="shared" si="51"/>
        <v>film &amp; video</v>
      </c>
      <c r="R524" s="5" t="str">
        <f t="shared" si="53"/>
        <v>shorts</v>
      </c>
      <c r="S524" s="11">
        <f t="shared" si="49"/>
        <v>41093.208333333336</v>
      </c>
      <c r="T524" s="11">
        <f t="shared" si="50"/>
        <v>41105.208333333336</v>
      </c>
    </row>
    <row r="525" spans="1:20" ht="17">
      <c r="A525">
        <v>523</v>
      </c>
      <c r="B525" s="3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7">
        <f t="shared" si="48"/>
        <v>700.33333333333337</v>
      </c>
      <c r="P525" s="5">
        <f t="shared" si="52"/>
        <v>70.82022471910112</v>
      </c>
      <c r="Q525" s="17" t="str">
        <f t="shared" si="51"/>
        <v>film &amp; video</v>
      </c>
      <c r="R525" s="5" t="str">
        <f t="shared" si="53"/>
        <v>shorts</v>
      </c>
      <c r="S525" s="11">
        <f t="shared" si="49"/>
        <v>40241.25</v>
      </c>
      <c r="T525" s="11">
        <f t="shared" si="50"/>
        <v>40246.25</v>
      </c>
    </row>
    <row r="526" spans="1:20" ht="17">
      <c r="A526">
        <v>524</v>
      </c>
      <c r="B526" s="3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7">
        <f t="shared" si="48"/>
        <v>83.904860392967947</v>
      </c>
      <c r="P526" s="5">
        <f t="shared" si="52"/>
        <v>40.998484082870135</v>
      </c>
      <c r="Q526" s="17" t="str">
        <f t="shared" si="51"/>
        <v>theater</v>
      </c>
      <c r="R526" s="5" t="str">
        <f t="shared" si="53"/>
        <v>plays</v>
      </c>
      <c r="S526" s="11">
        <f t="shared" si="49"/>
        <v>40294.208333333336</v>
      </c>
      <c r="T526" s="11">
        <f t="shared" si="50"/>
        <v>40307.208333333336</v>
      </c>
    </row>
    <row r="527" spans="1:20" ht="34">
      <c r="A527">
        <v>525</v>
      </c>
      <c r="B527" s="3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7">
        <f t="shared" si="48"/>
        <v>84.19047619047619</v>
      </c>
      <c r="P527" s="5">
        <f t="shared" si="52"/>
        <v>28.063492063492063</v>
      </c>
      <c r="Q527" s="17" t="str">
        <f t="shared" si="51"/>
        <v>technology</v>
      </c>
      <c r="R527" s="5" t="str">
        <f t="shared" si="53"/>
        <v>wearables</v>
      </c>
      <c r="S527" s="11">
        <f t="shared" si="49"/>
        <v>40505.25</v>
      </c>
      <c r="T527" s="11">
        <f t="shared" si="50"/>
        <v>40509.25</v>
      </c>
    </row>
    <row r="528" spans="1:20" ht="34">
      <c r="A528">
        <v>526</v>
      </c>
      <c r="B528" s="3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7">
        <f t="shared" si="48"/>
        <v>155.95180722891567</v>
      </c>
      <c r="P528" s="5">
        <f t="shared" si="52"/>
        <v>88.054421768707485</v>
      </c>
      <c r="Q528" s="17" t="str">
        <f t="shared" si="51"/>
        <v>theater</v>
      </c>
      <c r="R528" s="5" t="str">
        <f t="shared" si="53"/>
        <v>plays</v>
      </c>
      <c r="S528" s="11">
        <f t="shared" si="49"/>
        <v>42364.25</v>
      </c>
      <c r="T528" s="11">
        <f t="shared" si="50"/>
        <v>42401.25</v>
      </c>
    </row>
    <row r="529" spans="1:20" ht="17">
      <c r="A529">
        <v>527</v>
      </c>
      <c r="B529" s="3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7">
        <f t="shared" si="48"/>
        <v>99.619450317124731</v>
      </c>
      <c r="P529" s="5">
        <f t="shared" si="52"/>
        <v>31</v>
      </c>
      <c r="Q529" s="17" t="str">
        <f t="shared" si="51"/>
        <v>film &amp; video</v>
      </c>
      <c r="R529" s="5" t="str">
        <f t="shared" si="53"/>
        <v>animation</v>
      </c>
      <c r="S529" s="11">
        <f t="shared" si="49"/>
        <v>42405.25</v>
      </c>
      <c r="T529" s="11">
        <f t="shared" si="50"/>
        <v>42441.25</v>
      </c>
    </row>
    <row r="530" spans="1:20" ht="17">
      <c r="A530">
        <v>528</v>
      </c>
      <c r="B530" s="3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7">
        <f t="shared" si="48"/>
        <v>80.3</v>
      </c>
      <c r="P530" s="5">
        <f t="shared" si="52"/>
        <v>90.337500000000006</v>
      </c>
      <c r="Q530" s="17" t="str">
        <f t="shared" si="51"/>
        <v>music</v>
      </c>
      <c r="R530" s="5" t="str">
        <f t="shared" si="53"/>
        <v>indie rock</v>
      </c>
      <c r="S530" s="11">
        <f t="shared" si="49"/>
        <v>41601.25</v>
      </c>
      <c r="T530" s="11">
        <f t="shared" si="50"/>
        <v>41646.25</v>
      </c>
    </row>
    <row r="531" spans="1:20" ht="17">
      <c r="A531">
        <v>529</v>
      </c>
      <c r="B531" s="3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7">
        <f t="shared" si="48"/>
        <v>11.254901960784315</v>
      </c>
      <c r="P531" s="5">
        <f t="shared" si="52"/>
        <v>63.777777777777779</v>
      </c>
      <c r="Q531" s="17" t="str">
        <f t="shared" si="51"/>
        <v>games</v>
      </c>
      <c r="R531" s="5" t="str">
        <f t="shared" si="53"/>
        <v>video games</v>
      </c>
      <c r="S531" s="11">
        <f t="shared" si="49"/>
        <v>41769.208333333336</v>
      </c>
      <c r="T531" s="11">
        <f t="shared" si="50"/>
        <v>41797.208333333336</v>
      </c>
    </row>
    <row r="532" spans="1:20" ht="34">
      <c r="A532">
        <v>530</v>
      </c>
      <c r="B532" s="3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7">
        <f t="shared" si="48"/>
        <v>91.740952380952379</v>
      </c>
      <c r="P532" s="5">
        <f t="shared" si="52"/>
        <v>53.995515695067262</v>
      </c>
      <c r="Q532" s="17" t="str">
        <f t="shared" si="51"/>
        <v>publishing</v>
      </c>
      <c r="R532" s="5" t="str">
        <f t="shared" si="53"/>
        <v>fiction</v>
      </c>
      <c r="S532" s="11">
        <f t="shared" si="49"/>
        <v>40421.208333333336</v>
      </c>
      <c r="T532" s="11">
        <f t="shared" si="50"/>
        <v>40435.208333333336</v>
      </c>
    </row>
    <row r="533" spans="1:20" ht="34">
      <c r="A533">
        <v>531</v>
      </c>
      <c r="B533" s="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7">
        <f t="shared" si="48"/>
        <v>95.521156936261377</v>
      </c>
      <c r="P533" s="5">
        <f t="shared" si="52"/>
        <v>48.993956043956047</v>
      </c>
      <c r="Q533" s="17" t="str">
        <f t="shared" si="51"/>
        <v>games</v>
      </c>
      <c r="R533" s="5" t="str">
        <f t="shared" si="53"/>
        <v>video games</v>
      </c>
      <c r="S533" s="11">
        <f t="shared" si="49"/>
        <v>41589.25</v>
      </c>
      <c r="T533" s="11">
        <f t="shared" si="50"/>
        <v>41645.25</v>
      </c>
    </row>
    <row r="534" spans="1:20" ht="17">
      <c r="A534">
        <v>532</v>
      </c>
      <c r="B534" s="3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7">
        <f t="shared" si="48"/>
        <v>502.875</v>
      </c>
      <c r="P534" s="5">
        <f t="shared" si="52"/>
        <v>63.857142857142854</v>
      </c>
      <c r="Q534" s="17" t="str">
        <f t="shared" si="51"/>
        <v>theater</v>
      </c>
      <c r="R534" s="5" t="str">
        <f t="shared" si="53"/>
        <v>plays</v>
      </c>
      <c r="S534" s="11">
        <f t="shared" si="49"/>
        <v>43125.25</v>
      </c>
      <c r="T534" s="11">
        <f t="shared" si="50"/>
        <v>43126.25</v>
      </c>
    </row>
    <row r="535" spans="1:20" ht="17">
      <c r="A535">
        <v>533</v>
      </c>
      <c r="B535" s="3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7">
        <f t="shared" si="48"/>
        <v>159.24394463667821</v>
      </c>
      <c r="P535" s="5">
        <f t="shared" si="52"/>
        <v>82.996393146979258</v>
      </c>
      <c r="Q535" s="17" t="str">
        <f t="shared" si="51"/>
        <v>music</v>
      </c>
      <c r="R535" s="5" t="str">
        <f t="shared" si="53"/>
        <v>indie rock</v>
      </c>
      <c r="S535" s="11">
        <f t="shared" si="49"/>
        <v>41479.208333333336</v>
      </c>
      <c r="T535" s="11">
        <f t="shared" si="50"/>
        <v>41515.208333333336</v>
      </c>
    </row>
    <row r="536" spans="1:20" ht="17">
      <c r="A536">
        <v>534</v>
      </c>
      <c r="B536" s="3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7">
        <f t="shared" si="48"/>
        <v>15.022446689113355</v>
      </c>
      <c r="P536" s="5">
        <f t="shared" si="52"/>
        <v>55.08230452674897</v>
      </c>
      <c r="Q536" s="17" t="str">
        <f t="shared" si="51"/>
        <v>film &amp; video</v>
      </c>
      <c r="R536" s="5" t="str">
        <f t="shared" si="53"/>
        <v>drama</v>
      </c>
      <c r="S536" s="11">
        <f t="shared" si="49"/>
        <v>43329.208333333328</v>
      </c>
      <c r="T536" s="11">
        <f t="shared" si="50"/>
        <v>43330.208333333328</v>
      </c>
    </row>
    <row r="537" spans="1:20" ht="17">
      <c r="A537">
        <v>535</v>
      </c>
      <c r="B537" s="3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7">
        <f t="shared" si="48"/>
        <v>482.03846153846155</v>
      </c>
      <c r="P537" s="5">
        <f t="shared" si="52"/>
        <v>62.044554455445542</v>
      </c>
      <c r="Q537" s="17" t="str">
        <f t="shared" si="51"/>
        <v>theater</v>
      </c>
      <c r="R537" s="5" t="str">
        <f t="shared" si="53"/>
        <v>plays</v>
      </c>
      <c r="S537" s="11">
        <f t="shared" si="49"/>
        <v>43259.208333333328</v>
      </c>
      <c r="T537" s="11">
        <f t="shared" si="50"/>
        <v>43261.208333333328</v>
      </c>
    </row>
    <row r="538" spans="1:20" ht="17">
      <c r="A538">
        <v>536</v>
      </c>
      <c r="B538" s="3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7">
        <f t="shared" si="48"/>
        <v>149.96938775510205</v>
      </c>
      <c r="P538" s="5">
        <f t="shared" si="52"/>
        <v>104.97857142857143</v>
      </c>
      <c r="Q538" s="17" t="str">
        <f t="shared" si="51"/>
        <v>publishing</v>
      </c>
      <c r="R538" s="5" t="str">
        <f t="shared" si="53"/>
        <v>fiction</v>
      </c>
      <c r="S538" s="11">
        <f t="shared" si="49"/>
        <v>40414.208333333336</v>
      </c>
      <c r="T538" s="11">
        <f t="shared" si="50"/>
        <v>40440.208333333336</v>
      </c>
    </row>
    <row r="539" spans="1:20" ht="17">
      <c r="A539">
        <v>537</v>
      </c>
      <c r="B539" s="3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7">
        <f t="shared" si="48"/>
        <v>117.22156398104265</v>
      </c>
      <c r="P539" s="5">
        <f t="shared" si="52"/>
        <v>94.044676806083643</v>
      </c>
      <c r="Q539" s="17" t="str">
        <f t="shared" si="51"/>
        <v>film &amp; video</v>
      </c>
      <c r="R539" s="5" t="str">
        <f t="shared" si="53"/>
        <v>documentary</v>
      </c>
      <c r="S539" s="11">
        <f t="shared" si="49"/>
        <v>43342.208333333328</v>
      </c>
      <c r="T539" s="11">
        <f t="shared" si="50"/>
        <v>43365.208333333328</v>
      </c>
    </row>
    <row r="540" spans="1:20" ht="17">
      <c r="A540">
        <v>538</v>
      </c>
      <c r="B540" s="3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7">
        <f t="shared" si="48"/>
        <v>37.695968274950431</v>
      </c>
      <c r="P540" s="5">
        <f t="shared" si="52"/>
        <v>44.007716049382715</v>
      </c>
      <c r="Q540" s="17" t="str">
        <f t="shared" si="51"/>
        <v>games</v>
      </c>
      <c r="R540" s="5" t="str">
        <f t="shared" si="53"/>
        <v>mobile games</v>
      </c>
      <c r="S540" s="11">
        <f t="shared" si="49"/>
        <v>41539.208333333336</v>
      </c>
      <c r="T540" s="11">
        <f t="shared" si="50"/>
        <v>41555.208333333336</v>
      </c>
    </row>
    <row r="541" spans="1:20" ht="17">
      <c r="A541">
        <v>539</v>
      </c>
      <c r="B541" s="3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7">
        <f t="shared" si="48"/>
        <v>72.65306122448979</v>
      </c>
      <c r="P541" s="5">
        <f t="shared" si="52"/>
        <v>92.467532467532465</v>
      </c>
      <c r="Q541" s="17" t="str">
        <f t="shared" si="51"/>
        <v>food</v>
      </c>
      <c r="R541" s="5" t="str">
        <f t="shared" si="53"/>
        <v>food trucks</v>
      </c>
      <c r="S541" s="11">
        <f t="shared" si="49"/>
        <v>43647.208333333328</v>
      </c>
      <c r="T541" s="11">
        <f t="shared" si="50"/>
        <v>43653.208333333328</v>
      </c>
    </row>
    <row r="542" spans="1:20" ht="17">
      <c r="A542">
        <v>540</v>
      </c>
      <c r="B542" s="3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7">
        <f t="shared" si="48"/>
        <v>265.98113207547169</v>
      </c>
      <c r="P542" s="5">
        <f t="shared" si="52"/>
        <v>57.072874493927124</v>
      </c>
      <c r="Q542" s="17" t="str">
        <f t="shared" si="51"/>
        <v>photography</v>
      </c>
      <c r="R542" s="5" t="str">
        <f t="shared" si="53"/>
        <v>photography books</v>
      </c>
      <c r="S542" s="11">
        <f t="shared" si="49"/>
        <v>43225.208333333328</v>
      </c>
      <c r="T542" s="11">
        <f t="shared" si="50"/>
        <v>43247.208333333328</v>
      </c>
    </row>
    <row r="543" spans="1:20" ht="17">
      <c r="A543">
        <v>541</v>
      </c>
      <c r="B543" s="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7">
        <f t="shared" si="48"/>
        <v>24.205617977528089</v>
      </c>
      <c r="P543" s="5">
        <f t="shared" si="52"/>
        <v>109.07848101265823</v>
      </c>
      <c r="Q543" s="17" t="str">
        <f t="shared" si="51"/>
        <v>games</v>
      </c>
      <c r="R543" s="5" t="str">
        <f t="shared" si="53"/>
        <v>mobile games</v>
      </c>
      <c r="S543" s="11">
        <f t="shared" si="49"/>
        <v>42165.208333333328</v>
      </c>
      <c r="T543" s="11">
        <f t="shared" si="50"/>
        <v>42191.208333333328</v>
      </c>
    </row>
    <row r="544" spans="1:20" ht="17">
      <c r="A544">
        <v>542</v>
      </c>
      <c r="B544" s="3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7">
        <f t="shared" si="48"/>
        <v>2.5064935064935066</v>
      </c>
      <c r="P544" s="5">
        <f t="shared" si="52"/>
        <v>39.387755102040813</v>
      </c>
      <c r="Q544" s="17" t="str">
        <f t="shared" si="51"/>
        <v>music</v>
      </c>
      <c r="R544" s="5" t="str">
        <f t="shared" si="53"/>
        <v>indie rock</v>
      </c>
      <c r="S544" s="11">
        <f t="shared" si="49"/>
        <v>42391.25</v>
      </c>
      <c r="T544" s="11">
        <f t="shared" si="50"/>
        <v>42421.25</v>
      </c>
    </row>
    <row r="545" spans="1:20" ht="17">
      <c r="A545">
        <v>543</v>
      </c>
      <c r="B545" s="3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7">
        <f t="shared" si="48"/>
        <v>16.329799764428738</v>
      </c>
      <c r="P545" s="5">
        <f t="shared" si="52"/>
        <v>77.022222222222226</v>
      </c>
      <c r="Q545" s="17" t="str">
        <f t="shared" si="51"/>
        <v>games</v>
      </c>
      <c r="R545" s="5" t="str">
        <f t="shared" si="53"/>
        <v>video games</v>
      </c>
      <c r="S545" s="11">
        <f t="shared" si="49"/>
        <v>41528.208333333336</v>
      </c>
      <c r="T545" s="11">
        <f t="shared" si="50"/>
        <v>41543.208333333336</v>
      </c>
    </row>
    <row r="546" spans="1:20" ht="34">
      <c r="A546">
        <v>544</v>
      </c>
      <c r="B546" s="3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7">
        <f t="shared" si="48"/>
        <v>276.5</v>
      </c>
      <c r="P546" s="5">
        <f t="shared" si="52"/>
        <v>92.166666666666671</v>
      </c>
      <c r="Q546" s="17" t="str">
        <f t="shared" si="51"/>
        <v>music</v>
      </c>
      <c r="R546" s="5" t="str">
        <f t="shared" si="53"/>
        <v>rock</v>
      </c>
      <c r="S546" s="11">
        <f t="shared" si="49"/>
        <v>42377.25</v>
      </c>
      <c r="T546" s="11">
        <f t="shared" si="50"/>
        <v>42390.25</v>
      </c>
    </row>
    <row r="547" spans="1:20" ht="17">
      <c r="A547">
        <v>545</v>
      </c>
      <c r="B547" s="3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7">
        <f t="shared" si="48"/>
        <v>88.803571428571431</v>
      </c>
      <c r="P547" s="5">
        <f t="shared" si="52"/>
        <v>61.007063197026021</v>
      </c>
      <c r="Q547" s="17" t="str">
        <f t="shared" si="51"/>
        <v>theater</v>
      </c>
      <c r="R547" s="5" t="str">
        <f t="shared" si="53"/>
        <v>plays</v>
      </c>
      <c r="S547" s="11">
        <f t="shared" si="49"/>
        <v>43824.25</v>
      </c>
      <c r="T547" s="11">
        <f t="shared" si="50"/>
        <v>43844.25</v>
      </c>
    </row>
    <row r="548" spans="1:20" ht="17">
      <c r="A548">
        <v>546</v>
      </c>
      <c r="B548" s="3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7">
        <f t="shared" si="48"/>
        <v>163.57142857142858</v>
      </c>
      <c r="P548" s="5">
        <f t="shared" si="52"/>
        <v>78.068181818181813</v>
      </c>
      <c r="Q548" s="17" t="str">
        <f t="shared" si="51"/>
        <v>theater</v>
      </c>
      <c r="R548" s="5" t="str">
        <f t="shared" si="53"/>
        <v>plays</v>
      </c>
      <c r="S548" s="11">
        <f t="shared" si="49"/>
        <v>43360.208333333328</v>
      </c>
      <c r="T548" s="11">
        <f t="shared" si="50"/>
        <v>43363.208333333328</v>
      </c>
    </row>
    <row r="549" spans="1:20" ht="17">
      <c r="A549">
        <v>547</v>
      </c>
      <c r="B549" s="3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7">
        <f t="shared" si="48"/>
        <v>969</v>
      </c>
      <c r="P549" s="5">
        <f t="shared" si="52"/>
        <v>80.75</v>
      </c>
      <c r="Q549" s="17" t="str">
        <f t="shared" si="51"/>
        <v>film &amp; video</v>
      </c>
      <c r="R549" s="5" t="str">
        <f t="shared" si="53"/>
        <v>drama</v>
      </c>
      <c r="S549" s="11">
        <f t="shared" si="49"/>
        <v>42029.25</v>
      </c>
      <c r="T549" s="11">
        <f t="shared" si="50"/>
        <v>42041.25</v>
      </c>
    </row>
    <row r="550" spans="1:20" ht="17">
      <c r="A550">
        <v>548</v>
      </c>
      <c r="B550" s="3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7">
        <f t="shared" si="48"/>
        <v>270.91376701966715</v>
      </c>
      <c r="P550" s="5">
        <f t="shared" si="52"/>
        <v>59.991289782244557</v>
      </c>
      <c r="Q550" s="17" t="str">
        <f t="shared" si="51"/>
        <v>theater</v>
      </c>
      <c r="R550" s="5" t="str">
        <f t="shared" si="53"/>
        <v>plays</v>
      </c>
      <c r="S550" s="11">
        <f t="shared" si="49"/>
        <v>42461.208333333328</v>
      </c>
      <c r="T550" s="11">
        <f t="shared" si="50"/>
        <v>42474.208333333328</v>
      </c>
    </row>
    <row r="551" spans="1:20" ht="34">
      <c r="A551">
        <v>549</v>
      </c>
      <c r="B551" s="3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7">
        <f t="shared" si="48"/>
        <v>284.21355932203392</v>
      </c>
      <c r="P551" s="5">
        <f t="shared" si="52"/>
        <v>110.03018372703411</v>
      </c>
      <c r="Q551" s="17" t="str">
        <f t="shared" si="51"/>
        <v>technology</v>
      </c>
      <c r="R551" s="5" t="str">
        <f t="shared" si="53"/>
        <v>wearables</v>
      </c>
      <c r="S551" s="11">
        <f t="shared" si="49"/>
        <v>41422.208333333336</v>
      </c>
      <c r="T551" s="11">
        <f t="shared" si="50"/>
        <v>41431.208333333336</v>
      </c>
    </row>
    <row r="552" spans="1:20" ht="34">
      <c r="A552">
        <v>550</v>
      </c>
      <c r="B552" s="3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7">
        <f t="shared" si="48"/>
        <v>4</v>
      </c>
      <c r="P552" s="5">
        <f t="shared" si="52"/>
        <v>4</v>
      </c>
      <c r="Q552" s="17" t="str">
        <f t="shared" si="51"/>
        <v>music</v>
      </c>
      <c r="R552" s="5" t="str">
        <f t="shared" si="53"/>
        <v>indie rock</v>
      </c>
      <c r="S552" s="11">
        <f t="shared" si="49"/>
        <v>40968.25</v>
      </c>
      <c r="T552" s="11">
        <f t="shared" si="50"/>
        <v>40989.208333333336</v>
      </c>
    </row>
    <row r="553" spans="1:20" ht="17">
      <c r="A553">
        <v>551</v>
      </c>
      <c r="B553" s="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7">
        <f t="shared" si="48"/>
        <v>58.6329816768462</v>
      </c>
      <c r="P553" s="5">
        <f t="shared" si="52"/>
        <v>37.99856063332134</v>
      </c>
      <c r="Q553" s="17" t="str">
        <f t="shared" si="51"/>
        <v>technology</v>
      </c>
      <c r="R553" s="5" t="str">
        <f t="shared" si="53"/>
        <v>web</v>
      </c>
      <c r="S553" s="11">
        <f t="shared" si="49"/>
        <v>41993.25</v>
      </c>
      <c r="T553" s="11">
        <f t="shared" si="50"/>
        <v>42033.25</v>
      </c>
    </row>
    <row r="554" spans="1:20" ht="17">
      <c r="A554">
        <v>552</v>
      </c>
      <c r="B554" s="3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7">
        <f t="shared" si="48"/>
        <v>98.511111111111106</v>
      </c>
      <c r="P554" s="5">
        <f t="shared" si="52"/>
        <v>96.369565217391298</v>
      </c>
      <c r="Q554" s="17" t="str">
        <f t="shared" si="51"/>
        <v>theater</v>
      </c>
      <c r="R554" s="5" t="str">
        <f t="shared" si="53"/>
        <v>plays</v>
      </c>
      <c r="S554" s="11">
        <f t="shared" si="49"/>
        <v>42700.25</v>
      </c>
      <c r="T554" s="11">
        <f t="shared" si="50"/>
        <v>42702.25</v>
      </c>
    </row>
    <row r="555" spans="1:20" ht="34">
      <c r="A555">
        <v>553</v>
      </c>
      <c r="B555" s="3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7">
        <f t="shared" si="48"/>
        <v>43.975381008206334</v>
      </c>
      <c r="P555" s="5">
        <f t="shared" si="52"/>
        <v>72.978599221789878</v>
      </c>
      <c r="Q555" s="17" t="str">
        <f t="shared" si="51"/>
        <v>music</v>
      </c>
      <c r="R555" s="5" t="str">
        <f t="shared" si="53"/>
        <v>rock</v>
      </c>
      <c r="S555" s="11">
        <f t="shared" si="49"/>
        <v>40545.25</v>
      </c>
      <c r="T555" s="11">
        <f t="shared" si="50"/>
        <v>40546.25</v>
      </c>
    </row>
    <row r="556" spans="1:20" ht="34">
      <c r="A556">
        <v>554</v>
      </c>
      <c r="B556" s="3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7">
        <f t="shared" si="48"/>
        <v>151.66315789473686</v>
      </c>
      <c r="P556" s="5">
        <f t="shared" si="52"/>
        <v>26.007220216606498</v>
      </c>
      <c r="Q556" s="17" t="str">
        <f t="shared" si="51"/>
        <v>music</v>
      </c>
      <c r="R556" s="5" t="str">
        <f t="shared" si="53"/>
        <v>indie rock</v>
      </c>
      <c r="S556" s="11">
        <f t="shared" si="49"/>
        <v>42723.25</v>
      </c>
      <c r="T556" s="11">
        <f t="shared" si="50"/>
        <v>42729.25</v>
      </c>
    </row>
    <row r="557" spans="1:20" ht="17">
      <c r="A557">
        <v>555</v>
      </c>
      <c r="B557" s="3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7">
        <f t="shared" si="48"/>
        <v>223.63492063492063</v>
      </c>
      <c r="P557" s="5">
        <f t="shared" si="52"/>
        <v>104.36296296296297</v>
      </c>
      <c r="Q557" s="17" t="str">
        <f t="shared" si="51"/>
        <v>music</v>
      </c>
      <c r="R557" s="5" t="str">
        <f t="shared" si="53"/>
        <v>rock</v>
      </c>
      <c r="S557" s="11">
        <f t="shared" si="49"/>
        <v>41731.208333333336</v>
      </c>
      <c r="T557" s="11">
        <f t="shared" si="50"/>
        <v>41762.208333333336</v>
      </c>
    </row>
    <row r="558" spans="1:20" ht="17">
      <c r="A558">
        <v>556</v>
      </c>
      <c r="B558" s="3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7">
        <f t="shared" si="48"/>
        <v>239.75</v>
      </c>
      <c r="P558" s="5">
        <f t="shared" si="52"/>
        <v>102.18852459016394</v>
      </c>
      <c r="Q558" s="17" t="str">
        <f t="shared" si="51"/>
        <v>publishing</v>
      </c>
      <c r="R558" s="5" t="str">
        <f t="shared" si="53"/>
        <v>translations</v>
      </c>
      <c r="S558" s="11">
        <f t="shared" si="49"/>
        <v>40792.208333333336</v>
      </c>
      <c r="T558" s="11">
        <f t="shared" si="50"/>
        <v>40799.208333333336</v>
      </c>
    </row>
    <row r="559" spans="1:20" ht="17">
      <c r="A559">
        <v>557</v>
      </c>
      <c r="B559" s="3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7">
        <f t="shared" si="48"/>
        <v>199.33333333333334</v>
      </c>
      <c r="P559" s="5">
        <f t="shared" si="52"/>
        <v>54.117647058823529</v>
      </c>
      <c r="Q559" s="17" t="str">
        <f t="shared" si="51"/>
        <v>film &amp; video</v>
      </c>
      <c r="R559" s="5" t="str">
        <f t="shared" si="53"/>
        <v>science fiction</v>
      </c>
      <c r="S559" s="11">
        <f t="shared" si="49"/>
        <v>42279.208333333328</v>
      </c>
      <c r="T559" s="11">
        <f t="shared" si="50"/>
        <v>42282.208333333328</v>
      </c>
    </row>
    <row r="560" spans="1:20" ht="17">
      <c r="A560">
        <v>558</v>
      </c>
      <c r="B560" s="3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7">
        <f t="shared" si="48"/>
        <v>137.34482758620689</v>
      </c>
      <c r="P560" s="5">
        <f t="shared" si="52"/>
        <v>63.222222222222221</v>
      </c>
      <c r="Q560" s="17" t="str">
        <f t="shared" si="51"/>
        <v>theater</v>
      </c>
      <c r="R560" s="5" t="str">
        <f t="shared" si="53"/>
        <v>plays</v>
      </c>
      <c r="S560" s="11">
        <f t="shared" si="49"/>
        <v>42424.25</v>
      </c>
      <c r="T560" s="11">
        <f t="shared" si="50"/>
        <v>42467.208333333328</v>
      </c>
    </row>
    <row r="561" spans="1:20" ht="17">
      <c r="A561">
        <v>559</v>
      </c>
      <c r="B561" s="3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7">
        <f t="shared" si="48"/>
        <v>100.96961063627731</v>
      </c>
      <c r="P561" s="5">
        <f t="shared" si="52"/>
        <v>104.03228962818004</v>
      </c>
      <c r="Q561" s="17" t="str">
        <f t="shared" si="51"/>
        <v>theater</v>
      </c>
      <c r="R561" s="5" t="str">
        <f t="shared" si="53"/>
        <v>plays</v>
      </c>
      <c r="S561" s="11">
        <f t="shared" si="49"/>
        <v>42584.208333333328</v>
      </c>
      <c r="T561" s="11">
        <f t="shared" si="50"/>
        <v>42591.208333333328</v>
      </c>
    </row>
    <row r="562" spans="1:20" ht="17">
      <c r="A562">
        <v>560</v>
      </c>
      <c r="B562" s="3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7">
        <f t="shared" si="48"/>
        <v>794.16</v>
      </c>
      <c r="P562" s="5">
        <f t="shared" si="52"/>
        <v>49.994334277620396</v>
      </c>
      <c r="Q562" s="17" t="str">
        <f t="shared" si="51"/>
        <v>film &amp; video</v>
      </c>
      <c r="R562" s="5" t="str">
        <f t="shared" si="53"/>
        <v>animation</v>
      </c>
      <c r="S562" s="11">
        <f t="shared" si="49"/>
        <v>40865.25</v>
      </c>
      <c r="T562" s="11">
        <f t="shared" si="50"/>
        <v>40905.25</v>
      </c>
    </row>
    <row r="563" spans="1:20" ht="17">
      <c r="A563">
        <v>561</v>
      </c>
      <c r="B563" s="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7">
        <f t="shared" si="48"/>
        <v>369.7</v>
      </c>
      <c r="P563" s="5">
        <f t="shared" si="52"/>
        <v>56.015151515151516</v>
      </c>
      <c r="Q563" s="17" t="str">
        <f t="shared" si="51"/>
        <v>theater</v>
      </c>
      <c r="R563" s="5" t="str">
        <f t="shared" si="53"/>
        <v>plays</v>
      </c>
      <c r="S563" s="11">
        <f t="shared" si="49"/>
        <v>40833.208333333336</v>
      </c>
      <c r="T563" s="11">
        <f t="shared" si="50"/>
        <v>40835.208333333336</v>
      </c>
    </row>
    <row r="564" spans="1:20" ht="34">
      <c r="A564">
        <v>562</v>
      </c>
      <c r="B564" s="3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7">
        <f t="shared" si="48"/>
        <v>12.818181818181818</v>
      </c>
      <c r="P564" s="5">
        <f t="shared" si="52"/>
        <v>48.807692307692307</v>
      </c>
      <c r="Q564" s="17" t="str">
        <f t="shared" si="51"/>
        <v>music</v>
      </c>
      <c r="R564" s="5" t="str">
        <f t="shared" si="53"/>
        <v>rock</v>
      </c>
      <c r="S564" s="11">
        <f t="shared" si="49"/>
        <v>43536.208333333328</v>
      </c>
      <c r="T564" s="11">
        <f t="shared" si="50"/>
        <v>43538.208333333328</v>
      </c>
    </row>
    <row r="565" spans="1:20" ht="17">
      <c r="A565">
        <v>563</v>
      </c>
      <c r="B565" s="3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7">
        <f t="shared" si="48"/>
        <v>138.02702702702703</v>
      </c>
      <c r="P565" s="5">
        <f t="shared" si="52"/>
        <v>60.082352941176474</v>
      </c>
      <c r="Q565" s="17" t="str">
        <f t="shared" si="51"/>
        <v>film &amp; video</v>
      </c>
      <c r="R565" s="5" t="str">
        <f t="shared" si="53"/>
        <v>documentary</v>
      </c>
      <c r="S565" s="11">
        <f t="shared" si="49"/>
        <v>43417.25</v>
      </c>
      <c r="T565" s="11">
        <f t="shared" si="50"/>
        <v>43437.25</v>
      </c>
    </row>
    <row r="566" spans="1:20" ht="17">
      <c r="A566">
        <v>564</v>
      </c>
      <c r="B566" s="3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7">
        <f t="shared" si="48"/>
        <v>83.813278008298752</v>
      </c>
      <c r="P566" s="5">
        <f t="shared" si="52"/>
        <v>78.990502793296088</v>
      </c>
      <c r="Q566" s="17" t="str">
        <f t="shared" si="51"/>
        <v>theater</v>
      </c>
      <c r="R566" s="5" t="str">
        <f t="shared" si="53"/>
        <v>plays</v>
      </c>
      <c r="S566" s="11">
        <f t="shared" si="49"/>
        <v>42078.208333333328</v>
      </c>
      <c r="T566" s="11">
        <f t="shared" si="50"/>
        <v>42086.208333333328</v>
      </c>
    </row>
    <row r="567" spans="1:20" ht="17">
      <c r="A567">
        <v>565</v>
      </c>
      <c r="B567" s="3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7">
        <f t="shared" si="48"/>
        <v>204.60063224446787</v>
      </c>
      <c r="P567" s="5">
        <f t="shared" si="52"/>
        <v>53.99499443826474</v>
      </c>
      <c r="Q567" s="17" t="str">
        <f t="shared" si="51"/>
        <v>theater</v>
      </c>
      <c r="R567" s="5" t="str">
        <f t="shared" si="53"/>
        <v>plays</v>
      </c>
      <c r="S567" s="11">
        <f t="shared" si="49"/>
        <v>40862.25</v>
      </c>
      <c r="T567" s="11">
        <f t="shared" si="50"/>
        <v>40882.25</v>
      </c>
    </row>
    <row r="568" spans="1:20" ht="17">
      <c r="A568">
        <v>566</v>
      </c>
      <c r="B568" s="3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7">
        <f t="shared" si="48"/>
        <v>44.344086021505376</v>
      </c>
      <c r="P568" s="5">
        <f t="shared" si="52"/>
        <v>111.45945945945945</v>
      </c>
      <c r="Q568" s="17" t="str">
        <f t="shared" si="51"/>
        <v>music</v>
      </c>
      <c r="R568" s="5" t="str">
        <f t="shared" si="53"/>
        <v>electric music</v>
      </c>
      <c r="S568" s="11">
        <f t="shared" si="49"/>
        <v>42424.25</v>
      </c>
      <c r="T568" s="11">
        <f t="shared" si="50"/>
        <v>42447.208333333328</v>
      </c>
    </row>
    <row r="569" spans="1:20" ht="34">
      <c r="A569">
        <v>567</v>
      </c>
      <c r="B569" s="3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7">
        <f t="shared" si="48"/>
        <v>218.60294117647058</v>
      </c>
      <c r="P569" s="5">
        <f t="shared" si="52"/>
        <v>60.922131147540981</v>
      </c>
      <c r="Q569" s="17" t="str">
        <f t="shared" si="51"/>
        <v>music</v>
      </c>
      <c r="R569" s="5" t="str">
        <f t="shared" si="53"/>
        <v>rock</v>
      </c>
      <c r="S569" s="11">
        <f t="shared" si="49"/>
        <v>41830.208333333336</v>
      </c>
      <c r="T569" s="11">
        <f t="shared" si="50"/>
        <v>41832.208333333336</v>
      </c>
    </row>
    <row r="570" spans="1:20" ht="17">
      <c r="A570">
        <v>568</v>
      </c>
      <c r="B570" s="3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7">
        <f t="shared" si="48"/>
        <v>186.03314917127071</v>
      </c>
      <c r="P570" s="5">
        <f t="shared" si="52"/>
        <v>26.0015444015444</v>
      </c>
      <c r="Q570" s="17" t="str">
        <f t="shared" si="51"/>
        <v>theater</v>
      </c>
      <c r="R570" s="5" t="str">
        <f t="shared" si="53"/>
        <v>plays</v>
      </c>
      <c r="S570" s="11">
        <f t="shared" si="49"/>
        <v>40374.208333333336</v>
      </c>
      <c r="T570" s="11">
        <f t="shared" si="50"/>
        <v>40419.208333333336</v>
      </c>
    </row>
    <row r="571" spans="1:20" ht="17">
      <c r="A571">
        <v>569</v>
      </c>
      <c r="B571" s="3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7">
        <f t="shared" si="48"/>
        <v>237.33830845771143</v>
      </c>
      <c r="P571" s="5">
        <f t="shared" si="52"/>
        <v>80.993208828522924</v>
      </c>
      <c r="Q571" s="17" t="str">
        <f t="shared" si="51"/>
        <v>film &amp; video</v>
      </c>
      <c r="R571" s="5" t="str">
        <f t="shared" si="53"/>
        <v>animation</v>
      </c>
      <c r="S571" s="11">
        <f t="shared" si="49"/>
        <v>40554.25</v>
      </c>
      <c r="T571" s="11">
        <f t="shared" si="50"/>
        <v>40566.25</v>
      </c>
    </row>
    <row r="572" spans="1:20" ht="17">
      <c r="A572">
        <v>570</v>
      </c>
      <c r="B572" s="3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7">
        <f t="shared" si="48"/>
        <v>305.65384615384613</v>
      </c>
      <c r="P572" s="5">
        <f t="shared" si="52"/>
        <v>34.995963302752294</v>
      </c>
      <c r="Q572" s="17" t="str">
        <f t="shared" si="51"/>
        <v>music</v>
      </c>
      <c r="R572" s="5" t="str">
        <f t="shared" si="53"/>
        <v>rock</v>
      </c>
      <c r="S572" s="11">
        <f t="shared" si="49"/>
        <v>41993.25</v>
      </c>
      <c r="T572" s="11">
        <f t="shared" si="50"/>
        <v>41999.25</v>
      </c>
    </row>
    <row r="573" spans="1:20" ht="17">
      <c r="A573">
        <v>571</v>
      </c>
      <c r="B573" s="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7">
        <f t="shared" si="48"/>
        <v>94.142857142857139</v>
      </c>
      <c r="P573" s="5">
        <f t="shared" si="52"/>
        <v>94.142857142857139</v>
      </c>
      <c r="Q573" s="17" t="str">
        <f t="shared" si="51"/>
        <v>film &amp; video</v>
      </c>
      <c r="R573" s="5" t="str">
        <f t="shared" si="53"/>
        <v>shorts</v>
      </c>
      <c r="S573" s="11">
        <f t="shared" si="49"/>
        <v>42174.208333333328</v>
      </c>
      <c r="T573" s="11">
        <f t="shared" si="50"/>
        <v>42221.208333333328</v>
      </c>
    </row>
    <row r="574" spans="1:20" ht="17">
      <c r="A574">
        <v>572</v>
      </c>
      <c r="B574" s="3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7">
        <f t="shared" si="48"/>
        <v>54.4</v>
      </c>
      <c r="P574" s="5">
        <f t="shared" si="52"/>
        <v>52.085106382978722</v>
      </c>
      <c r="Q574" s="17" t="str">
        <f t="shared" si="51"/>
        <v>music</v>
      </c>
      <c r="R574" s="5" t="str">
        <f t="shared" si="53"/>
        <v>rock</v>
      </c>
      <c r="S574" s="11">
        <f t="shared" si="49"/>
        <v>42275.208333333328</v>
      </c>
      <c r="T574" s="11">
        <f t="shared" si="50"/>
        <v>42291.208333333328</v>
      </c>
    </row>
    <row r="575" spans="1:20" ht="17">
      <c r="A575">
        <v>573</v>
      </c>
      <c r="B575" s="3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7">
        <f t="shared" si="48"/>
        <v>111.88059701492537</v>
      </c>
      <c r="P575" s="5">
        <f t="shared" si="52"/>
        <v>24.986666666666668</v>
      </c>
      <c r="Q575" s="17" t="str">
        <f t="shared" si="51"/>
        <v>journalism</v>
      </c>
      <c r="R575" s="5" t="str">
        <f t="shared" si="53"/>
        <v>audio</v>
      </c>
      <c r="S575" s="11">
        <f t="shared" si="49"/>
        <v>41761.208333333336</v>
      </c>
      <c r="T575" s="11">
        <f t="shared" si="50"/>
        <v>41763.208333333336</v>
      </c>
    </row>
    <row r="576" spans="1:20" ht="17">
      <c r="A576">
        <v>574</v>
      </c>
      <c r="B576" s="3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7">
        <f t="shared" si="48"/>
        <v>369.14814814814815</v>
      </c>
      <c r="P576" s="5">
        <f t="shared" si="52"/>
        <v>69.215277777777771</v>
      </c>
      <c r="Q576" s="17" t="str">
        <f t="shared" si="51"/>
        <v>food</v>
      </c>
      <c r="R576" s="5" t="str">
        <f t="shared" si="53"/>
        <v>food trucks</v>
      </c>
      <c r="S576" s="11">
        <f t="shared" si="49"/>
        <v>43806.25</v>
      </c>
      <c r="T576" s="11">
        <f t="shared" si="50"/>
        <v>43816.25</v>
      </c>
    </row>
    <row r="577" spans="1:20" ht="17">
      <c r="A577">
        <v>575</v>
      </c>
      <c r="B577" s="3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7">
        <f t="shared" si="48"/>
        <v>62.930372148859547</v>
      </c>
      <c r="P577" s="5">
        <f t="shared" si="52"/>
        <v>93.944444444444443</v>
      </c>
      <c r="Q577" s="17" t="str">
        <f t="shared" si="51"/>
        <v>theater</v>
      </c>
      <c r="R577" s="5" t="str">
        <f t="shared" si="53"/>
        <v>plays</v>
      </c>
      <c r="S577" s="11">
        <f t="shared" si="49"/>
        <v>41779.208333333336</v>
      </c>
      <c r="T577" s="11">
        <f t="shared" si="50"/>
        <v>41782.208333333336</v>
      </c>
    </row>
    <row r="578" spans="1:20" ht="34">
      <c r="A578">
        <v>576</v>
      </c>
      <c r="B578" s="3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7">
        <f t="shared" ref="O578:O641" si="54">(E578*100)/D578</f>
        <v>64.927835051546396</v>
      </c>
      <c r="P578" s="5">
        <f t="shared" si="52"/>
        <v>98.40625</v>
      </c>
      <c r="Q578" s="17" t="str">
        <f t="shared" si="51"/>
        <v>theater</v>
      </c>
      <c r="R578" s="5" t="str">
        <f t="shared" si="53"/>
        <v>plays</v>
      </c>
      <c r="S578" s="11">
        <f t="shared" ref="S578:S641" si="55">(((J578/60)/60)/24)+DATE(1970,1,1)</f>
        <v>43040.208333333328</v>
      </c>
      <c r="T578" s="11">
        <f t="shared" ref="T578:T641" si="56">(((K578/60)/60)/24)+DATE(1970,1,1)</f>
        <v>43057.25</v>
      </c>
    </row>
    <row r="579" spans="1:20" ht="17">
      <c r="A579">
        <v>577</v>
      </c>
      <c r="B579" s="3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7">
        <f t="shared" si="54"/>
        <v>18.853658536585368</v>
      </c>
      <c r="P579" s="5">
        <f t="shared" si="52"/>
        <v>41.783783783783782</v>
      </c>
      <c r="Q579" s="17" t="str">
        <f t="shared" ref="Q579:Q642" si="57">LEFT(N579,FIND("/",N579)-1)</f>
        <v>music</v>
      </c>
      <c r="R579" s="5" t="str">
        <f t="shared" si="53"/>
        <v>jazz</v>
      </c>
      <c r="S579" s="11">
        <f t="shared" si="55"/>
        <v>40613.25</v>
      </c>
      <c r="T579" s="11">
        <f t="shared" si="56"/>
        <v>40639.208333333336</v>
      </c>
    </row>
    <row r="580" spans="1:20" ht="17">
      <c r="A580">
        <v>578</v>
      </c>
      <c r="B580" s="3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7">
        <f t="shared" si="54"/>
        <v>16.754404145077721</v>
      </c>
      <c r="P580" s="5">
        <f t="shared" ref="P580:P643" si="58">(E580/G580)</f>
        <v>65.991836734693877</v>
      </c>
      <c r="Q580" s="17" t="str">
        <f t="shared" si="57"/>
        <v>film &amp; video</v>
      </c>
      <c r="R580" s="5" t="str">
        <f t="shared" si="53"/>
        <v>science fiction</v>
      </c>
      <c r="S580" s="11">
        <f t="shared" si="55"/>
        <v>40878.25</v>
      </c>
      <c r="T580" s="11">
        <f t="shared" si="56"/>
        <v>40881.25</v>
      </c>
    </row>
    <row r="581" spans="1:20" ht="17">
      <c r="A581">
        <v>579</v>
      </c>
      <c r="B581" s="3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7">
        <f t="shared" si="54"/>
        <v>101.11290322580645</v>
      </c>
      <c r="P581" s="5">
        <f t="shared" si="58"/>
        <v>72.05747126436782</v>
      </c>
      <c r="Q581" s="17" t="str">
        <f t="shared" si="57"/>
        <v>music</v>
      </c>
      <c r="R581" s="5" t="str">
        <f t="shared" si="53"/>
        <v>jazz</v>
      </c>
      <c r="S581" s="11">
        <f t="shared" si="55"/>
        <v>40762.208333333336</v>
      </c>
      <c r="T581" s="11">
        <f t="shared" si="56"/>
        <v>40774.208333333336</v>
      </c>
    </row>
    <row r="582" spans="1:20" ht="17">
      <c r="A582">
        <v>580</v>
      </c>
      <c r="B582" s="3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7">
        <f t="shared" si="54"/>
        <v>341.50228310502285</v>
      </c>
      <c r="P582" s="5">
        <f t="shared" si="58"/>
        <v>48.003209242618745</v>
      </c>
      <c r="Q582" s="17" t="str">
        <f t="shared" si="57"/>
        <v>theater</v>
      </c>
      <c r="R582" s="5" t="str">
        <f t="shared" ref="R582:R645" si="59">RIGHT(N582,LEN(N582)-FIND("/",N582))</f>
        <v>plays</v>
      </c>
      <c r="S582" s="11">
        <f t="shared" si="55"/>
        <v>41696.25</v>
      </c>
      <c r="T582" s="11">
        <f t="shared" si="56"/>
        <v>41704.25</v>
      </c>
    </row>
    <row r="583" spans="1:20" ht="17">
      <c r="A583">
        <v>581</v>
      </c>
      <c r="B583" s="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7">
        <f t="shared" si="54"/>
        <v>64.016666666666666</v>
      </c>
      <c r="P583" s="5">
        <f t="shared" si="58"/>
        <v>54.098591549295776</v>
      </c>
      <c r="Q583" s="17" t="str">
        <f t="shared" si="57"/>
        <v>technology</v>
      </c>
      <c r="R583" s="5" t="str">
        <f t="shared" si="59"/>
        <v>web</v>
      </c>
      <c r="S583" s="11">
        <f t="shared" si="55"/>
        <v>40662.208333333336</v>
      </c>
      <c r="T583" s="11">
        <f t="shared" si="56"/>
        <v>40677.208333333336</v>
      </c>
    </row>
    <row r="584" spans="1:20" ht="17">
      <c r="A584">
        <v>582</v>
      </c>
      <c r="B584" s="3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7">
        <f t="shared" si="54"/>
        <v>52.080459770114942</v>
      </c>
      <c r="P584" s="5">
        <f t="shared" si="58"/>
        <v>107.88095238095238</v>
      </c>
      <c r="Q584" s="17" t="str">
        <f t="shared" si="57"/>
        <v>games</v>
      </c>
      <c r="R584" s="5" t="str">
        <f t="shared" si="59"/>
        <v>video games</v>
      </c>
      <c r="S584" s="11">
        <f t="shared" si="55"/>
        <v>42165.208333333328</v>
      </c>
      <c r="T584" s="11">
        <f t="shared" si="56"/>
        <v>42170.208333333328</v>
      </c>
    </row>
    <row r="585" spans="1:20" ht="34">
      <c r="A585">
        <v>583</v>
      </c>
      <c r="B585" s="3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7">
        <f t="shared" si="54"/>
        <v>322.40211640211641</v>
      </c>
      <c r="P585" s="5">
        <f t="shared" si="58"/>
        <v>67.034103410341032</v>
      </c>
      <c r="Q585" s="17" t="str">
        <f t="shared" si="57"/>
        <v>film &amp; video</v>
      </c>
      <c r="R585" s="5" t="str">
        <f t="shared" si="59"/>
        <v>documentary</v>
      </c>
      <c r="S585" s="11">
        <f t="shared" si="55"/>
        <v>40959.25</v>
      </c>
      <c r="T585" s="11">
        <f t="shared" si="56"/>
        <v>40976.25</v>
      </c>
    </row>
    <row r="586" spans="1:20" ht="34">
      <c r="A586">
        <v>584</v>
      </c>
      <c r="B586" s="3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7">
        <f t="shared" si="54"/>
        <v>119.50810185185185</v>
      </c>
      <c r="P586" s="5">
        <f t="shared" si="58"/>
        <v>64.01425914445133</v>
      </c>
      <c r="Q586" s="17" t="str">
        <f t="shared" si="57"/>
        <v>technology</v>
      </c>
      <c r="R586" s="5" t="str">
        <f t="shared" si="59"/>
        <v>web</v>
      </c>
      <c r="S586" s="11">
        <f t="shared" si="55"/>
        <v>41024.208333333336</v>
      </c>
      <c r="T586" s="11">
        <f t="shared" si="56"/>
        <v>41038.208333333336</v>
      </c>
    </row>
    <row r="587" spans="1:20" ht="17">
      <c r="A587">
        <v>585</v>
      </c>
      <c r="B587" s="3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7">
        <f t="shared" si="54"/>
        <v>146.79775280898878</v>
      </c>
      <c r="P587" s="5">
        <f t="shared" si="58"/>
        <v>96.066176470588232</v>
      </c>
      <c r="Q587" s="17" t="str">
        <f t="shared" si="57"/>
        <v>publishing</v>
      </c>
      <c r="R587" s="5" t="str">
        <f t="shared" si="59"/>
        <v>translations</v>
      </c>
      <c r="S587" s="11">
        <f t="shared" si="55"/>
        <v>40255.208333333336</v>
      </c>
      <c r="T587" s="11">
        <f t="shared" si="56"/>
        <v>40265.208333333336</v>
      </c>
    </row>
    <row r="588" spans="1:20" ht="17">
      <c r="A588">
        <v>586</v>
      </c>
      <c r="B588" s="3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7">
        <f t="shared" si="54"/>
        <v>950.57142857142856</v>
      </c>
      <c r="P588" s="5">
        <f t="shared" si="58"/>
        <v>51.184615384615384</v>
      </c>
      <c r="Q588" s="17" t="str">
        <f t="shared" si="57"/>
        <v>music</v>
      </c>
      <c r="R588" s="5" t="str">
        <f t="shared" si="59"/>
        <v>rock</v>
      </c>
      <c r="S588" s="11">
        <f t="shared" si="55"/>
        <v>40499.25</v>
      </c>
      <c r="T588" s="11">
        <f t="shared" si="56"/>
        <v>40518.25</v>
      </c>
    </row>
    <row r="589" spans="1:20" ht="17">
      <c r="A589">
        <v>587</v>
      </c>
      <c r="B589" s="3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7">
        <f t="shared" si="54"/>
        <v>72.893617021276597</v>
      </c>
      <c r="P589" s="5">
        <f t="shared" si="58"/>
        <v>43.92307692307692</v>
      </c>
      <c r="Q589" s="17" t="str">
        <f t="shared" si="57"/>
        <v>food</v>
      </c>
      <c r="R589" s="5" t="str">
        <f t="shared" si="59"/>
        <v>food trucks</v>
      </c>
      <c r="S589" s="11">
        <f t="shared" si="55"/>
        <v>43484.25</v>
      </c>
      <c r="T589" s="11">
        <f t="shared" si="56"/>
        <v>43536.208333333328</v>
      </c>
    </row>
    <row r="590" spans="1:20" ht="17">
      <c r="A590">
        <v>588</v>
      </c>
      <c r="B590" s="3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7">
        <f t="shared" si="54"/>
        <v>79.008248730964468</v>
      </c>
      <c r="P590" s="5">
        <f t="shared" si="58"/>
        <v>91.021198830409361</v>
      </c>
      <c r="Q590" s="17" t="str">
        <f t="shared" si="57"/>
        <v>theater</v>
      </c>
      <c r="R590" s="5" t="str">
        <f t="shared" si="59"/>
        <v>plays</v>
      </c>
      <c r="S590" s="11">
        <f t="shared" si="55"/>
        <v>40262.208333333336</v>
      </c>
      <c r="T590" s="11">
        <f t="shared" si="56"/>
        <v>40293.208333333336</v>
      </c>
    </row>
    <row r="591" spans="1:20" ht="17">
      <c r="A591">
        <v>589</v>
      </c>
      <c r="B591" s="3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7">
        <f t="shared" si="54"/>
        <v>64.721518987341767</v>
      </c>
      <c r="P591" s="5">
        <f t="shared" si="58"/>
        <v>50.127450980392155</v>
      </c>
      <c r="Q591" s="17" t="str">
        <f t="shared" si="57"/>
        <v>film &amp; video</v>
      </c>
      <c r="R591" s="5" t="str">
        <f t="shared" si="59"/>
        <v>documentary</v>
      </c>
      <c r="S591" s="11">
        <f t="shared" si="55"/>
        <v>42190.208333333328</v>
      </c>
      <c r="T591" s="11">
        <f t="shared" si="56"/>
        <v>42197.208333333328</v>
      </c>
    </row>
    <row r="592" spans="1:20" ht="34">
      <c r="A592">
        <v>590</v>
      </c>
      <c r="B592" s="3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7">
        <f t="shared" si="54"/>
        <v>82.028169014084511</v>
      </c>
      <c r="P592" s="5">
        <f t="shared" si="58"/>
        <v>67.720930232558146</v>
      </c>
      <c r="Q592" s="17" t="str">
        <f t="shared" si="57"/>
        <v>publishing</v>
      </c>
      <c r="R592" s="5" t="str">
        <f t="shared" si="59"/>
        <v>radio &amp; podcasts</v>
      </c>
      <c r="S592" s="11">
        <f t="shared" si="55"/>
        <v>41994.25</v>
      </c>
      <c r="T592" s="11">
        <f t="shared" si="56"/>
        <v>42005.25</v>
      </c>
    </row>
    <row r="593" spans="1:20" ht="17">
      <c r="A593">
        <v>591</v>
      </c>
      <c r="B593" s="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7">
        <f t="shared" si="54"/>
        <v>1037.6666666666667</v>
      </c>
      <c r="P593" s="5">
        <f t="shared" si="58"/>
        <v>61.03921568627451</v>
      </c>
      <c r="Q593" s="17" t="str">
        <f t="shared" si="57"/>
        <v>games</v>
      </c>
      <c r="R593" s="5" t="str">
        <f t="shared" si="59"/>
        <v>video games</v>
      </c>
      <c r="S593" s="11">
        <f t="shared" si="55"/>
        <v>40373.208333333336</v>
      </c>
      <c r="T593" s="11">
        <f t="shared" si="56"/>
        <v>40383.208333333336</v>
      </c>
    </row>
    <row r="594" spans="1:20" ht="34">
      <c r="A594">
        <v>592</v>
      </c>
      <c r="B594" s="3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7">
        <f t="shared" si="54"/>
        <v>12.910076530612244</v>
      </c>
      <c r="P594" s="5">
        <f t="shared" si="58"/>
        <v>80.011857707509876</v>
      </c>
      <c r="Q594" s="17" t="str">
        <f t="shared" si="57"/>
        <v>theater</v>
      </c>
      <c r="R594" s="5" t="str">
        <f t="shared" si="59"/>
        <v>plays</v>
      </c>
      <c r="S594" s="11">
        <f t="shared" si="55"/>
        <v>41789.208333333336</v>
      </c>
      <c r="T594" s="11">
        <f t="shared" si="56"/>
        <v>41798.208333333336</v>
      </c>
    </row>
    <row r="595" spans="1:20" ht="17">
      <c r="A595">
        <v>593</v>
      </c>
      <c r="B595" s="3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7">
        <f t="shared" si="54"/>
        <v>154.84210526315789</v>
      </c>
      <c r="P595" s="5">
        <f t="shared" si="58"/>
        <v>47.001497753369947</v>
      </c>
      <c r="Q595" s="17" t="str">
        <f t="shared" si="57"/>
        <v>film &amp; video</v>
      </c>
      <c r="R595" s="5" t="str">
        <f t="shared" si="59"/>
        <v>animation</v>
      </c>
      <c r="S595" s="11">
        <f t="shared" si="55"/>
        <v>41724.208333333336</v>
      </c>
      <c r="T595" s="11">
        <f t="shared" si="56"/>
        <v>41737.208333333336</v>
      </c>
    </row>
    <row r="596" spans="1:20" ht="34">
      <c r="A596">
        <v>594</v>
      </c>
      <c r="B596" s="3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7">
        <f t="shared" si="54"/>
        <v>7.0991735537190079</v>
      </c>
      <c r="P596" s="5">
        <f t="shared" si="58"/>
        <v>71.127388535031841</v>
      </c>
      <c r="Q596" s="17" t="str">
        <f t="shared" si="57"/>
        <v>theater</v>
      </c>
      <c r="R596" s="5" t="str">
        <f t="shared" si="59"/>
        <v>plays</v>
      </c>
      <c r="S596" s="11">
        <f t="shared" si="55"/>
        <v>42548.208333333328</v>
      </c>
      <c r="T596" s="11">
        <f t="shared" si="56"/>
        <v>42551.208333333328</v>
      </c>
    </row>
    <row r="597" spans="1:20" ht="34">
      <c r="A597">
        <v>595</v>
      </c>
      <c r="B597" s="3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7">
        <f t="shared" si="54"/>
        <v>208.52773826458036</v>
      </c>
      <c r="P597" s="5">
        <f t="shared" si="58"/>
        <v>89.99079189686924</v>
      </c>
      <c r="Q597" s="17" t="str">
        <f t="shared" si="57"/>
        <v>theater</v>
      </c>
      <c r="R597" s="5" t="str">
        <f t="shared" si="59"/>
        <v>plays</v>
      </c>
      <c r="S597" s="11">
        <f t="shared" si="55"/>
        <v>40253.208333333336</v>
      </c>
      <c r="T597" s="11">
        <f t="shared" si="56"/>
        <v>40274.208333333336</v>
      </c>
    </row>
    <row r="598" spans="1:20" ht="17">
      <c r="A598">
        <v>596</v>
      </c>
      <c r="B598" s="3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7">
        <f t="shared" si="54"/>
        <v>99.683544303797461</v>
      </c>
      <c r="P598" s="5">
        <f t="shared" si="58"/>
        <v>43.032786885245905</v>
      </c>
      <c r="Q598" s="17" t="str">
        <f t="shared" si="57"/>
        <v>film &amp; video</v>
      </c>
      <c r="R598" s="5" t="str">
        <f t="shared" si="59"/>
        <v>drama</v>
      </c>
      <c r="S598" s="11">
        <f t="shared" si="55"/>
        <v>42434.25</v>
      </c>
      <c r="T598" s="11">
        <f t="shared" si="56"/>
        <v>42441.25</v>
      </c>
    </row>
    <row r="599" spans="1:20" ht="17">
      <c r="A599">
        <v>597</v>
      </c>
      <c r="B599" s="3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7">
        <f t="shared" si="54"/>
        <v>201.59756097560975</v>
      </c>
      <c r="P599" s="5">
        <f t="shared" si="58"/>
        <v>67.997714808043881</v>
      </c>
      <c r="Q599" s="17" t="str">
        <f t="shared" si="57"/>
        <v>theater</v>
      </c>
      <c r="R599" s="5" t="str">
        <f t="shared" si="59"/>
        <v>plays</v>
      </c>
      <c r="S599" s="11">
        <f t="shared" si="55"/>
        <v>43786.25</v>
      </c>
      <c r="T599" s="11">
        <f t="shared" si="56"/>
        <v>43804.25</v>
      </c>
    </row>
    <row r="600" spans="1:20" ht="17">
      <c r="A600">
        <v>598</v>
      </c>
      <c r="B600" s="3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7">
        <f t="shared" si="54"/>
        <v>162.09032258064516</v>
      </c>
      <c r="P600" s="5">
        <f t="shared" si="58"/>
        <v>73.004566210045667</v>
      </c>
      <c r="Q600" s="17" t="str">
        <f t="shared" si="57"/>
        <v>music</v>
      </c>
      <c r="R600" s="5" t="str">
        <f t="shared" si="59"/>
        <v>rock</v>
      </c>
      <c r="S600" s="11">
        <f t="shared" si="55"/>
        <v>40344.208333333336</v>
      </c>
      <c r="T600" s="11">
        <f t="shared" si="56"/>
        <v>40373.208333333336</v>
      </c>
    </row>
    <row r="601" spans="1:20" ht="34">
      <c r="A601">
        <v>599</v>
      </c>
      <c r="B601" s="3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7">
        <f t="shared" si="54"/>
        <v>3.6436208125445475</v>
      </c>
      <c r="P601" s="5">
        <f t="shared" si="58"/>
        <v>62.341463414634148</v>
      </c>
      <c r="Q601" s="17" t="str">
        <f t="shared" si="57"/>
        <v>film &amp; video</v>
      </c>
      <c r="R601" s="5" t="str">
        <f t="shared" si="59"/>
        <v>documentary</v>
      </c>
      <c r="S601" s="11">
        <f t="shared" si="55"/>
        <v>42047.25</v>
      </c>
      <c r="T601" s="11">
        <f t="shared" si="56"/>
        <v>42055.25</v>
      </c>
    </row>
    <row r="602" spans="1:20" ht="17">
      <c r="A602">
        <v>600</v>
      </c>
      <c r="B602" s="3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7">
        <f t="shared" si="54"/>
        <v>5</v>
      </c>
      <c r="P602" s="5">
        <f t="shared" si="58"/>
        <v>5</v>
      </c>
      <c r="Q602" s="17" t="str">
        <f t="shared" si="57"/>
        <v>food</v>
      </c>
      <c r="R602" s="5" t="str">
        <f t="shared" si="59"/>
        <v>food trucks</v>
      </c>
      <c r="S602" s="11">
        <f t="shared" si="55"/>
        <v>41485.208333333336</v>
      </c>
      <c r="T602" s="11">
        <f t="shared" si="56"/>
        <v>41497.208333333336</v>
      </c>
    </row>
    <row r="603" spans="1:20" ht="17">
      <c r="A603">
        <v>601</v>
      </c>
      <c r="B603" s="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7">
        <f t="shared" si="54"/>
        <v>206.63492063492063</v>
      </c>
      <c r="P603" s="5">
        <f t="shared" si="58"/>
        <v>67.103092783505161</v>
      </c>
      <c r="Q603" s="17" t="str">
        <f t="shared" si="57"/>
        <v>technology</v>
      </c>
      <c r="R603" s="5" t="str">
        <f t="shared" si="59"/>
        <v>wearables</v>
      </c>
      <c r="S603" s="11">
        <f t="shared" si="55"/>
        <v>41789.208333333336</v>
      </c>
      <c r="T603" s="11">
        <f t="shared" si="56"/>
        <v>41806.208333333336</v>
      </c>
    </row>
    <row r="604" spans="1:20" ht="34">
      <c r="A604">
        <v>602</v>
      </c>
      <c r="B604" s="3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7">
        <f t="shared" si="54"/>
        <v>128.23628691983123</v>
      </c>
      <c r="P604" s="5">
        <f t="shared" si="58"/>
        <v>79.978947368421046</v>
      </c>
      <c r="Q604" s="17" t="str">
        <f t="shared" si="57"/>
        <v>theater</v>
      </c>
      <c r="R604" s="5" t="str">
        <f t="shared" si="59"/>
        <v>plays</v>
      </c>
      <c r="S604" s="11">
        <f t="shared" si="55"/>
        <v>42160.208333333328</v>
      </c>
      <c r="T604" s="11">
        <f t="shared" si="56"/>
        <v>42171.208333333328</v>
      </c>
    </row>
    <row r="605" spans="1:20" ht="17">
      <c r="A605">
        <v>603</v>
      </c>
      <c r="B605" s="3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7">
        <f t="shared" si="54"/>
        <v>119.66037735849056</v>
      </c>
      <c r="P605" s="5">
        <f t="shared" si="58"/>
        <v>62.176470588235297</v>
      </c>
      <c r="Q605" s="17" t="str">
        <f t="shared" si="57"/>
        <v>theater</v>
      </c>
      <c r="R605" s="5" t="str">
        <f t="shared" si="59"/>
        <v>plays</v>
      </c>
      <c r="S605" s="11">
        <f t="shared" si="55"/>
        <v>43573.208333333328</v>
      </c>
      <c r="T605" s="11">
        <f t="shared" si="56"/>
        <v>43600.208333333328</v>
      </c>
    </row>
    <row r="606" spans="1:20" ht="17">
      <c r="A606">
        <v>604</v>
      </c>
      <c r="B606" s="3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7">
        <f t="shared" si="54"/>
        <v>170.73055242390078</v>
      </c>
      <c r="P606" s="5">
        <f t="shared" si="58"/>
        <v>53.005950297514879</v>
      </c>
      <c r="Q606" s="17" t="str">
        <f t="shared" si="57"/>
        <v>theater</v>
      </c>
      <c r="R606" s="5" t="str">
        <f t="shared" si="59"/>
        <v>plays</v>
      </c>
      <c r="S606" s="11">
        <f t="shared" si="55"/>
        <v>40565.25</v>
      </c>
      <c r="T606" s="11">
        <f t="shared" si="56"/>
        <v>40586.25</v>
      </c>
    </row>
    <row r="607" spans="1:20" ht="17">
      <c r="A607">
        <v>605</v>
      </c>
      <c r="B607" s="3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7">
        <f t="shared" si="54"/>
        <v>187.21212121212122</v>
      </c>
      <c r="P607" s="5">
        <f t="shared" si="58"/>
        <v>57.738317757009348</v>
      </c>
      <c r="Q607" s="17" t="str">
        <f t="shared" si="57"/>
        <v>publishing</v>
      </c>
      <c r="R607" s="5" t="str">
        <f t="shared" si="59"/>
        <v>nonfiction</v>
      </c>
      <c r="S607" s="11">
        <f t="shared" si="55"/>
        <v>42280.208333333328</v>
      </c>
      <c r="T607" s="11">
        <f t="shared" si="56"/>
        <v>42321.25</v>
      </c>
    </row>
    <row r="608" spans="1:20" ht="17">
      <c r="A608">
        <v>606</v>
      </c>
      <c r="B608" s="3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7">
        <f t="shared" si="54"/>
        <v>188.38235294117646</v>
      </c>
      <c r="P608" s="5">
        <f t="shared" si="58"/>
        <v>40.03125</v>
      </c>
      <c r="Q608" s="17" t="str">
        <f t="shared" si="57"/>
        <v>music</v>
      </c>
      <c r="R608" s="5" t="str">
        <f t="shared" si="59"/>
        <v>rock</v>
      </c>
      <c r="S608" s="11">
        <f t="shared" si="55"/>
        <v>42436.25</v>
      </c>
      <c r="T608" s="11">
        <f t="shared" si="56"/>
        <v>42447.208333333328</v>
      </c>
    </row>
    <row r="609" spans="1:20" ht="17">
      <c r="A609">
        <v>607</v>
      </c>
      <c r="B609" s="3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7">
        <f t="shared" si="54"/>
        <v>131.29869186046511</v>
      </c>
      <c r="P609" s="5">
        <f t="shared" si="58"/>
        <v>81.016591928251117</v>
      </c>
      <c r="Q609" s="17" t="str">
        <f t="shared" si="57"/>
        <v>food</v>
      </c>
      <c r="R609" s="5" t="str">
        <f t="shared" si="59"/>
        <v>food trucks</v>
      </c>
      <c r="S609" s="11">
        <f t="shared" si="55"/>
        <v>41721.208333333336</v>
      </c>
      <c r="T609" s="11">
        <f t="shared" si="56"/>
        <v>41723.208333333336</v>
      </c>
    </row>
    <row r="610" spans="1:20" ht="17">
      <c r="A610">
        <v>608</v>
      </c>
      <c r="B610" s="3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7">
        <f t="shared" si="54"/>
        <v>283.97435897435895</v>
      </c>
      <c r="P610" s="5">
        <f t="shared" si="58"/>
        <v>35.047468354430379</v>
      </c>
      <c r="Q610" s="17" t="str">
        <f t="shared" si="57"/>
        <v>music</v>
      </c>
      <c r="R610" s="5" t="str">
        <f t="shared" si="59"/>
        <v>jazz</v>
      </c>
      <c r="S610" s="11">
        <f t="shared" si="55"/>
        <v>43530.25</v>
      </c>
      <c r="T610" s="11">
        <f t="shared" si="56"/>
        <v>43534.25</v>
      </c>
    </row>
    <row r="611" spans="1:20" ht="17">
      <c r="A611">
        <v>609</v>
      </c>
      <c r="B611" s="3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7">
        <f t="shared" si="54"/>
        <v>120.42</v>
      </c>
      <c r="P611" s="5">
        <f t="shared" si="58"/>
        <v>102.92307692307692</v>
      </c>
      <c r="Q611" s="17" t="str">
        <f t="shared" si="57"/>
        <v>film &amp; video</v>
      </c>
      <c r="R611" s="5" t="str">
        <f t="shared" si="59"/>
        <v>science fiction</v>
      </c>
      <c r="S611" s="11">
        <f t="shared" si="55"/>
        <v>43481.25</v>
      </c>
      <c r="T611" s="11">
        <f t="shared" si="56"/>
        <v>43498.25</v>
      </c>
    </row>
    <row r="612" spans="1:20" ht="34">
      <c r="A612">
        <v>610</v>
      </c>
      <c r="B612" s="3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7">
        <f t="shared" si="54"/>
        <v>419.05607476635515</v>
      </c>
      <c r="P612" s="5">
        <f t="shared" si="58"/>
        <v>27.998126756166094</v>
      </c>
      <c r="Q612" s="17" t="str">
        <f t="shared" si="57"/>
        <v>theater</v>
      </c>
      <c r="R612" s="5" t="str">
        <f t="shared" si="59"/>
        <v>plays</v>
      </c>
      <c r="S612" s="11">
        <f t="shared" si="55"/>
        <v>41259.25</v>
      </c>
      <c r="T612" s="11">
        <f t="shared" si="56"/>
        <v>41273.25</v>
      </c>
    </row>
    <row r="613" spans="1:20" ht="17">
      <c r="A613">
        <v>611</v>
      </c>
      <c r="B613" s="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7">
        <f t="shared" si="54"/>
        <v>13.853658536585366</v>
      </c>
      <c r="P613" s="5">
        <f t="shared" si="58"/>
        <v>75.733333333333334</v>
      </c>
      <c r="Q613" s="17" t="str">
        <f t="shared" si="57"/>
        <v>theater</v>
      </c>
      <c r="R613" s="5" t="str">
        <f t="shared" si="59"/>
        <v>plays</v>
      </c>
      <c r="S613" s="11">
        <f t="shared" si="55"/>
        <v>41480.208333333336</v>
      </c>
      <c r="T613" s="11">
        <f t="shared" si="56"/>
        <v>41492.208333333336</v>
      </c>
    </row>
    <row r="614" spans="1:20" ht="17">
      <c r="A614">
        <v>612</v>
      </c>
      <c r="B614" s="3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7">
        <f t="shared" si="54"/>
        <v>139.43548387096774</v>
      </c>
      <c r="P614" s="5">
        <f t="shared" si="58"/>
        <v>45.026041666666664</v>
      </c>
      <c r="Q614" s="17" t="str">
        <f t="shared" si="57"/>
        <v>music</v>
      </c>
      <c r="R614" s="5" t="str">
        <f t="shared" si="59"/>
        <v>electric music</v>
      </c>
      <c r="S614" s="11">
        <f t="shared" si="55"/>
        <v>40474.208333333336</v>
      </c>
      <c r="T614" s="11">
        <f t="shared" si="56"/>
        <v>40497.25</v>
      </c>
    </row>
    <row r="615" spans="1:20" ht="34">
      <c r="A615">
        <v>613</v>
      </c>
      <c r="B615" s="3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7">
        <f t="shared" si="54"/>
        <v>174</v>
      </c>
      <c r="P615" s="5">
        <f t="shared" si="58"/>
        <v>73.615384615384613</v>
      </c>
      <c r="Q615" s="17" t="str">
        <f t="shared" si="57"/>
        <v>theater</v>
      </c>
      <c r="R615" s="5" t="str">
        <f t="shared" si="59"/>
        <v>plays</v>
      </c>
      <c r="S615" s="11">
        <f t="shared" si="55"/>
        <v>42973.208333333328</v>
      </c>
      <c r="T615" s="11">
        <f t="shared" si="56"/>
        <v>42982.208333333328</v>
      </c>
    </row>
    <row r="616" spans="1:20" ht="34">
      <c r="A616">
        <v>614</v>
      </c>
      <c r="B616" s="3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7">
        <f t="shared" si="54"/>
        <v>155.49056603773585</v>
      </c>
      <c r="P616" s="5">
        <f t="shared" si="58"/>
        <v>56.991701244813278</v>
      </c>
      <c r="Q616" s="17" t="str">
        <f t="shared" si="57"/>
        <v>theater</v>
      </c>
      <c r="R616" s="5" t="str">
        <f t="shared" si="59"/>
        <v>plays</v>
      </c>
      <c r="S616" s="11">
        <f t="shared" si="55"/>
        <v>42746.25</v>
      </c>
      <c r="T616" s="11">
        <f t="shared" si="56"/>
        <v>42764.25</v>
      </c>
    </row>
    <row r="617" spans="1:20" ht="17">
      <c r="A617">
        <v>615</v>
      </c>
      <c r="B617" s="3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7">
        <f t="shared" si="54"/>
        <v>170.4470588235294</v>
      </c>
      <c r="P617" s="5">
        <f t="shared" si="58"/>
        <v>85.223529411764702</v>
      </c>
      <c r="Q617" s="17" t="str">
        <f t="shared" si="57"/>
        <v>theater</v>
      </c>
      <c r="R617" s="5" t="str">
        <f t="shared" si="59"/>
        <v>plays</v>
      </c>
      <c r="S617" s="11">
        <f t="shared" si="55"/>
        <v>42489.208333333328</v>
      </c>
      <c r="T617" s="11">
        <f t="shared" si="56"/>
        <v>42499.208333333328</v>
      </c>
    </row>
    <row r="618" spans="1:20" ht="17">
      <c r="A618">
        <v>616</v>
      </c>
      <c r="B618" s="3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7">
        <f t="shared" si="54"/>
        <v>189.515625</v>
      </c>
      <c r="P618" s="5">
        <f t="shared" si="58"/>
        <v>50.962184873949582</v>
      </c>
      <c r="Q618" s="17" t="str">
        <f t="shared" si="57"/>
        <v>music</v>
      </c>
      <c r="R618" s="5" t="str">
        <f t="shared" si="59"/>
        <v>indie rock</v>
      </c>
      <c r="S618" s="11">
        <f t="shared" si="55"/>
        <v>41537.208333333336</v>
      </c>
      <c r="T618" s="11">
        <f t="shared" si="56"/>
        <v>41538.208333333336</v>
      </c>
    </row>
    <row r="619" spans="1:20" ht="17">
      <c r="A619">
        <v>617</v>
      </c>
      <c r="B619" s="3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7">
        <f t="shared" si="54"/>
        <v>249.71428571428572</v>
      </c>
      <c r="P619" s="5">
        <f t="shared" si="58"/>
        <v>63.563636363636363</v>
      </c>
      <c r="Q619" s="17" t="str">
        <f t="shared" si="57"/>
        <v>theater</v>
      </c>
      <c r="R619" s="5" t="str">
        <f t="shared" si="59"/>
        <v>plays</v>
      </c>
      <c r="S619" s="11">
        <f t="shared" si="55"/>
        <v>41794.208333333336</v>
      </c>
      <c r="T619" s="11">
        <f t="shared" si="56"/>
        <v>41804.208333333336</v>
      </c>
    </row>
    <row r="620" spans="1:20" ht="17">
      <c r="A620">
        <v>618</v>
      </c>
      <c r="B620" s="3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7">
        <f t="shared" si="54"/>
        <v>48.86052366565962</v>
      </c>
      <c r="P620" s="5">
        <f t="shared" si="58"/>
        <v>80.999165275459092</v>
      </c>
      <c r="Q620" s="17" t="str">
        <f t="shared" si="57"/>
        <v>publishing</v>
      </c>
      <c r="R620" s="5" t="str">
        <f t="shared" si="59"/>
        <v>nonfiction</v>
      </c>
      <c r="S620" s="11">
        <f t="shared" si="55"/>
        <v>41396.208333333336</v>
      </c>
      <c r="T620" s="11">
        <f t="shared" si="56"/>
        <v>41417.208333333336</v>
      </c>
    </row>
    <row r="621" spans="1:20" ht="17">
      <c r="A621">
        <v>619</v>
      </c>
      <c r="B621" s="3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7">
        <f t="shared" si="54"/>
        <v>28.461970393057683</v>
      </c>
      <c r="P621" s="5">
        <f t="shared" si="58"/>
        <v>86.044753086419746</v>
      </c>
      <c r="Q621" s="17" t="str">
        <f t="shared" si="57"/>
        <v>theater</v>
      </c>
      <c r="R621" s="5" t="str">
        <f t="shared" si="59"/>
        <v>plays</v>
      </c>
      <c r="S621" s="11">
        <f t="shared" si="55"/>
        <v>40669.208333333336</v>
      </c>
      <c r="T621" s="11">
        <f t="shared" si="56"/>
        <v>40670.208333333336</v>
      </c>
    </row>
    <row r="622" spans="1:20" ht="17">
      <c r="A622">
        <v>620</v>
      </c>
      <c r="B622" s="3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7">
        <f t="shared" si="54"/>
        <v>268.02325581395348</v>
      </c>
      <c r="P622" s="5">
        <f t="shared" si="58"/>
        <v>90.0390625</v>
      </c>
      <c r="Q622" s="17" t="str">
        <f t="shared" si="57"/>
        <v>photography</v>
      </c>
      <c r="R622" s="5" t="str">
        <f t="shared" si="59"/>
        <v>photography books</v>
      </c>
      <c r="S622" s="11">
        <f t="shared" si="55"/>
        <v>42559.208333333328</v>
      </c>
      <c r="T622" s="11">
        <f t="shared" si="56"/>
        <v>42563.208333333328</v>
      </c>
    </row>
    <row r="623" spans="1:20" ht="17">
      <c r="A623">
        <v>621</v>
      </c>
      <c r="B623" s="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7">
        <f t="shared" si="54"/>
        <v>619.80078125</v>
      </c>
      <c r="P623" s="5">
        <f t="shared" si="58"/>
        <v>74.006063432835816</v>
      </c>
      <c r="Q623" s="17" t="str">
        <f t="shared" si="57"/>
        <v>theater</v>
      </c>
      <c r="R623" s="5" t="str">
        <f t="shared" si="59"/>
        <v>plays</v>
      </c>
      <c r="S623" s="11">
        <f t="shared" si="55"/>
        <v>42626.208333333328</v>
      </c>
      <c r="T623" s="11">
        <f t="shared" si="56"/>
        <v>42631.208333333328</v>
      </c>
    </row>
    <row r="624" spans="1:20" ht="17">
      <c r="A624">
        <v>622</v>
      </c>
      <c r="B624" s="3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7">
        <f t="shared" si="54"/>
        <v>3.1301587301587301</v>
      </c>
      <c r="P624" s="5">
        <f t="shared" si="58"/>
        <v>92.4375</v>
      </c>
      <c r="Q624" s="17" t="str">
        <f t="shared" si="57"/>
        <v>music</v>
      </c>
      <c r="R624" s="5" t="str">
        <f t="shared" si="59"/>
        <v>indie rock</v>
      </c>
      <c r="S624" s="11">
        <f t="shared" si="55"/>
        <v>43205.208333333328</v>
      </c>
      <c r="T624" s="11">
        <f t="shared" si="56"/>
        <v>43231.208333333328</v>
      </c>
    </row>
    <row r="625" spans="1:20" ht="17">
      <c r="A625">
        <v>623</v>
      </c>
      <c r="B625" s="3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7">
        <f t="shared" si="54"/>
        <v>159.92152704135736</v>
      </c>
      <c r="P625" s="5">
        <f t="shared" si="58"/>
        <v>55.999257333828446</v>
      </c>
      <c r="Q625" s="17" t="str">
        <f t="shared" si="57"/>
        <v>theater</v>
      </c>
      <c r="R625" s="5" t="str">
        <f t="shared" si="59"/>
        <v>plays</v>
      </c>
      <c r="S625" s="11">
        <f t="shared" si="55"/>
        <v>42201.208333333328</v>
      </c>
      <c r="T625" s="11">
        <f t="shared" si="56"/>
        <v>42206.208333333328</v>
      </c>
    </row>
    <row r="626" spans="1:20" ht="17">
      <c r="A626">
        <v>624</v>
      </c>
      <c r="B626" s="3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7">
        <f t="shared" si="54"/>
        <v>279.39215686274508</v>
      </c>
      <c r="P626" s="5">
        <f t="shared" si="58"/>
        <v>32.983796296296298</v>
      </c>
      <c r="Q626" s="17" t="str">
        <f t="shared" si="57"/>
        <v>photography</v>
      </c>
      <c r="R626" s="5" t="str">
        <f t="shared" si="59"/>
        <v>photography books</v>
      </c>
      <c r="S626" s="11">
        <f t="shared" si="55"/>
        <v>42029.25</v>
      </c>
      <c r="T626" s="11">
        <f t="shared" si="56"/>
        <v>42035.25</v>
      </c>
    </row>
    <row r="627" spans="1:20" ht="34">
      <c r="A627">
        <v>625</v>
      </c>
      <c r="B627" s="3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7">
        <f t="shared" si="54"/>
        <v>77.373333333333335</v>
      </c>
      <c r="P627" s="5">
        <f t="shared" si="58"/>
        <v>93.596774193548384</v>
      </c>
      <c r="Q627" s="17" t="str">
        <f t="shared" si="57"/>
        <v>theater</v>
      </c>
      <c r="R627" s="5" t="str">
        <f t="shared" si="59"/>
        <v>plays</v>
      </c>
      <c r="S627" s="11">
        <f t="shared" si="55"/>
        <v>43857.25</v>
      </c>
      <c r="T627" s="11">
        <f t="shared" si="56"/>
        <v>43871.25</v>
      </c>
    </row>
    <row r="628" spans="1:20" ht="34">
      <c r="A628">
        <v>626</v>
      </c>
      <c r="B628" s="3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7">
        <f t="shared" si="54"/>
        <v>206.328125</v>
      </c>
      <c r="P628" s="5">
        <f t="shared" si="58"/>
        <v>69.867724867724874</v>
      </c>
      <c r="Q628" s="17" t="str">
        <f t="shared" si="57"/>
        <v>theater</v>
      </c>
      <c r="R628" s="5" t="str">
        <f t="shared" si="59"/>
        <v>plays</v>
      </c>
      <c r="S628" s="11">
        <f t="shared" si="55"/>
        <v>40449.208333333336</v>
      </c>
      <c r="T628" s="11">
        <f t="shared" si="56"/>
        <v>40458.208333333336</v>
      </c>
    </row>
    <row r="629" spans="1:20" ht="17">
      <c r="A629">
        <v>627</v>
      </c>
      <c r="B629" s="3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7">
        <f t="shared" si="54"/>
        <v>694.25</v>
      </c>
      <c r="P629" s="5">
        <f t="shared" si="58"/>
        <v>72.129870129870127</v>
      </c>
      <c r="Q629" s="17" t="str">
        <f t="shared" si="57"/>
        <v>food</v>
      </c>
      <c r="R629" s="5" t="str">
        <f t="shared" si="59"/>
        <v>food trucks</v>
      </c>
      <c r="S629" s="11">
        <f t="shared" si="55"/>
        <v>40345.208333333336</v>
      </c>
      <c r="T629" s="11">
        <f t="shared" si="56"/>
        <v>40369.208333333336</v>
      </c>
    </row>
    <row r="630" spans="1:20" ht="17">
      <c r="A630">
        <v>628</v>
      </c>
      <c r="B630" s="3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7">
        <f t="shared" si="54"/>
        <v>151.78947368421052</v>
      </c>
      <c r="P630" s="5">
        <f t="shared" si="58"/>
        <v>30.041666666666668</v>
      </c>
      <c r="Q630" s="17" t="str">
        <f t="shared" si="57"/>
        <v>music</v>
      </c>
      <c r="R630" s="5" t="str">
        <f t="shared" si="59"/>
        <v>indie rock</v>
      </c>
      <c r="S630" s="11">
        <f t="shared" si="55"/>
        <v>40455.208333333336</v>
      </c>
      <c r="T630" s="11">
        <f t="shared" si="56"/>
        <v>40458.208333333336</v>
      </c>
    </row>
    <row r="631" spans="1:20" ht="17">
      <c r="A631">
        <v>629</v>
      </c>
      <c r="B631" s="3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7">
        <f t="shared" si="54"/>
        <v>64.582072176949936</v>
      </c>
      <c r="P631" s="5">
        <f t="shared" si="58"/>
        <v>73.968000000000004</v>
      </c>
      <c r="Q631" s="17" t="str">
        <f t="shared" si="57"/>
        <v>theater</v>
      </c>
      <c r="R631" s="5" t="str">
        <f t="shared" si="59"/>
        <v>plays</v>
      </c>
      <c r="S631" s="11">
        <f t="shared" si="55"/>
        <v>42557.208333333328</v>
      </c>
      <c r="T631" s="11">
        <f t="shared" si="56"/>
        <v>42559.208333333328</v>
      </c>
    </row>
    <row r="632" spans="1:20" ht="17">
      <c r="A632">
        <v>630</v>
      </c>
      <c r="B632" s="3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7">
        <f t="shared" si="54"/>
        <v>62.873684210526314</v>
      </c>
      <c r="P632" s="5">
        <f t="shared" si="58"/>
        <v>68.65517241379311</v>
      </c>
      <c r="Q632" s="17" t="str">
        <f t="shared" si="57"/>
        <v>theater</v>
      </c>
      <c r="R632" s="5" t="str">
        <f t="shared" si="59"/>
        <v>plays</v>
      </c>
      <c r="S632" s="11">
        <f t="shared" si="55"/>
        <v>43586.208333333328</v>
      </c>
      <c r="T632" s="11">
        <f t="shared" si="56"/>
        <v>43597.208333333328</v>
      </c>
    </row>
    <row r="633" spans="1:20" ht="17">
      <c r="A633">
        <v>631</v>
      </c>
      <c r="B633" s="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7">
        <f t="shared" si="54"/>
        <v>310.39864864864865</v>
      </c>
      <c r="P633" s="5">
        <f t="shared" si="58"/>
        <v>59.992164544564154</v>
      </c>
      <c r="Q633" s="17" t="str">
        <f t="shared" si="57"/>
        <v>theater</v>
      </c>
      <c r="R633" s="5" t="str">
        <f t="shared" si="59"/>
        <v>plays</v>
      </c>
      <c r="S633" s="11">
        <f t="shared" si="55"/>
        <v>43550.208333333328</v>
      </c>
      <c r="T633" s="11">
        <f t="shared" si="56"/>
        <v>43554.208333333328</v>
      </c>
    </row>
    <row r="634" spans="1:20" ht="17">
      <c r="A634">
        <v>632</v>
      </c>
      <c r="B634" s="3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7">
        <f t="shared" si="54"/>
        <v>42.859916782246877</v>
      </c>
      <c r="P634" s="5">
        <f t="shared" si="58"/>
        <v>111.15827338129496</v>
      </c>
      <c r="Q634" s="17" t="str">
        <f t="shared" si="57"/>
        <v>theater</v>
      </c>
      <c r="R634" s="5" t="str">
        <f t="shared" si="59"/>
        <v>plays</v>
      </c>
      <c r="S634" s="11">
        <f t="shared" si="55"/>
        <v>41945.208333333336</v>
      </c>
      <c r="T634" s="11">
        <f t="shared" si="56"/>
        <v>41963.25</v>
      </c>
    </row>
    <row r="635" spans="1:20" ht="34">
      <c r="A635">
        <v>633</v>
      </c>
      <c r="B635" s="3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7">
        <f t="shared" si="54"/>
        <v>83.119402985074629</v>
      </c>
      <c r="P635" s="5">
        <f t="shared" si="58"/>
        <v>53.038095238095238</v>
      </c>
      <c r="Q635" s="17" t="str">
        <f t="shared" si="57"/>
        <v>film &amp; video</v>
      </c>
      <c r="R635" s="5" t="str">
        <f t="shared" si="59"/>
        <v>animation</v>
      </c>
      <c r="S635" s="11">
        <f t="shared" si="55"/>
        <v>42315.25</v>
      </c>
      <c r="T635" s="11">
        <f t="shared" si="56"/>
        <v>42319.25</v>
      </c>
    </row>
    <row r="636" spans="1:20" ht="17">
      <c r="A636">
        <v>634</v>
      </c>
      <c r="B636" s="3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7">
        <f t="shared" si="54"/>
        <v>78.531302876480538</v>
      </c>
      <c r="P636" s="5">
        <f t="shared" si="58"/>
        <v>55.985524728588658</v>
      </c>
      <c r="Q636" s="17" t="str">
        <f t="shared" si="57"/>
        <v>film &amp; video</v>
      </c>
      <c r="R636" s="5" t="str">
        <f t="shared" si="59"/>
        <v>television</v>
      </c>
      <c r="S636" s="11">
        <f t="shared" si="55"/>
        <v>42819.208333333328</v>
      </c>
      <c r="T636" s="11">
        <f t="shared" si="56"/>
        <v>42833.208333333328</v>
      </c>
    </row>
    <row r="637" spans="1:20" ht="17">
      <c r="A637">
        <v>635</v>
      </c>
      <c r="B637" s="3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7">
        <f t="shared" si="54"/>
        <v>114.09352517985612</v>
      </c>
      <c r="P637" s="5">
        <f t="shared" si="58"/>
        <v>69.986760812003524</v>
      </c>
      <c r="Q637" s="17" t="str">
        <f t="shared" si="57"/>
        <v>film &amp; video</v>
      </c>
      <c r="R637" s="5" t="str">
        <f t="shared" si="59"/>
        <v>television</v>
      </c>
      <c r="S637" s="11">
        <f t="shared" si="55"/>
        <v>41314.25</v>
      </c>
      <c r="T637" s="11">
        <f t="shared" si="56"/>
        <v>41346.208333333336</v>
      </c>
    </row>
    <row r="638" spans="1:20" ht="17">
      <c r="A638">
        <v>636</v>
      </c>
      <c r="B638" s="3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7">
        <f t="shared" si="54"/>
        <v>64.537683358624179</v>
      </c>
      <c r="P638" s="5">
        <f t="shared" si="58"/>
        <v>48.998079877112133</v>
      </c>
      <c r="Q638" s="17" t="str">
        <f t="shared" si="57"/>
        <v>film &amp; video</v>
      </c>
      <c r="R638" s="5" t="str">
        <f t="shared" si="59"/>
        <v>animation</v>
      </c>
      <c r="S638" s="11">
        <f t="shared" si="55"/>
        <v>40926.25</v>
      </c>
      <c r="T638" s="11">
        <f t="shared" si="56"/>
        <v>40971.25</v>
      </c>
    </row>
    <row r="639" spans="1:20" ht="17">
      <c r="A639">
        <v>637</v>
      </c>
      <c r="B639" s="3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7">
        <f t="shared" si="54"/>
        <v>79.411764705882348</v>
      </c>
      <c r="P639" s="5">
        <f t="shared" si="58"/>
        <v>103.84615384615384</v>
      </c>
      <c r="Q639" s="17" t="str">
        <f t="shared" si="57"/>
        <v>theater</v>
      </c>
      <c r="R639" s="5" t="str">
        <f t="shared" si="59"/>
        <v>plays</v>
      </c>
      <c r="S639" s="11">
        <f t="shared" si="55"/>
        <v>42688.25</v>
      </c>
      <c r="T639" s="11">
        <f t="shared" si="56"/>
        <v>42696.25</v>
      </c>
    </row>
    <row r="640" spans="1:20" ht="17">
      <c r="A640">
        <v>638</v>
      </c>
      <c r="B640" s="3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7">
        <f t="shared" si="54"/>
        <v>11.419117647058824</v>
      </c>
      <c r="P640" s="5">
        <f t="shared" si="58"/>
        <v>99.127659574468083</v>
      </c>
      <c r="Q640" s="17" t="str">
        <f t="shared" si="57"/>
        <v>theater</v>
      </c>
      <c r="R640" s="5" t="str">
        <f t="shared" si="59"/>
        <v>plays</v>
      </c>
      <c r="S640" s="11">
        <f t="shared" si="55"/>
        <v>40386.208333333336</v>
      </c>
      <c r="T640" s="11">
        <f t="shared" si="56"/>
        <v>40398.208333333336</v>
      </c>
    </row>
    <row r="641" spans="1:20" ht="17">
      <c r="A641">
        <v>639</v>
      </c>
      <c r="B641" s="3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7">
        <f t="shared" si="54"/>
        <v>56.186046511627907</v>
      </c>
      <c r="P641" s="5">
        <f t="shared" si="58"/>
        <v>107.37777777777778</v>
      </c>
      <c r="Q641" s="17" t="str">
        <f t="shared" si="57"/>
        <v>film &amp; video</v>
      </c>
      <c r="R641" s="5" t="str">
        <f t="shared" si="59"/>
        <v>drama</v>
      </c>
      <c r="S641" s="11">
        <f t="shared" si="55"/>
        <v>43309.208333333328</v>
      </c>
      <c r="T641" s="11">
        <f t="shared" si="56"/>
        <v>43309.208333333328</v>
      </c>
    </row>
    <row r="642" spans="1:20" ht="17">
      <c r="A642">
        <v>640</v>
      </c>
      <c r="B642" s="3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7">
        <f t="shared" ref="O642:O705" si="60">(E642*100)/D642</f>
        <v>16.501669449081803</v>
      </c>
      <c r="P642" s="5">
        <f t="shared" si="58"/>
        <v>76.922178988326849</v>
      </c>
      <c r="Q642" s="17" t="str">
        <f t="shared" si="57"/>
        <v>theater</v>
      </c>
      <c r="R642" s="5" t="str">
        <f t="shared" si="59"/>
        <v>plays</v>
      </c>
      <c r="S642" s="11">
        <f t="shared" ref="S642:S705" si="61">(((J642/60)/60)/24)+DATE(1970,1,1)</f>
        <v>42387.25</v>
      </c>
      <c r="T642" s="11">
        <f t="shared" ref="T642:T705" si="62">(((K642/60)/60)/24)+DATE(1970,1,1)</f>
        <v>42390.25</v>
      </c>
    </row>
    <row r="643" spans="1:20" ht="34">
      <c r="A643">
        <v>641</v>
      </c>
      <c r="B643" s="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7">
        <f t="shared" si="60"/>
        <v>119.96808510638297</v>
      </c>
      <c r="P643" s="5">
        <f t="shared" si="58"/>
        <v>58.128865979381445</v>
      </c>
      <c r="Q643" s="17" t="str">
        <f t="shared" ref="Q643:Q706" si="63">LEFT(N643,FIND("/",N643)-1)</f>
        <v>theater</v>
      </c>
      <c r="R643" s="5" t="str">
        <f t="shared" si="59"/>
        <v>plays</v>
      </c>
      <c r="S643" s="11">
        <f t="shared" si="61"/>
        <v>42786.25</v>
      </c>
      <c r="T643" s="11">
        <f t="shared" si="62"/>
        <v>42814.208333333328</v>
      </c>
    </row>
    <row r="644" spans="1:20" ht="17">
      <c r="A644">
        <v>642</v>
      </c>
      <c r="B644" s="3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7">
        <f t="shared" si="60"/>
        <v>145.45652173913044</v>
      </c>
      <c r="P644" s="5">
        <f t="shared" ref="P644:P707" si="64">(E644/G644)</f>
        <v>103.73643410852713</v>
      </c>
      <c r="Q644" s="17" t="str">
        <f t="shared" si="63"/>
        <v>technology</v>
      </c>
      <c r="R644" s="5" t="str">
        <f t="shared" si="59"/>
        <v>wearables</v>
      </c>
      <c r="S644" s="11">
        <f t="shared" si="61"/>
        <v>43451.25</v>
      </c>
      <c r="T644" s="11">
        <f t="shared" si="62"/>
        <v>43460.25</v>
      </c>
    </row>
    <row r="645" spans="1:20" ht="17">
      <c r="A645">
        <v>643</v>
      </c>
      <c r="B645" s="3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7">
        <f t="shared" si="60"/>
        <v>221.38255033557047</v>
      </c>
      <c r="P645" s="5">
        <f t="shared" si="64"/>
        <v>87.962666666666664</v>
      </c>
      <c r="Q645" s="17" t="str">
        <f t="shared" si="63"/>
        <v>theater</v>
      </c>
      <c r="R645" s="5" t="str">
        <f t="shared" si="59"/>
        <v>plays</v>
      </c>
      <c r="S645" s="11">
        <f t="shared" si="61"/>
        <v>42795.25</v>
      </c>
      <c r="T645" s="11">
        <f t="shared" si="62"/>
        <v>42813.208333333328</v>
      </c>
    </row>
    <row r="646" spans="1:20" ht="17">
      <c r="A646">
        <v>644</v>
      </c>
      <c r="B646" s="3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7">
        <f t="shared" si="60"/>
        <v>48.396694214876035</v>
      </c>
      <c r="P646" s="5">
        <f t="shared" si="64"/>
        <v>28</v>
      </c>
      <c r="Q646" s="17" t="str">
        <f t="shared" si="63"/>
        <v>theater</v>
      </c>
      <c r="R646" s="5" t="str">
        <f t="shared" ref="R646:R709" si="65">RIGHT(N646,LEN(N646)-FIND("/",N646))</f>
        <v>plays</v>
      </c>
      <c r="S646" s="11">
        <f t="shared" si="61"/>
        <v>43452.25</v>
      </c>
      <c r="T646" s="11">
        <f t="shared" si="62"/>
        <v>43468.25</v>
      </c>
    </row>
    <row r="647" spans="1:20" ht="17">
      <c r="A647">
        <v>645</v>
      </c>
      <c r="B647" s="3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7">
        <f t="shared" si="60"/>
        <v>92.911504424778755</v>
      </c>
      <c r="P647" s="5">
        <f t="shared" si="64"/>
        <v>37.999361294443261</v>
      </c>
      <c r="Q647" s="17" t="str">
        <f t="shared" si="63"/>
        <v>music</v>
      </c>
      <c r="R647" s="5" t="str">
        <f t="shared" si="65"/>
        <v>rock</v>
      </c>
      <c r="S647" s="11">
        <f t="shared" si="61"/>
        <v>43369.208333333328</v>
      </c>
      <c r="T647" s="11">
        <f t="shared" si="62"/>
        <v>43390.208333333328</v>
      </c>
    </row>
    <row r="648" spans="1:20" ht="17">
      <c r="A648">
        <v>646</v>
      </c>
      <c r="B648" s="3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7">
        <f t="shared" si="60"/>
        <v>88.59979736575481</v>
      </c>
      <c r="P648" s="5">
        <f t="shared" si="64"/>
        <v>29.999313893653515</v>
      </c>
      <c r="Q648" s="17" t="str">
        <f t="shared" si="63"/>
        <v>games</v>
      </c>
      <c r="R648" s="5" t="str">
        <f t="shared" si="65"/>
        <v>video games</v>
      </c>
      <c r="S648" s="11">
        <f t="shared" si="61"/>
        <v>41346.208333333336</v>
      </c>
      <c r="T648" s="11">
        <f t="shared" si="62"/>
        <v>41357.208333333336</v>
      </c>
    </row>
    <row r="649" spans="1:20" ht="17">
      <c r="A649">
        <v>647</v>
      </c>
      <c r="B649" s="3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7">
        <f t="shared" si="60"/>
        <v>41.4</v>
      </c>
      <c r="P649" s="5">
        <f t="shared" si="64"/>
        <v>103.5</v>
      </c>
      <c r="Q649" s="17" t="str">
        <f t="shared" si="63"/>
        <v>publishing</v>
      </c>
      <c r="R649" s="5" t="str">
        <f t="shared" si="65"/>
        <v>translations</v>
      </c>
      <c r="S649" s="11">
        <f t="shared" si="61"/>
        <v>43199.208333333328</v>
      </c>
      <c r="T649" s="11">
        <f t="shared" si="62"/>
        <v>43223.208333333328</v>
      </c>
    </row>
    <row r="650" spans="1:20" ht="17">
      <c r="A650">
        <v>648</v>
      </c>
      <c r="B650" s="3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7">
        <f t="shared" si="60"/>
        <v>63.056795131845838</v>
      </c>
      <c r="P650" s="5">
        <f t="shared" si="64"/>
        <v>85.994467496542185</v>
      </c>
      <c r="Q650" s="17" t="str">
        <f t="shared" si="63"/>
        <v>food</v>
      </c>
      <c r="R650" s="5" t="str">
        <f t="shared" si="65"/>
        <v>food trucks</v>
      </c>
      <c r="S650" s="11">
        <f t="shared" si="61"/>
        <v>42922.208333333328</v>
      </c>
      <c r="T650" s="11">
        <f t="shared" si="62"/>
        <v>42940.208333333328</v>
      </c>
    </row>
    <row r="651" spans="1:20" ht="17">
      <c r="A651">
        <v>649</v>
      </c>
      <c r="B651" s="3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7">
        <f t="shared" si="60"/>
        <v>48.482333607230899</v>
      </c>
      <c r="P651" s="5">
        <f t="shared" si="64"/>
        <v>98.011627906976742</v>
      </c>
      <c r="Q651" s="17" t="str">
        <f t="shared" si="63"/>
        <v>theater</v>
      </c>
      <c r="R651" s="5" t="str">
        <f t="shared" si="65"/>
        <v>plays</v>
      </c>
      <c r="S651" s="11">
        <f t="shared" si="61"/>
        <v>40471.208333333336</v>
      </c>
      <c r="T651" s="11">
        <f t="shared" si="62"/>
        <v>40482.208333333336</v>
      </c>
    </row>
    <row r="652" spans="1:20" ht="17">
      <c r="A652">
        <v>650</v>
      </c>
      <c r="B652" s="3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7">
        <f t="shared" si="60"/>
        <v>2</v>
      </c>
      <c r="P652" s="5">
        <f t="shared" si="64"/>
        <v>2</v>
      </c>
      <c r="Q652" s="17" t="str">
        <f t="shared" si="63"/>
        <v>music</v>
      </c>
      <c r="R652" s="5" t="str">
        <f t="shared" si="65"/>
        <v>jazz</v>
      </c>
      <c r="S652" s="11">
        <f t="shared" si="61"/>
        <v>41828.208333333336</v>
      </c>
      <c r="T652" s="11">
        <f t="shared" si="62"/>
        <v>41855.208333333336</v>
      </c>
    </row>
    <row r="653" spans="1:20" ht="17">
      <c r="A653">
        <v>651</v>
      </c>
      <c r="B653" s="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7">
        <f t="shared" si="60"/>
        <v>88.47941026944585</v>
      </c>
      <c r="P653" s="5">
        <f t="shared" si="64"/>
        <v>44.994570837642193</v>
      </c>
      <c r="Q653" s="17" t="str">
        <f t="shared" si="63"/>
        <v>film &amp; video</v>
      </c>
      <c r="R653" s="5" t="str">
        <f t="shared" si="65"/>
        <v>shorts</v>
      </c>
      <c r="S653" s="11">
        <f t="shared" si="61"/>
        <v>41692.25</v>
      </c>
      <c r="T653" s="11">
        <f t="shared" si="62"/>
        <v>41707.25</v>
      </c>
    </row>
    <row r="654" spans="1:20" ht="17">
      <c r="A654">
        <v>652</v>
      </c>
      <c r="B654" s="3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7">
        <f t="shared" si="60"/>
        <v>126.84</v>
      </c>
      <c r="P654" s="5">
        <f t="shared" si="64"/>
        <v>31.012224938875306</v>
      </c>
      <c r="Q654" s="17" t="str">
        <f t="shared" si="63"/>
        <v>technology</v>
      </c>
      <c r="R654" s="5" t="str">
        <f t="shared" si="65"/>
        <v>web</v>
      </c>
      <c r="S654" s="11">
        <f t="shared" si="61"/>
        <v>42587.208333333328</v>
      </c>
      <c r="T654" s="11">
        <f t="shared" si="62"/>
        <v>42630.208333333328</v>
      </c>
    </row>
    <row r="655" spans="1:20" ht="17">
      <c r="A655">
        <v>653</v>
      </c>
      <c r="B655" s="3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7">
        <f t="shared" si="60"/>
        <v>2338.8333333333335</v>
      </c>
      <c r="P655" s="5">
        <f t="shared" si="64"/>
        <v>59.970085470085472</v>
      </c>
      <c r="Q655" s="17" t="str">
        <f t="shared" si="63"/>
        <v>technology</v>
      </c>
      <c r="R655" s="5" t="str">
        <f t="shared" si="65"/>
        <v>web</v>
      </c>
      <c r="S655" s="11">
        <f t="shared" si="61"/>
        <v>42468.208333333328</v>
      </c>
      <c r="T655" s="11">
        <f t="shared" si="62"/>
        <v>42470.208333333328</v>
      </c>
    </row>
    <row r="656" spans="1:20" ht="17">
      <c r="A656">
        <v>654</v>
      </c>
      <c r="B656" s="3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7">
        <f t="shared" si="60"/>
        <v>508.38857142857142</v>
      </c>
      <c r="P656" s="5">
        <f t="shared" si="64"/>
        <v>58.9973474801061</v>
      </c>
      <c r="Q656" s="17" t="str">
        <f t="shared" si="63"/>
        <v>music</v>
      </c>
      <c r="R656" s="5" t="str">
        <f t="shared" si="65"/>
        <v>metal</v>
      </c>
      <c r="S656" s="11">
        <f t="shared" si="61"/>
        <v>42240.208333333328</v>
      </c>
      <c r="T656" s="11">
        <f t="shared" si="62"/>
        <v>42245.208333333328</v>
      </c>
    </row>
    <row r="657" spans="1:20" ht="17">
      <c r="A657">
        <v>655</v>
      </c>
      <c r="B657" s="3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7">
        <f t="shared" si="60"/>
        <v>191.47826086956522</v>
      </c>
      <c r="P657" s="5">
        <f t="shared" si="64"/>
        <v>50.045454545454547</v>
      </c>
      <c r="Q657" s="17" t="str">
        <f t="shared" si="63"/>
        <v>photography</v>
      </c>
      <c r="R657" s="5" t="str">
        <f t="shared" si="65"/>
        <v>photography books</v>
      </c>
      <c r="S657" s="11">
        <f t="shared" si="61"/>
        <v>42796.25</v>
      </c>
      <c r="T657" s="11">
        <f t="shared" si="62"/>
        <v>42809.208333333328</v>
      </c>
    </row>
    <row r="658" spans="1:20" ht="34">
      <c r="A658">
        <v>656</v>
      </c>
      <c r="B658" s="3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7">
        <f t="shared" si="60"/>
        <v>42.127533783783782</v>
      </c>
      <c r="P658" s="5">
        <f t="shared" si="64"/>
        <v>98.966269841269835</v>
      </c>
      <c r="Q658" s="17" t="str">
        <f t="shared" si="63"/>
        <v>food</v>
      </c>
      <c r="R658" s="5" t="str">
        <f t="shared" si="65"/>
        <v>food trucks</v>
      </c>
      <c r="S658" s="11">
        <f t="shared" si="61"/>
        <v>43097.25</v>
      </c>
      <c r="T658" s="11">
        <f t="shared" si="62"/>
        <v>43102.25</v>
      </c>
    </row>
    <row r="659" spans="1:20" ht="17">
      <c r="A659">
        <v>657</v>
      </c>
      <c r="B659" s="3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7">
        <f t="shared" si="60"/>
        <v>8.24</v>
      </c>
      <c r="P659" s="5">
        <f t="shared" si="64"/>
        <v>58.857142857142854</v>
      </c>
      <c r="Q659" s="17" t="str">
        <f t="shared" si="63"/>
        <v>film &amp; video</v>
      </c>
      <c r="R659" s="5" t="str">
        <f t="shared" si="65"/>
        <v>science fiction</v>
      </c>
      <c r="S659" s="11">
        <f t="shared" si="61"/>
        <v>43096.25</v>
      </c>
      <c r="T659" s="11">
        <f t="shared" si="62"/>
        <v>43112.25</v>
      </c>
    </row>
    <row r="660" spans="1:20" ht="17">
      <c r="A660">
        <v>658</v>
      </c>
      <c r="B660" s="3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7">
        <f t="shared" si="60"/>
        <v>60.064638783269963</v>
      </c>
      <c r="P660" s="5">
        <f t="shared" si="64"/>
        <v>81.010256410256417</v>
      </c>
      <c r="Q660" s="17" t="str">
        <f t="shared" si="63"/>
        <v>music</v>
      </c>
      <c r="R660" s="5" t="str">
        <f t="shared" si="65"/>
        <v>rock</v>
      </c>
      <c r="S660" s="11">
        <f t="shared" si="61"/>
        <v>42246.208333333328</v>
      </c>
      <c r="T660" s="11">
        <f t="shared" si="62"/>
        <v>42269.208333333328</v>
      </c>
    </row>
    <row r="661" spans="1:20" ht="17">
      <c r="A661">
        <v>659</v>
      </c>
      <c r="B661" s="3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7">
        <f t="shared" si="60"/>
        <v>47.232808616404306</v>
      </c>
      <c r="P661" s="5">
        <f t="shared" si="64"/>
        <v>76.013333333333335</v>
      </c>
      <c r="Q661" s="17" t="str">
        <f t="shared" si="63"/>
        <v>film &amp; video</v>
      </c>
      <c r="R661" s="5" t="str">
        <f t="shared" si="65"/>
        <v>documentary</v>
      </c>
      <c r="S661" s="11">
        <f t="shared" si="61"/>
        <v>40570.25</v>
      </c>
      <c r="T661" s="11">
        <f t="shared" si="62"/>
        <v>40571.25</v>
      </c>
    </row>
    <row r="662" spans="1:20" ht="17">
      <c r="A662">
        <v>660</v>
      </c>
      <c r="B662" s="3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7">
        <f t="shared" si="60"/>
        <v>81.736263736263737</v>
      </c>
      <c r="P662" s="5">
        <f t="shared" si="64"/>
        <v>96.597402597402592</v>
      </c>
      <c r="Q662" s="17" t="str">
        <f t="shared" si="63"/>
        <v>theater</v>
      </c>
      <c r="R662" s="5" t="str">
        <f t="shared" si="65"/>
        <v>plays</v>
      </c>
      <c r="S662" s="11">
        <f t="shared" si="61"/>
        <v>42237.208333333328</v>
      </c>
      <c r="T662" s="11">
        <f t="shared" si="62"/>
        <v>42246.208333333328</v>
      </c>
    </row>
    <row r="663" spans="1:20" ht="17">
      <c r="A663">
        <v>661</v>
      </c>
      <c r="B663" s="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7">
        <f t="shared" si="60"/>
        <v>54.187265917602993</v>
      </c>
      <c r="P663" s="5">
        <f t="shared" si="64"/>
        <v>76.957446808510639</v>
      </c>
      <c r="Q663" s="17" t="str">
        <f t="shared" si="63"/>
        <v>music</v>
      </c>
      <c r="R663" s="5" t="str">
        <f t="shared" si="65"/>
        <v>jazz</v>
      </c>
      <c r="S663" s="11">
        <f t="shared" si="61"/>
        <v>40996.208333333336</v>
      </c>
      <c r="T663" s="11">
        <f t="shared" si="62"/>
        <v>41026.208333333336</v>
      </c>
    </row>
    <row r="664" spans="1:20" ht="17">
      <c r="A664">
        <v>662</v>
      </c>
      <c r="B664" s="3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7">
        <f t="shared" si="60"/>
        <v>97.868131868131869</v>
      </c>
      <c r="P664" s="5">
        <f t="shared" si="64"/>
        <v>67.984732824427482</v>
      </c>
      <c r="Q664" s="17" t="str">
        <f t="shared" si="63"/>
        <v>theater</v>
      </c>
      <c r="R664" s="5" t="str">
        <f t="shared" si="65"/>
        <v>plays</v>
      </c>
      <c r="S664" s="11">
        <f t="shared" si="61"/>
        <v>43443.25</v>
      </c>
      <c r="T664" s="11">
        <f t="shared" si="62"/>
        <v>43447.25</v>
      </c>
    </row>
    <row r="665" spans="1:20" ht="17">
      <c r="A665">
        <v>663</v>
      </c>
      <c r="B665" s="3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7">
        <f t="shared" si="60"/>
        <v>77.239999999999995</v>
      </c>
      <c r="P665" s="5">
        <f t="shared" si="64"/>
        <v>88.781609195402297</v>
      </c>
      <c r="Q665" s="17" t="str">
        <f t="shared" si="63"/>
        <v>theater</v>
      </c>
      <c r="R665" s="5" t="str">
        <f t="shared" si="65"/>
        <v>plays</v>
      </c>
      <c r="S665" s="11">
        <f t="shared" si="61"/>
        <v>40458.208333333336</v>
      </c>
      <c r="T665" s="11">
        <f t="shared" si="62"/>
        <v>40481.208333333336</v>
      </c>
    </row>
    <row r="666" spans="1:20" ht="17">
      <c r="A666">
        <v>664</v>
      </c>
      <c r="B666" s="3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7">
        <f t="shared" si="60"/>
        <v>33.464735516372798</v>
      </c>
      <c r="P666" s="5">
        <f t="shared" si="64"/>
        <v>24.99623706491063</v>
      </c>
      <c r="Q666" s="17" t="str">
        <f t="shared" si="63"/>
        <v>music</v>
      </c>
      <c r="R666" s="5" t="str">
        <f t="shared" si="65"/>
        <v>jazz</v>
      </c>
      <c r="S666" s="11">
        <f t="shared" si="61"/>
        <v>40959.25</v>
      </c>
      <c r="T666" s="11">
        <f t="shared" si="62"/>
        <v>40969.25</v>
      </c>
    </row>
    <row r="667" spans="1:20" ht="17">
      <c r="A667">
        <v>665</v>
      </c>
      <c r="B667" s="3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7">
        <f t="shared" si="60"/>
        <v>239.58823529411765</v>
      </c>
      <c r="P667" s="5">
        <f t="shared" si="64"/>
        <v>44.922794117647058</v>
      </c>
      <c r="Q667" s="17" t="str">
        <f t="shared" si="63"/>
        <v>film &amp; video</v>
      </c>
      <c r="R667" s="5" t="str">
        <f t="shared" si="65"/>
        <v>documentary</v>
      </c>
      <c r="S667" s="11">
        <f t="shared" si="61"/>
        <v>40733.208333333336</v>
      </c>
      <c r="T667" s="11">
        <f t="shared" si="62"/>
        <v>40747.208333333336</v>
      </c>
    </row>
    <row r="668" spans="1:20" ht="17">
      <c r="A668">
        <v>666</v>
      </c>
      <c r="B668" s="3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7">
        <f t="shared" si="60"/>
        <v>64.032258064516128</v>
      </c>
      <c r="P668" s="5">
        <f t="shared" si="64"/>
        <v>79.400000000000006</v>
      </c>
      <c r="Q668" s="17" t="str">
        <f t="shared" si="63"/>
        <v>theater</v>
      </c>
      <c r="R668" s="5" t="str">
        <f t="shared" si="65"/>
        <v>plays</v>
      </c>
      <c r="S668" s="11">
        <f t="shared" si="61"/>
        <v>41516.208333333336</v>
      </c>
      <c r="T668" s="11">
        <f t="shared" si="62"/>
        <v>41522.208333333336</v>
      </c>
    </row>
    <row r="669" spans="1:20" ht="34">
      <c r="A669">
        <v>667</v>
      </c>
      <c r="B669" s="3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7">
        <f t="shared" si="60"/>
        <v>176.15942028985506</v>
      </c>
      <c r="P669" s="5">
        <f t="shared" si="64"/>
        <v>29.009546539379475</v>
      </c>
      <c r="Q669" s="17" t="str">
        <f t="shared" si="63"/>
        <v>journalism</v>
      </c>
      <c r="R669" s="5" t="str">
        <f t="shared" si="65"/>
        <v>audio</v>
      </c>
      <c r="S669" s="11">
        <f t="shared" si="61"/>
        <v>41892.208333333336</v>
      </c>
      <c r="T669" s="11">
        <f t="shared" si="62"/>
        <v>41901.208333333336</v>
      </c>
    </row>
    <row r="670" spans="1:20" ht="34">
      <c r="A670">
        <v>668</v>
      </c>
      <c r="B670" s="3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7">
        <f t="shared" si="60"/>
        <v>20.33818181818182</v>
      </c>
      <c r="P670" s="5">
        <f t="shared" si="64"/>
        <v>73.59210526315789</v>
      </c>
      <c r="Q670" s="17" t="str">
        <f t="shared" si="63"/>
        <v>theater</v>
      </c>
      <c r="R670" s="5" t="str">
        <f t="shared" si="65"/>
        <v>plays</v>
      </c>
      <c r="S670" s="11">
        <f t="shared" si="61"/>
        <v>41122.208333333336</v>
      </c>
      <c r="T670" s="11">
        <f t="shared" si="62"/>
        <v>41134.208333333336</v>
      </c>
    </row>
    <row r="671" spans="1:20" ht="17">
      <c r="A671">
        <v>669</v>
      </c>
      <c r="B671" s="3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7">
        <f t="shared" si="60"/>
        <v>358.64754098360658</v>
      </c>
      <c r="P671" s="5">
        <f t="shared" si="64"/>
        <v>107.97038864898211</v>
      </c>
      <c r="Q671" s="17" t="str">
        <f t="shared" si="63"/>
        <v>theater</v>
      </c>
      <c r="R671" s="5" t="str">
        <f t="shared" si="65"/>
        <v>plays</v>
      </c>
      <c r="S671" s="11">
        <f t="shared" si="61"/>
        <v>42912.208333333328</v>
      </c>
      <c r="T671" s="11">
        <f t="shared" si="62"/>
        <v>42921.208333333328</v>
      </c>
    </row>
    <row r="672" spans="1:20" ht="34">
      <c r="A672">
        <v>670</v>
      </c>
      <c r="B672" s="3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7">
        <f t="shared" si="60"/>
        <v>468.85802469135803</v>
      </c>
      <c r="P672" s="5">
        <f t="shared" si="64"/>
        <v>68.987284287011803</v>
      </c>
      <c r="Q672" s="17" t="str">
        <f t="shared" si="63"/>
        <v>music</v>
      </c>
      <c r="R672" s="5" t="str">
        <f t="shared" si="65"/>
        <v>indie rock</v>
      </c>
      <c r="S672" s="11">
        <f t="shared" si="61"/>
        <v>42425.25</v>
      </c>
      <c r="T672" s="11">
        <f t="shared" si="62"/>
        <v>42437.25</v>
      </c>
    </row>
    <row r="673" spans="1:20" ht="34">
      <c r="A673">
        <v>671</v>
      </c>
      <c r="B673" s="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7">
        <f t="shared" si="60"/>
        <v>122.0563524590164</v>
      </c>
      <c r="P673" s="5">
        <f t="shared" si="64"/>
        <v>111.02236719478098</v>
      </c>
      <c r="Q673" s="17" t="str">
        <f t="shared" si="63"/>
        <v>theater</v>
      </c>
      <c r="R673" s="5" t="str">
        <f t="shared" si="65"/>
        <v>plays</v>
      </c>
      <c r="S673" s="11">
        <f t="shared" si="61"/>
        <v>40390.208333333336</v>
      </c>
      <c r="T673" s="11">
        <f t="shared" si="62"/>
        <v>40394.208333333336</v>
      </c>
    </row>
    <row r="674" spans="1:20" ht="17">
      <c r="A674">
        <v>672</v>
      </c>
      <c r="B674" s="3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7">
        <f t="shared" si="60"/>
        <v>55.931783729156137</v>
      </c>
      <c r="P674" s="5">
        <f t="shared" si="64"/>
        <v>24.997515808491418</v>
      </c>
      <c r="Q674" s="17" t="str">
        <f t="shared" si="63"/>
        <v>theater</v>
      </c>
      <c r="R674" s="5" t="str">
        <f t="shared" si="65"/>
        <v>plays</v>
      </c>
      <c r="S674" s="11">
        <f t="shared" si="61"/>
        <v>43180.208333333328</v>
      </c>
      <c r="T674" s="11">
        <f t="shared" si="62"/>
        <v>43190.208333333328</v>
      </c>
    </row>
    <row r="675" spans="1:20" ht="17">
      <c r="A675">
        <v>673</v>
      </c>
      <c r="B675" s="3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7">
        <f t="shared" si="60"/>
        <v>43.660714285714285</v>
      </c>
      <c r="P675" s="5">
        <f t="shared" si="64"/>
        <v>42.155172413793103</v>
      </c>
      <c r="Q675" s="17" t="str">
        <f t="shared" si="63"/>
        <v>music</v>
      </c>
      <c r="R675" s="5" t="str">
        <f t="shared" si="65"/>
        <v>indie rock</v>
      </c>
      <c r="S675" s="11">
        <f t="shared" si="61"/>
        <v>42475.208333333328</v>
      </c>
      <c r="T675" s="11">
        <f t="shared" si="62"/>
        <v>42496.208333333328</v>
      </c>
    </row>
    <row r="676" spans="1:20" ht="17">
      <c r="A676">
        <v>674</v>
      </c>
      <c r="B676" s="3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7">
        <f t="shared" si="60"/>
        <v>33.538371411833623</v>
      </c>
      <c r="P676" s="5">
        <f t="shared" si="64"/>
        <v>47.003284072249592</v>
      </c>
      <c r="Q676" s="17" t="str">
        <f t="shared" si="63"/>
        <v>photography</v>
      </c>
      <c r="R676" s="5" t="str">
        <f t="shared" si="65"/>
        <v>photography books</v>
      </c>
      <c r="S676" s="11">
        <f t="shared" si="61"/>
        <v>40774.208333333336</v>
      </c>
      <c r="T676" s="11">
        <f t="shared" si="62"/>
        <v>40821.208333333336</v>
      </c>
    </row>
    <row r="677" spans="1:20" ht="17">
      <c r="A677">
        <v>675</v>
      </c>
      <c r="B677" s="3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7">
        <f t="shared" si="60"/>
        <v>122.97938144329896</v>
      </c>
      <c r="P677" s="5">
        <f t="shared" si="64"/>
        <v>36.0392749244713</v>
      </c>
      <c r="Q677" s="17" t="str">
        <f t="shared" si="63"/>
        <v>journalism</v>
      </c>
      <c r="R677" s="5" t="str">
        <f t="shared" si="65"/>
        <v>audio</v>
      </c>
      <c r="S677" s="11">
        <f t="shared" si="61"/>
        <v>43719.208333333328</v>
      </c>
      <c r="T677" s="11">
        <f t="shared" si="62"/>
        <v>43726.208333333328</v>
      </c>
    </row>
    <row r="678" spans="1:20" ht="17">
      <c r="A678">
        <v>676</v>
      </c>
      <c r="B678" s="3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7">
        <f t="shared" si="60"/>
        <v>189.74959871589084</v>
      </c>
      <c r="P678" s="5">
        <f t="shared" si="64"/>
        <v>101.03760683760684</v>
      </c>
      <c r="Q678" s="17" t="str">
        <f t="shared" si="63"/>
        <v>photography</v>
      </c>
      <c r="R678" s="5" t="str">
        <f t="shared" si="65"/>
        <v>photography books</v>
      </c>
      <c r="S678" s="11">
        <f t="shared" si="61"/>
        <v>41178.208333333336</v>
      </c>
      <c r="T678" s="11">
        <f t="shared" si="62"/>
        <v>41187.208333333336</v>
      </c>
    </row>
    <row r="679" spans="1:20" ht="17">
      <c r="A679">
        <v>677</v>
      </c>
      <c r="B679" s="3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7">
        <f t="shared" si="60"/>
        <v>83.622641509433961</v>
      </c>
      <c r="P679" s="5">
        <f t="shared" si="64"/>
        <v>39.927927927927925</v>
      </c>
      <c r="Q679" s="17" t="str">
        <f t="shared" si="63"/>
        <v>publishing</v>
      </c>
      <c r="R679" s="5" t="str">
        <f t="shared" si="65"/>
        <v>fiction</v>
      </c>
      <c r="S679" s="11">
        <f t="shared" si="61"/>
        <v>42561.208333333328</v>
      </c>
      <c r="T679" s="11">
        <f t="shared" si="62"/>
        <v>42611.208333333328</v>
      </c>
    </row>
    <row r="680" spans="1:20" ht="17">
      <c r="A680">
        <v>678</v>
      </c>
      <c r="B680" s="3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7">
        <f t="shared" si="60"/>
        <v>17.968844221105527</v>
      </c>
      <c r="P680" s="5">
        <f t="shared" si="64"/>
        <v>83.158139534883716</v>
      </c>
      <c r="Q680" s="17" t="str">
        <f t="shared" si="63"/>
        <v>film &amp; video</v>
      </c>
      <c r="R680" s="5" t="str">
        <f t="shared" si="65"/>
        <v>drama</v>
      </c>
      <c r="S680" s="11">
        <f t="shared" si="61"/>
        <v>43484.25</v>
      </c>
      <c r="T680" s="11">
        <f t="shared" si="62"/>
        <v>43486.25</v>
      </c>
    </row>
    <row r="681" spans="1:20" ht="17">
      <c r="A681">
        <v>679</v>
      </c>
      <c r="B681" s="3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7">
        <f t="shared" si="60"/>
        <v>1036.5</v>
      </c>
      <c r="P681" s="5">
        <f t="shared" si="64"/>
        <v>39.97520661157025</v>
      </c>
      <c r="Q681" s="17" t="str">
        <f t="shared" si="63"/>
        <v>food</v>
      </c>
      <c r="R681" s="5" t="str">
        <f t="shared" si="65"/>
        <v>food trucks</v>
      </c>
      <c r="S681" s="11">
        <f t="shared" si="61"/>
        <v>43756.208333333328</v>
      </c>
      <c r="T681" s="11">
        <f t="shared" si="62"/>
        <v>43761.208333333328</v>
      </c>
    </row>
    <row r="682" spans="1:20" ht="34">
      <c r="A682">
        <v>680</v>
      </c>
      <c r="B682" s="3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7">
        <f t="shared" si="60"/>
        <v>97.405219780219781</v>
      </c>
      <c r="P682" s="5">
        <f t="shared" si="64"/>
        <v>47.993908629441627</v>
      </c>
      <c r="Q682" s="17" t="str">
        <f t="shared" si="63"/>
        <v>games</v>
      </c>
      <c r="R682" s="5" t="str">
        <f t="shared" si="65"/>
        <v>mobile games</v>
      </c>
      <c r="S682" s="11">
        <f t="shared" si="61"/>
        <v>43813.25</v>
      </c>
      <c r="T682" s="11">
        <f t="shared" si="62"/>
        <v>43815.25</v>
      </c>
    </row>
    <row r="683" spans="1:20" ht="34">
      <c r="A683">
        <v>681</v>
      </c>
      <c r="B683" s="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7">
        <f t="shared" si="60"/>
        <v>86.386203150461711</v>
      </c>
      <c r="P683" s="5">
        <f t="shared" si="64"/>
        <v>95.978877489438744</v>
      </c>
      <c r="Q683" s="17" t="str">
        <f t="shared" si="63"/>
        <v>theater</v>
      </c>
      <c r="R683" s="5" t="str">
        <f t="shared" si="65"/>
        <v>plays</v>
      </c>
      <c r="S683" s="11">
        <f t="shared" si="61"/>
        <v>40898.25</v>
      </c>
      <c r="T683" s="11">
        <f t="shared" si="62"/>
        <v>40904.25</v>
      </c>
    </row>
    <row r="684" spans="1:20" ht="17">
      <c r="A684">
        <v>682</v>
      </c>
      <c r="B684" s="3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7">
        <f t="shared" si="60"/>
        <v>150.16666666666666</v>
      </c>
      <c r="P684" s="5">
        <f t="shared" si="64"/>
        <v>78.728155339805824</v>
      </c>
      <c r="Q684" s="17" t="str">
        <f t="shared" si="63"/>
        <v>theater</v>
      </c>
      <c r="R684" s="5" t="str">
        <f t="shared" si="65"/>
        <v>plays</v>
      </c>
      <c r="S684" s="11">
        <f t="shared" si="61"/>
        <v>41619.25</v>
      </c>
      <c r="T684" s="11">
        <f t="shared" si="62"/>
        <v>41628.25</v>
      </c>
    </row>
    <row r="685" spans="1:20" ht="17">
      <c r="A685">
        <v>683</v>
      </c>
      <c r="B685" s="3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7">
        <f t="shared" si="60"/>
        <v>358.43478260869563</v>
      </c>
      <c r="P685" s="5">
        <f t="shared" si="64"/>
        <v>56.081632653061227</v>
      </c>
      <c r="Q685" s="17" t="str">
        <f t="shared" si="63"/>
        <v>theater</v>
      </c>
      <c r="R685" s="5" t="str">
        <f t="shared" si="65"/>
        <v>plays</v>
      </c>
      <c r="S685" s="11">
        <f t="shared" si="61"/>
        <v>43359.208333333328</v>
      </c>
      <c r="T685" s="11">
        <f t="shared" si="62"/>
        <v>43361.208333333328</v>
      </c>
    </row>
    <row r="686" spans="1:20" ht="17">
      <c r="A686">
        <v>684</v>
      </c>
      <c r="B686" s="3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7">
        <f t="shared" si="60"/>
        <v>542.85714285714289</v>
      </c>
      <c r="P686" s="5">
        <f t="shared" si="64"/>
        <v>69.090909090909093</v>
      </c>
      <c r="Q686" s="17" t="str">
        <f t="shared" si="63"/>
        <v>publishing</v>
      </c>
      <c r="R686" s="5" t="str">
        <f t="shared" si="65"/>
        <v>nonfiction</v>
      </c>
      <c r="S686" s="11">
        <f t="shared" si="61"/>
        <v>40358.208333333336</v>
      </c>
      <c r="T686" s="11">
        <f t="shared" si="62"/>
        <v>40378.208333333336</v>
      </c>
    </row>
    <row r="687" spans="1:20" ht="17">
      <c r="A687">
        <v>685</v>
      </c>
      <c r="B687" s="3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7">
        <f t="shared" si="60"/>
        <v>67.500714285714281</v>
      </c>
      <c r="P687" s="5">
        <f t="shared" si="64"/>
        <v>102.05291576673866</v>
      </c>
      <c r="Q687" s="17" t="str">
        <f t="shared" si="63"/>
        <v>theater</v>
      </c>
      <c r="R687" s="5" t="str">
        <f t="shared" si="65"/>
        <v>plays</v>
      </c>
      <c r="S687" s="11">
        <f t="shared" si="61"/>
        <v>42239.208333333328</v>
      </c>
      <c r="T687" s="11">
        <f t="shared" si="62"/>
        <v>42263.208333333328</v>
      </c>
    </row>
    <row r="688" spans="1:20" ht="17">
      <c r="A688">
        <v>686</v>
      </c>
      <c r="B688" s="3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7">
        <f t="shared" si="60"/>
        <v>191.74666666666667</v>
      </c>
      <c r="P688" s="5">
        <f t="shared" si="64"/>
        <v>107.32089552238806</v>
      </c>
      <c r="Q688" s="17" t="str">
        <f t="shared" si="63"/>
        <v>technology</v>
      </c>
      <c r="R688" s="5" t="str">
        <f t="shared" si="65"/>
        <v>wearables</v>
      </c>
      <c r="S688" s="11">
        <f t="shared" si="61"/>
        <v>43186.208333333328</v>
      </c>
      <c r="T688" s="11">
        <f t="shared" si="62"/>
        <v>43197.208333333328</v>
      </c>
    </row>
    <row r="689" spans="1:20" ht="17">
      <c r="A689">
        <v>687</v>
      </c>
      <c r="B689" s="3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7">
        <f t="shared" si="60"/>
        <v>932</v>
      </c>
      <c r="P689" s="5">
        <f t="shared" si="64"/>
        <v>51.970260223048328</v>
      </c>
      <c r="Q689" s="17" t="str">
        <f t="shared" si="63"/>
        <v>theater</v>
      </c>
      <c r="R689" s="5" t="str">
        <f t="shared" si="65"/>
        <v>plays</v>
      </c>
      <c r="S689" s="11">
        <f t="shared" si="61"/>
        <v>42806.25</v>
      </c>
      <c r="T689" s="11">
        <f t="shared" si="62"/>
        <v>42809.208333333328</v>
      </c>
    </row>
    <row r="690" spans="1:20" ht="17">
      <c r="A690">
        <v>688</v>
      </c>
      <c r="B690" s="3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7">
        <f t="shared" si="60"/>
        <v>429.27586206896552</v>
      </c>
      <c r="P690" s="5">
        <f t="shared" si="64"/>
        <v>71.137142857142862</v>
      </c>
      <c r="Q690" s="17" t="str">
        <f t="shared" si="63"/>
        <v>film &amp; video</v>
      </c>
      <c r="R690" s="5" t="str">
        <f t="shared" si="65"/>
        <v>television</v>
      </c>
      <c r="S690" s="11">
        <f t="shared" si="61"/>
        <v>43475.25</v>
      </c>
      <c r="T690" s="11">
        <f t="shared" si="62"/>
        <v>43491.25</v>
      </c>
    </row>
    <row r="691" spans="1:20" ht="17">
      <c r="A691">
        <v>689</v>
      </c>
      <c r="B691" s="3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7">
        <f t="shared" si="60"/>
        <v>100.65753424657534</v>
      </c>
      <c r="P691" s="5">
        <f t="shared" si="64"/>
        <v>106.49275362318841</v>
      </c>
      <c r="Q691" s="17" t="str">
        <f t="shared" si="63"/>
        <v>technology</v>
      </c>
      <c r="R691" s="5" t="str">
        <f t="shared" si="65"/>
        <v>web</v>
      </c>
      <c r="S691" s="11">
        <f t="shared" si="61"/>
        <v>41576.208333333336</v>
      </c>
      <c r="T691" s="11">
        <f t="shared" si="62"/>
        <v>41588.25</v>
      </c>
    </row>
    <row r="692" spans="1:20" ht="17">
      <c r="A692">
        <v>690</v>
      </c>
      <c r="B692" s="3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7">
        <f t="shared" si="60"/>
        <v>226.61111111111111</v>
      </c>
      <c r="P692" s="5">
        <f t="shared" si="64"/>
        <v>42.93684210526316</v>
      </c>
      <c r="Q692" s="17" t="str">
        <f t="shared" si="63"/>
        <v>film &amp; video</v>
      </c>
      <c r="R692" s="5" t="str">
        <f t="shared" si="65"/>
        <v>documentary</v>
      </c>
      <c r="S692" s="11">
        <f t="shared" si="61"/>
        <v>40874.25</v>
      </c>
      <c r="T692" s="11">
        <f t="shared" si="62"/>
        <v>40880.25</v>
      </c>
    </row>
    <row r="693" spans="1:20" ht="17">
      <c r="A693">
        <v>691</v>
      </c>
      <c r="B693" s="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7">
        <f t="shared" si="60"/>
        <v>142.38</v>
      </c>
      <c r="P693" s="5">
        <f t="shared" si="64"/>
        <v>30.037974683544302</v>
      </c>
      <c r="Q693" s="17" t="str">
        <f t="shared" si="63"/>
        <v>film &amp; video</v>
      </c>
      <c r="R693" s="5" t="str">
        <f t="shared" si="65"/>
        <v>documentary</v>
      </c>
      <c r="S693" s="11">
        <f t="shared" si="61"/>
        <v>41185.208333333336</v>
      </c>
      <c r="T693" s="11">
        <f t="shared" si="62"/>
        <v>41202.208333333336</v>
      </c>
    </row>
    <row r="694" spans="1:20" ht="17">
      <c r="A694">
        <v>692</v>
      </c>
      <c r="B694" s="3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7">
        <f t="shared" si="60"/>
        <v>90.63333333333334</v>
      </c>
      <c r="P694" s="5">
        <f t="shared" si="64"/>
        <v>70.623376623376629</v>
      </c>
      <c r="Q694" s="17" t="str">
        <f t="shared" si="63"/>
        <v>music</v>
      </c>
      <c r="R694" s="5" t="str">
        <f t="shared" si="65"/>
        <v>rock</v>
      </c>
      <c r="S694" s="11">
        <f t="shared" si="61"/>
        <v>43655.208333333328</v>
      </c>
      <c r="T694" s="11">
        <f t="shared" si="62"/>
        <v>43673.208333333328</v>
      </c>
    </row>
    <row r="695" spans="1:20" ht="34">
      <c r="A695">
        <v>693</v>
      </c>
      <c r="B695" s="3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7">
        <f t="shared" si="60"/>
        <v>63.966740576496676</v>
      </c>
      <c r="P695" s="5">
        <f t="shared" si="64"/>
        <v>66.016018306636155</v>
      </c>
      <c r="Q695" s="17" t="str">
        <f t="shared" si="63"/>
        <v>theater</v>
      </c>
      <c r="R695" s="5" t="str">
        <f t="shared" si="65"/>
        <v>plays</v>
      </c>
      <c r="S695" s="11">
        <f t="shared" si="61"/>
        <v>43025.208333333328</v>
      </c>
      <c r="T695" s="11">
        <f t="shared" si="62"/>
        <v>43042.208333333328</v>
      </c>
    </row>
    <row r="696" spans="1:20" ht="17">
      <c r="A696">
        <v>694</v>
      </c>
      <c r="B696" s="3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7">
        <f t="shared" si="60"/>
        <v>84.131868131868131</v>
      </c>
      <c r="P696" s="5">
        <f t="shared" si="64"/>
        <v>96.911392405063296</v>
      </c>
      <c r="Q696" s="17" t="str">
        <f t="shared" si="63"/>
        <v>theater</v>
      </c>
      <c r="R696" s="5" t="str">
        <f t="shared" si="65"/>
        <v>plays</v>
      </c>
      <c r="S696" s="11">
        <f t="shared" si="61"/>
        <v>43066.25</v>
      </c>
      <c r="T696" s="11">
        <f t="shared" si="62"/>
        <v>43103.25</v>
      </c>
    </row>
    <row r="697" spans="1:20" ht="17">
      <c r="A697">
        <v>695</v>
      </c>
      <c r="B697" s="3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7">
        <f t="shared" si="60"/>
        <v>133.93478260869566</v>
      </c>
      <c r="P697" s="5">
        <f t="shared" si="64"/>
        <v>62.867346938775512</v>
      </c>
      <c r="Q697" s="17" t="str">
        <f t="shared" si="63"/>
        <v>music</v>
      </c>
      <c r="R697" s="5" t="str">
        <f t="shared" si="65"/>
        <v>rock</v>
      </c>
      <c r="S697" s="11">
        <f t="shared" si="61"/>
        <v>42322.25</v>
      </c>
      <c r="T697" s="11">
        <f t="shared" si="62"/>
        <v>42338.25</v>
      </c>
    </row>
    <row r="698" spans="1:20" ht="17">
      <c r="A698">
        <v>696</v>
      </c>
      <c r="B698" s="3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7">
        <f t="shared" si="60"/>
        <v>59.042047531992687</v>
      </c>
      <c r="P698" s="5">
        <f t="shared" si="64"/>
        <v>108.98537682789652</v>
      </c>
      <c r="Q698" s="17" t="str">
        <f t="shared" si="63"/>
        <v>theater</v>
      </c>
      <c r="R698" s="5" t="str">
        <f t="shared" si="65"/>
        <v>plays</v>
      </c>
      <c r="S698" s="11">
        <f t="shared" si="61"/>
        <v>42114.208333333328</v>
      </c>
      <c r="T698" s="11">
        <f t="shared" si="62"/>
        <v>42115.208333333328</v>
      </c>
    </row>
    <row r="699" spans="1:20" ht="34">
      <c r="A699">
        <v>697</v>
      </c>
      <c r="B699" s="3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7">
        <f t="shared" si="60"/>
        <v>152.80062063615205</v>
      </c>
      <c r="P699" s="5">
        <f t="shared" si="64"/>
        <v>26.999314599040439</v>
      </c>
      <c r="Q699" s="17" t="str">
        <f t="shared" si="63"/>
        <v>music</v>
      </c>
      <c r="R699" s="5" t="str">
        <f t="shared" si="65"/>
        <v>electric music</v>
      </c>
      <c r="S699" s="11">
        <f t="shared" si="61"/>
        <v>43190.208333333328</v>
      </c>
      <c r="T699" s="11">
        <f t="shared" si="62"/>
        <v>43192.208333333328</v>
      </c>
    </row>
    <row r="700" spans="1:20" ht="17">
      <c r="A700">
        <v>698</v>
      </c>
      <c r="B700" s="3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7">
        <f t="shared" si="60"/>
        <v>446.69121140142516</v>
      </c>
      <c r="P700" s="5">
        <f t="shared" si="64"/>
        <v>65.004147943311438</v>
      </c>
      <c r="Q700" s="17" t="str">
        <f t="shared" si="63"/>
        <v>technology</v>
      </c>
      <c r="R700" s="5" t="str">
        <f t="shared" si="65"/>
        <v>wearables</v>
      </c>
      <c r="S700" s="11">
        <f t="shared" si="61"/>
        <v>40871.25</v>
      </c>
      <c r="T700" s="11">
        <f t="shared" si="62"/>
        <v>40885.25</v>
      </c>
    </row>
    <row r="701" spans="1:20" ht="17">
      <c r="A701">
        <v>699</v>
      </c>
      <c r="B701" s="3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7">
        <f t="shared" si="60"/>
        <v>84.391891891891888</v>
      </c>
      <c r="P701" s="5">
        <f t="shared" si="64"/>
        <v>111.51785714285714</v>
      </c>
      <c r="Q701" s="17" t="str">
        <f t="shared" si="63"/>
        <v>film &amp; video</v>
      </c>
      <c r="R701" s="5" t="str">
        <f t="shared" si="65"/>
        <v>drama</v>
      </c>
      <c r="S701" s="11">
        <f t="shared" si="61"/>
        <v>43641.208333333328</v>
      </c>
      <c r="T701" s="11">
        <f t="shared" si="62"/>
        <v>43642.208333333328</v>
      </c>
    </row>
    <row r="702" spans="1:20" ht="34">
      <c r="A702">
        <v>700</v>
      </c>
      <c r="B702" s="3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7">
        <f t="shared" si="60"/>
        <v>3</v>
      </c>
      <c r="P702" s="5">
        <f t="shared" si="64"/>
        <v>3</v>
      </c>
      <c r="Q702" s="17" t="str">
        <f t="shared" si="63"/>
        <v>technology</v>
      </c>
      <c r="R702" s="5" t="str">
        <f t="shared" si="65"/>
        <v>wearables</v>
      </c>
      <c r="S702" s="11">
        <f t="shared" si="61"/>
        <v>40203.25</v>
      </c>
      <c r="T702" s="11">
        <f t="shared" si="62"/>
        <v>40218.25</v>
      </c>
    </row>
    <row r="703" spans="1:20" ht="34">
      <c r="A703">
        <v>701</v>
      </c>
      <c r="B703" s="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7">
        <f t="shared" si="60"/>
        <v>175.02692307692308</v>
      </c>
      <c r="P703" s="5">
        <f t="shared" si="64"/>
        <v>110.99268292682927</v>
      </c>
      <c r="Q703" s="17" t="str">
        <f t="shared" si="63"/>
        <v>theater</v>
      </c>
      <c r="R703" s="5" t="str">
        <f t="shared" si="65"/>
        <v>plays</v>
      </c>
      <c r="S703" s="11">
        <f t="shared" si="61"/>
        <v>40629.208333333336</v>
      </c>
      <c r="T703" s="11">
        <f t="shared" si="62"/>
        <v>40636.208333333336</v>
      </c>
    </row>
    <row r="704" spans="1:20" ht="34">
      <c r="A704">
        <v>702</v>
      </c>
      <c r="B704" s="3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7">
        <f t="shared" si="60"/>
        <v>54.137931034482762</v>
      </c>
      <c r="P704" s="5">
        <f t="shared" si="64"/>
        <v>56.746987951807228</v>
      </c>
      <c r="Q704" s="17" t="str">
        <f t="shared" si="63"/>
        <v>technology</v>
      </c>
      <c r="R704" s="5" t="str">
        <f t="shared" si="65"/>
        <v>wearables</v>
      </c>
      <c r="S704" s="11">
        <f t="shared" si="61"/>
        <v>41477.208333333336</v>
      </c>
      <c r="T704" s="11">
        <f t="shared" si="62"/>
        <v>41482.208333333336</v>
      </c>
    </row>
    <row r="705" spans="1:20" ht="17">
      <c r="A705">
        <v>703</v>
      </c>
      <c r="B705" s="3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7">
        <f t="shared" si="60"/>
        <v>311.87381703470032</v>
      </c>
      <c r="P705" s="5">
        <f t="shared" si="64"/>
        <v>97.020608439646708</v>
      </c>
      <c r="Q705" s="17" t="str">
        <f t="shared" si="63"/>
        <v>publishing</v>
      </c>
      <c r="R705" s="5" t="str">
        <f t="shared" si="65"/>
        <v>translations</v>
      </c>
      <c r="S705" s="11">
        <f t="shared" si="61"/>
        <v>41020.208333333336</v>
      </c>
      <c r="T705" s="11">
        <f t="shared" si="62"/>
        <v>41037.208333333336</v>
      </c>
    </row>
    <row r="706" spans="1:20" ht="34">
      <c r="A706">
        <v>704</v>
      </c>
      <c r="B706" s="3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7">
        <f t="shared" ref="O706:O769" si="66">(E706*100)/D706</f>
        <v>122.7816091954023</v>
      </c>
      <c r="P706" s="5">
        <f t="shared" si="64"/>
        <v>92.08620689655173</v>
      </c>
      <c r="Q706" s="17" t="str">
        <f t="shared" si="63"/>
        <v>film &amp; video</v>
      </c>
      <c r="R706" s="5" t="str">
        <f t="shared" si="65"/>
        <v>animation</v>
      </c>
      <c r="S706" s="11">
        <f t="shared" ref="S706:S769" si="67">(((J706/60)/60)/24)+DATE(1970,1,1)</f>
        <v>42555.208333333328</v>
      </c>
      <c r="T706" s="11">
        <f t="shared" ref="T706:T769" si="68">(((K706/60)/60)/24)+DATE(1970,1,1)</f>
        <v>42570.208333333328</v>
      </c>
    </row>
    <row r="707" spans="1:20" ht="17">
      <c r="A707">
        <v>705</v>
      </c>
      <c r="B707" s="3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7">
        <f t="shared" si="66"/>
        <v>99.026517383618156</v>
      </c>
      <c r="P707" s="5">
        <f t="shared" si="64"/>
        <v>82.986666666666665</v>
      </c>
      <c r="Q707" s="17" t="str">
        <f t="shared" ref="Q707:Q770" si="69">LEFT(N707,FIND("/",N707)-1)</f>
        <v>publishing</v>
      </c>
      <c r="R707" s="5" t="str">
        <f t="shared" si="65"/>
        <v>nonfiction</v>
      </c>
      <c r="S707" s="11">
        <f t="shared" si="67"/>
        <v>41619.25</v>
      </c>
      <c r="T707" s="11">
        <f t="shared" si="68"/>
        <v>41623.25</v>
      </c>
    </row>
    <row r="708" spans="1:20" ht="34">
      <c r="A708">
        <v>706</v>
      </c>
      <c r="B708" s="3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7">
        <f t="shared" si="66"/>
        <v>127.84686346863468</v>
      </c>
      <c r="P708" s="5">
        <f t="shared" ref="P708:P771" si="70">(E708/G708)</f>
        <v>103.03791821561339</v>
      </c>
      <c r="Q708" s="17" t="str">
        <f t="shared" si="69"/>
        <v>technology</v>
      </c>
      <c r="R708" s="5" t="str">
        <f t="shared" si="65"/>
        <v>web</v>
      </c>
      <c r="S708" s="11">
        <f t="shared" si="67"/>
        <v>43471.25</v>
      </c>
      <c r="T708" s="11">
        <f t="shared" si="68"/>
        <v>43479.25</v>
      </c>
    </row>
    <row r="709" spans="1:20" ht="34">
      <c r="A709">
        <v>707</v>
      </c>
      <c r="B709" s="3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7">
        <f t="shared" si="66"/>
        <v>158.61643835616439</v>
      </c>
      <c r="P709" s="5">
        <f t="shared" si="70"/>
        <v>68.922619047619051</v>
      </c>
      <c r="Q709" s="17" t="str">
        <f t="shared" si="69"/>
        <v>film &amp; video</v>
      </c>
      <c r="R709" s="5" t="str">
        <f t="shared" si="65"/>
        <v>drama</v>
      </c>
      <c r="S709" s="11">
        <f t="shared" si="67"/>
        <v>43442.25</v>
      </c>
      <c r="T709" s="11">
        <f t="shared" si="68"/>
        <v>43478.25</v>
      </c>
    </row>
    <row r="710" spans="1:20" ht="17">
      <c r="A710">
        <v>708</v>
      </c>
      <c r="B710" s="3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7">
        <f t="shared" si="66"/>
        <v>707.05882352941171</v>
      </c>
      <c r="P710" s="5">
        <f t="shared" si="70"/>
        <v>87.737226277372258</v>
      </c>
      <c r="Q710" s="17" t="str">
        <f t="shared" si="69"/>
        <v>theater</v>
      </c>
      <c r="R710" s="5" t="str">
        <f t="shared" ref="R710:R773" si="71">RIGHT(N710,LEN(N710)-FIND("/",N710))</f>
        <v>plays</v>
      </c>
      <c r="S710" s="11">
        <f t="shared" si="67"/>
        <v>42877.208333333328</v>
      </c>
      <c r="T710" s="11">
        <f t="shared" si="68"/>
        <v>42887.208333333328</v>
      </c>
    </row>
    <row r="711" spans="1:20" ht="17">
      <c r="A711">
        <v>709</v>
      </c>
      <c r="B711" s="3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7">
        <f t="shared" si="66"/>
        <v>142.38775510204081</v>
      </c>
      <c r="P711" s="5">
        <f t="shared" si="70"/>
        <v>75.021505376344081</v>
      </c>
      <c r="Q711" s="17" t="str">
        <f t="shared" si="69"/>
        <v>theater</v>
      </c>
      <c r="R711" s="5" t="str">
        <f t="shared" si="71"/>
        <v>plays</v>
      </c>
      <c r="S711" s="11">
        <f t="shared" si="67"/>
        <v>41018.208333333336</v>
      </c>
      <c r="T711" s="11">
        <f t="shared" si="68"/>
        <v>41025.208333333336</v>
      </c>
    </row>
    <row r="712" spans="1:20" ht="34">
      <c r="A712">
        <v>710</v>
      </c>
      <c r="B712" s="3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7">
        <f t="shared" si="66"/>
        <v>147.86046511627907</v>
      </c>
      <c r="P712" s="5">
        <f t="shared" si="70"/>
        <v>50.863999999999997</v>
      </c>
      <c r="Q712" s="17" t="str">
        <f t="shared" si="69"/>
        <v>theater</v>
      </c>
      <c r="R712" s="5" t="str">
        <f t="shared" si="71"/>
        <v>plays</v>
      </c>
      <c r="S712" s="11">
        <f t="shared" si="67"/>
        <v>43295.208333333328</v>
      </c>
      <c r="T712" s="11">
        <f t="shared" si="68"/>
        <v>43302.208333333328</v>
      </c>
    </row>
    <row r="713" spans="1:20" ht="34">
      <c r="A713">
        <v>711</v>
      </c>
      <c r="B713" s="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7">
        <f t="shared" si="66"/>
        <v>20.322580645161292</v>
      </c>
      <c r="P713" s="5">
        <f t="shared" si="70"/>
        <v>90</v>
      </c>
      <c r="Q713" s="17" t="str">
        <f t="shared" si="69"/>
        <v>theater</v>
      </c>
      <c r="R713" s="5" t="str">
        <f t="shared" si="71"/>
        <v>plays</v>
      </c>
      <c r="S713" s="11">
        <f t="shared" si="67"/>
        <v>42393.25</v>
      </c>
      <c r="T713" s="11">
        <f t="shared" si="68"/>
        <v>42395.25</v>
      </c>
    </row>
    <row r="714" spans="1:20" ht="34">
      <c r="A714">
        <v>712</v>
      </c>
      <c r="B714" s="3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7">
        <f t="shared" si="66"/>
        <v>1840.625</v>
      </c>
      <c r="P714" s="5">
        <f t="shared" si="70"/>
        <v>72.896039603960389</v>
      </c>
      <c r="Q714" s="17" t="str">
        <f t="shared" si="69"/>
        <v>theater</v>
      </c>
      <c r="R714" s="5" t="str">
        <f t="shared" si="71"/>
        <v>plays</v>
      </c>
      <c r="S714" s="11">
        <f t="shared" si="67"/>
        <v>42559.208333333328</v>
      </c>
      <c r="T714" s="11">
        <f t="shared" si="68"/>
        <v>42600.208333333328</v>
      </c>
    </row>
    <row r="715" spans="1:20" ht="17">
      <c r="A715">
        <v>713</v>
      </c>
      <c r="B715" s="3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7">
        <f t="shared" si="66"/>
        <v>161.94202898550725</v>
      </c>
      <c r="P715" s="5">
        <f t="shared" si="70"/>
        <v>108.48543689320388</v>
      </c>
      <c r="Q715" s="17" t="str">
        <f t="shared" si="69"/>
        <v>publishing</v>
      </c>
      <c r="R715" s="5" t="str">
        <f t="shared" si="71"/>
        <v>radio &amp; podcasts</v>
      </c>
      <c r="S715" s="11">
        <f t="shared" si="67"/>
        <v>42604.208333333328</v>
      </c>
      <c r="T715" s="11">
        <f t="shared" si="68"/>
        <v>42616.208333333328</v>
      </c>
    </row>
    <row r="716" spans="1:20" ht="17">
      <c r="A716">
        <v>714</v>
      </c>
      <c r="B716" s="3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7">
        <f t="shared" si="66"/>
        <v>472.82077922077923</v>
      </c>
      <c r="P716" s="5">
        <f t="shared" si="70"/>
        <v>101.98095238095237</v>
      </c>
      <c r="Q716" s="17" t="str">
        <f t="shared" si="69"/>
        <v>music</v>
      </c>
      <c r="R716" s="5" t="str">
        <f t="shared" si="71"/>
        <v>rock</v>
      </c>
      <c r="S716" s="11">
        <f t="shared" si="67"/>
        <v>41870.208333333336</v>
      </c>
      <c r="T716" s="11">
        <f t="shared" si="68"/>
        <v>41871.208333333336</v>
      </c>
    </row>
    <row r="717" spans="1:20" ht="17">
      <c r="A717">
        <v>715</v>
      </c>
      <c r="B717" s="3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7">
        <f t="shared" si="66"/>
        <v>24.466101694915253</v>
      </c>
      <c r="P717" s="5">
        <f t="shared" si="70"/>
        <v>44.009146341463413</v>
      </c>
      <c r="Q717" s="17" t="str">
        <f t="shared" si="69"/>
        <v>games</v>
      </c>
      <c r="R717" s="5" t="str">
        <f t="shared" si="71"/>
        <v>mobile games</v>
      </c>
      <c r="S717" s="11">
        <f t="shared" si="67"/>
        <v>40397.208333333336</v>
      </c>
      <c r="T717" s="11">
        <f t="shared" si="68"/>
        <v>40402.208333333336</v>
      </c>
    </row>
    <row r="718" spans="1:20" ht="17">
      <c r="A718">
        <v>716</v>
      </c>
      <c r="B718" s="3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7">
        <f t="shared" si="66"/>
        <v>517.65</v>
      </c>
      <c r="P718" s="5">
        <f t="shared" si="70"/>
        <v>65.942675159235662</v>
      </c>
      <c r="Q718" s="17" t="str">
        <f t="shared" si="69"/>
        <v>theater</v>
      </c>
      <c r="R718" s="5" t="str">
        <f t="shared" si="71"/>
        <v>plays</v>
      </c>
      <c r="S718" s="11">
        <f t="shared" si="67"/>
        <v>41465.208333333336</v>
      </c>
      <c r="T718" s="11">
        <f t="shared" si="68"/>
        <v>41493.208333333336</v>
      </c>
    </row>
    <row r="719" spans="1:20" ht="34">
      <c r="A719">
        <v>717</v>
      </c>
      <c r="B719" s="3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7">
        <f t="shared" si="66"/>
        <v>247.64285714285714</v>
      </c>
      <c r="P719" s="5">
        <f t="shared" si="70"/>
        <v>24.987387387387386</v>
      </c>
      <c r="Q719" s="17" t="str">
        <f t="shared" si="69"/>
        <v>film &amp; video</v>
      </c>
      <c r="R719" s="5" t="str">
        <f t="shared" si="71"/>
        <v>documentary</v>
      </c>
      <c r="S719" s="11">
        <f t="shared" si="67"/>
        <v>40777.208333333336</v>
      </c>
      <c r="T719" s="11">
        <f t="shared" si="68"/>
        <v>40798.208333333336</v>
      </c>
    </row>
    <row r="720" spans="1:20" ht="17">
      <c r="A720">
        <v>718</v>
      </c>
      <c r="B720" s="3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7">
        <f t="shared" si="66"/>
        <v>100.20481927710843</v>
      </c>
      <c r="P720" s="5">
        <f t="shared" si="70"/>
        <v>28.003367003367003</v>
      </c>
      <c r="Q720" s="17" t="str">
        <f t="shared" si="69"/>
        <v>technology</v>
      </c>
      <c r="R720" s="5" t="str">
        <f t="shared" si="71"/>
        <v>wearables</v>
      </c>
      <c r="S720" s="11">
        <f t="shared" si="67"/>
        <v>41442.208333333336</v>
      </c>
      <c r="T720" s="11">
        <f t="shared" si="68"/>
        <v>41468.208333333336</v>
      </c>
    </row>
    <row r="721" spans="1:20" ht="17">
      <c r="A721">
        <v>719</v>
      </c>
      <c r="B721" s="3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7">
        <f t="shared" si="66"/>
        <v>153</v>
      </c>
      <c r="P721" s="5">
        <f t="shared" si="70"/>
        <v>85.829268292682926</v>
      </c>
      <c r="Q721" s="17" t="str">
        <f t="shared" si="69"/>
        <v>publishing</v>
      </c>
      <c r="R721" s="5" t="str">
        <f t="shared" si="71"/>
        <v>fiction</v>
      </c>
      <c r="S721" s="11">
        <f t="shared" si="67"/>
        <v>41058.208333333336</v>
      </c>
      <c r="T721" s="11">
        <f t="shared" si="68"/>
        <v>41069.208333333336</v>
      </c>
    </row>
    <row r="722" spans="1:20" ht="34">
      <c r="A722">
        <v>720</v>
      </c>
      <c r="B722" s="3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7">
        <f t="shared" si="66"/>
        <v>37.091954022988503</v>
      </c>
      <c r="P722" s="5">
        <f t="shared" si="70"/>
        <v>84.921052631578945</v>
      </c>
      <c r="Q722" s="17" t="str">
        <f t="shared" si="69"/>
        <v>theater</v>
      </c>
      <c r="R722" s="5" t="str">
        <f t="shared" si="71"/>
        <v>plays</v>
      </c>
      <c r="S722" s="11">
        <f t="shared" si="67"/>
        <v>43152.25</v>
      </c>
      <c r="T722" s="11">
        <f t="shared" si="68"/>
        <v>43166.25</v>
      </c>
    </row>
    <row r="723" spans="1:20" ht="17">
      <c r="A723">
        <v>721</v>
      </c>
      <c r="B723" s="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7">
        <f t="shared" si="66"/>
        <v>4.3923948220064721</v>
      </c>
      <c r="P723" s="5">
        <f t="shared" si="70"/>
        <v>90.483333333333334</v>
      </c>
      <c r="Q723" s="17" t="str">
        <f t="shared" si="69"/>
        <v>music</v>
      </c>
      <c r="R723" s="5" t="str">
        <f t="shared" si="71"/>
        <v>rock</v>
      </c>
      <c r="S723" s="11">
        <f t="shared" si="67"/>
        <v>43194.208333333328</v>
      </c>
      <c r="T723" s="11">
        <f t="shared" si="68"/>
        <v>43200.208333333328</v>
      </c>
    </row>
    <row r="724" spans="1:20" ht="17">
      <c r="A724">
        <v>722</v>
      </c>
      <c r="B724" s="3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7">
        <f t="shared" si="66"/>
        <v>156.50721649484535</v>
      </c>
      <c r="P724" s="5">
        <f t="shared" si="70"/>
        <v>25.00197628458498</v>
      </c>
      <c r="Q724" s="17" t="str">
        <f t="shared" si="69"/>
        <v>film &amp; video</v>
      </c>
      <c r="R724" s="5" t="str">
        <f t="shared" si="71"/>
        <v>documentary</v>
      </c>
      <c r="S724" s="11">
        <f t="shared" si="67"/>
        <v>43045.25</v>
      </c>
      <c r="T724" s="11">
        <f t="shared" si="68"/>
        <v>43072.25</v>
      </c>
    </row>
    <row r="725" spans="1:20" ht="17">
      <c r="A725">
        <v>723</v>
      </c>
      <c r="B725" s="3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7">
        <f t="shared" si="66"/>
        <v>270.40816326530614</v>
      </c>
      <c r="P725" s="5">
        <f t="shared" si="70"/>
        <v>92.013888888888886</v>
      </c>
      <c r="Q725" s="17" t="str">
        <f t="shared" si="69"/>
        <v>theater</v>
      </c>
      <c r="R725" s="5" t="str">
        <f t="shared" si="71"/>
        <v>plays</v>
      </c>
      <c r="S725" s="11">
        <f t="shared" si="67"/>
        <v>42431.25</v>
      </c>
      <c r="T725" s="11">
        <f t="shared" si="68"/>
        <v>42452.208333333328</v>
      </c>
    </row>
    <row r="726" spans="1:20" ht="34">
      <c r="A726">
        <v>724</v>
      </c>
      <c r="B726" s="3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7">
        <f t="shared" si="66"/>
        <v>134.0595238095238</v>
      </c>
      <c r="P726" s="5">
        <f t="shared" si="70"/>
        <v>93.066115702479337</v>
      </c>
      <c r="Q726" s="17" t="str">
        <f t="shared" si="69"/>
        <v>theater</v>
      </c>
      <c r="R726" s="5" t="str">
        <f t="shared" si="71"/>
        <v>plays</v>
      </c>
      <c r="S726" s="11">
        <f t="shared" si="67"/>
        <v>41934.208333333336</v>
      </c>
      <c r="T726" s="11">
        <f t="shared" si="68"/>
        <v>41936.208333333336</v>
      </c>
    </row>
    <row r="727" spans="1:20" ht="17">
      <c r="A727">
        <v>725</v>
      </c>
      <c r="B727" s="3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7">
        <f t="shared" si="66"/>
        <v>50.398033126293996</v>
      </c>
      <c r="P727" s="5">
        <f t="shared" si="70"/>
        <v>61.008145363408524</v>
      </c>
      <c r="Q727" s="17" t="str">
        <f t="shared" si="69"/>
        <v>games</v>
      </c>
      <c r="R727" s="5" t="str">
        <f t="shared" si="71"/>
        <v>mobile games</v>
      </c>
      <c r="S727" s="11">
        <f t="shared" si="67"/>
        <v>41958.25</v>
      </c>
      <c r="T727" s="11">
        <f t="shared" si="68"/>
        <v>41960.25</v>
      </c>
    </row>
    <row r="728" spans="1:20" ht="17">
      <c r="A728">
        <v>726</v>
      </c>
      <c r="B728" s="3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7">
        <f t="shared" si="66"/>
        <v>88.815837937384899</v>
      </c>
      <c r="P728" s="5">
        <f t="shared" si="70"/>
        <v>92.036259541984734</v>
      </c>
      <c r="Q728" s="17" t="str">
        <f t="shared" si="69"/>
        <v>theater</v>
      </c>
      <c r="R728" s="5" t="str">
        <f t="shared" si="71"/>
        <v>plays</v>
      </c>
      <c r="S728" s="11">
        <f t="shared" si="67"/>
        <v>40476.208333333336</v>
      </c>
      <c r="T728" s="11">
        <f t="shared" si="68"/>
        <v>40482.208333333336</v>
      </c>
    </row>
    <row r="729" spans="1:20" ht="17">
      <c r="A729">
        <v>727</v>
      </c>
      <c r="B729" s="3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7">
        <f t="shared" si="66"/>
        <v>165</v>
      </c>
      <c r="P729" s="5">
        <f t="shared" si="70"/>
        <v>81.132596685082873</v>
      </c>
      <c r="Q729" s="17" t="str">
        <f t="shared" si="69"/>
        <v>technology</v>
      </c>
      <c r="R729" s="5" t="str">
        <f t="shared" si="71"/>
        <v>web</v>
      </c>
      <c r="S729" s="11">
        <f t="shared" si="67"/>
        <v>43485.25</v>
      </c>
      <c r="T729" s="11">
        <f t="shared" si="68"/>
        <v>43543.208333333328</v>
      </c>
    </row>
    <row r="730" spans="1:20" ht="34">
      <c r="A730">
        <v>728</v>
      </c>
      <c r="B730" s="3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7">
        <f t="shared" si="66"/>
        <v>17.5</v>
      </c>
      <c r="P730" s="5">
        <f t="shared" si="70"/>
        <v>73.5</v>
      </c>
      <c r="Q730" s="17" t="str">
        <f t="shared" si="69"/>
        <v>theater</v>
      </c>
      <c r="R730" s="5" t="str">
        <f t="shared" si="71"/>
        <v>plays</v>
      </c>
      <c r="S730" s="11">
        <f t="shared" si="67"/>
        <v>42515.208333333328</v>
      </c>
      <c r="T730" s="11">
        <f t="shared" si="68"/>
        <v>42526.208333333328</v>
      </c>
    </row>
    <row r="731" spans="1:20" ht="34">
      <c r="A731">
        <v>729</v>
      </c>
      <c r="B731" s="3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7">
        <f t="shared" si="66"/>
        <v>185.66071428571428</v>
      </c>
      <c r="P731" s="5">
        <f t="shared" si="70"/>
        <v>85.221311475409834</v>
      </c>
      <c r="Q731" s="17" t="str">
        <f t="shared" si="69"/>
        <v>film &amp; video</v>
      </c>
      <c r="R731" s="5" t="str">
        <f t="shared" si="71"/>
        <v>drama</v>
      </c>
      <c r="S731" s="11">
        <f t="shared" si="67"/>
        <v>41309.25</v>
      </c>
      <c r="T731" s="11">
        <f t="shared" si="68"/>
        <v>41311.25</v>
      </c>
    </row>
    <row r="732" spans="1:20" ht="17">
      <c r="A732">
        <v>730</v>
      </c>
      <c r="B732" s="3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7">
        <f t="shared" si="66"/>
        <v>412.66319444444446</v>
      </c>
      <c r="P732" s="5">
        <f t="shared" si="70"/>
        <v>110.96825396825396</v>
      </c>
      <c r="Q732" s="17" t="str">
        <f t="shared" si="69"/>
        <v>technology</v>
      </c>
      <c r="R732" s="5" t="str">
        <f t="shared" si="71"/>
        <v>wearables</v>
      </c>
      <c r="S732" s="11">
        <f t="shared" si="67"/>
        <v>42147.208333333328</v>
      </c>
      <c r="T732" s="11">
        <f t="shared" si="68"/>
        <v>42153.208333333328</v>
      </c>
    </row>
    <row r="733" spans="1:20" ht="17">
      <c r="A733">
        <v>731</v>
      </c>
      <c r="B733" s="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7">
        <f t="shared" si="66"/>
        <v>90.25</v>
      </c>
      <c r="P733" s="5">
        <f t="shared" si="70"/>
        <v>32.968036529680369</v>
      </c>
      <c r="Q733" s="17" t="str">
        <f t="shared" si="69"/>
        <v>technology</v>
      </c>
      <c r="R733" s="5" t="str">
        <f t="shared" si="71"/>
        <v>web</v>
      </c>
      <c r="S733" s="11">
        <f t="shared" si="67"/>
        <v>42939.208333333328</v>
      </c>
      <c r="T733" s="11">
        <f t="shared" si="68"/>
        <v>42940.208333333328</v>
      </c>
    </row>
    <row r="734" spans="1:20" ht="17">
      <c r="A734">
        <v>732</v>
      </c>
      <c r="B734" s="3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7">
        <f t="shared" si="66"/>
        <v>91.984615384615381</v>
      </c>
      <c r="P734" s="5">
        <f t="shared" si="70"/>
        <v>96.005352363960753</v>
      </c>
      <c r="Q734" s="17" t="str">
        <f t="shared" si="69"/>
        <v>music</v>
      </c>
      <c r="R734" s="5" t="str">
        <f t="shared" si="71"/>
        <v>rock</v>
      </c>
      <c r="S734" s="11">
        <f t="shared" si="67"/>
        <v>42816.208333333328</v>
      </c>
      <c r="T734" s="11">
        <f t="shared" si="68"/>
        <v>42839.208333333328</v>
      </c>
    </row>
    <row r="735" spans="1:20" ht="17">
      <c r="A735">
        <v>733</v>
      </c>
      <c r="B735" s="3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7">
        <f t="shared" si="66"/>
        <v>527.00632911392404</v>
      </c>
      <c r="P735" s="5">
        <f t="shared" si="70"/>
        <v>84.96632653061225</v>
      </c>
      <c r="Q735" s="17" t="str">
        <f t="shared" si="69"/>
        <v>music</v>
      </c>
      <c r="R735" s="5" t="str">
        <f t="shared" si="71"/>
        <v>metal</v>
      </c>
      <c r="S735" s="11">
        <f t="shared" si="67"/>
        <v>41844.208333333336</v>
      </c>
      <c r="T735" s="11">
        <f t="shared" si="68"/>
        <v>41857.208333333336</v>
      </c>
    </row>
    <row r="736" spans="1:20" ht="17">
      <c r="A736">
        <v>734</v>
      </c>
      <c r="B736" s="3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7">
        <f t="shared" si="66"/>
        <v>319.14285714285717</v>
      </c>
      <c r="P736" s="5">
        <f t="shared" si="70"/>
        <v>25.007462686567163</v>
      </c>
      <c r="Q736" s="17" t="str">
        <f t="shared" si="69"/>
        <v>theater</v>
      </c>
      <c r="R736" s="5" t="str">
        <f t="shared" si="71"/>
        <v>plays</v>
      </c>
      <c r="S736" s="11">
        <f t="shared" si="67"/>
        <v>42763.25</v>
      </c>
      <c r="T736" s="11">
        <f t="shared" si="68"/>
        <v>42775.25</v>
      </c>
    </row>
    <row r="737" spans="1:20" ht="34">
      <c r="A737">
        <v>735</v>
      </c>
      <c r="B737" s="3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7">
        <f t="shared" si="66"/>
        <v>354.18867924528303</v>
      </c>
      <c r="P737" s="5">
        <f t="shared" si="70"/>
        <v>65.998995479658461</v>
      </c>
      <c r="Q737" s="17" t="str">
        <f t="shared" si="69"/>
        <v>photography</v>
      </c>
      <c r="R737" s="5" t="str">
        <f t="shared" si="71"/>
        <v>photography books</v>
      </c>
      <c r="S737" s="11">
        <f t="shared" si="67"/>
        <v>42459.208333333328</v>
      </c>
      <c r="T737" s="11">
        <f t="shared" si="68"/>
        <v>42466.208333333328</v>
      </c>
    </row>
    <row r="738" spans="1:20" ht="17">
      <c r="A738">
        <v>736</v>
      </c>
      <c r="B738" s="3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7">
        <f t="shared" si="66"/>
        <v>32.896103896103895</v>
      </c>
      <c r="P738" s="5">
        <f t="shared" si="70"/>
        <v>87.34482758620689</v>
      </c>
      <c r="Q738" s="17" t="str">
        <f t="shared" si="69"/>
        <v>publishing</v>
      </c>
      <c r="R738" s="5" t="str">
        <f t="shared" si="71"/>
        <v>nonfiction</v>
      </c>
      <c r="S738" s="11">
        <f t="shared" si="67"/>
        <v>42055.25</v>
      </c>
      <c r="T738" s="11">
        <f t="shared" si="68"/>
        <v>42059.25</v>
      </c>
    </row>
    <row r="739" spans="1:20" ht="34">
      <c r="A739">
        <v>737</v>
      </c>
      <c r="B739" s="3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7">
        <f t="shared" si="66"/>
        <v>135.8918918918919</v>
      </c>
      <c r="P739" s="5">
        <f t="shared" si="70"/>
        <v>27.933333333333334</v>
      </c>
      <c r="Q739" s="17" t="str">
        <f t="shared" si="69"/>
        <v>music</v>
      </c>
      <c r="R739" s="5" t="str">
        <f t="shared" si="71"/>
        <v>indie rock</v>
      </c>
      <c r="S739" s="11">
        <f t="shared" si="67"/>
        <v>42685.25</v>
      </c>
      <c r="T739" s="11">
        <f t="shared" si="68"/>
        <v>42697.25</v>
      </c>
    </row>
    <row r="740" spans="1:20" ht="34">
      <c r="A740">
        <v>738</v>
      </c>
      <c r="B740" s="3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7">
        <f t="shared" si="66"/>
        <v>2.0843373493975905</v>
      </c>
      <c r="P740" s="5">
        <f t="shared" si="70"/>
        <v>103.8</v>
      </c>
      <c r="Q740" s="17" t="str">
        <f t="shared" si="69"/>
        <v>theater</v>
      </c>
      <c r="R740" s="5" t="str">
        <f t="shared" si="71"/>
        <v>plays</v>
      </c>
      <c r="S740" s="11">
        <f t="shared" si="67"/>
        <v>41959.25</v>
      </c>
      <c r="T740" s="11">
        <f t="shared" si="68"/>
        <v>41981.25</v>
      </c>
    </row>
    <row r="741" spans="1:20" ht="17">
      <c r="A741">
        <v>739</v>
      </c>
      <c r="B741" s="3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7">
        <f t="shared" si="66"/>
        <v>61</v>
      </c>
      <c r="P741" s="5">
        <f t="shared" si="70"/>
        <v>31.937172774869111</v>
      </c>
      <c r="Q741" s="17" t="str">
        <f t="shared" si="69"/>
        <v>music</v>
      </c>
      <c r="R741" s="5" t="str">
        <f t="shared" si="71"/>
        <v>indie rock</v>
      </c>
      <c r="S741" s="11">
        <f t="shared" si="67"/>
        <v>41089.208333333336</v>
      </c>
      <c r="T741" s="11">
        <f t="shared" si="68"/>
        <v>41090.208333333336</v>
      </c>
    </row>
    <row r="742" spans="1:20" ht="34">
      <c r="A742">
        <v>740</v>
      </c>
      <c r="B742" s="3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7">
        <f t="shared" si="66"/>
        <v>30.037735849056602</v>
      </c>
      <c r="P742" s="5">
        <f t="shared" si="70"/>
        <v>99.5</v>
      </c>
      <c r="Q742" s="17" t="str">
        <f t="shared" si="69"/>
        <v>theater</v>
      </c>
      <c r="R742" s="5" t="str">
        <f t="shared" si="71"/>
        <v>plays</v>
      </c>
      <c r="S742" s="11">
        <f t="shared" si="67"/>
        <v>42769.25</v>
      </c>
      <c r="T742" s="11">
        <f t="shared" si="68"/>
        <v>42772.25</v>
      </c>
    </row>
    <row r="743" spans="1:20" ht="17">
      <c r="A743">
        <v>741</v>
      </c>
      <c r="B743" s="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7">
        <f t="shared" si="66"/>
        <v>1179.1666666666667</v>
      </c>
      <c r="P743" s="5">
        <f t="shared" si="70"/>
        <v>108.84615384615384</v>
      </c>
      <c r="Q743" s="17" t="str">
        <f t="shared" si="69"/>
        <v>theater</v>
      </c>
      <c r="R743" s="5" t="str">
        <f t="shared" si="71"/>
        <v>plays</v>
      </c>
      <c r="S743" s="11">
        <f t="shared" si="67"/>
        <v>40321.208333333336</v>
      </c>
      <c r="T743" s="11">
        <f t="shared" si="68"/>
        <v>40322.208333333336</v>
      </c>
    </row>
    <row r="744" spans="1:20" ht="17">
      <c r="A744">
        <v>742</v>
      </c>
      <c r="B744" s="3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7">
        <f t="shared" si="66"/>
        <v>1126.0833333333333</v>
      </c>
      <c r="P744" s="5">
        <f t="shared" si="70"/>
        <v>110.76229508196721</v>
      </c>
      <c r="Q744" s="17" t="str">
        <f t="shared" si="69"/>
        <v>music</v>
      </c>
      <c r="R744" s="5" t="str">
        <f t="shared" si="71"/>
        <v>electric music</v>
      </c>
      <c r="S744" s="11">
        <f t="shared" si="67"/>
        <v>40197.25</v>
      </c>
      <c r="T744" s="11">
        <f t="shared" si="68"/>
        <v>40239.25</v>
      </c>
    </row>
    <row r="745" spans="1:20" ht="34">
      <c r="A745">
        <v>743</v>
      </c>
      <c r="B745" s="3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7">
        <f t="shared" si="66"/>
        <v>12.923076923076923</v>
      </c>
      <c r="P745" s="5">
        <f t="shared" si="70"/>
        <v>29.647058823529413</v>
      </c>
      <c r="Q745" s="17" t="str">
        <f t="shared" si="69"/>
        <v>theater</v>
      </c>
      <c r="R745" s="5" t="str">
        <f t="shared" si="71"/>
        <v>plays</v>
      </c>
      <c r="S745" s="11">
        <f t="shared" si="67"/>
        <v>42298.208333333328</v>
      </c>
      <c r="T745" s="11">
        <f t="shared" si="68"/>
        <v>42304.208333333328</v>
      </c>
    </row>
    <row r="746" spans="1:20" ht="17">
      <c r="A746">
        <v>744</v>
      </c>
      <c r="B746" s="3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7">
        <f t="shared" si="66"/>
        <v>712</v>
      </c>
      <c r="P746" s="5">
        <f t="shared" si="70"/>
        <v>101.71428571428571</v>
      </c>
      <c r="Q746" s="17" t="str">
        <f t="shared" si="69"/>
        <v>theater</v>
      </c>
      <c r="R746" s="5" t="str">
        <f t="shared" si="71"/>
        <v>plays</v>
      </c>
      <c r="S746" s="11">
        <f t="shared" si="67"/>
        <v>43322.208333333328</v>
      </c>
      <c r="T746" s="11">
        <f t="shared" si="68"/>
        <v>43324.208333333328</v>
      </c>
    </row>
    <row r="747" spans="1:20" ht="34">
      <c r="A747">
        <v>745</v>
      </c>
      <c r="B747" s="3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7">
        <f t="shared" si="66"/>
        <v>30.304347826086957</v>
      </c>
      <c r="P747" s="5">
        <f t="shared" si="70"/>
        <v>61.5</v>
      </c>
      <c r="Q747" s="17" t="str">
        <f t="shared" si="69"/>
        <v>technology</v>
      </c>
      <c r="R747" s="5" t="str">
        <f t="shared" si="71"/>
        <v>wearables</v>
      </c>
      <c r="S747" s="11">
        <f t="shared" si="67"/>
        <v>40328.208333333336</v>
      </c>
      <c r="T747" s="11">
        <f t="shared" si="68"/>
        <v>40355.208333333336</v>
      </c>
    </row>
    <row r="748" spans="1:20" ht="17">
      <c r="A748">
        <v>746</v>
      </c>
      <c r="B748" s="3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7">
        <f t="shared" si="66"/>
        <v>212.50896057347671</v>
      </c>
      <c r="P748" s="5">
        <f t="shared" si="70"/>
        <v>35</v>
      </c>
      <c r="Q748" s="17" t="str">
        <f t="shared" si="69"/>
        <v>technology</v>
      </c>
      <c r="R748" s="5" t="str">
        <f t="shared" si="71"/>
        <v>web</v>
      </c>
      <c r="S748" s="11">
        <f t="shared" si="67"/>
        <v>40825.208333333336</v>
      </c>
      <c r="T748" s="11">
        <f t="shared" si="68"/>
        <v>40830.208333333336</v>
      </c>
    </row>
    <row r="749" spans="1:20" ht="17">
      <c r="A749">
        <v>747</v>
      </c>
      <c r="B749" s="3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7">
        <f t="shared" si="66"/>
        <v>228.85714285714286</v>
      </c>
      <c r="P749" s="5">
        <f t="shared" si="70"/>
        <v>40.049999999999997</v>
      </c>
      <c r="Q749" s="17" t="str">
        <f t="shared" si="69"/>
        <v>theater</v>
      </c>
      <c r="R749" s="5" t="str">
        <f t="shared" si="71"/>
        <v>plays</v>
      </c>
      <c r="S749" s="11">
        <f t="shared" si="67"/>
        <v>40423.208333333336</v>
      </c>
      <c r="T749" s="11">
        <f t="shared" si="68"/>
        <v>40434.208333333336</v>
      </c>
    </row>
    <row r="750" spans="1:20" ht="17">
      <c r="A750">
        <v>748</v>
      </c>
      <c r="B750" s="3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7">
        <f t="shared" si="66"/>
        <v>34.959979476654695</v>
      </c>
      <c r="P750" s="5">
        <f t="shared" si="70"/>
        <v>110.97231270358306</v>
      </c>
      <c r="Q750" s="17" t="str">
        <f t="shared" si="69"/>
        <v>film &amp; video</v>
      </c>
      <c r="R750" s="5" t="str">
        <f t="shared" si="71"/>
        <v>animation</v>
      </c>
      <c r="S750" s="11">
        <f t="shared" si="67"/>
        <v>40238.25</v>
      </c>
      <c r="T750" s="11">
        <f t="shared" si="68"/>
        <v>40263.208333333336</v>
      </c>
    </row>
    <row r="751" spans="1:20" ht="17">
      <c r="A751">
        <v>749</v>
      </c>
      <c r="B751" s="3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7">
        <f t="shared" si="66"/>
        <v>157.2906976744186</v>
      </c>
      <c r="P751" s="5">
        <f t="shared" si="70"/>
        <v>36.959016393442624</v>
      </c>
      <c r="Q751" s="17" t="str">
        <f t="shared" si="69"/>
        <v>technology</v>
      </c>
      <c r="R751" s="5" t="str">
        <f t="shared" si="71"/>
        <v>wearables</v>
      </c>
      <c r="S751" s="11">
        <f t="shared" si="67"/>
        <v>41920.208333333336</v>
      </c>
      <c r="T751" s="11">
        <f t="shared" si="68"/>
        <v>41932.208333333336</v>
      </c>
    </row>
    <row r="752" spans="1:20" ht="17">
      <c r="A752">
        <v>750</v>
      </c>
      <c r="B752" s="3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7">
        <f t="shared" si="66"/>
        <v>1</v>
      </c>
      <c r="P752" s="5">
        <f t="shared" si="70"/>
        <v>1</v>
      </c>
      <c r="Q752" s="17" t="str">
        <f t="shared" si="69"/>
        <v>music</v>
      </c>
      <c r="R752" s="5" t="str">
        <f t="shared" si="71"/>
        <v>electric music</v>
      </c>
      <c r="S752" s="11">
        <f t="shared" si="67"/>
        <v>40360.208333333336</v>
      </c>
      <c r="T752" s="11">
        <f t="shared" si="68"/>
        <v>40385.208333333336</v>
      </c>
    </row>
    <row r="753" spans="1:20" ht="17">
      <c r="A753">
        <v>751</v>
      </c>
      <c r="B753" s="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7">
        <f t="shared" si="66"/>
        <v>232.30555555555554</v>
      </c>
      <c r="P753" s="5">
        <f t="shared" si="70"/>
        <v>30.974074074074075</v>
      </c>
      <c r="Q753" s="17" t="str">
        <f t="shared" si="69"/>
        <v>publishing</v>
      </c>
      <c r="R753" s="5" t="str">
        <f t="shared" si="71"/>
        <v>nonfiction</v>
      </c>
      <c r="S753" s="11">
        <f t="shared" si="67"/>
        <v>42446.208333333328</v>
      </c>
      <c r="T753" s="11">
        <f t="shared" si="68"/>
        <v>42461.208333333328</v>
      </c>
    </row>
    <row r="754" spans="1:20" ht="17">
      <c r="A754">
        <v>752</v>
      </c>
      <c r="B754" s="3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7">
        <f t="shared" si="66"/>
        <v>92.448275862068968</v>
      </c>
      <c r="P754" s="5">
        <f t="shared" si="70"/>
        <v>47.035087719298247</v>
      </c>
      <c r="Q754" s="17" t="str">
        <f t="shared" si="69"/>
        <v>theater</v>
      </c>
      <c r="R754" s="5" t="str">
        <f t="shared" si="71"/>
        <v>plays</v>
      </c>
      <c r="S754" s="11">
        <f t="shared" si="67"/>
        <v>40395.208333333336</v>
      </c>
      <c r="T754" s="11">
        <f t="shared" si="68"/>
        <v>40413.208333333336</v>
      </c>
    </row>
    <row r="755" spans="1:20" ht="17">
      <c r="A755">
        <v>753</v>
      </c>
      <c r="B755" s="3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7">
        <f t="shared" si="66"/>
        <v>256.70212765957444</v>
      </c>
      <c r="P755" s="5">
        <f t="shared" si="70"/>
        <v>88.065693430656935</v>
      </c>
      <c r="Q755" s="17" t="str">
        <f t="shared" si="69"/>
        <v>photography</v>
      </c>
      <c r="R755" s="5" t="str">
        <f t="shared" si="71"/>
        <v>photography books</v>
      </c>
      <c r="S755" s="11">
        <f t="shared" si="67"/>
        <v>40321.208333333336</v>
      </c>
      <c r="T755" s="11">
        <f t="shared" si="68"/>
        <v>40336.208333333336</v>
      </c>
    </row>
    <row r="756" spans="1:20" ht="17">
      <c r="A756">
        <v>754</v>
      </c>
      <c r="B756" s="3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7">
        <f t="shared" si="66"/>
        <v>168.47017045454547</v>
      </c>
      <c r="P756" s="5">
        <f t="shared" si="70"/>
        <v>37.005616224648989</v>
      </c>
      <c r="Q756" s="17" t="str">
        <f t="shared" si="69"/>
        <v>theater</v>
      </c>
      <c r="R756" s="5" t="str">
        <f t="shared" si="71"/>
        <v>plays</v>
      </c>
      <c r="S756" s="11">
        <f t="shared" si="67"/>
        <v>41210.208333333336</v>
      </c>
      <c r="T756" s="11">
        <f t="shared" si="68"/>
        <v>41263.25</v>
      </c>
    </row>
    <row r="757" spans="1:20" ht="17">
      <c r="A757">
        <v>755</v>
      </c>
      <c r="B757" s="3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7">
        <f t="shared" si="66"/>
        <v>166.57777777777778</v>
      </c>
      <c r="P757" s="5">
        <f t="shared" si="70"/>
        <v>26.027777777777779</v>
      </c>
      <c r="Q757" s="17" t="str">
        <f t="shared" si="69"/>
        <v>theater</v>
      </c>
      <c r="R757" s="5" t="str">
        <f t="shared" si="71"/>
        <v>plays</v>
      </c>
      <c r="S757" s="11">
        <f t="shared" si="67"/>
        <v>43096.25</v>
      </c>
      <c r="T757" s="11">
        <f t="shared" si="68"/>
        <v>43108.25</v>
      </c>
    </row>
    <row r="758" spans="1:20" ht="34">
      <c r="A758">
        <v>756</v>
      </c>
      <c r="B758" s="3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7">
        <f t="shared" si="66"/>
        <v>772.07692307692309</v>
      </c>
      <c r="P758" s="5">
        <f t="shared" si="70"/>
        <v>67.817567567567565</v>
      </c>
      <c r="Q758" s="17" t="str">
        <f t="shared" si="69"/>
        <v>theater</v>
      </c>
      <c r="R758" s="5" t="str">
        <f t="shared" si="71"/>
        <v>plays</v>
      </c>
      <c r="S758" s="11">
        <f t="shared" si="67"/>
        <v>42024.25</v>
      </c>
      <c r="T758" s="11">
        <f t="shared" si="68"/>
        <v>42030.25</v>
      </c>
    </row>
    <row r="759" spans="1:20" ht="17">
      <c r="A759">
        <v>757</v>
      </c>
      <c r="B759" s="3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7">
        <f t="shared" si="66"/>
        <v>406.85714285714283</v>
      </c>
      <c r="P759" s="5">
        <f t="shared" si="70"/>
        <v>49.964912280701753</v>
      </c>
      <c r="Q759" s="17" t="str">
        <f t="shared" si="69"/>
        <v>film &amp; video</v>
      </c>
      <c r="R759" s="5" t="str">
        <f t="shared" si="71"/>
        <v>drama</v>
      </c>
      <c r="S759" s="11">
        <f t="shared" si="67"/>
        <v>40675.208333333336</v>
      </c>
      <c r="T759" s="11">
        <f t="shared" si="68"/>
        <v>40679.208333333336</v>
      </c>
    </row>
    <row r="760" spans="1:20" ht="17">
      <c r="A760">
        <v>758</v>
      </c>
      <c r="B760" s="3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7">
        <f t="shared" si="66"/>
        <v>564.20608108108104</v>
      </c>
      <c r="P760" s="5">
        <f t="shared" si="70"/>
        <v>110.01646903820817</v>
      </c>
      <c r="Q760" s="17" t="str">
        <f t="shared" si="69"/>
        <v>music</v>
      </c>
      <c r="R760" s="5" t="str">
        <f t="shared" si="71"/>
        <v>rock</v>
      </c>
      <c r="S760" s="11">
        <f t="shared" si="67"/>
        <v>41936.208333333336</v>
      </c>
      <c r="T760" s="11">
        <f t="shared" si="68"/>
        <v>41945.208333333336</v>
      </c>
    </row>
    <row r="761" spans="1:20" ht="34">
      <c r="A761">
        <v>759</v>
      </c>
      <c r="B761" s="3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7">
        <f t="shared" si="66"/>
        <v>68.426865671641792</v>
      </c>
      <c r="P761" s="5">
        <f t="shared" si="70"/>
        <v>89.964678178963894</v>
      </c>
      <c r="Q761" s="17" t="str">
        <f t="shared" si="69"/>
        <v>music</v>
      </c>
      <c r="R761" s="5" t="str">
        <f t="shared" si="71"/>
        <v>electric music</v>
      </c>
      <c r="S761" s="11">
        <f t="shared" si="67"/>
        <v>43136.25</v>
      </c>
      <c r="T761" s="11">
        <f t="shared" si="68"/>
        <v>43166.25</v>
      </c>
    </row>
    <row r="762" spans="1:20" ht="17">
      <c r="A762">
        <v>760</v>
      </c>
      <c r="B762" s="3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7">
        <f t="shared" si="66"/>
        <v>34.351966873706004</v>
      </c>
      <c r="P762" s="5">
        <f t="shared" si="70"/>
        <v>79.009523809523813</v>
      </c>
      <c r="Q762" s="17" t="str">
        <f t="shared" si="69"/>
        <v>games</v>
      </c>
      <c r="R762" s="5" t="str">
        <f t="shared" si="71"/>
        <v>video games</v>
      </c>
      <c r="S762" s="11">
        <f t="shared" si="67"/>
        <v>43678.208333333328</v>
      </c>
      <c r="T762" s="11">
        <f t="shared" si="68"/>
        <v>43707.208333333328</v>
      </c>
    </row>
    <row r="763" spans="1:20" ht="17">
      <c r="A763">
        <v>761</v>
      </c>
      <c r="B763" s="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7">
        <f t="shared" si="66"/>
        <v>655.4545454545455</v>
      </c>
      <c r="P763" s="5">
        <f t="shared" si="70"/>
        <v>86.867469879518069</v>
      </c>
      <c r="Q763" s="17" t="str">
        <f t="shared" si="69"/>
        <v>music</v>
      </c>
      <c r="R763" s="5" t="str">
        <f t="shared" si="71"/>
        <v>rock</v>
      </c>
      <c r="S763" s="11">
        <f t="shared" si="67"/>
        <v>42938.208333333328</v>
      </c>
      <c r="T763" s="11">
        <f t="shared" si="68"/>
        <v>42943.208333333328</v>
      </c>
    </row>
    <row r="764" spans="1:20" ht="17">
      <c r="A764">
        <v>762</v>
      </c>
      <c r="B764" s="3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7">
        <f t="shared" si="66"/>
        <v>177.25714285714287</v>
      </c>
      <c r="P764" s="5">
        <f t="shared" si="70"/>
        <v>62.04</v>
      </c>
      <c r="Q764" s="17" t="str">
        <f t="shared" si="69"/>
        <v>music</v>
      </c>
      <c r="R764" s="5" t="str">
        <f t="shared" si="71"/>
        <v>jazz</v>
      </c>
      <c r="S764" s="11">
        <f t="shared" si="67"/>
        <v>41241.25</v>
      </c>
      <c r="T764" s="11">
        <f t="shared" si="68"/>
        <v>41252.25</v>
      </c>
    </row>
    <row r="765" spans="1:20" ht="17">
      <c r="A765">
        <v>763</v>
      </c>
      <c r="B765" s="3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7">
        <f t="shared" si="66"/>
        <v>113.17857142857143</v>
      </c>
      <c r="P765" s="5">
        <f t="shared" si="70"/>
        <v>26.970212765957445</v>
      </c>
      <c r="Q765" s="17" t="str">
        <f t="shared" si="69"/>
        <v>theater</v>
      </c>
      <c r="R765" s="5" t="str">
        <f t="shared" si="71"/>
        <v>plays</v>
      </c>
      <c r="S765" s="11">
        <f t="shared" si="67"/>
        <v>41037.208333333336</v>
      </c>
      <c r="T765" s="11">
        <f t="shared" si="68"/>
        <v>41072.208333333336</v>
      </c>
    </row>
    <row r="766" spans="1:20" ht="34">
      <c r="A766">
        <v>764</v>
      </c>
      <c r="B766" s="3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7">
        <f t="shared" si="66"/>
        <v>728.18181818181813</v>
      </c>
      <c r="P766" s="5">
        <f t="shared" si="70"/>
        <v>54.121621621621621</v>
      </c>
      <c r="Q766" s="17" t="str">
        <f t="shared" si="69"/>
        <v>music</v>
      </c>
      <c r="R766" s="5" t="str">
        <f t="shared" si="71"/>
        <v>rock</v>
      </c>
      <c r="S766" s="11">
        <f t="shared" si="67"/>
        <v>40676.208333333336</v>
      </c>
      <c r="T766" s="11">
        <f t="shared" si="68"/>
        <v>40684.208333333336</v>
      </c>
    </row>
    <row r="767" spans="1:20" ht="17">
      <c r="A767">
        <v>765</v>
      </c>
      <c r="B767" s="3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7">
        <f t="shared" si="66"/>
        <v>208.33333333333334</v>
      </c>
      <c r="P767" s="5">
        <f t="shared" si="70"/>
        <v>41.035353535353536</v>
      </c>
      <c r="Q767" s="17" t="str">
        <f t="shared" si="69"/>
        <v>music</v>
      </c>
      <c r="R767" s="5" t="str">
        <f t="shared" si="71"/>
        <v>indie rock</v>
      </c>
      <c r="S767" s="11">
        <f t="shared" si="67"/>
        <v>42840.208333333328</v>
      </c>
      <c r="T767" s="11">
        <f t="shared" si="68"/>
        <v>42865.208333333328</v>
      </c>
    </row>
    <row r="768" spans="1:20" ht="34">
      <c r="A768">
        <v>766</v>
      </c>
      <c r="B768" s="3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7">
        <f t="shared" si="66"/>
        <v>31.171232876712327</v>
      </c>
      <c r="P768" s="5">
        <f t="shared" si="70"/>
        <v>55.052419354838712</v>
      </c>
      <c r="Q768" s="17" t="str">
        <f t="shared" si="69"/>
        <v>film &amp; video</v>
      </c>
      <c r="R768" s="5" t="str">
        <f t="shared" si="71"/>
        <v>science fiction</v>
      </c>
      <c r="S768" s="11">
        <f t="shared" si="67"/>
        <v>43362.208333333328</v>
      </c>
      <c r="T768" s="11">
        <f t="shared" si="68"/>
        <v>43363.208333333328</v>
      </c>
    </row>
    <row r="769" spans="1:20" ht="17">
      <c r="A769">
        <v>767</v>
      </c>
      <c r="B769" s="3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7">
        <f t="shared" si="66"/>
        <v>56.967078189300409</v>
      </c>
      <c r="P769" s="5">
        <f t="shared" si="70"/>
        <v>107.93762183235867</v>
      </c>
      <c r="Q769" s="17" t="str">
        <f t="shared" si="69"/>
        <v>publishing</v>
      </c>
      <c r="R769" s="5" t="str">
        <f t="shared" si="71"/>
        <v>translations</v>
      </c>
      <c r="S769" s="11">
        <f t="shared" si="67"/>
        <v>42283.208333333328</v>
      </c>
      <c r="T769" s="11">
        <f t="shared" si="68"/>
        <v>42328.25</v>
      </c>
    </row>
    <row r="770" spans="1:20" ht="17">
      <c r="A770">
        <v>768</v>
      </c>
      <c r="B770" s="3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7">
        <f t="shared" ref="O770:O833" si="72">(E770*100)/D770</f>
        <v>231</v>
      </c>
      <c r="P770" s="5">
        <f t="shared" si="70"/>
        <v>73.92</v>
      </c>
      <c r="Q770" s="17" t="str">
        <f t="shared" si="69"/>
        <v>theater</v>
      </c>
      <c r="R770" s="5" t="str">
        <f t="shared" si="71"/>
        <v>plays</v>
      </c>
      <c r="S770" s="11">
        <f t="shared" ref="S770:S833" si="73">(((J770/60)/60)/24)+DATE(1970,1,1)</f>
        <v>41619.25</v>
      </c>
      <c r="T770" s="11">
        <f t="shared" ref="T770:T833" si="74">(((K770/60)/60)/24)+DATE(1970,1,1)</f>
        <v>41634.25</v>
      </c>
    </row>
    <row r="771" spans="1:20" ht="17">
      <c r="A771">
        <v>769</v>
      </c>
      <c r="B771" s="3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7">
        <f t="shared" si="72"/>
        <v>86.867834394904463</v>
      </c>
      <c r="P771" s="5">
        <f t="shared" si="70"/>
        <v>31.995894428152493</v>
      </c>
      <c r="Q771" s="17" t="str">
        <f t="shared" ref="Q771:Q834" si="75">LEFT(N771,FIND("/",N771)-1)</f>
        <v>games</v>
      </c>
      <c r="R771" s="5" t="str">
        <f t="shared" si="71"/>
        <v>video games</v>
      </c>
      <c r="S771" s="11">
        <f t="shared" si="73"/>
        <v>41501.208333333336</v>
      </c>
      <c r="T771" s="11">
        <f t="shared" si="74"/>
        <v>41527.208333333336</v>
      </c>
    </row>
    <row r="772" spans="1:20" ht="17">
      <c r="A772">
        <v>770</v>
      </c>
      <c r="B772" s="3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7">
        <f t="shared" si="72"/>
        <v>270.74418604651163</v>
      </c>
      <c r="P772" s="5">
        <f t="shared" ref="P772:P835" si="76">(E772/G772)</f>
        <v>53.898148148148145</v>
      </c>
      <c r="Q772" s="17" t="str">
        <f t="shared" si="75"/>
        <v>theater</v>
      </c>
      <c r="R772" s="5" t="str">
        <f t="shared" si="71"/>
        <v>plays</v>
      </c>
      <c r="S772" s="11">
        <f t="shared" si="73"/>
        <v>41743.208333333336</v>
      </c>
      <c r="T772" s="11">
        <f t="shared" si="74"/>
        <v>41750.208333333336</v>
      </c>
    </row>
    <row r="773" spans="1:20" ht="17">
      <c r="A773">
        <v>771</v>
      </c>
      <c r="B773" s="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7">
        <f t="shared" si="72"/>
        <v>49.446428571428569</v>
      </c>
      <c r="P773" s="5">
        <f t="shared" si="76"/>
        <v>106.5</v>
      </c>
      <c r="Q773" s="17" t="str">
        <f t="shared" si="75"/>
        <v>theater</v>
      </c>
      <c r="R773" s="5" t="str">
        <f t="shared" si="71"/>
        <v>plays</v>
      </c>
      <c r="S773" s="11">
        <f t="shared" si="73"/>
        <v>43491.25</v>
      </c>
      <c r="T773" s="11">
        <f t="shared" si="74"/>
        <v>43518.25</v>
      </c>
    </row>
    <row r="774" spans="1:20" ht="17">
      <c r="A774">
        <v>772</v>
      </c>
      <c r="B774" s="3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7">
        <f t="shared" si="72"/>
        <v>113.3596256684492</v>
      </c>
      <c r="P774" s="5">
        <f t="shared" si="76"/>
        <v>32.999805409612762</v>
      </c>
      <c r="Q774" s="17" t="str">
        <f t="shared" si="75"/>
        <v>music</v>
      </c>
      <c r="R774" s="5" t="str">
        <f t="shared" ref="R774:R837" si="77">RIGHT(N774,LEN(N774)-FIND("/",N774))</f>
        <v>indie rock</v>
      </c>
      <c r="S774" s="11">
        <f t="shared" si="73"/>
        <v>43505.25</v>
      </c>
      <c r="T774" s="11">
        <f t="shared" si="74"/>
        <v>43509.25</v>
      </c>
    </row>
    <row r="775" spans="1:20" ht="17">
      <c r="A775">
        <v>773</v>
      </c>
      <c r="B775" s="3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7">
        <f t="shared" si="72"/>
        <v>190.55555555555554</v>
      </c>
      <c r="P775" s="5">
        <f t="shared" si="76"/>
        <v>43.00254993625159</v>
      </c>
      <c r="Q775" s="17" t="str">
        <f t="shared" si="75"/>
        <v>theater</v>
      </c>
      <c r="R775" s="5" t="str">
        <f t="shared" si="77"/>
        <v>plays</v>
      </c>
      <c r="S775" s="11">
        <f t="shared" si="73"/>
        <v>42838.208333333328</v>
      </c>
      <c r="T775" s="11">
        <f t="shared" si="74"/>
        <v>42848.208333333328</v>
      </c>
    </row>
    <row r="776" spans="1:20" ht="17">
      <c r="A776">
        <v>774</v>
      </c>
      <c r="B776" s="3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7">
        <f t="shared" si="72"/>
        <v>135.5</v>
      </c>
      <c r="P776" s="5">
        <f t="shared" si="76"/>
        <v>86.858974358974365</v>
      </c>
      <c r="Q776" s="17" t="str">
        <f t="shared" si="75"/>
        <v>technology</v>
      </c>
      <c r="R776" s="5" t="str">
        <f t="shared" si="77"/>
        <v>web</v>
      </c>
      <c r="S776" s="11">
        <f t="shared" si="73"/>
        <v>42513.208333333328</v>
      </c>
      <c r="T776" s="11">
        <f t="shared" si="74"/>
        <v>42554.208333333328</v>
      </c>
    </row>
    <row r="777" spans="1:20" ht="34">
      <c r="A777">
        <v>775</v>
      </c>
      <c r="B777" s="3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7">
        <f t="shared" si="72"/>
        <v>10.297872340425531</v>
      </c>
      <c r="P777" s="5">
        <f t="shared" si="76"/>
        <v>96.8</v>
      </c>
      <c r="Q777" s="17" t="str">
        <f t="shared" si="75"/>
        <v>music</v>
      </c>
      <c r="R777" s="5" t="str">
        <f t="shared" si="77"/>
        <v>rock</v>
      </c>
      <c r="S777" s="11">
        <f t="shared" si="73"/>
        <v>41949.25</v>
      </c>
      <c r="T777" s="11">
        <f t="shared" si="74"/>
        <v>41959.25</v>
      </c>
    </row>
    <row r="778" spans="1:20" ht="17">
      <c r="A778">
        <v>776</v>
      </c>
      <c r="B778" s="3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7">
        <f t="shared" si="72"/>
        <v>65.544223826714799</v>
      </c>
      <c r="P778" s="5">
        <f t="shared" si="76"/>
        <v>32.995456610631528</v>
      </c>
      <c r="Q778" s="17" t="str">
        <f t="shared" si="75"/>
        <v>theater</v>
      </c>
      <c r="R778" s="5" t="str">
        <f t="shared" si="77"/>
        <v>plays</v>
      </c>
      <c r="S778" s="11">
        <f t="shared" si="73"/>
        <v>43650.208333333328</v>
      </c>
      <c r="T778" s="11">
        <f t="shared" si="74"/>
        <v>43668.208333333328</v>
      </c>
    </row>
    <row r="779" spans="1:20" ht="17">
      <c r="A779">
        <v>777</v>
      </c>
      <c r="B779" s="3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7">
        <f t="shared" si="72"/>
        <v>49.026652452025587</v>
      </c>
      <c r="P779" s="5">
        <f t="shared" si="76"/>
        <v>68.028106508875737</v>
      </c>
      <c r="Q779" s="17" t="str">
        <f t="shared" si="75"/>
        <v>theater</v>
      </c>
      <c r="R779" s="5" t="str">
        <f t="shared" si="77"/>
        <v>plays</v>
      </c>
      <c r="S779" s="11">
        <f t="shared" si="73"/>
        <v>40809.208333333336</v>
      </c>
      <c r="T779" s="11">
        <f t="shared" si="74"/>
        <v>40838.208333333336</v>
      </c>
    </row>
    <row r="780" spans="1:20" ht="17">
      <c r="A780">
        <v>778</v>
      </c>
      <c r="B780" s="3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7">
        <f t="shared" si="72"/>
        <v>787.92307692307691</v>
      </c>
      <c r="P780" s="5">
        <f t="shared" si="76"/>
        <v>58.867816091954026</v>
      </c>
      <c r="Q780" s="17" t="str">
        <f t="shared" si="75"/>
        <v>film &amp; video</v>
      </c>
      <c r="R780" s="5" t="str">
        <f t="shared" si="77"/>
        <v>animation</v>
      </c>
      <c r="S780" s="11">
        <f t="shared" si="73"/>
        <v>40768.208333333336</v>
      </c>
      <c r="T780" s="11">
        <f t="shared" si="74"/>
        <v>40773.208333333336</v>
      </c>
    </row>
    <row r="781" spans="1:20" ht="17">
      <c r="A781">
        <v>779</v>
      </c>
      <c r="B781" s="3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7">
        <f t="shared" si="72"/>
        <v>80.306347746090154</v>
      </c>
      <c r="P781" s="5">
        <f t="shared" si="76"/>
        <v>105.04572803850782</v>
      </c>
      <c r="Q781" s="17" t="str">
        <f t="shared" si="75"/>
        <v>theater</v>
      </c>
      <c r="R781" s="5" t="str">
        <f t="shared" si="77"/>
        <v>plays</v>
      </c>
      <c r="S781" s="11">
        <f t="shared" si="73"/>
        <v>42230.208333333328</v>
      </c>
      <c r="T781" s="11">
        <f t="shared" si="74"/>
        <v>42239.208333333328</v>
      </c>
    </row>
    <row r="782" spans="1:20" ht="34">
      <c r="A782">
        <v>780</v>
      </c>
      <c r="B782" s="3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7">
        <f t="shared" si="72"/>
        <v>106.29411764705883</v>
      </c>
      <c r="P782" s="5">
        <f t="shared" si="76"/>
        <v>33.054878048780488</v>
      </c>
      <c r="Q782" s="17" t="str">
        <f t="shared" si="75"/>
        <v>film &amp; video</v>
      </c>
      <c r="R782" s="5" t="str">
        <f t="shared" si="77"/>
        <v>drama</v>
      </c>
      <c r="S782" s="11">
        <f t="shared" si="73"/>
        <v>42573.208333333328</v>
      </c>
      <c r="T782" s="11">
        <f t="shared" si="74"/>
        <v>42592.208333333328</v>
      </c>
    </row>
    <row r="783" spans="1:20" ht="17">
      <c r="A783">
        <v>781</v>
      </c>
      <c r="B783" s="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7">
        <f t="shared" si="72"/>
        <v>50.735632183908045</v>
      </c>
      <c r="P783" s="5">
        <f t="shared" si="76"/>
        <v>78.821428571428569</v>
      </c>
      <c r="Q783" s="17" t="str">
        <f t="shared" si="75"/>
        <v>theater</v>
      </c>
      <c r="R783" s="5" t="str">
        <f t="shared" si="77"/>
        <v>plays</v>
      </c>
      <c r="S783" s="11">
        <f t="shared" si="73"/>
        <v>40482.208333333336</v>
      </c>
      <c r="T783" s="11">
        <f t="shared" si="74"/>
        <v>40533.25</v>
      </c>
    </row>
    <row r="784" spans="1:20" ht="17">
      <c r="A784">
        <v>782</v>
      </c>
      <c r="B784" s="3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7">
        <f t="shared" si="72"/>
        <v>215.31372549019608</v>
      </c>
      <c r="P784" s="5">
        <f t="shared" si="76"/>
        <v>68.204968944099377</v>
      </c>
      <c r="Q784" s="17" t="str">
        <f t="shared" si="75"/>
        <v>film &amp; video</v>
      </c>
      <c r="R784" s="5" t="str">
        <f t="shared" si="77"/>
        <v>animation</v>
      </c>
      <c r="S784" s="11">
        <f t="shared" si="73"/>
        <v>40603.25</v>
      </c>
      <c r="T784" s="11">
        <f t="shared" si="74"/>
        <v>40631.208333333336</v>
      </c>
    </row>
    <row r="785" spans="1:20" ht="17">
      <c r="A785">
        <v>783</v>
      </c>
      <c r="B785" s="3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7">
        <f t="shared" si="72"/>
        <v>141.22972972972974</v>
      </c>
      <c r="P785" s="5">
        <f t="shared" si="76"/>
        <v>75.731884057971016</v>
      </c>
      <c r="Q785" s="17" t="str">
        <f t="shared" si="75"/>
        <v>music</v>
      </c>
      <c r="R785" s="5" t="str">
        <f t="shared" si="77"/>
        <v>rock</v>
      </c>
      <c r="S785" s="11">
        <f t="shared" si="73"/>
        <v>41625.25</v>
      </c>
      <c r="T785" s="11">
        <f t="shared" si="74"/>
        <v>41632.25</v>
      </c>
    </row>
    <row r="786" spans="1:20" ht="17">
      <c r="A786">
        <v>784</v>
      </c>
      <c r="B786" s="3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7">
        <f t="shared" si="72"/>
        <v>115.33745781777277</v>
      </c>
      <c r="P786" s="5">
        <f t="shared" si="76"/>
        <v>30.996070133010882</v>
      </c>
      <c r="Q786" s="17" t="str">
        <f t="shared" si="75"/>
        <v>technology</v>
      </c>
      <c r="R786" s="5" t="str">
        <f t="shared" si="77"/>
        <v>web</v>
      </c>
      <c r="S786" s="11">
        <f t="shared" si="73"/>
        <v>42435.25</v>
      </c>
      <c r="T786" s="11">
        <f t="shared" si="74"/>
        <v>42446.208333333328</v>
      </c>
    </row>
    <row r="787" spans="1:20" ht="34">
      <c r="A787">
        <v>785</v>
      </c>
      <c r="B787" s="3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7">
        <f t="shared" si="72"/>
        <v>193.11940298507463</v>
      </c>
      <c r="P787" s="5">
        <f t="shared" si="76"/>
        <v>101.88188976377953</v>
      </c>
      <c r="Q787" s="17" t="str">
        <f t="shared" si="75"/>
        <v>film &amp; video</v>
      </c>
      <c r="R787" s="5" t="str">
        <f t="shared" si="77"/>
        <v>animation</v>
      </c>
      <c r="S787" s="11">
        <f t="shared" si="73"/>
        <v>43582.208333333328</v>
      </c>
      <c r="T787" s="11">
        <f t="shared" si="74"/>
        <v>43616.208333333328</v>
      </c>
    </row>
    <row r="788" spans="1:20" ht="17">
      <c r="A788">
        <v>786</v>
      </c>
      <c r="B788" s="3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7">
        <f t="shared" si="72"/>
        <v>729.73333333333335</v>
      </c>
      <c r="P788" s="5">
        <f t="shared" si="76"/>
        <v>52.879227053140099</v>
      </c>
      <c r="Q788" s="17" t="str">
        <f t="shared" si="75"/>
        <v>music</v>
      </c>
      <c r="R788" s="5" t="str">
        <f t="shared" si="77"/>
        <v>jazz</v>
      </c>
      <c r="S788" s="11">
        <f t="shared" si="73"/>
        <v>43186.208333333328</v>
      </c>
      <c r="T788" s="11">
        <f t="shared" si="74"/>
        <v>43193.208333333328</v>
      </c>
    </row>
    <row r="789" spans="1:20" ht="17">
      <c r="A789">
        <v>787</v>
      </c>
      <c r="B789" s="3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7">
        <f t="shared" si="72"/>
        <v>99.66339869281046</v>
      </c>
      <c r="P789" s="5">
        <f t="shared" si="76"/>
        <v>71.005820721769496</v>
      </c>
      <c r="Q789" s="17" t="str">
        <f t="shared" si="75"/>
        <v>music</v>
      </c>
      <c r="R789" s="5" t="str">
        <f t="shared" si="77"/>
        <v>rock</v>
      </c>
      <c r="S789" s="11">
        <f t="shared" si="73"/>
        <v>40684.208333333336</v>
      </c>
      <c r="T789" s="11">
        <f t="shared" si="74"/>
        <v>40693.208333333336</v>
      </c>
    </row>
    <row r="790" spans="1:20" ht="17">
      <c r="A790">
        <v>788</v>
      </c>
      <c r="B790" s="3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7">
        <f t="shared" si="72"/>
        <v>88.166666666666671</v>
      </c>
      <c r="P790" s="5">
        <f t="shared" si="76"/>
        <v>102.38709677419355</v>
      </c>
      <c r="Q790" s="17" t="str">
        <f t="shared" si="75"/>
        <v>film &amp; video</v>
      </c>
      <c r="R790" s="5" t="str">
        <f t="shared" si="77"/>
        <v>animation</v>
      </c>
      <c r="S790" s="11">
        <f t="shared" si="73"/>
        <v>41202.208333333336</v>
      </c>
      <c r="T790" s="11">
        <f t="shared" si="74"/>
        <v>41223.25</v>
      </c>
    </row>
    <row r="791" spans="1:20" ht="17">
      <c r="A791">
        <v>789</v>
      </c>
      <c r="B791" s="3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7">
        <f t="shared" si="72"/>
        <v>37.233333333333334</v>
      </c>
      <c r="P791" s="5">
        <f t="shared" si="76"/>
        <v>74.466666666666669</v>
      </c>
      <c r="Q791" s="17" t="str">
        <f t="shared" si="75"/>
        <v>theater</v>
      </c>
      <c r="R791" s="5" t="str">
        <f t="shared" si="77"/>
        <v>plays</v>
      </c>
      <c r="S791" s="11">
        <f t="shared" si="73"/>
        <v>41786.208333333336</v>
      </c>
      <c r="T791" s="11">
        <f t="shared" si="74"/>
        <v>41823.208333333336</v>
      </c>
    </row>
    <row r="792" spans="1:20" ht="17">
      <c r="A792">
        <v>790</v>
      </c>
      <c r="B792" s="3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7">
        <f t="shared" si="72"/>
        <v>30.540075309306079</v>
      </c>
      <c r="P792" s="5">
        <f t="shared" si="76"/>
        <v>51.009883198562441</v>
      </c>
      <c r="Q792" s="17" t="str">
        <f t="shared" si="75"/>
        <v>theater</v>
      </c>
      <c r="R792" s="5" t="str">
        <f t="shared" si="77"/>
        <v>plays</v>
      </c>
      <c r="S792" s="11">
        <f t="shared" si="73"/>
        <v>40223.25</v>
      </c>
      <c r="T792" s="11">
        <f t="shared" si="74"/>
        <v>40229.25</v>
      </c>
    </row>
    <row r="793" spans="1:20" ht="17">
      <c r="A793">
        <v>791</v>
      </c>
      <c r="B793" s="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7">
        <f t="shared" si="72"/>
        <v>25.714285714285715</v>
      </c>
      <c r="P793" s="5">
        <f t="shared" si="76"/>
        <v>90</v>
      </c>
      <c r="Q793" s="17" t="str">
        <f t="shared" si="75"/>
        <v>food</v>
      </c>
      <c r="R793" s="5" t="str">
        <f t="shared" si="77"/>
        <v>food trucks</v>
      </c>
      <c r="S793" s="11">
        <f t="shared" si="73"/>
        <v>42715.25</v>
      </c>
      <c r="T793" s="11">
        <f t="shared" si="74"/>
        <v>42731.25</v>
      </c>
    </row>
    <row r="794" spans="1:20" ht="17">
      <c r="A794">
        <v>792</v>
      </c>
      <c r="B794" s="3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7">
        <f t="shared" si="72"/>
        <v>34</v>
      </c>
      <c r="P794" s="5">
        <f t="shared" si="76"/>
        <v>97.142857142857139</v>
      </c>
      <c r="Q794" s="17" t="str">
        <f t="shared" si="75"/>
        <v>theater</v>
      </c>
      <c r="R794" s="5" t="str">
        <f t="shared" si="77"/>
        <v>plays</v>
      </c>
      <c r="S794" s="11">
        <f t="shared" si="73"/>
        <v>41451.208333333336</v>
      </c>
      <c r="T794" s="11">
        <f t="shared" si="74"/>
        <v>41479.208333333336</v>
      </c>
    </row>
    <row r="795" spans="1:20" ht="17">
      <c r="A795">
        <v>793</v>
      </c>
      <c r="B795" s="3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7">
        <f t="shared" si="72"/>
        <v>1185.909090909091</v>
      </c>
      <c r="P795" s="5">
        <f t="shared" si="76"/>
        <v>72.071823204419886</v>
      </c>
      <c r="Q795" s="17" t="str">
        <f t="shared" si="75"/>
        <v>publishing</v>
      </c>
      <c r="R795" s="5" t="str">
        <f t="shared" si="77"/>
        <v>nonfiction</v>
      </c>
      <c r="S795" s="11">
        <f t="shared" si="73"/>
        <v>41450.208333333336</v>
      </c>
      <c r="T795" s="11">
        <f t="shared" si="74"/>
        <v>41454.208333333336</v>
      </c>
    </row>
    <row r="796" spans="1:20" ht="17">
      <c r="A796">
        <v>794</v>
      </c>
      <c r="B796" s="3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7">
        <f t="shared" si="72"/>
        <v>125.39393939393939</v>
      </c>
      <c r="P796" s="5">
        <f t="shared" si="76"/>
        <v>75.236363636363635</v>
      </c>
      <c r="Q796" s="17" t="str">
        <f t="shared" si="75"/>
        <v>music</v>
      </c>
      <c r="R796" s="5" t="str">
        <f t="shared" si="77"/>
        <v>rock</v>
      </c>
      <c r="S796" s="11">
        <f t="shared" si="73"/>
        <v>43091.25</v>
      </c>
      <c r="T796" s="11">
        <f t="shared" si="74"/>
        <v>43103.25</v>
      </c>
    </row>
    <row r="797" spans="1:20" ht="34">
      <c r="A797">
        <v>795</v>
      </c>
      <c r="B797" s="3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7">
        <f t="shared" si="72"/>
        <v>14.394366197183098</v>
      </c>
      <c r="P797" s="5">
        <f t="shared" si="76"/>
        <v>32.967741935483872</v>
      </c>
      <c r="Q797" s="17" t="str">
        <f t="shared" si="75"/>
        <v>film &amp; video</v>
      </c>
      <c r="R797" s="5" t="str">
        <f t="shared" si="77"/>
        <v>drama</v>
      </c>
      <c r="S797" s="11">
        <f t="shared" si="73"/>
        <v>42675.208333333328</v>
      </c>
      <c r="T797" s="11">
        <f t="shared" si="74"/>
        <v>42678.208333333328</v>
      </c>
    </row>
    <row r="798" spans="1:20" ht="17">
      <c r="A798">
        <v>796</v>
      </c>
      <c r="B798" s="3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7">
        <f t="shared" si="72"/>
        <v>54.807692307692307</v>
      </c>
      <c r="P798" s="5">
        <f t="shared" si="76"/>
        <v>54.807692307692307</v>
      </c>
      <c r="Q798" s="17" t="str">
        <f t="shared" si="75"/>
        <v>games</v>
      </c>
      <c r="R798" s="5" t="str">
        <f t="shared" si="77"/>
        <v>mobile games</v>
      </c>
      <c r="S798" s="11">
        <f t="shared" si="73"/>
        <v>41859.208333333336</v>
      </c>
      <c r="T798" s="11">
        <f t="shared" si="74"/>
        <v>41866.208333333336</v>
      </c>
    </row>
    <row r="799" spans="1:20" ht="17">
      <c r="A799">
        <v>797</v>
      </c>
      <c r="B799" s="3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7">
        <f t="shared" si="72"/>
        <v>109.63157894736842</v>
      </c>
      <c r="P799" s="5">
        <f t="shared" si="76"/>
        <v>45.037837837837834</v>
      </c>
      <c r="Q799" s="17" t="str">
        <f t="shared" si="75"/>
        <v>technology</v>
      </c>
      <c r="R799" s="5" t="str">
        <f t="shared" si="77"/>
        <v>web</v>
      </c>
      <c r="S799" s="11">
        <f t="shared" si="73"/>
        <v>43464.25</v>
      </c>
      <c r="T799" s="11">
        <f t="shared" si="74"/>
        <v>43487.25</v>
      </c>
    </row>
    <row r="800" spans="1:20" ht="17">
      <c r="A800">
        <v>798</v>
      </c>
      <c r="B800" s="3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7">
        <f t="shared" si="72"/>
        <v>188.47058823529412</v>
      </c>
      <c r="P800" s="5">
        <f t="shared" si="76"/>
        <v>52.958677685950413</v>
      </c>
      <c r="Q800" s="17" t="str">
        <f t="shared" si="75"/>
        <v>theater</v>
      </c>
      <c r="R800" s="5" t="str">
        <f t="shared" si="77"/>
        <v>plays</v>
      </c>
      <c r="S800" s="11">
        <f t="shared" si="73"/>
        <v>41060.208333333336</v>
      </c>
      <c r="T800" s="11">
        <f t="shared" si="74"/>
        <v>41088.208333333336</v>
      </c>
    </row>
    <row r="801" spans="1:20" ht="17">
      <c r="A801">
        <v>799</v>
      </c>
      <c r="B801" s="3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7">
        <f t="shared" si="72"/>
        <v>87.008284023668637</v>
      </c>
      <c r="P801" s="5">
        <f t="shared" si="76"/>
        <v>60.017959183673469</v>
      </c>
      <c r="Q801" s="17" t="str">
        <f t="shared" si="75"/>
        <v>theater</v>
      </c>
      <c r="R801" s="5" t="str">
        <f t="shared" si="77"/>
        <v>plays</v>
      </c>
      <c r="S801" s="11">
        <f t="shared" si="73"/>
        <v>42399.25</v>
      </c>
      <c r="T801" s="11">
        <f t="shared" si="74"/>
        <v>42403.25</v>
      </c>
    </row>
    <row r="802" spans="1:20" ht="17">
      <c r="A802">
        <v>800</v>
      </c>
      <c r="B802" s="3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7">
        <f t="shared" si="72"/>
        <v>1</v>
      </c>
      <c r="P802" s="5">
        <f t="shared" si="76"/>
        <v>1</v>
      </c>
      <c r="Q802" s="17" t="str">
        <f t="shared" si="75"/>
        <v>music</v>
      </c>
      <c r="R802" s="5" t="str">
        <f t="shared" si="77"/>
        <v>rock</v>
      </c>
      <c r="S802" s="11">
        <f t="shared" si="73"/>
        <v>42167.208333333328</v>
      </c>
      <c r="T802" s="11">
        <f t="shared" si="74"/>
        <v>42171.208333333328</v>
      </c>
    </row>
    <row r="803" spans="1:20" ht="17">
      <c r="A803">
        <v>801</v>
      </c>
      <c r="B803" s="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7">
        <f t="shared" si="72"/>
        <v>202.91304347826087</v>
      </c>
      <c r="P803" s="5">
        <f t="shared" si="76"/>
        <v>44.028301886792455</v>
      </c>
      <c r="Q803" s="17" t="str">
        <f t="shared" si="75"/>
        <v>photography</v>
      </c>
      <c r="R803" s="5" t="str">
        <f t="shared" si="77"/>
        <v>photography books</v>
      </c>
      <c r="S803" s="11">
        <f t="shared" si="73"/>
        <v>43830.25</v>
      </c>
      <c r="T803" s="11">
        <f t="shared" si="74"/>
        <v>43852.25</v>
      </c>
    </row>
    <row r="804" spans="1:20" ht="34">
      <c r="A804">
        <v>802</v>
      </c>
      <c r="B804" s="3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7">
        <f t="shared" si="72"/>
        <v>197.03225806451613</v>
      </c>
      <c r="P804" s="5">
        <f t="shared" si="76"/>
        <v>86.028169014084511</v>
      </c>
      <c r="Q804" s="17" t="str">
        <f t="shared" si="75"/>
        <v>photography</v>
      </c>
      <c r="R804" s="5" t="str">
        <f t="shared" si="77"/>
        <v>photography books</v>
      </c>
      <c r="S804" s="11">
        <f t="shared" si="73"/>
        <v>43650.208333333328</v>
      </c>
      <c r="T804" s="11">
        <f t="shared" si="74"/>
        <v>43652.208333333328</v>
      </c>
    </row>
    <row r="805" spans="1:20" ht="34">
      <c r="A805">
        <v>803</v>
      </c>
      <c r="B805" s="3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7">
        <f t="shared" si="72"/>
        <v>107</v>
      </c>
      <c r="P805" s="5">
        <f t="shared" si="76"/>
        <v>28.012875536480685</v>
      </c>
      <c r="Q805" s="17" t="str">
        <f t="shared" si="75"/>
        <v>theater</v>
      </c>
      <c r="R805" s="5" t="str">
        <f t="shared" si="77"/>
        <v>plays</v>
      </c>
      <c r="S805" s="11">
        <f t="shared" si="73"/>
        <v>43492.25</v>
      </c>
      <c r="T805" s="11">
        <f t="shared" si="74"/>
        <v>43526.25</v>
      </c>
    </row>
    <row r="806" spans="1:20" ht="17">
      <c r="A806">
        <v>804</v>
      </c>
      <c r="B806" s="3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7">
        <f t="shared" si="72"/>
        <v>268.73076923076923</v>
      </c>
      <c r="P806" s="5">
        <f t="shared" si="76"/>
        <v>32.050458715596328</v>
      </c>
      <c r="Q806" s="17" t="str">
        <f t="shared" si="75"/>
        <v>music</v>
      </c>
      <c r="R806" s="5" t="str">
        <f t="shared" si="77"/>
        <v>rock</v>
      </c>
      <c r="S806" s="11">
        <f t="shared" si="73"/>
        <v>43102.25</v>
      </c>
      <c r="T806" s="11">
        <f t="shared" si="74"/>
        <v>43122.25</v>
      </c>
    </row>
    <row r="807" spans="1:20" ht="34">
      <c r="A807">
        <v>805</v>
      </c>
      <c r="B807" s="3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7">
        <f t="shared" si="72"/>
        <v>50.845360824742265</v>
      </c>
      <c r="P807" s="5">
        <f t="shared" si="76"/>
        <v>73.611940298507463</v>
      </c>
      <c r="Q807" s="17" t="str">
        <f t="shared" si="75"/>
        <v>film &amp; video</v>
      </c>
      <c r="R807" s="5" t="str">
        <f t="shared" si="77"/>
        <v>documentary</v>
      </c>
      <c r="S807" s="11">
        <f t="shared" si="73"/>
        <v>41958.25</v>
      </c>
      <c r="T807" s="11">
        <f t="shared" si="74"/>
        <v>42009.25</v>
      </c>
    </row>
    <row r="808" spans="1:20" ht="17">
      <c r="A808">
        <v>806</v>
      </c>
      <c r="B808" s="3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7">
        <f t="shared" si="72"/>
        <v>1180.2857142857142</v>
      </c>
      <c r="P808" s="5">
        <f t="shared" si="76"/>
        <v>108.71052631578948</v>
      </c>
      <c r="Q808" s="17" t="str">
        <f t="shared" si="75"/>
        <v>film &amp; video</v>
      </c>
      <c r="R808" s="5" t="str">
        <f t="shared" si="77"/>
        <v>drama</v>
      </c>
      <c r="S808" s="11">
        <f t="shared" si="73"/>
        <v>40973.25</v>
      </c>
      <c r="T808" s="11">
        <f t="shared" si="74"/>
        <v>40997.208333333336</v>
      </c>
    </row>
    <row r="809" spans="1:20" ht="17">
      <c r="A809">
        <v>807</v>
      </c>
      <c r="B809" s="3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7">
        <f t="shared" si="72"/>
        <v>264</v>
      </c>
      <c r="P809" s="5">
        <f t="shared" si="76"/>
        <v>42.97674418604651</v>
      </c>
      <c r="Q809" s="17" t="str">
        <f t="shared" si="75"/>
        <v>theater</v>
      </c>
      <c r="R809" s="5" t="str">
        <f t="shared" si="77"/>
        <v>plays</v>
      </c>
      <c r="S809" s="11">
        <f t="shared" si="73"/>
        <v>43753.208333333328</v>
      </c>
      <c r="T809" s="11">
        <f t="shared" si="74"/>
        <v>43797.25</v>
      </c>
    </row>
    <row r="810" spans="1:20" ht="17">
      <c r="A810">
        <v>808</v>
      </c>
      <c r="B810" s="3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7">
        <f t="shared" si="72"/>
        <v>30.442307692307693</v>
      </c>
      <c r="P810" s="5">
        <f t="shared" si="76"/>
        <v>83.315789473684205</v>
      </c>
      <c r="Q810" s="17" t="str">
        <f t="shared" si="75"/>
        <v>food</v>
      </c>
      <c r="R810" s="5" t="str">
        <f t="shared" si="77"/>
        <v>food trucks</v>
      </c>
      <c r="S810" s="11">
        <f t="shared" si="73"/>
        <v>42507.208333333328</v>
      </c>
      <c r="T810" s="11">
        <f t="shared" si="74"/>
        <v>42524.208333333328</v>
      </c>
    </row>
    <row r="811" spans="1:20" ht="17">
      <c r="A811">
        <v>809</v>
      </c>
      <c r="B811" s="3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7">
        <f t="shared" si="72"/>
        <v>62.88068181818182</v>
      </c>
      <c r="P811" s="5">
        <f t="shared" si="76"/>
        <v>42</v>
      </c>
      <c r="Q811" s="17" t="str">
        <f t="shared" si="75"/>
        <v>film &amp; video</v>
      </c>
      <c r="R811" s="5" t="str">
        <f t="shared" si="77"/>
        <v>documentary</v>
      </c>
      <c r="S811" s="11">
        <f t="shared" si="73"/>
        <v>41135.208333333336</v>
      </c>
      <c r="T811" s="11">
        <f t="shared" si="74"/>
        <v>41136.208333333336</v>
      </c>
    </row>
    <row r="812" spans="1:20" ht="34">
      <c r="A812">
        <v>810</v>
      </c>
      <c r="B812" s="3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7">
        <f t="shared" si="72"/>
        <v>193.125</v>
      </c>
      <c r="P812" s="5">
        <f t="shared" si="76"/>
        <v>55.927601809954751</v>
      </c>
      <c r="Q812" s="17" t="str">
        <f t="shared" si="75"/>
        <v>theater</v>
      </c>
      <c r="R812" s="5" t="str">
        <f t="shared" si="77"/>
        <v>plays</v>
      </c>
      <c r="S812" s="11">
        <f t="shared" si="73"/>
        <v>43067.25</v>
      </c>
      <c r="T812" s="11">
        <f t="shared" si="74"/>
        <v>43077.25</v>
      </c>
    </row>
    <row r="813" spans="1:20" ht="17">
      <c r="A813">
        <v>811</v>
      </c>
      <c r="B813" s="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7">
        <f t="shared" si="72"/>
        <v>77.1027027027027</v>
      </c>
      <c r="P813" s="5">
        <f t="shared" si="76"/>
        <v>105.03681885125184</v>
      </c>
      <c r="Q813" s="17" t="str">
        <f t="shared" si="75"/>
        <v>games</v>
      </c>
      <c r="R813" s="5" t="str">
        <f t="shared" si="77"/>
        <v>video games</v>
      </c>
      <c r="S813" s="11">
        <f t="shared" si="73"/>
        <v>42378.25</v>
      </c>
      <c r="T813" s="11">
        <f t="shared" si="74"/>
        <v>42380.25</v>
      </c>
    </row>
    <row r="814" spans="1:20" ht="17">
      <c r="A814">
        <v>812</v>
      </c>
      <c r="B814" s="3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7">
        <f t="shared" si="72"/>
        <v>225.52763819095478</v>
      </c>
      <c r="P814" s="5">
        <f t="shared" si="76"/>
        <v>48</v>
      </c>
      <c r="Q814" s="17" t="str">
        <f t="shared" si="75"/>
        <v>publishing</v>
      </c>
      <c r="R814" s="5" t="str">
        <f t="shared" si="77"/>
        <v>nonfiction</v>
      </c>
      <c r="S814" s="11">
        <f t="shared" si="73"/>
        <v>43206.208333333328</v>
      </c>
      <c r="T814" s="11">
        <f t="shared" si="74"/>
        <v>43211.208333333328</v>
      </c>
    </row>
    <row r="815" spans="1:20" ht="17">
      <c r="A815">
        <v>813</v>
      </c>
      <c r="B815" s="3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7">
        <f t="shared" si="72"/>
        <v>239.40625</v>
      </c>
      <c r="P815" s="5">
        <f t="shared" si="76"/>
        <v>112.66176470588235</v>
      </c>
      <c r="Q815" s="17" t="str">
        <f t="shared" si="75"/>
        <v>games</v>
      </c>
      <c r="R815" s="5" t="str">
        <f t="shared" si="77"/>
        <v>video games</v>
      </c>
      <c r="S815" s="11">
        <f t="shared" si="73"/>
        <v>41148.208333333336</v>
      </c>
      <c r="T815" s="11">
        <f t="shared" si="74"/>
        <v>41158.208333333336</v>
      </c>
    </row>
    <row r="816" spans="1:20" ht="17">
      <c r="A816">
        <v>814</v>
      </c>
      <c r="B816" s="3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7">
        <f t="shared" si="72"/>
        <v>92.1875</v>
      </c>
      <c r="P816" s="5">
        <f t="shared" si="76"/>
        <v>81.944444444444443</v>
      </c>
      <c r="Q816" s="17" t="str">
        <f t="shared" si="75"/>
        <v>music</v>
      </c>
      <c r="R816" s="5" t="str">
        <f t="shared" si="77"/>
        <v>rock</v>
      </c>
      <c r="S816" s="11">
        <f t="shared" si="73"/>
        <v>42517.208333333328</v>
      </c>
      <c r="T816" s="11">
        <f t="shared" si="74"/>
        <v>42519.208333333328</v>
      </c>
    </row>
    <row r="817" spans="1:20" ht="34">
      <c r="A817">
        <v>815</v>
      </c>
      <c r="B817" s="3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7">
        <f t="shared" si="72"/>
        <v>130.23333333333332</v>
      </c>
      <c r="P817" s="5">
        <f t="shared" si="76"/>
        <v>64.049180327868854</v>
      </c>
      <c r="Q817" s="17" t="str">
        <f t="shared" si="75"/>
        <v>music</v>
      </c>
      <c r="R817" s="5" t="str">
        <f t="shared" si="77"/>
        <v>rock</v>
      </c>
      <c r="S817" s="11">
        <f t="shared" si="73"/>
        <v>43068.25</v>
      </c>
      <c r="T817" s="11">
        <f t="shared" si="74"/>
        <v>43094.25</v>
      </c>
    </row>
    <row r="818" spans="1:20" ht="34">
      <c r="A818">
        <v>816</v>
      </c>
      <c r="B818" s="3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7">
        <f t="shared" si="72"/>
        <v>615.21739130434787</v>
      </c>
      <c r="P818" s="5">
        <f t="shared" si="76"/>
        <v>106.39097744360902</v>
      </c>
      <c r="Q818" s="17" t="str">
        <f t="shared" si="75"/>
        <v>theater</v>
      </c>
      <c r="R818" s="5" t="str">
        <f t="shared" si="77"/>
        <v>plays</v>
      </c>
      <c r="S818" s="11">
        <f t="shared" si="73"/>
        <v>41680.25</v>
      </c>
      <c r="T818" s="11">
        <f t="shared" si="74"/>
        <v>41682.25</v>
      </c>
    </row>
    <row r="819" spans="1:20" ht="17">
      <c r="A819">
        <v>817</v>
      </c>
      <c r="B819" s="3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7">
        <f t="shared" si="72"/>
        <v>368.79532163742692</v>
      </c>
      <c r="P819" s="5">
        <f t="shared" si="76"/>
        <v>76.011249497790274</v>
      </c>
      <c r="Q819" s="17" t="str">
        <f t="shared" si="75"/>
        <v>publishing</v>
      </c>
      <c r="R819" s="5" t="str">
        <f t="shared" si="77"/>
        <v>nonfiction</v>
      </c>
      <c r="S819" s="11">
        <f t="shared" si="73"/>
        <v>43589.208333333328</v>
      </c>
      <c r="T819" s="11">
        <f t="shared" si="74"/>
        <v>43617.208333333328</v>
      </c>
    </row>
    <row r="820" spans="1:20" ht="17">
      <c r="A820">
        <v>818</v>
      </c>
      <c r="B820" s="3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7">
        <f t="shared" si="72"/>
        <v>1094.8571428571429</v>
      </c>
      <c r="P820" s="5">
        <f t="shared" si="76"/>
        <v>111.07246376811594</v>
      </c>
      <c r="Q820" s="17" t="str">
        <f t="shared" si="75"/>
        <v>theater</v>
      </c>
      <c r="R820" s="5" t="str">
        <f t="shared" si="77"/>
        <v>plays</v>
      </c>
      <c r="S820" s="11">
        <f t="shared" si="73"/>
        <v>43486.25</v>
      </c>
      <c r="T820" s="11">
        <f t="shared" si="74"/>
        <v>43499.25</v>
      </c>
    </row>
    <row r="821" spans="1:20" ht="34">
      <c r="A821">
        <v>819</v>
      </c>
      <c r="B821" s="3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7">
        <f t="shared" si="72"/>
        <v>50.662921348314605</v>
      </c>
      <c r="P821" s="5">
        <f t="shared" si="76"/>
        <v>95.936170212765958</v>
      </c>
      <c r="Q821" s="17" t="str">
        <f t="shared" si="75"/>
        <v>games</v>
      </c>
      <c r="R821" s="5" t="str">
        <f t="shared" si="77"/>
        <v>video games</v>
      </c>
      <c r="S821" s="11">
        <f t="shared" si="73"/>
        <v>41237.25</v>
      </c>
      <c r="T821" s="11">
        <f t="shared" si="74"/>
        <v>41252.25</v>
      </c>
    </row>
    <row r="822" spans="1:20" ht="17">
      <c r="A822">
        <v>820</v>
      </c>
      <c r="B822" s="3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7">
        <f t="shared" si="72"/>
        <v>800.6</v>
      </c>
      <c r="P822" s="5">
        <f t="shared" si="76"/>
        <v>43.043010752688176</v>
      </c>
      <c r="Q822" s="17" t="str">
        <f t="shared" si="75"/>
        <v>music</v>
      </c>
      <c r="R822" s="5" t="str">
        <f t="shared" si="77"/>
        <v>rock</v>
      </c>
      <c r="S822" s="11">
        <f t="shared" si="73"/>
        <v>43310.208333333328</v>
      </c>
      <c r="T822" s="11">
        <f t="shared" si="74"/>
        <v>43323.208333333328</v>
      </c>
    </row>
    <row r="823" spans="1:20" ht="17">
      <c r="A823">
        <v>821</v>
      </c>
      <c r="B823" s="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7">
        <f t="shared" si="72"/>
        <v>291.28571428571428</v>
      </c>
      <c r="P823" s="5">
        <f t="shared" si="76"/>
        <v>67.966666666666669</v>
      </c>
      <c r="Q823" s="17" t="str">
        <f t="shared" si="75"/>
        <v>film &amp; video</v>
      </c>
      <c r="R823" s="5" t="str">
        <f t="shared" si="77"/>
        <v>documentary</v>
      </c>
      <c r="S823" s="11">
        <f t="shared" si="73"/>
        <v>42794.25</v>
      </c>
      <c r="T823" s="11">
        <f t="shared" si="74"/>
        <v>42807.208333333328</v>
      </c>
    </row>
    <row r="824" spans="1:20" ht="17">
      <c r="A824">
        <v>822</v>
      </c>
      <c r="B824" s="3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7">
        <f t="shared" si="72"/>
        <v>349.96666666666664</v>
      </c>
      <c r="P824" s="5">
        <f t="shared" si="76"/>
        <v>89.991428571428571</v>
      </c>
      <c r="Q824" s="17" t="str">
        <f t="shared" si="75"/>
        <v>music</v>
      </c>
      <c r="R824" s="5" t="str">
        <f t="shared" si="77"/>
        <v>rock</v>
      </c>
      <c r="S824" s="11">
        <f t="shared" si="73"/>
        <v>41698.25</v>
      </c>
      <c r="T824" s="11">
        <f t="shared" si="74"/>
        <v>41715.208333333336</v>
      </c>
    </row>
    <row r="825" spans="1:20" ht="34">
      <c r="A825">
        <v>823</v>
      </c>
      <c r="B825" s="3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7">
        <f t="shared" si="72"/>
        <v>357.07317073170731</v>
      </c>
      <c r="P825" s="5">
        <f t="shared" si="76"/>
        <v>58.095238095238095</v>
      </c>
      <c r="Q825" s="17" t="str">
        <f t="shared" si="75"/>
        <v>music</v>
      </c>
      <c r="R825" s="5" t="str">
        <f t="shared" si="77"/>
        <v>rock</v>
      </c>
      <c r="S825" s="11">
        <f t="shared" si="73"/>
        <v>41892.208333333336</v>
      </c>
      <c r="T825" s="11">
        <f t="shared" si="74"/>
        <v>41917.208333333336</v>
      </c>
    </row>
    <row r="826" spans="1:20" ht="17">
      <c r="A826">
        <v>824</v>
      </c>
      <c r="B826" s="3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7">
        <f t="shared" si="72"/>
        <v>126.48941176470588</v>
      </c>
      <c r="P826" s="5">
        <f t="shared" si="76"/>
        <v>83.996875000000003</v>
      </c>
      <c r="Q826" s="17" t="str">
        <f t="shared" si="75"/>
        <v>publishing</v>
      </c>
      <c r="R826" s="5" t="str">
        <f t="shared" si="77"/>
        <v>nonfiction</v>
      </c>
      <c r="S826" s="11">
        <f t="shared" si="73"/>
        <v>40348.208333333336</v>
      </c>
      <c r="T826" s="11">
        <f t="shared" si="74"/>
        <v>40380.208333333336</v>
      </c>
    </row>
    <row r="827" spans="1:20" ht="17">
      <c r="A827">
        <v>825</v>
      </c>
      <c r="B827" s="3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7">
        <f t="shared" si="72"/>
        <v>387.5</v>
      </c>
      <c r="P827" s="5">
        <f t="shared" si="76"/>
        <v>88.853503184713375</v>
      </c>
      <c r="Q827" s="17" t="str">
        <f t="shared" si="75"/>
        <v>film &amp; video</v>
      </c>
      <c r="R827" s="5" t="str">
        <f t="shared" si="77"/>
        <v>shorts</v>
      </c>
      <c r="S827" s="11">
        <f t="shared" si="73"/>
        <v>42941.208333333328</v>
      </c>
      <c r="T827" s="11">
        <f t="shared" si="74"/>
        <v>42953.208333333328</v>
      </c>
    </row>
    <row r="828" spans="1:20" ht="34">
      <c r="A828">
        <v>826</v>
      </c>
      <c r="B828" s="3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7">
        <f t="shared" si="72"/>
        <v>457.03571428571428</v>
      </c>
      <c r="P828" s="5">
        <f t="shared" si="76"/>
        <v>65.963917525773198</v>
      </c>
      <c r="Q828" s="17" t="str">
        <f t="shared" si="75"/>
        <v>theater</v>
      </c>
      <c r="R828" s="5" t="str">
        <f t="shared" si="77"/>
        <v>plays</v>
      </c>
      <c r="S828" s="11">
        <f t="shared" si="73"/>
        <v>40525.25</v>
      </c>
      <c r="T828" s="11">
        <f t="shared" si="74"/>
        <v>40553.25</v>
      </c>
    </row>
    <row r="829" spans="1:20" ht="34">
      <c r="A829">
        <v>827</v>
      </c>
      <c r="B829" s="3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7">
        <f t="shared" si="72"/>
        <v>266.69565217391306</v>
      </c>
      <c r="P829" s="5">
        <f t="shared" si="76"/>
        <v>74.804878048780495</v>
      </c>
      <c r="Q829" s="17" t="str">
        <f t="shared" si="75"/>
        <v>film &amp; video</v>
      </c>
      <c r="R829" s="5" t="str">
        <f t="shared" si="77"/>
        <v>drama</v>
      </c>
      <c r="S829" s="11">
        <f t="shared" si="73"/>
        <v>40666.208333333336</v>
      </c>
      <c r="T829" s="11">
        <f t="shared" si="74"/>
        <v>40678.208333333336</v>
      </c>
    </row>
    <row r="830" spans="1:20" ht="34">
      <c r="A830">
        <v>828</v>
      </c>
      <c r="B830" s="3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7">
        <f t="shared" si="72"/>
        <v>69</v>
      </c>
      <c r="P830" s="5">
        <f t="shared" si="76"/>
        <v>69.98571428571428</v>
      </c>
      <c r="Q830" s="17" t="str">
        <f t="shared" si="75"/>
        <v>theater</v>
      </c>
      <c r="R830" s="5" t="str">
        <f t="shared" si="77"/>
        <v>plays</v>
      </c>
      <c r="S830" s="11">
        <f t="shared" si="73"/>
        <v>43340.208333333328</v>
      </c>
      <c r="T830" s="11">
        <f t="shared" si="74"/>
        <v>43365.208333333328</v>
      </c>
    </row>
    <row r="831" spans="1:20" ht="17">
      <c r="A831">
        <v>829</v>
      </c>
      <c r="B831" s="3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7">
        <f t="shared" si="72"/>
        <v>51.34375</v>
      </c>
      <c r="P831" s="5">
        <f t="shared" si="76"/>
        <v>32.006493506493506</v>
      </c>
      <c r="Q831" s="17" t="str">
        <f t="shared" si="75"/>
        <v>theater</v>
      </c>
      <c r="R831" s="5" t="str">
        <f t="shared" si="77"/>
        <v>plays</v>
      </c>
      <c r="S831" s="11">
        <f t="shared" si="73"/>
        <v>42164.208333333328</v>
      </c>
      <c r="T831" s="11">
        <f t="shared" si="74"/>
        <v>42179.208333333328</v>
      </c>
    </row>
    <row r="832" spans="1:20" ht="34">
      <c r="A832">
        <v>830</v>
      </c>
      <c r="B832" s="3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7">
        <f t="shared" si="72"/>
        <v>1.1710526315789473</v>
      </c>
      <c r="P832" s="5">
        <f t="shared" si="76"/>
        <v>64.727272727272734</v>
      </c>
      <c r="Q832" s="17" t="str">
        <f t="shared" si="75"/>
        <v>theater</v>
      </c>
      <c r="R832" s="5" t="str">
        <f t="shared" si="77"/>
        <v>plays</v>
      </c>
      <c r="S832" s="11">
        <f t="shared" si="73"/>
        <v>43103.25</v>
      </c>
      <c r="T832" s="11">
        <f t="shared" si="74"/>
        <v>43162.25</v>
      </c>
    </row>
    <row r="833" spans="1:20" ht="34">
      <c r="A833">
        <v>831</v>
      </c>
      <c r="B833" s="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7">
        <f t="shared" si="72"/>
        <v>108.97734294541709</v>
      </c>
      <c r="P833" s="5">
        <f t="shared" si="76"/>
        <v>24.998110087408456</v>
      </c>
      <c r="Q833" s="17" t="str">
        <f t="shared" si="75"/>
        <v>photography</v>
      </c>
      <c r="R833" s="5" t="str">
        <f t="shared" si="77"/>
        <v>photography books</v>
      </c>
      <c r="S833" s="11">
        <f t="shared" si="73"/>
        <v>40994.208333333336</v>
      </c>
      <c r="T833" s="11">
        <f t="shared" si="74"/>
        <v>41028.208333333336</v>
      </c>
    </row>
    <row r="834" spans="1:20" ht="17">
      <c r="A834">
        <v>832</v>
      </c>
      <c r="B834" s="3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7">
        <f t="shared" ref="O834:O897" si="78">(E834*100)/D834</f>
        <v>315.17592592592592</v>
      </c>
      <c r="P834" s="5">
        <f t="shared" si="76"/>
        <v>104.97764070932922</v>
      </c>
      <c r="Q834" s="17" t="str">
        <f t="shared" si="75"/>
        <v>publishing</v>
      </c>
      <c r="R834" s="5" t="str">
        <f t="shared" si="77"/>
        <v>translations</v>
      </c>
      <c r="S834" s="11">
        <f t="shared" ref="S834:S897" si="79">(((J834/60)/60)/24)+DATE(1970,1,1)</f>
        <v>42299.208333333328</v>
      </c>
      <c r="T834" s="11">
        <f t="shared" ref="T834:T897" si="80">(((K834/60)/60)/24)+DATE(1970,1,1)</f>
        <v>42333.25</v>
      </c>
    </row>
    <row r="835" spans="1:20" ht="17">
      <c r="A835">
        <v>833</v>
      </c>
      <c r="B835" s="3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7">
        <f t="shared" si="78"/>
        <v>157.69117647058823</v>
      </c>
      <c r="P835" s="5">
        <f t="shared" si="76"/>
        <v>64.987878787878785</v>
      </c>
      <c r="Q835" s="17" t="str">
        <f t="shared" ref="Q835:Q898" si="81">LEFT(N835,FIND("/",N835)-1)</f>
        <v>publishing</v>
      </c>
      <c r="R835" s="5" t="str">
        <f t="shared" si="77"/>
        <v>translations</v>
      </c>
      <c r="S835" s="11">
        <f t="shared" si="79"/>
        <v>40588.25</v>
      </c>
      <c r="T835" s="11">
        <f t="shared" si="80"/>
        <v>40599.25</v>
      </c>
    </row>
    <row r="836" spans="1:20" ht="17">
      <c r="A836">
        <v>834</v>
      </c>
      <c r="B836" s="3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7">
        <f t="shared" si="78"/>
        <v>153.8082191780822</v>
      </c>
      <c r="P836" s="5">
        <f t="shared" ref="P836:P899" si="82">(E836/G836)</f>
        <v>94.352941176470594</v>
      </c>
      <c r="Q836" s="17" t="str">
        <f t="shared" si="81"/>
        <v>theater</v>
      </c>
      <c r="R836" s="5" t="str">
        <f t="shared" si="77"/>
        <v>plays</v>
      </c>
      <c r="S836" s="11">
        <f t="shared" si="79"/>
        <v>41448.208333333336</v>
      </c>
      <c r="T836" s="11">
        <f t="shared" si="80"/>
        <v>41454.208333333336</v>
      </c>
    </row>
    <row r="837" spans="1:20" ht="17">
      <c r="A837">
        <v>835</v>
      </c>
      <c r="B837" s="3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7">
        <f t="shared" si="78"/>
        <v>89.738979118329468</v>
      </c>
      <c r="P837" s="5">
        <f t="shared" si="82"/>
        <v>44.001706484641637</v>
      </c>
      <c r="Q837" s="17" t="str">
        <f t="shared" si="81"/>
        <v>technology</v>
      </c>
      <c r="R837" s="5" t="str">
        <f t="shared" si="77"/>
        <v>web</v>
      </c>
      <c r="S837" s="11">
        <f t="shared" si="79"/>
        <v>42063.25</v>
      </c>
      <c r="T837" s="11">
        <f t="shared" si="80"/>
        <v>42069.25</v>
      </c>
    </row>
    <row r="838" spans="1:20" ht="17">
      <c r="A838">
        <v>836</v>
      </c>
      <c r="B838" s="3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7">
        <f t="shared" si="78"/>
        <v>75.135802469135797</v>
      </c>
      <c r="P838" s="5">
        <f t="shared" si="82"/>
        <v>64.744680851063833</v>
      </c>
      <c r="Q838" s="17" t="str">
        <f t="shared" si="81"/>
        <v>music</v>
      </c>
      <c r="R838" s="5" t="str">
        <f t="shared" ref="R838:R901" si="83">RIGHT(N838,LEN(N838)-FIND("/",N838))</f>
        <v>indie rock</v>
      </c>
      <c r="S838" s="11">
        <f t="shared" si="79"/>
        <v>40214.25</v>
      </c>
      <c r="T838" s="11">
        <f t="shared" si="80"/>
        <v>40225.25</v>
      </c>
    </row>
    <row r="839" spans="1:20" ht="17">
      <c r="A839">
        <v>837</v>
      </c>
      <c r="B839" s="3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7">
        <f t="shared" si="78"/>
        <v>852.88135593220341</v>
      </c>
      <c r="P839" s="5">
        <f t="shared" si="82"/>
        <v>84.00667779632721</v>
      </c>
      <c r="Q839" s="17" t="str">
        <f t="shared" si="81"/>
        <v>music</v>
      </c>
      <c r="R839" s="5" t="str">
        <f t="shared" si="83"/>
        <v>jazz</v>
      </c>
      <c r="S839" s="11">
        <f t="shared" si="79"/>
        <v>40629.208333333336</v>
      </c>
      <c r="T839" s="11">
        <f t="shared" si="80"/>
        <v>40683.208333333336</v>
      </c>
    </row>
    <row r="840" spans="1:20" ht="17">
      <c r="A840">
        <v>838</v>
      </c>
      <c r="B840" s="3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7">
        <f t="shared" si="78"/>
        <v>138.90625</v>
      </c>
      <c r="P840" s="5">
        <f t="shared" si="82"/>
        <v>34.061302681992338</v>
      </c>
      <c r="Q840" s="17" t="str">
        <f t="shared" si="81"/>
        <v>theater</v>
      </c>
      <c r="R840" s="5" t="str">
        <f t="shared" si="83"/>
        <v>plays</v>
      </c>
      <c r="S840" s="11">
        <f t="shared" si="79"/>
        <v>43370.208333333328</v>
      </c>
      <c r="T840" s="11">
        <f t="shared" si="80"/>
        <v>43379.208333333328</v>
      </c>
    </row>
    <row r="841" spans="1:20" ht="17">
      <c r="A841">
        <v>839</v>
      </c>
      <c r="B841" s="3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7">
        <f t="shared" si="78"/>
        <v>190.18181818181819</v>
      </c>
      <c r="P841" s="5">
        <f t="shared" si="82"/>
        <v>93.273885350318466</v>
      </c>
      <c r="Q841" s="17" t="str">
        <f t="shared" si="81"/>
        <v>film &amp; video</v>
      </c>
      <c r="R841" s="5" t="str">
        <f t="shared" si="83"/>
        <v>documentary</v>
      </c>
      <c r="S841" s="11">
        <f t="shared" si="79"/>
        <v>41715.208333333336</v>
      </c>
      <c r="T841" s="11">
        <f t="shared" si="80"/>
        <v>41760.208333333336</v>
      </c>
    </row>
    <row r="842" spans="1:20" ht="17">
      <c r="A842">
        <v>840</v>
      </c>
      <c r="B842" s="3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7">
        <f t="shared" si="78"/>
        <v>100.24333619948409</v>
      </c>
      <c r="P842" s="5">
        <f t="shared" si="82"/>
        <v>32.998301726577978</v>
      </c>
      <c r="Q842" s="17" t="str">
        <f t="shared" si="81"/>
        <v>theater</v>
      </c>
      <c r="R842" s="5" t="str">
        <f t="shared" si="83"/>
        <v>plays</v>
      </c>
      <c r="S842" s="11">
        <f t="shared" si="79"/>
        <v>41836.208333333336</v>
      </c>
      <c r="T842" s="11">
        <f t="shared" si="80"/>
        <v>41838.208333333336</v>
      </c>
    </row>
    <row r="843" spans="1:20" ht="17">
      <c r="A843">
        <v>841</v>
      </c>
      <c r="B843" s="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7">
        <f t="shared" si="78"/>
        <v>142.75824175824175</v>
      </c>
      <c r="P843" s="5">
        <f t="shared" si="82"/>
        <v>83.812903225806451</v>
      </c>
      <c r="Q843" s="17" t="str">
        <f t="shared" si="81"/>
        <v>technology</v>
      </c>
      <c r="R843" s="5" t="str">
        <f t="shared" si="83"/>
        <v>web</v>
      </c>
      <c r="S843" s="11">
        <f t="shared" si="79"/>
        <v>42419.25</v>
      </c>
      <c r="T843" s="11">
        <f t="shared" si="80"/>
        <v>42435.25</v>
      </c>
    </row>
    <row r="844" spans="1:20" ht="34">
      <c r="A844">
        <v>842</v>
      </c>
      <c r="B844" s="3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7">
        <f t="shared" si="78"/>
        <v>563.13333333333333</v>
      </c>
      <c r="P844" s="5">
        <f t="shared" si="82"/>
        <v>63.992424242424242</v>
      </c>
      <c r="Q844" s="17" t="str">
        <f t="shared" si="81"/>
        <v>technology</v>
      </c>
      <c r="R844" s="5" t="str">
        <f t="shared" si="83"/>
        <v>wearables</v>
      </c>
      <c r="S844" s="11">
        <f t="shared" si="79"/>
        <v>43266.208333333328</v>
      </c>
      <c r="T844" s="11">
        <f t="shared" si="80"/>
        <v>43269.208333333328</v>
      </c>
    </row>
    <row r="845" spans="1:20" ht="34">
      <c r="A845">
        <v>843</v>
      </c>
      <c r="B845" s="3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7">
        <f t="shared" si="78"/>
        <v>30.71590909090909</v>
      </c>
      <c r="P845" s="5">
        <f t="shared" si="82"/>
        <v>81.909090909090907</v>
      </c>
      <c r="Q845" s="17" t="str">
        <f t="shared" si="81"/>
        <v>photography</v>
      </c>
      <c r="R845" s="5" t="str">
        <f t="shared" si="83"/>
        <v>photography books</v>
      </c>
      <c r="S845" s="11">
        <f t="shared" si="79"/>
        <v>43338.208333333328</v>
      </c>
      <c r="T845" s="11">
        <f t="shared" si="80"/>
        <v>43344.208333333328</v>
      </c>
    </row>
    <row r="846" spans="1:20" ht="17">
      <c r="A846">
        <v>844</v>
      </c>
      <c r="B846" s="3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7">
        <f t="shared" si="78"/>
        <v>99.397727272727266</v>
      </c>
      <c r="P846" s="5">
        <f t="shared" si="82"/>
        <v>93.053191489361708</v>
      </c>
      <c r="Q846" s="17" t="str">
        <f t="shared" si="81"/>
        <v>film &amp; video</v>
      </c>
      <c r="R846" s="5" t="str">
        <f t="shared" si="83"/>
        <v>documentary</v>
      </c>
      <c r="S846" s="11">
        <f t="shared" si="79"/>
        <v>40930.25</v>
      </c>
      <c r="T846" s="11">
        <f t="shared" si="80"/>
        <v>40933.25</v>
      </c>
    </row>
    <row r="847" spans="1:20" ht="17">
      <c r="A847">
        <v>845</v>
      </c>
      <c r="B847" s="3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7">
        <f t="shared" si="78"/>
        <v>197.54935622317598</v>
      </c>
      <c r="P847" s="5">
        <f t="shared" si="82"/>
        <v>101.98449039881831</v>
      </c>
      <c r="Q847" s="17" t="str">
        <f t="shared" si="81"/>
        <v>technology</v>
      </c>
      <c r="R847" s="5" t="str">
        <f t="shared" si="83"/>
        <v>web</v>
      </c>
      <c r="S847" s="11">
        <f t="shared" si="79"/>
        <v>43235.208333333328</v>
      </c>
      <c r="T847" s="11">
        <f t="shared" si="80"/>
        <v>43272.208333333328</v>
      </c>
    </row>
    <row r="848" spans="1:20" ht="17">
      <c r="A848">
        <v>846</v>
      </c>
      <c r="B848" s="3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7">
        <f t="shared" si="78"/>
        <v>508.5</v>
      </c>
      <c r="P848" s="5">
        <f t="shared" si="82"/>
        <v>105.9375</v>
      </c>
      <c r="Q848" s="17" t="str">
        <f t="shared" si="81"/>
        <v>technology</v>
      </c>
      <c r="R848" s="5" t="str">
        <f t="shared" si="83"/>
        <v>web</v>
      </c>
      <c r="S848" s="11">
        <f t="shared" si="79"/>
        <v>43302.208333333328</v>
      </c>
      <c r="T848" s="11">
        <f t="shared" si="80"/>
        <v>43338.208333333328</v>
      </c>
    </row>
    <row r="849" spans="1:20" ht="17">
      <c r="A849">
        <v>847</v>
      </c>
      <c r="B849" s="3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7">
        <f t="shared" si="78"/>
        <v>237.74468085106383</v>
      </c>
      <c r="P849" s="5">
        <f t="shared" si="82"/>
        <v>101.58181818181818</v>
      </c>
      <c r="Q849" s="17" t="str">
        <f t="shared" si="81"/>
        <v>food</v>
      </c>
      <c r="R849" s="5" t="str">
        <f t="shared" si="83"/>
        <v>food trucks</v>
      </c>
      <c r="S849" s="11">
        <f t="shared" si="79"/>
        <v>43107.25</v>
      </c>
      <c r="T849" s="11">
        <f t="shared" si="80"/>
        <v>43110.25</v>
      </c>
    </row>
    <row r="850" spans="1:20" ht="17">
      <c r="A850">
        <v>848</v>
      </c>
      <c r="B850" s="3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7">
        <f t="shared" si="78"/>
        <v>338.46875</v>
      </c>
      <c r="P850" s="5">
        <f t="shared" si="82"/>
        <v>62.970930232558139</v>
      </c>
      <c r="Q850" s="17" t="str">
        <f t="shared" si="81"/>
        <v>film &amp; video</v>
      </c>
      <c r="R850" s="5" t="str">
        <f t="shared" si="83"/>
        <v>drama</v>
      </c>
      <c r="S850" s="11">
        <f t="shared" si="79"/>
        <v>40341.208333333336</v>
      </c>
      <c r="T850" s="11">
        <f t="shared" si="80"/>
        <v>40350.208333333336</v>
      </c>
    </row>
    <row r="851" spans="1:20" ht="17">
      <c r="A851">
        <v>849</v>
      </c>
      <c r="B851" s="3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7">
        <f t="shared" si="78"/>
        <v>133.08955223880596</v>
      </c>
      <c r="P851" s="5">
        <f t="shared" si="82"/>
        <v>29.045602605863191</v>
      </c>
      <c r="Q851" s="17" t="str">
        <f t="shared" si="81"/>
        <v>music</v>
      </c>
      <c r="R851" s="5" t="str">
        <f t="shared" si="83"/>
        <v>indie rock</v>
      </c>
      <c r="S851" s="11">
        <f t="shared" si="79"/>
        <v>40948.25</v>
      </c>
      <c r="T851" s="11">
        <f t="shared" si="80"/>
        <v>40951.25</v>
      </c>
    </row>
    <row r="852" spans="1:20" ht="34">
      <c r="A852">
        <v>850</v>
      </c>
      <c r="B852" s="3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7">
        <f t="shared" si="78"/>
        <v>1</v>
      </c>
      <c r="P852" s="5">
        <f t="shared" si="82"/>
        <v>1</v>
      </c>
      <c r="Q852" s="17" t="str">
        <f t="shared" si="81"/>
        <v>music</v>
      </c>
      <c r="R852" s="5" t="str">
        <f t="shared" si="83"/>
        <v>rock</v>
      </c>
      <c r="S852" s="11">
        <f t="shared" si="79"/>
        <v>40866.25</v>
      </c>
      <c r="T852" s="11">
        <f t="shared" si="80"/>
        <v>40881.25</v>
      </c>
    </row>
    <row r="853" spans="1:20" ht="34">
      <c r="A853">
        <v>851</v>
      </c>
      <c r="B853" s="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7">
        <f t="shared" si="78"/>
        <v>207.8</v>
      </c>
      <c r="P853" s="5">
        <f t="shared" si="82"/>
        <v>77.924999999999997</v>
      </c>
      <c r="Q853" s="17" t="str">
        <f t="shared" si="81"/>
        <v>music</v>
      </c>
      <c r="R853" s="5" t="str">
        <f t="shared" si="83"/>
        <v>electric music</v>
      </c>
      <c r="S853" s="11">
        <f t="shared" si="79"/>
        <v>41031.208333333336</v>
      </c>
      <c r="T853" s="11">
        <f t="shared" si="80"/>
        <v>41064.208333333336</v>
      </c>
    </row>
    <row r="854" spans="1:20" ht="34">
      <c r="A854">
        <v>852</v>
      </c>
      <c r="B854" s="3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7">
        <f t="shared" si="78"/>
        <v>51.122448979591837</v>
      </c>
      <c r="P854" s="5">
        <f t="shared" si="82"/>
        <v>80.806451612903231</v>
      </c>
      <c r="Q854" s="17" t="str">
        <f t="shared" si="81"/>
        <v>games</v>
      </c>
      <c r="R854" s="5" t="str">
        <f t="shared" si="83"/>
        <v>video games</v>
      </c>
      <c r="S854" s="11">
        <f t="shared" si="79"/>
        <v>40740.208333333336</v>
      </c>
      <c r="T854" s="11">
        <f t="shared" si="80"/>
        <v>40750.208333333336</v>
      </c>
    </row>
    <row r="855" spans="1:20" ht="17">
      <c r="A855">
        <v>853</v>
      </c>
      <c r="B855" s="3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7">
        <f t="shared" si="78"/>
        <v>652.05847953216369</v>
      </c>
      <c r="P855" s="5">
        <f t="shared" si="82"/>
        <v>76.006816632583508</v>
      </c>
      <c r="Q855" s="17" t="str">
        <f t="shared" si="81"/>
        <v>music</v>
      </c>
      <c r="R855" s="5" t="str">
        <f t="shared" si="83"/>
        <v>indie rock</v>
      </c>
      <c r="S855" s="11">
        <f t="shared" si="79"/>
        <v>40714.208333333336</v>
      </c>
      <c r="T855" s="11">
        <f t="shared" si="80"/>
        <v>40719.208333333336</v>
      </c>
    </row>
    <row r="856" spans="1:20" ht="34">
      <c r="A856">
        <v>854</v>
      </c>
      <c r="B856" s="3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7">
        <f t="shared" si="78"/>
        <v>113.63099415204678</v>
      </c>
      <c r="P856" s="5">
        <f t="shared" si="82"/>
        <v>72.993613824192337</v>
      </c>
      <c r="Q856" s="17" t="str">
        <f t="shared" si="81"/>
        <v>publishing</v>
      </c>
      <c r="R856" s="5" t="str">
        <f t="shared" si="83"/>
        <v>fiction</v>
      </c>
      <c r="S856" s="11">
        <f t="shared" si="79"/>
        <v>43787.25</v>
      </c>
      <c r="T856" s="11">
        <f t="shared" si="80"/>
        <v>43814.25</v>
      </c>
    </row>
    <row r="857" spans="1:20" ht="17">
      <c r="A857">
        <v>855</v>
      </c>
      <c r="B857" s="3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7">
        <f t="shared" si="78"/>
        <v>102.37606837606837</v>
      </c>
      <c r="P857" s="5">
        <f t="shared" si="82"/>
        <v>53</v>
      </c>
      <c r="Q857" s="17" t="str">
        <f t="shared" si="81"/>
        <v>theater</v>
      </c>
      <c r="R857" s="5" t="str">
        <f t="shared" si="83"/>
        <v>plays</v>
      </c>
      <c r="S857" s="11">
        <f t="shared" si="79"/>
        <v>40712.208333333336</v>
      </c>
      <c r="T857" s="11">
        <f t="shared" si="80"/>
        <v>40743.208333333336</v>
      </c>
    </row>
    <row r="858" spans="1:20" ht="17">
      <c r="A858">
        <v>856</v>
      </c>
      <c r="B858" s="3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7">
        <f t="shared" si="78"/>
        <v>356.58333333333331</v>
      </c>
      <c r="P858" s="5">
        <f t="shared" si="82"/>
        <v>54.164556962025316</v>
      </c>
      <c r="Q858" s="17" t="str">
        <f t="shared" si="81"/>
        <v>food</v>
      </c>
      <c r="R858" s="5" t="str">
        <f t="shared" si="83"/>
        <v>food trucks</v>
      </c>
      <c r="S858" s="11">
        <f t="shared" si="79"/>
        <v>41023.208333333336</v>
      </c>
      <c r="T858" s="11">
        <f t="shared" si="80"/>
        <v>41040.208333333336</v>
      </c>
    </row>
    <row r="859" spans="1:20" ht="34">
      <c r="A859">
        <v>857</v>
      </c>
      <c r="B859" s="3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7">
        <f t="shared" si="78"/>
        <v>139.8679245283019</v>
      </c>
      <c r="P859" s="5">
        <f t="shared" si="82"/>
        <v>32.946666666666665</v>
      </c>
      <c r="Q859" s="17" t="str">
        <f t="shared" si="81"/>
        <v>film &amp; video</v>
      </c>
      <c r="R859" s="5" t="str">
        <f t="shared" si="83"/>
        <v>shorts</v>
      </c>
      <c r="S859" s="11">
        <f t="shared" si="79"/>
        <v>40944.25</v>
      </c>
      <c r="T859" s="11">
        <f t="shared" si="80"/>
        <v>40967.25</v>
      </c>
    </row>
    <row r="860" spans="1:20" ht="34">
      <c r="A860">
        <v>858</v>
      </c>
      <c r="B860" s="3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7">
        <f t="shared" si="78"/>
        <v>69.45</v>
      </c>
      <c r="P860" s="5">
        <f t="shared" si="82"/>
        <v>79.371428571428567</v>
      </c>
      <c r="Q860" s="17" t="str">
        <f t="shared" si="81"/>
        <v>food</v>
      </c>
      <c r="R860" s="5" t="str">
        <f t="shared" si="83"/>
        <v>food trucks</v>
      </c>
      <c r="S860" s="11">
        <f t="shared" si="79"/>
        <v>43211.208333333328</v>
      </c>
      <c r="T860" s="11">
        <f t="shared" si="80"/>
        <v>43218.208333333328</v>
      </c>
    </row>
    <row r="861" spans="1:20" ht="34">
      <c r="A861">
        <v>859</v>
      </c>
      <c r="B861" s="3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7">
        <f t="shared" si="78"/>
        <v>35.534246575342465</v>
      </c>
      <c r="P861" s="5">
        <f t="shared" si="82"/>
        <v>41.174603174603178</v>
      </c>
      <c r="Q861" s="17" t="str">
        <f t="shared" si="81"/>
        <v>theater</v>
      </c>
      <c r="R861" s="5" t="str">
        <f t="shared" si="83"/>
        <v>plays</v>
      </c>
      <c r="S861" s="11">
        <f t="shared" si="79"/>
        <v>41334.25</v>
      </c>
      <c r="T861" s="11">
        <f t="shared" si="80"/>
        <v>41352.208333333336</v>
      </c>
    </row>
    <row r="862" spans="1:20" ht="34">
      <c r="A862">
        <v>860</v>
      </c>
      <c r="B862" s="3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7">
        <f t="shared" si="78"/>
        <v>251.65</v>
      </c>
      <c r="P862" s="5">
        <f t="shared" si="82"/>
        <v>77.430769230769229</v>
      </c>
      <c r="Q862" s="17" t="str">
        <f t="shared" si="81"/>
        <v>technology</v>
      </c>
      <c r="R862" s="5" t="str">
        <f t="shared" si="83"/>
        <v>wearables</v>
      </c>
      <c r="S862" s="11">
        <f t="shared" si="79"/>
        <v>43515.25</v>
      </c>
      <c r="T862" s="11">
        <f t="shared" si="80"/>
        <v>43525.25</v>
      </c>
    </row>
    <row r="863" spans="1:20" ht="17">
      <c r="A863">
        <v>861</v>
      </c>
      <c r="B863" s="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7">
        <f t="shared" si="78"/>
        <v>105.875</v>
      </c>
      <c r="P863" s="5">
        <f t="shared" si="82"/>
        <v>57.159509202453989</v>
      </c>
      <c r="Q863" s="17" t="str">
        <f t="shared" si="81"/>
        <v>theater</v>
      </c>
      <c r="R863" s="5" t="str">
        <f t="shared" si="83"/>
        <v>plays</v>
      </c>
      <c r="S863" s="11">
        <f t="shared" si="79"/>
        <v>40258.208333333336</v>
      </c>
      <c r="T863" s="11">
        <f t="shared" si="80"/>
        <v>40266.208333333336</v>
      </c>
    </row>
    <row r="864" spans="1:20" ht="17">
      <c r="A864">
        <v>862</v>
      </c>
      <c r="B864" s="3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7">
        <f t="shared" si="78"/>
        <v>187.42857142857142</v>
      </c>
      <c r="P864" s="5">
        <f t="shared" si="82"/>
        <v>77.17647058823529</v>
      </c>
      <c r="Q864" s="17" t="str">
        <f t="shared" si="81"/>
        <v>theater</v>
      </c>
      <c r="R864" s="5" t="str">
        <f t="shared" si="83"/>
        <v>plays</v>
      </c>
      <c r="S864" s="11">
        <f t="shared" si="79"/>
        <v>40756.208333333336</v>
      </c>
      <c r="T864" s="11">
        <f t="shared" si="80"/>
        <v>40760.208333333336</v>
      </c>
    </row>
    <row r="865" spans="1:20" ht="17">
      <c r="A865">
        <v>863</v>
      </c>
      <c r="B865" s="3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7">
        <f t="shared" si="78"/>
        <v>386.78571428571428</v>
      </c>
      <c r="P865" s="5">
        <f t="shared" si="82"/>
        <v>24.953917050691246</v>
      </c>
      <c r="Q865" s="17" t="str">
        <f t="shared" si="81"/>
        <v>film &amp; video</v>
      </c>
      <c r="R865" s="5" t="str">
        <f t="shared" si="83"/>
        <v>television</v>
      </c>
      <c r="S865" s="11">
        <f t="shared" si="79"/>
        <v>42172.208333333328</v>
      </c>
      <c r="T865" s="11">
        <f t="shared" si="80"/>
        <v>42195.208333333328</v>
      </c>
    </row>
    <row r="866" spans="1:20" ht="17">
      <c r="A866">
        <v>864</v>
      </c>
      <c r="B866" s="3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7">
        <f t="shared" si="78"/>
        <v>347.07142857142856</v>
      </c>
      <c r="P866" s="5">
        <f t="shared" si="82"/>
        <v>97.18</v>
      </c>
      <c r="Q866" s="17" t="str">
        <f t="shared" si="81"/>
        <v>film &amp; video</v>
      </c>
      <c r="R866" s="5" t="str">
        <f t="shared" si="83"/>
        <v>shorts</v>
      </c>
      <c r="S866" s="11">
        <f t="shared" si="79"/>
        <v>42601.208333333328</v>
      </c>
      <c r="T866" s="11">
        <f t="shared" si="80"/>
        <v>42606.208333333328</v>
      </c>
    </row>
    <row r="867" spans="1:20" ht="17">
      <c r="A867">
        <v>865</v>
      </c>
      <c r="B867" s="3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7">
        <f t="shared" si="78"/>
        <v>185.82098765432099</v>
      </c>
      <c r="P867" s="5">
        <f t="shared" si="82"/>
        <v>46.000916870415651</v>
      </c>
      <c r="Q867" s="17" t="str">
        <f t="shared" si="81"/>
        <v>theater</v>
      </c>
      <c r="R867" s="5" t="str">
        <f t="shared" si="83"/>
        <v>plays</v>
      </c>
      <c r="S867" s="11">
        <f t="shared" si="79"/>
        <v>41897.208333333336</v>
      </c>
      <c r="T867" s="11">
        <f t="shared" si="80"/>
        <v>41906.208333333336</v>
      </c>
    </row>
    <row r="868" spans="1:20" ht="17">
      <c r="A868">
        <v>866</v>
      </c>
      <c r="B868" s="3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7">
        <f t="shared" si="78"/>
        <v>43.241247264770237</v>
      </c>
      <c r="P868" s="5">
        <f t="shared" si="82"/>
        <v>88.023385300668153</v>
      </c>
      <c r="Q868" s="17" t="str">
        <f t="shared" si="81"/>
        <v>photography</v>
      </c>
      <c r="R868" s="5" t="str">
        <f t="shared" si="83"/>
        <v>photography books</v>
      </c>
      <c r="S868" s="11">
        <f t="shared" si="79"/>
        <v>40671.208333333336</v>
      </c>
      <c r="T868" s="11">
        <f t="shared" si="80"/>
        <v>40672.208333333336</v>
      </c>
    </row>
    <row r="869" spans="1:20" ht="34">
      <c r="A869">
        <v>867</v>
      </c>
      <c r="B869" s="3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7">
        <f t="shared" si="78"/>
        <v>162.4375</v>
      </c>
      <c r="P869" s="5">
        <f t="shared" si="82"/>
        <v>25.99</v>
      </c>
      <c r="Q869" s="17" t="str">
        <f t="shared" si="81"/>
        <v>food</v>
      </c>
      <c r="R869" s="5" t="str">
        <f t="shared" si="83"/>
        <v>food trucks</v>
      </c>
      <c r="S869" s="11">
        <f t="shared" si="79"/>
        <v>43382.208333333328</v>
      </c>
      <c r="T869" s="11">
        <f t="shared" si="80"/>
        <v>43388.208333333328</v>
      </c>
    </row>
    <row r="870" spans="1:20" ht="17">
      <c r="A870">
        <v>868</v>
      </c>
      <c r="B870" s="3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7">
        <f t="shared" si="78"/>
        <v>184.84285714285716</v>
      </c>
      <c r="P870" s="5">
        <f t="shared" si="82"/>
        <v>102.69047619047619</v>
      </c>
      <c r="Q870" s="17" t="str">
        <f t="shared" si="81"/>
        <v>theater</v>
      </c>
      <c r="R870" s="5" t="str">
        <f t="shared" si="83"/>
        <v>plays</v>
      </c>
      <c r="S870" s="11">
        <f t="shared" si="79"/>
        <v>41559.208333333336</v>
      </c>
      <c r="T870" s="11">
        <f t="shared" si="80"/>
        <v>41570.208333333336</v>
      </c>
    </row>
    <row r="871" spans="1:20" ht="17">
      <c r="A871">
        <v>869</v>
      </c>
      <c r="B871" s="3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7">
        <f t="shared" si="78"/>
        <v>23.703520691785052</v>
      </c>
      <c r="P871" s="5">
        <f t="shared" si="82"/>
        <v>72.958174904942965</v>
      </c>
      <c r="Q871" s="17" t="str">
        <f t="shared" si="81"/>
        <v>film &amp; video</v>
      </c>
      <c r="R871" s="5" t="str">
        <f t="shared" si="83"/>
        <v>drama</v>
      </c>
      <c r="S871" s="11">
        <f t="shared" si="79"/>
        <v>40350.208333333336</v>
      </c>
      <c r="T871" s="11">
        <f t="shared" si="80"/>
        <v>40364.208333333336</v>
      </c>
    </row>
    <row r="872" spans="1:20" ht="17">
      <c r="A872">
        <v>870</v>
      </c>
      <c r="B872" s="3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7">
        <f t="shared" si="78"/>
        <v>89.870129870129873</v>
      </c>
      <c r="P872" s="5">
        <f t="shared" si="82"/>
        <v>57.190082644628099</v>
      </c>
      <c r="Q872" s="17" t="str">
        <f t="shared" si="81"/>
        <v>theater</v>
      </c>
      <c r="R872" s="5" t="str">
        <f t="shared" si="83"/>
        <v>plays</v>
      </c>
      <c r="S872" s="11">
        <f t="shared" si="79"/>
        <v>42240.208333333328</v>
      </c>
      <c r="T872" s="11">
        <f t="shared" si="80"/>
        <v>42265.208333333328</v>
      </c>
    </row>
    <row r="873" spans="1:20" ht="34">
      <c r="A873">
        <v>871</v>
      </c>
      <c r="B873" s="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7">
        <f t="shared" si="78"/>
        <v>272.6041958041958</v>
      </c>
      <c r="P873" s="5">
        <f t="shared" si="82"/>
        <v>84.013793103448279</v>
      </c>
      <c r="Q873" s="17" t="str">
        <f t="shared" si="81"/>
        <v>theater</v>
      </c>
      <c r="R873" s="5" t="str">
        <f t="shared" si="83"/>
        <v>plays</v>
      </c>
      <c r="S873" s="11">
        <f t="shared" si="79"/>
        <v>43040.208333333328</v>
      </c>
      <c r="T873" s="11">
        <f t="shared" si="80"/>
        <v>43058.25</v>
      </c>
    </row>
    <row r="874" spans="1:20" ht="17">
      <c r="A874">
        <v>872</v>
      </c>
      <c r="B874" s="3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7">
        <f t="shared" si="78"/>
        <v>170.04255319148936</v>
      </c>
      <c r="P874" s="5">
        <f t="shared" si="82"/>
        <v>98.666666666666671</v>
      </c>
      <c r="Q874" s="17" t="str">
        <f t="shared" si="81"/>
        <v>film &amp; video</v>
      </c>
      <c r="R874" s="5" t="str">
        <f t="shared" si="83"/>
        <v>science fiction</v>
      </c>
      <c r="S874" s="11">
        <f t="shared" si="79"/>
        <v>43346.208333333328</v>
      </c>
      <c r="T874" s="11">
        <f t="shared" si="80"/>
        <v>43351.208333333328</v>
      </c>
    </row>
    <row r="875" spans="1:20" ht="17">
      <c r="A875">
        <v>873</v>
      </c>
      <c r="B875" s="3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7">
        <f t="shared" si="78"/>
        <v>188.28503562945369</v>
      </c>
      <c r="P875" s="5">
        <f t="shared" si="82"/>
        <v>42.007419183889773</v>
      </c>
      <c r="Q875" s="17" t="str">
        <f t="shared" si="81"/>
        <v>photography</v>
      </c>
      <c r="R875" s="5" t="str">
        <f t="shared" si="83"/>
        <v>photography books</v>
      </c>
      <c r="S875" s="11">
        <f t="shared" si="79"/>
        <v>41647.25</v>
      </c>
      <c r="T875" s="11">
        <f t="shared" si="80"/>
        <v>41652.25</v>
      </c>
    </row>
    <row r="876" spans="1:20" ht="17">
      <c r="A876">
        <v>874</v>
      </c>
      <c r="B876" s="3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7">
        <f t="shared" si="78"/>
        <v>346.93532338308455</v>
      </c>
      <c r="P876" s="5">
        <f t="shared" si="82"/>
        <v>32.002753556677376</v>
      </c>
      <c r="Q876" s="17" t="str">
        <f t="shared" si="81"/>
        <v>photography</v>
      </c>
      <c r="R876" s="5" t="str">
        <f t="shared" si="83"/>
        <v>photography books</v>
      </c>
      <c r="S876" s="11">
        <f t="shared" si="79"/>
        <v>40291.208333333336</v>
      </c>
      <c r="T876" s="11">
        <f t="shared" si="80"/>
        <v>40329.208333333336</v>
      </c>
    </row>
    <row r="877" spans="1:20" ht="17">
      <c r="A877">
        <v>875</v>
      </c>
      <c r="B877" s="3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7">
        <f t="shared" si="78"/>
        <v>69.177215189873422</v>
      </c>
      <c r="P877" s="5">
        <f t="shared" si="82"/>
        <v>81.567164179104481</v>
      </c>
      <c r="Q877" s="17" t="str">
        <f t="shared" si="81"/>
        <v>music</v>
      </c>
      <c r="R877" s="5" t="str">
        <f t="shared" si="83"/>
        <v>rock</v>
      </c>
      <c r="S877" s="11">
        <f t="shared" si="79"/>
        <v>40556.25</v>
      </c>
      <c r="T877" s="11">
        <f t="shared" si="80"/>
        <v>40557.25</v>
      </c>
    </row>
    <row r="878" spans="1:20" ht="34">
      <c r="A878">
        <v>876</v>
      </c>
      <c r="B878" s="3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7">
        <f t="shared" si="78"/>
        <v>25.433734939759034</v>
      </c>
      <c r="P878" s="5">
        <f t="shared" si="82"/>
        <v>37.035087719298247</v>
      </c>
      <c r="Q878" s="17" t="str">
        <f t="shared" si="81"/>
        <v>photography</v>
      </c>
      <c r="R878" s="5" t="str">
        <f t="shared" si="83"/>
        <v>photography books</v>
      </c>
      <c r="S878" s="11">
        <f t="shared" si="79"/>
        <v>43624.208333333328</v>
      </c>
      <c r="T878" s="11">
        <f t="shared" si="80"/>
        <v>43648.208333333328</v>
      </c>
    </row>
    <row r="879" spans="1:20" ht="17">
      <c r="A879">
        <v>877</v>
      </c>
      <c r="B879" s="3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7">
        <f t="shared" si="78"/>
        <v>77.400977995110026</v>
      </c>
      <c r="P879" s="5">
        <f t="shared" si="82"/>
        <v>103.033360455655</v>
      </c>
      <c r="Q879" s="17" t="str">
        <f t="shared" si="81"/>
        <v>food</v>
      </c>
      <c r="R879" s="5" t="str">
        <f t="shared" si="83"/>
        <v>food trucks</v>
      </c>
      <c r="S879" s="11">
        <f t="shared" si="79"/>
        <v>42577.208333333328</v>
      </c>
      <c r="T879" s="11">
        <f t="shared" si="80"/>
        <v>42578.208333333328</v>
      </c>
    </row>
    <row r="880" spans="1:20" ht="17">
      <c r="A880">
        <v>878</v>
      </c>
      <c r="B880" s="3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7">
        <f t="shared" si="78"/>
        <v>37.481481481481481</v>
      </c>
      <c r="P880" s="5">
        <f t="shared" si="82"/>
        <v>84.333333333333329</v>
      </c>
      <c r="Q880" s="17" t="str">
        <f t="shared" si="81"/>
        <v>music</v>
      </c>
      <c r="R880" s="5" t="str">
        <f t="shared" si="83"/>
        <v>metal</v>
      </c>
      <c r="S880" s="11">
        <f t="shared" si="79"/>
        <v>43845.25</v>
      </c>
      <c r="T880" s="11">
        <f t="shared" si="80"/>
        <v>43869.25</v>
      </c>
    </row>
    <row r="881" spans="1:20" ht="17">
      <c r="A881">
        <v>879</v>
      </c>
      <c r="B881" s="3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7">
        <f t="shared" si="78"/>
        <v>543.79999999999995</v>
      </c>
      <c r="P881" s="5">
        <f t="shared" si="82"/>
        <v>102.60377358490567</v>
      </c>
      <c r="Q881" s="17" t="str">
        <f t="shared" si="81"/>
        <v>publishing</v>
      </c>
      <c r="R881" s="5" t="str">
        <f t="shared" si="83"/>
        <v>nonfiction</v>
      </c>
      <c r="S881" s="11">
        <f t="shared" si="79"/>
        <v>42788.25</v>
      </c>
      <c r="T881" s="11">
        <f t="shared" si="80"/>
        <v>42797.25</v>
      </c>
    </row>
    <row r="882" spans="1:20" ht="17">
      <c r="A882">
        <v>880</v>
      </c>
      <c r="B882" s="3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7">
        <f t="shared" si="78"/>
        <v>228.52189349112427</v>
      </c>
      <c r="P882" s="5">
        <f t="shared" si="82"/>
        <v>79.992129246064621</v>
      </c>
      <c r="Q882" s="17" t="str">
        <f t="shared" si="81"/>
        <v>music</v>
      </c>
      <c r="R882" s="5" t="str">
        <f t="shared" si="83"/>
        <v>electric music</v>
      </c>
      <c r="S882" s="11">
        <f t="shared" si="79"/>
        <v>43667.208333333328</v>
      </c>
      <c r="T882" s="11">
        <f t="shared" si="80"/>
        <v>43669.208333333328</v>
      </c>
    </row>
    <row r="883" spans="1:20" ht="17">
      <c r="A883">
        <v>881</v>
      </c>
      <c r="B883" s="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7">
        <f t="shared" si="78"/>
        <v>38.948339483394832</v>
      </c>
      <c r="P883" s="5">
        <f t="shared" si="82"/>
        <v>70.055309734513273</v>
      </c>
      <c r="Q883" s="17" t="str">
        <f t="shared" si="81"/>
        <v>theater</v>
      </c>
      <c r="R883" s="5" t="str">
        <f t="shared" si="83"/>
        <v>plays</v>
      </c>
      <c r="S883" s="11">
        <f t="shared" si="79"/>
        <v>42194.208333333328</v>
      </c>
      <c r="T883" s="11">
        <f t="shared" si="80"/>
        <v>42223.208333333328</v>
      </c>
    </row>
    <row r="884" spans="1:20" ht="17">
      <c r="A884">
        <v>882</v>
      </c>
      <c r="B884" s="3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7">
        <f t="shared" si="78"/>
        <v>370</v>
      </c>
      <c r="P884" s="5">
        <f t="shared" si="82"/>
        <v>37</v>
      </c>
      <c r="Q884" s="17" t="str">
        <f t="shared" si="81"/>
        <v>theater</v>
      </c>
      <c r="R884" s="5" t="str">
        <f t="shared" si="83"/>
        <v>plays</v>
      </c>
      <c r="S884" s="11">
        <f t="shared" si="79"/>
        <v>42025.25</v>
      </c>
      <c r="T884" s="11">
        <f t="shared" si="80"/>
        <v>42029.25</v>
      </c>
    </row>
    <row r="885" spans="1:20" ht="34">
      <c r="A885">
        <v>883</v>
      </c>
      <c r="B885" s="3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7">
        <f t="shared" si="78"/>
        <v>237.91176470588235</v>
      </c>
      <c r="P885" s="5">
        <f t="shared" si="82"/>
        <v>41.911917098445599</v>
      </c>
      <c r="Q885" s="17" t="str">
        <f t="shared" si="81"/>
        <v>film &amp; video</v>
      </c>
      <c r="R885" s="5" t="str">
        <f t="shared" si="83"/>
        <v>shorts</v>
      </c>
      <c r="S885" s="11">
        <f t="shared" si="79"/>
        <v>40323.208333333336</v>
      </c>
      <c r="T885" s="11">
        <f t="shared" si="80"/>
        <v>40359.208333333336</v>
      </c>
    </row>
    <row r="886" spans="1:20" ht="17">
      <c r="A886">
        <v>884</v>
      </c>
      <c r="B886" s="3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7">
        <f t="shared" si="78"/>
        <v>64.036299765807968</v>
      </c>
      <c r="P886" s="5">
        <f t="shared" si="82"/>
        <v>57.992576882290564</v>
      </c>
      <c r="Q886" s="17" t="str">
        <f t="shared" si="81"/>
        <v>theater</v>
      </c>
      <c r="R886" s="5" t="str">
        <f t="shared" si="83"/>
        <v>plays</v>
      </c>
      <c r="S886" s="11">
        <f t="shared" si="79"/>
        <v>41763.208333333336</v>
      </c>
      <c r="T886" s="11">
        <f t="shared" si="80"/>
        <v>41765.208333333336</v>
      </c>
    </row>
    <row r="887" spans="1:20" ht="17">
      <c r="A887">
        <v>885</v>
      </c>
      <c r="B887" s="3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7">
        <f t="shared" si="78"/>
        <v>118.27777777777777</v>
      </c>
      <c r="P887" s="5">
        <f t="shared" si="82"/>
        <v>40.942307692307693</v>
      </c>
      <c r="Q887" s="17" t="str">
        <f t="shared" si="81"/>
        <v>theater</v>
      </c>
      <c r="R887" s="5" t="str">
        <f t="shared" si="83"/>
        <v>plays</v>
      </c>
      <c r="S887" s="11">
        <f t="shared" si="79"/>
        <v>40335.208333333336</v>
      </c>
      <c r="T887" s="11">
        <f t="shared" si="80"/>
        <v>40373.208333333336</v>
      </c>
    </row>
    <row r="888" spans="1:20" ht="17">
      <c r="A888">
        <v>886</v>
      </c>
      <c r="B888" s="3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7">
        <f t="shared" si="78"/>
        <v>84.824037184594957</v>
      </c>
      <c r="P888" s="5">
        <f t="shared" si="82"/>
        <v>69.9972602739726</v>
      </c>
      <c r="Q888" s="17" t="str">
        <f t="shared" si="81"/>
        <v>music</v>
      </c>
      <c r="R888" s="5" t="str">
        <f t="shared" si="83"/>
        <v>indie rock</v>
      </c>
      <c r="S888" s="11">
        <f t="shared" si="79"/>
        <v>40416.208333333336</v>
      </c>
      <c r="T888" s="11">
        <f t="shared" si="80"/>
        <v>40434.208333333336</v>
      </c>
    </row>
    <row r="889" spans="1:20" ht="34">
      <c r="A889">
        <v>887</v>
      </c>
      <c r="B889" s="3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7">
        <f t="shared" si="78"/>
        <v>29.346153846153847</v>
      </c>
      <c r="P889" s="5">
        <f t="shared" si="82"/>
        <v>73.838709677419359</v>
      </c>
      <c r="Q889" s="17" t="str">
        <f t="shared" si="81"/>
        <v>theater</v>
      </c>
      <c r="R889" s="5" t="str">
        <f t="shared" si="83"/>
        <v>plays</v>
      </c>
      <c r="S889" s="11">
        <f t="shared" si="79"/>
        <v>42202.208333333328</v>
      </c>
      <c r="T889" s="11">
        <f t="shared" si="80"/>
        <v>42249.208333333328</v>
      </c>
    </row>
    <row r="890" spans="1:20" ht="34">
      <c r="A890">
        <v>888</v>
      </c>
      <c r="B890" s="3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7">
        <f t="shared" si="78"/>
        <v>209.89655172413794</v>
      </c>
      <c r="P890" s="5">
        <f t="shared" si="82"/>
        <v>41.979310344827589</v>
      </c>
      <c r="Q890" s="17" t="str">
        <f t="shared" si="81"/>
        <v>theater</v>
      </c>
      <c r="R890" s="5" t="str">
        <f t="shared" si="83"/>
        <v>plays</v>
      </c>
      <c r="S890" s="11">
        <f t="shared" si="79"/>
        <v>42836.208333333328</v>
      </c>
      <c r="T890" s="11">
        <f t="shared" si="80"/>
        <v>42855.208333333328</v>
      </c>
    </row>
    <row r="891" spans="1:20" ht="17">
      <c r="A891">
        <v>889</v>
      </c>
      <c r="B891" s="3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7">
        <f t="shared" si="78"/>
        <v>169.78571428571428</v>
      </c>
      <c r="P891" s="5">
        <f t="shared" si="82"/>
        <v>77.93442622950819</v>
      </c>
      <c r="Q891" s="17" t="str">
        <f t="shared" si="81"/>
        <v>music</v>
      </c>
      <c r="R891" s="5" t="str">
        <f t="shared" si="83"/>
        <v>electric music</v>
      </c>
      <c r="S891" s="11">
        <f t="shared" si="79"/>
        <v>41710.208333333336</v>
      </c>
      <c r="T891" s="11">
        <f t="shared" si="80"/>
        <v>41717.208333333336</v>
      </c>
    </row>
    <row r="892" spans="1:20" ht="17">
      <c r="A892">
        <v>890</v>
      </c>
      <c r="B892" s="3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7">
        <f t="shared" si="78"/>
        <v>115.95907738095238</v>
      </c>
      <c r="P892" s="5">
        <f t="shared" si="82"/>
        <v>106.01972789115646</v>
      </c>
      <c r="Q892" s="17" t="str">
        <f t="shared" si="81"/>
        <v>music</v>
      </c>
      <c r="R892" s="5" t="str">
        <f t="shared" si="83"/>
        <v>indie rock</v>
      </c>
      <c r="S892" s="11">
        <f t="shared" si="79"/>
        <v>43640.208333333328</v>
      </c>
      <c r="T892" s="11">
        <f t="shared" si="80"/>
        <v>43641.208333333328</v>
      </c>
    </row>
    <row r="893" spans="1:20" ht="34">
      <c r="A893">
        <v>891</v>
      </c>
      <c r="B893" s="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7">
        <f t="shared" si="78"/>
        <v>258.60000000000002</v>
      </c>
      <c r="P893" s="5">
        <f t="shared" si="82"/>
        <v>47.018181818181816</v>
      </c>
      <c r="Q893" s="17" t="str">
        <f t="shared" si="81"/>
        <v>film &amp; video</v>
      </c>
      <c r="R893" s="5" t="str">
        <f t="shared" si="83"/>
        <v>documentary</v>
      </c>
      <c r="S893" s="11">
        <f t="shared" si="79"/>
        <v>40880.25</v>
      </c>
      <c r="T893" s="11">
        <f t="shared" si="80"/>
        <v>40924.25</v>
      </c>
    </row>
    <row r="894" spans="1:20" ht="17">
      <c r="A894">
        <v>892</v>
      </c>
      <c r="B894" s="3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7">
        <f t="shared" si="78"/>
        <v>230.58333333333334</v>
      </c>
      <c r="P894" s="5">
        <f t="shared" si="82"/>
        <v>76.016483516483518</v>
      </c>
      <c r="Q894" s="17" t="str">
        <f t="shared" si="81"/>
        <v>publishing</v>
      </c>
      <c r="R894" s="5" t="str">
        <f t="shared" si="83"/>
        <v>translations</v>
      </c>
      <c r="S894" s="11">
        <f t="shared" si="79"/>
        <v>40319.208333333336</v>
      </c>
      <c r="T894" s="11">
        <f t="shared" si="80"/>
        <v>40360.208333333336</v>
      </c>
    </row>
    <row r="895" spans="1:20" ht="17">
      <c r="A895">
        <v>893</v>
      </c>
      <c r="B895" s="3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7">
        <f t="shared" si="78"/>
        <v>128.21428571428572</v>
      </c>
      <c r="P895" s="5">
        <f t="shared" si="82"/>
        <v>54.120603015075375</v>
      </c>
      <c r="Q895" s="17" t="str">
        <f t="shared" si="81"/>
        <v>film &amp; video</v>
      </c>
      <c r="R895" s="5" t="str">
        <f t="shared" si="83"/>
        <v>documentary</v>
      </c>
      <c r="S895" s="11">
        <f t="shared" si="79"/>
        <v>42170.208333333328</v>
      </c>
      <c r="T895" s="11">
        <f t="shared" si="80"/>
        <v>42174.208333333328</v>
      </c>
    </row>
    <row r="896" spans="1:20" ht="17">
      <c r="A896">
        <v>894</v>
      </c>
      <c r="B896" s="3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7">
        <f t="shared" si="78"/>
        <v>188.70588235294119</v>
      </c>
      <c r="P896" s="5">
        <f t="shared" si="82"/>
        <v>57.285714285714285</v>
      </c>
      <c r="Q896" s="17" t="str">
        <f t="shared" si="81"/>
        <v>film &amp; video</v>
      </c>
      <c r="R896" s="5" t="str">
        <f t="shared" si="83"/>
        <v>television</v>
      </c>
      <c r="S896" s="11">
        <f t="shared" si="79"/>
        <v>41466.208333333336</v>
      </c>
      <c r="T896" s="11">
        <f t="shared" si="80"/>
        <v>41496.208333333336</v>
      </c>
    </row>
    <row r="897" spans="1:20" ht="34">
      <c r="A897">
        <v>895</v>
      </c>
      <c r="B897" s="3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7">
        <f t="shared" si="78"/>
        <v>6.9511889862327907</v>
      </c>
      <c r="P897" s="5">
        <f t="shared" si="82"/>
        <v>103.81308411214954</v>
      </c>
      <c r="Q897" s="17" t="str">
        <f t="shared" si="81"/>
        <v>theater</v>
      </c>
      <c r="R897" s="5" t="str">
        <f t="shared" si="83"/>
        <v>plays</v>
      </c>
      <c r="S897" s="11">
        <f t="shared" si="79"/>
        <v>43134.25</v>
      </c>
      <c r="T897" s="11">
        <f t="shared" si="80"/>
        <v>43143.25</v>
      </c>
    </row>
    <row r="898" spans="1:20" ht="34">
      <c r="A898">
        <v>896</v>
      </c>
      <c r="B898" s="3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7">
        <f t="shared" ref="O898:O961" si="84">(E898*100)/D898</f>
        <v>774.43434343434342</v>
      </c>
      <c r="P898" s="5">
        <f t="shared" si="82"/>
        <v>105.02602739726028</v>
      </c>
      <c r="Q898" s="17" t="str">
        <f t="shared" si="81"/>
        <v>food</v>
      </c>
      <c r="R898" s="5" t="str">
        <f t="shared" si="83"/>
        <v>food trucks</v>
      </c>
      <c r="S898" s="11">
        <f t="shared" ref="S898:S961" si="85">(((J898/60)/60)/24)+DATE(1970,1,1)</f>
        <v>40738.208333333336</v>
      </c>
      <c r="T898" s="11">
        <f t="shared" ref="T898:T961" si="86">(((K898/60)/60)/24)+DATE(1970,1,1)</f>
        <v>40741.208333333336</v>
      </c>
    </row>
    <row r="899" spans="1:20" ht="17">
      <c r="A899">
        <v>897</v>
      </c>
      <c r="B899" s="3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7">
        <f t="shared" si="84"/>
        <v>27.693181818181817</v>
      </c>
      <c r="P899" s="5">
        <f t="shared" si="82"/>
        <v>90.259259259259252</v>
      </c>
      <c r="Q899" s="17" t="str">
        <f t="shared" ref="Q899:Q962" si="87">LEFT(N899,FIND("/",N899)-1)</f>
        <v>theater</v>
      </c>
      <c r="R899" s="5" t="str">
        <f t="shared" si="83"/>
        <v>plays</v>
      </c>
      <c r="S899" s="11">
        <f t="shared" si="85"/>
        <v>43583.208333333328</v>
      </c>
      <c r="T899" s="11">
        <f t="shared" si="86"/>
        <v>43585.208333333328</v>
      </c>
    </row>
    <row r="900" spans="1:20" ht="17">
      <c r="A900">
        <v>898</v>
      </c>
      <c r="B900" s="3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7">
        <f t="shared" si="84"/>
        <v>52.479620323841431</v>
      </c>
      <c r="P900" s="5">
        <f t="shared" ref="P900:P963" si="88">(E900/G900)</f>
        <v>76.978705978705975</v>
      </c>
      <c r="Q900" s="17" t="str">
        <f t="shared" si="87"/>
        <v>film &amp; video</v>
      </c>
      <c r="R900" s="5" t="str">
        <f t="shared" si="83"/>
        <v>documentary</v>
      </c>
      <c r="S900" s="11">
        <f t="shared" si="85"/>
        <v>43815.25</v>
      </c>
      <c r="T900" s="11">
        <f t="shared" si="86"/>
        <v>43821.25</v>
      </c>
    </row>
    <row r="901" spans="1:20" ht="17">
      <c r="A901">
        <v>899</v>
      </c>
      <c r="B901" s="3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7">
        <f t="shared" si="84"/>
        <v>407.09677419354841</v>
      </c>
      <c r="P901" s="5">
        <f t="shared" si="88"/>
        <v>102.60162601626017</v>
      </c>
      <c r="Q901" s="17" t="str">
        <f t="shared" si="87"/>
        <v>music</v>
      </c>
      <c r="R901" s="5" t="str">
        <f t="shared" si="83"/>
        <v>jazz</v>
      </c>
      <c r="S901" s="11">
        <f t="shared" si="85"/>
        <v>41554.208333333336</v>
      </c>
      <c r="T901" s="11">
        <f t="shared" si="86"/>
        <v>41572.208333333336</v>
      </c>
    </row>
    <row r="902" spans="1:20" ht="17">
      <c r="A902">
        <v>900</v>
      </c>
      <c r="B902" s="3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7">
        <f t="shared" si="84"/>
        <v>2</v>
      </c>
      <c r="P902" s="5">
        <f t="shared" si="88"/>
        <v>2</v>
      </c>
      <c r="Q902" s="17" t="str">
        <f t="shared" si="87"/>
        <v>technology</v>
      </c>
      <c r="R902" s="5" t="str">
        <f t="shared" ref="R902:R965" si="89">RIGHT(N902,LEN(N902)-FIND("/",N902))</f>
        <v>web</v>
      </c>
      <c r="S902" s="11">
        <f t="shared" si="85"/>
        <v>41901.208333333336</v>
      </c>
      <c r="T902" s="11">
        <f t="shared" si="86"/>
        <v>41902.208333333336</v>
      </c>
    </row>
    <row r="903" spans="1:20" ht="17">
      <c r="A903">
        <v>901</v>
      </c>
      <c r="B903" s="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7">
        <f t="shared" si="84"/>
        <v>156.17857142857142</v>
      </c>
      <c r="P903" s="5">
        <f t="shared" si="88"/>
        <v>55.0062893081761</v>
      </c>
      <c r="Q903" s="17" t="str">
        <f t="shared" si="87"/>
        <v>music</v>
      </c>
      <c r="R903" s="5" t="str">
        <f t="shared" si="89"/>
        <v>rock</v>
      </c>
      <c r="S903" s="11">
        <f t="shared" si="85"/>
        <v>43298.208333333328</v>
      </c>
      <c r="T903" s="11">
        <f t="shared" si="86"/>
        <v>43331.208333333328</v>
      </c>
    </row>
    <row r="904" spans="1:20" ht="17">
      <c r="A904">
        <v>902</v>
      </c>
      <c r="B904" s="3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7">
        <f t="shared" si="84"/>
        <v>252.42857142857142</v>
      </c>
      <c r="P904" s="5">
        <f t="shared" si="88"/>
        <v>32.127272727272725</v>
      </c>
      <c r="Q904" s="17" t="str">
        <f t="shared" si="87"/>
        <v>technology</v>
      </c>
      <c r="R904" s="5" t="str">
        <f t="shared" si="89"/>
        <v>web</v>
      </c>
      <c r="S904" s="11">
        <f t="shared" si="85"/>
        <v>42399.25</v>
      </c>
      <c r="T904" s="11">
        <f t="shared" si="86"/>
        <v>42441.25</v>
      </c>
    </row>
    <row r="905" spans="1:20" ht="34">
      <c r="A905">
        <v>903</v>
      </c>
      <c r="B905" s="3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7">
        <f t="shared" si="84"/>
        <v>1.7292682926829268</v>
      </c>
      <c r="P905" s="5">
        <f t="shared" si="88"/>
        <v>50.642857142857146</v>
      </c>
      <c r="Q905" s="17" t="str">
        <f t="shared" si="87"/>
        <v>publishing</v>
      </c>
      <c r="R905" s="5" t="str">
        <f t="shared" si="89"/>
        <v>nonfiction</v>
      </c>
      <c r="S905" s="11">
        <f t="shared" si="85"/>
        <v>41034.208333333336</v>
      </c>
      <c r="T905" s="11">
        <f t="shared" si="86"/>
        <v>41049.208333333336</v>
      </c>
    </row>
    <row r="906" spans="1:20" ht="17">
      <c r="A906">
        <v>904</v>
      </c>
      <c r="B906" s="3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7">
        <f t="shared" si="84"/>
        <v>12.23076923076923</v>
      </c>
      <c r="P906" s="5">
        <f t="shared" si="88"/>
        <v>49.6875</v>
      </c>
      <c r="Q906" s="17" t="str">
        <f t="shared" si="87"/>
        <v>publishing</v>
      </c>
      <c r="R906" s="5" t="str">
        <f t="shared" si="89"/>
        <v>radio &amp; podcasts</v>
      </c>
      <c r="S906" s="11">
        <f t="shared" si="85"/>
        <v>41186.208333333336</v>
      </c>
      <c r="T906" s="11">
        <f t="shared" si="86"/>
        <v>41190.208333333336</v>
      </c>
    </row>
    <row r="907" spans="1:20" ht="17">
      <c r="A907">
        <v>905</v>
      </c>
      <c r="B907" s="3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7">
        <f t="shared" si="84"/>
        <v>163.98734177215189</v>
      </c>
      <c r="P907" s="5">
        <f t="shared" si="88"/>
        <v>54.894067796610166</v>
      </c>
      <c r="Q907" s="17" t="str">
        <f t="shared" si="87"/>
        <v>theater</v>
      </c>
      <c r="R907" s="5" t="str">
        <f t="shared" si="89"/>
        <v>plays</v>
      </c>
      <c r="S907" s="11">
        <f t="shared" si="85"/>
        <v>41536.208333333336</v>
      </c>
      <c r="T907" s="11">
        <f t="shared" si="86"/>
        <v>41539.208333333336</v>
      </c>
    </row>
    <row r="908" spans="1:20" ht="34">
      <c r="A908">
        <v>906</v>
      </c>
      <c r="B908" s="3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7">
        <f t="shared" si="84"/>
        <v>162.98181818181817</v>
      </c>
      <c r="P908" s="5">
        <f t="shared" si="88"/>
        <v>46.931937172774866</v>
      </c>
      <c r="Q908" s="17" t="str">
        <f t="shared" si="87"/>
        <v>film &amp; video</v>
      </c>
      <c r="R908" s="5" t="str">
        <f t="shared" si="89"/>
        <v>documentary</v>
      </c>
      <c r="S908" s="11">
        <f t="shared" si="85"/>
        <v>42868.208333333328</v>
      </c>
      <c r="T908" s="11">
        <f t="shared" si="86"/>
        <v>42904.208333333328</v>
      </c>
    </row>
    <row r="909" spans="1:20" ht="17">
      <c r="A909">
        <v>907</v>
      </c>
      <c r="B909" s="3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7">
        <f t="shared" si="84"/>
        <v>20.252747252747252</v>
      </c>
      <c r="P909" s="5">
        <f t="shared" si="88"/>
        <v>44.951219512195124</v>
      </c>
      <c r="Q909" s="17" t="str">
        <f t="shared" si="87"/>
        <v>theater</v>
      </c>
      <c r="R909" s="5" t="str">
        <f t="shared" si="89"/>
        <v>plays</v>
      </c>
      <c r="S909" s="11">
        <f t="shared" si="85"/>
        <v>40660.208333333336</v>
      </c>
      <c r="T909" s="11">
        <f t="shared" si="86"/>
        <v>40667.208333333336</v>
      </c>
    </row>
    <row r="910" spans="1:20" ht="17">
      <c r="A910">
        <v>908</v>
      </c>
      <c r="B910" s="3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7">
        <f t="shared" si="84"/>
        <v>319.24083769633506</v>
      </c>
      <c r="P910" s="5">
        <f t="shared" si="88"/>
        <v>30.99898322318251</v>
      </c>
      <c r="Q910" s="17" t="str">
        <f t="shared" si="87"/>
        <v>games</v>
      </c>
      <c r="R910" s="5" t="str">
        <f t="shared" si="89"/>
        <v>video games</v>
      </c>
      <c r="S910" s="11">
        <f t="shared" si="85"/>
        <v>41031.208333333336</v>
      </c>
      <c r="T910" s="11">
        <f t="shared" si="86"/>
        <v>41042.208333333336</v>
      </c>
    </row>
    <row r="911" spans="1:20" ht="17">
      <c r="A911">
        <v>909</v>
      </c>
      <c r="B911" s="3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7">
        <f t="shared" si="84"/>
        <v>478.94444444444446</v>
      </c>
      <c r="P911" s="5">
        <f t="shared" si="88"/>
        <v>107.7625</v>
      </c>
      <c r="Q911" s="17" t="str">
        <f t="shared" si="87"/>
        <v>theater</v>
      </c>
      <c r="R911" s="5" t="str">
        <f t="shared" si="89"/>
        <v>plays</v>
      </c>
      <c r="S911" s="11">
        <f t="shared" si="85"/>
        <v>43255.208333333328</v>
      </c>
      <c r="T911" s="11">
        <f t="shared" si="86"/>
        <v>43282.208333333328</v>
      </c>
    </row>
    <row r="912" spans="1:20" ht="17">
      <c r="A912">
        <v>910</v>
      </c>
      <c r="B912" s="3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7">
        <f t="shared" si="84"/>
        <v>19.556634304207119</v>
      </c>
      <c r="P912" s="5">
        <f t="shared" si="88"/>
        <v>102.07770270270271</v>
      </c>
      <c r="Q912" s="17" t="str">
        <f t="shared" si="87"/>
        <v>theater</v>
      </c>
      <c r="R912" s="5" t="str">
        <f t="shared" si="89"/>
        <v>plays</v>
      </c>
      <c r="S912" s="11">
        <f t="shared" si="85"/>
        <v>42026.25</v>
      </c>
      <c r="T912" s="11">
        <f t="shared" si="86"/>
        <v>42027.25</v>
      </c>
    </row>
    <row r="913" spans="1:20" ht="17">
      <c r="A913">
        <v>911</v>
      </c>
      <c r="B913" s="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7">
        <f t="shared" si="84"/>
        <v>198.94827586206895</v>
      </c>
      <c r="P913" s="5">
        <f t="shared" si="88"/>
        <v>24.976190476190474</v>
      </c>
      <c r="Q913" s="17" t="str">
        <f t="shared" si="87"/>
        <v>technology</v>
      </c>
      <c r="R913" s="5" t="str">
        <f t="shared" si="89"/>
        <v>web</v>
      </c>
      <c r="S913" s="11">
        <f t="shared" si="85"/>
        <v>43717.208333333328</v>
      </c>
      <c r="T913" s="11">
        <f t="shared" si="86"/>
        <v>43719.208333333328</v>
      </c>
    </row>
    <row r="914" spans="1:20" ht="17">
      <c r="A914">
        <v>912</v>
      </c>
      <c r="B914" s="3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7">
        <f t="shared" si="84"/>
        <v>795</v>
      </c>
      <c r="P914" s="5">
        <f t="shared" si="88"/>
        <v>79.944134078212286</v>
      </c>
      <c r="Q914" s="17" t="str">
        <f t="shared" si="87"/>
        <v>film &amp; video</v>
      </c>
      <c r="R914" s="5" t="str">
        <f t="shared" si="89"/>
        <v>drama</v>
      </c>
      <c r="S914" s="11">
        <f t="shared" si="85"/>
        <v>41157.208333333336</v>
      </c>
      <c r="T914" s="11">
        <f t="shared" si="86"/>
        <v>41170.208333333336</v>
      </c>
    </row>
    <row r="915" spans="1:20" ht="17">
      <c r="A915">
        <v>913</v>
      </c>
      <c r="B915" s="3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7">
        <f t="shared" si="84"/>
        <v>50.621082621082621</v>
      </c>
      <c r="P915" s="5">
        <f t="shared" si="88"/>
        <v>67.946462715105156</v>
      </c>
      <c r="Q915" s="17" t="str">
        <f t="shared" si="87"/>
        <v>film &amp; video</v>
      </c>
      <c r="R915" s="5" t="str">
        <f t="shared" si="89"/>
        <v>drama</v>
      </c>
      <c r="S915" s="11">
        <f t="shared" si="85"/>
        <v>43597.208333333328</v>
      </c>
      <c r="T915" s="11">
        <f t="shared" si="86"/>
        <v>43610.208333333328</v>
      </c>
    </row>
    <row r="916" spans="1:20" ht="17">
      <c r="A916">
        <v>914</v>
      </c>
      <c r="B916" s="3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7">
        <f t="shared" si="84"/>
        <v>57.4375</v>
      </c>
      <c r="P916" s="5">
        <f t="shared" si="88"/>
        <v>26.070921985815602</v>
      </c>
      <c r="Q916" s="17" t="str">
        <f t="shared" si="87"/>
        <v>theater</v>
      </c>
      <c r="R916" s="5" t="str">
        <f t="shared" si="89"/>
        <v>plays</v>
      </c>
      <c r="S916" s="11">
        <f t="shared" si="85"/>
        <v>41490.208333333336</v>
      </c>
      <c r="T916" s="11">
        <f t="shared" si="86"/>
        <v>41502.208333333336</v>
      </c>
    </row>
    <row r="917" spans="1:20" ht="17">
      <c r="A917">
        <v>915</v>
      </c>
      <c r="B917" s="3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7">
        <f t="shared" si="84"/>
        <v>155.62827640984909</v>
      </c>
      <c r="P917" s="5">
        <f t="shared" si="88"/>
        <v>105.0032154340836</v>
      </c>
      <c r="Q917" s="17" t="str">
        <f t="shared" si="87"/>
        <v>film &amp; video</v>
      </c>
      <c r="R917" s="5" t="str">
        <f t="shared" si="89"/>
        <v>television</v>
      </c>
      <c r="S917" s="11">
        <f t="shared" si="85"/>
        <v>42976.208333333328</v>
      </c>
      <c r="T917" s="11">
        <f t="shared" si="86"/>
        <v>42985.208333333328</v>
      </c>
    </row>
    <row r="918" spans="1:20" ht="34">
      <c r="A918">
        <v>916</v>
      </c>
      <c r="B918" s="3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7">
        <f t="shared" si="84"/>
        <v>36.297297297297298</v>
      </c>
      <c r="P918" s="5">
        <f t="shared" si="88"/>
        <v>25.826923076923077</v>
      </c>
      <c r="Q918" s="17" t="str">
        <f t="shared" si="87"/>
        <v>photography</v>
      </c>
      <c r="R918" s="5" t="str">
        <f t="shared" si="89"/>
        <v>photography books</v>
      </c>
      <c r="S918" s="11">
        <f t="shared" si="85"/>
        <v>41991.25</v>
      </c>
      <c r="T918" s="11">
        <f t="shared" si="86"/>
        <v>42000.25</v>
      </c>
    </row>
    <row r="919" spans="1:20" ht="17">
      <c r="A919">
        <v>917</v>
      </c>
      <c r="B919" s="3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7">
        <f t="shared" si="84"/>
        <v>58.25</v>
      </c>
      <c r="P919" s="5">
        <f t="shared" si="88"/>
        <v>77.666666666666671</v>
      </c>
      <c r="Q919" s="17" t="str">
        <f t="shared" si="87"/>
        <v>film &amp; video</v>
      </c>
      <c r="R919" s="5" t="str">
        <f t="shared" si="89"/>
        <v>shorts</v>
      </c>
      <c r="S919" s="11">
        <f t="shared" si="85"/>
        <v>40722.208333333336</v>
      </c>
      <c r="T919" s="11">
        <f t="shared" si="86"/>
        <v>40746.208333333336</v>
      </c>
    </row>
    <row r="920" spans="1:20" ht="17">
      <c r="A920">
        <v>918</v>
      </c>
      <c r="B920" s="3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7">
        <f t="shared" si="84"/>
        <v>237.39473684210526</v>
      </c>
      <c r="P920" s="5">
        <f t="shared" si="88"/>
        <v>57.82692307692308</v>
      </c>
      <c r="Q920" s="17" t="str">
        <f t="shared" si="87"/>
        <v>publishing</v>
      </c>
      <c r="R920" s="5" t="str">
        <f t="shared" si="89"/>
        <v>radio &amp; podcasts</v>
      </c>
      <c r="S920" s="11">
        <f t="shared" si="85"/>
        <v>41117.208333333336</v>
      </c>
      <c r="T920" s="11">
        <f t="shared" si="86"/>
        <v>41128.208333333336</v>
      </c>
    </row>
    <row r="921" spans="1:20" ht="17">
      <c r="A921">
        <v>919</v>
      </c>
      <c r="B921" s="3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7">
        <f t="shared" si="84"/>
        <v>58.75</v>
      </c>
      <c r="P921" s="5">
        <f t="shared" si="88"/>
        <v>92.955555555555549</v>
      </c>
      <c r="Q921" s="17" t="str">
        <f t="shared" si="87"/>
        <v>theater</v>
      </c>
      <c r="R921" s="5" t="str">
        <f t="shared" si="89"/>
        <v>plays</v>
      </c>
      <c r="S921" s="11">
        <f t="shared" si="85"/>
        <v>43022.208333333328</v>
      </c>
      <c r="T921" s="11">
        <f t="shared" si="86"/>
        <v>43054.25</v>
      </c>
    </row>
    <row r="922" spans="1:20" ht="17">
      <c r="A922">
        <v>920</v>
      </c>
      <c r="B922" s="3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7">
        <f t="shared" si="84"/>
        <v>182.56603773584905</v>
      </c>
      <c r="P922" s="5">
        <f t="shared" si="88"/>
        <v>37.945098039215686</v>
      </c>
      <c r="Q922" s="17" t="str">
        <f t="shared" si="87"/>
        <v>film &amp; video</v>
      </c>
      <c r="R922" s="5" t="str">
        <f t="shared" si="89"/>
        <v>animation</v>
      </c>
      <c r="S922" s="11">
        <f t="shared" si="85"/>
        <v>43503.25</v>
      </c>
      <c r="T922" s="11">
        <f t="shared" si="86"/>
        <v>43523.25</v>
      </c>
    </row>
    <row r="923" spans="1:20" ht="17">
      <c r="A923">
        <v>921</v>
      </c>
      <c r="B923" s="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7">
        <f t="shared" si="84"/>
        <v>0.75436408977556113</v>
      </c>
      <c r="P923" s="5">
        <f t="shared" si="88"/>
        <v>31.842105263157894</v>
      </c>
      <c r="Q923" s="17" t="str">
        <f t="shared" si="87"/>
        <v>technology</v>
      </c>
      <c r="R923" s="5" t="str">
        <f t="shared" si="89"/>
        <v>web</v>
      </c>
      <c r="S923" s="11">
        <f t="shared" si="85"/>
        <v>40951.25</v>
      </c>
      <c r="T923" s="11">
        <f t="shared" si="86"/>
        <v>40965.25</v>
      </c>
    </row>
    <row r="924" spans="1:20" ht="17">
      <c r="A924">
        <v>922</v>
      </c>
      <c r="B924" s="3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7">
        <f t="shared" si="84"/>
        <v>175.95330739299609</v>
      </c>
      <c r="P924" s="5">
        <f t="shared" si="88"/>
        <v>40</v>
      </c>
      <c r="Q924" s="17" t="str">
        <f t="shared" si="87"/>
        <v>music</v>
      </c>
      <c r="R924" s="5" t="str">
        <f t="shared" si="89"/>
        <v>world music</v>
      </c>
      <c r="S924" s="11">
        <f t="shared" si="85"/>
        <v>43443.25</v>
      </c>
      <c r="T924" s="11">
        <f t="shared" si="86"/>
        <v>43452.25</v>
      </c>
    </row>
    <row r="925" spans="1:20" ht="17">
      <c r="A925">
        <v>923</v>
      </c>
      <c r="B925" s="3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7">
        <f t="shared" si="84"/>
        <v>237.88235294117646</v>
      </c>
      <c r="P925" s="5">
        <f t="shared" si="88"/>
        <v>101.1</v>
      </c>
      <c r="Q925" s="17" t="str">
        <f t="shared" si="87"/>
        <v>theater</v>
      </c>
      <c r="R925" s="5" t="str">
        <f t="shared" si="89"/>
        <v>plays</v>
      </c>
      <c r="S925" s="11">
        <f t="shared" si="85"/>
        <v>40373.208333333336</v>
      </c>
      <c r="T925" s="11">
        <f t="shared" si="86"/>
        <v>40374.208333333336</v>
      </c>
    </row>
    <row r="926" spans="1:20" ht="17">
      <c r="A926">
        <v>924</v>
      </c>
      <c r="B926" s="3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7">
        <f t="shared" si="84"/>
        <v>488.05076142131981</v>
      </c>
      <c r="P926" s="5">
        <f t="shared" si="88"/>
        <v>84.006989951944078</v>
      </c>
      <c r="Q926" s="17" t="str">
        <f t="shared" si="87"/>
        <v>theater</v>
      </c>
      <c r="R926" s="5" t="str">
        <f t="shared" si="89"/>
        <v>plays</v>
      </c>
      <c r="S926" s="11">
        <f t="shared" si="85"/>
        <v>43769.208333333328</v>
      </c>
      <c r="T926" s="11">
        <f t="shared" si="86"/>
        <v>43780.25</v>
      </c>
    </row>
    <row r="927" spans="1:20" ht="34">
      <c r="A927">
        <v>925</v>
      </c>
      <c r="B927" s="3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7">
        <f t="shared" si="84"/>
        <v>224.06666666666666</v>
      </c>
      <c r="P927" s="5">
        <f t="shared" si="88"/>
        <v>103.41538461538461</v>
      </c>
      <c r="Q927" s="17" t="str">
        <f t="shared" si="87"/>
        <v>theater</v>
      </c>
      <c r="R927" s="5" t="str">
        <f t="shared" si="89"/>
        <v>plays</v>
      </c>
      <c r="S927" s="11">
        <f t="shared" si="85"/>
        <v>43000.208333333328</v>
      </c>
      <c r="T927" s="11">
        <f t="shared" si="86"/>
        <v>43012.208333333328</v>
      </c>
    </row>
    <row r="928" spans="1:20" ht="17">
      <c r="A928">
        <v>926</v>
      </c>
      <c r="B928" s="3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7">
        <f t="shared" si="84"/>
        <v>18.126436781609197</v>
      </c>
      <c r="P928" s="5">
        <f t="shared" si="88"/>
        <v>105.13333333333334</v>
      </c>
      <c r="Q928" s="17" t="str">
        <f t="shared" si="87"/>
        <v>food</v>
      </c>
      <c r="R928" s="5" t="str">
        <f t="shared" si="89"/>
        <v>food trucks</v>
      </c>
      <c r="S928" s="11">
        <f t="shared" si="85"/>
        <v>42502.208333333328</v>
      </c>
      <c r="T928" s="11">
        <f t="shared" si="86"/>
        <v>42506.208333333328</v>
      </c>
    </row>
    <row r="929" spans="1:20" ht="17">
      <c r="A929">
        <v>927</v>
      </c>
      <c r="B929" s="3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7">
        <f t="shared" si="84"/>
        <v>45.847222222222221</v>
      </c>
      <c r="P929" s="5">
        <f t="shared" si="88"/>
        <v>89.21621621621621</v>
      </c>
      <c r="Q929" s="17" t="str">
        <f t="shared" si="87"/>
        <v>theater</v>
      </c>
      <c r="R929" s="5" t="str">
        <f t="shared" si="89"/>
        <v>plays</v>
      </c>
      <c r="S929" s="11">
        <f t="shared" si="85"/>
        <v>41102.208333333336</v>
      </c>
      <c r="T929" s="11">
        <f t="shared" si="86"/>
        <v>41131.208333333336</v>
      </c>
    </row>
    <row r="930" spans="1:20" ht="17">
      <c r="A930">
        <v>928</v>
      </c>
      <c r="B930" s="3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7">
        <f t="shared" si="84"/>
        <v>117.31541218637993</v>
      </c>
      <c r="P930" s="5">
        <f t="shared" si="88"/>
        <v>51.995234312946785</v>
      </c>
      <c r="Q930" s="17" t="str">
        <f t="shared" si="87"/>
        <v>technology</v>
      </c>
      <c r="R930" s="5" t="str">
        <f t="shared" si="89"/>
        <v>web</v>
      </c>
      <c r="S930" s="11">
        <f t="shared" si="85"/>
        <v>41637.25</v>
      </c>
      <c r="T930" s="11">
        <f t="shared" si="86"/>
        <v>41646.25</v>
      </c>
    </row>
    <row r="931" spans="1:20" ht="17">
      <c r="A931">
        <v>929</v>
      </c>
      <c r="B931" s="3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7">
        <f t="shared" si="84"/>
        <v>217.30909090909091</v>
      </c>
      <c r="P931" s="5">
        <f t="shared" si="88"/>
        <v>64.956521739130437</v>
      </c>
      <c r="Q931" s="17" t="str">
        <f t="shared" si="87"/>
        <v>theater</v>
      </c>
      <c r="R931" s="5" t="str">
        <f t="shared" si="89"/>
        <v>plays</v>
      </c>
      <c r="S931" s="11">
        <f t="shared" si="85"/>
        <v>42858.208333333328</v>
      </c>
      <c r="T931" s="11">
        <f t="shared" si="86"/>
        <v>42872.208333333328</v>
      </c>
    </row>
    <row r="932" spans="1:20" ht="17">
      <c r="A932">
        <v>930</v>
      </c>
      <c r="B932" s="3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7">
        <f t="shared" si="84"/>
        <v>112.28571428571429</v>
      </c>
      <c r="P932" s="5">
        <f t="shared" si="88"/>
        <v>46.235294117647058</v>
      </c>
      <c r="Q932" s="17" t="str">
        <f t="shared" si="87"/>
        <v>theater</v>
      </c>
      <c r="R932" s="5" t="str">
        <f t="shared" si="89"/>
        <v>plays</v>
      </c>
      <c r="S932" s="11">
        <f t="shared" si="85"/>
        <v>42060.25</v>
      </c>
      <c r="T932" s="11">
        <f t="shared" si="86"/>
        <v>42067.25</v>
      </c>
    </row>
    <row r="933" spans="1:20" ht="17">
      <c r="A933">
        <v>931</v>
      </c>
      <c r="B933" s="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7">
        <f t="shared" si="84"/>
        <v>72.518987341772146</v>
      </c>
      <c r="P933" s="5">
        <f t="shared" si="88"/>
        <v>51.151785714285715</v>
      </c>
      <c r="Q933" s="17" t="str">
        <f t="shared" si="87"/>
        <v>theater</v>
      </c>
      <c r="R933" s="5" t="str">
        <f t="shared" si="89"/>
        <v>plays</v>
      </c>
      <c r="S933" s="11">
        <f t="shared" si="85"/>
        <v>41818.208333333336</v>
      </c>
      <c r="T933" s="11">
        <f t="shared" si="86"/>
        <v>41820.208333333336</v>
      </c>
    </row>
    <row r="934" spans="1:20" ht="17">
      <c r="A934">
        <v>932</v>
      </c>
      <c r="B934" s="3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7">
        <f t="shared" si="84"/>
        <v>212.30434782608697</v>
      </c>
      <c r="P934" s="5">
        <f t="shared" si="88"/>
        <v>33.909722222222221</v>
      </c>
      <c r="Q934" s="17" t="str">
        <f t="shared" si="87"/>
        <v>music</v>
      </c>
      <c r="R934" s="5" t="str">
        <f t="shared" si="89"/>
        <v>rock</v>
      </c>
      <c r="S934" s="11">
        <f t="shared" si="85"/>
        <v>41709.208333333336</v>
      </c>
      <c r="T934" s="11">
        <f t="shared" si="86"/>
        <v>41712.208333333336</v>
      </c>
    </row>
    <row r="935" spans="1:20" ht="17">
      <c r="A935">
        <v>933</v>
      </c>
      <c r="B935" s="3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7">
        <f t="shared" si="84"/>
        <v>239.74657534246575</v>
      </c>
      <c r="P935" s="5">
        <f t="shared" si="88"/>
        <v>92.016298633017882</v>
      </c>
      <c r="Q935" s="17" t="str">
        <f t="shared" si="87"/>
        <v>theater</v>
      </c>
      <c r="R935" s="5" t="str">
        <f t="shared" si="89"/>
        <v>plays</v>
      </c>
      <c r="S935" s="11">
        <f t="shared" si="85"/>
        <v>41372.208333333336</v>
      </c>
      <c r="T935" s="11">
        <f t="shared" si="86"/>
        <v>41385.208333333336</v>
      </c>
    </row>
    <row r="936" spans="1:20" ht="17">
      <c r="A936">
        <v>934</v>
      </c>
      <c r="B936" s="3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7">
        <f t="shared" si="84"/>
        <v>181.93548387096774</v>
      </c>
      <c r="P936" s="5">
        <f t="shared" si="88"/>
        <v>107.42857142857143</v>
      </c>
      <c r="Q936" s="17" t="str">
        <f t="shared" si="87"/>
        <v>theater</v>
      </c>
      <c r="R936" s="5" t="str">
        <f t="shared" si="89"/>
        <v>plays</v>
      </c>
      <c r="S936" s="11">
        <f t="shared" si="85"/>
        <v>42422.25</v>
      </c>
      <c r="T936" s="11">
        <f t="shared" si="86"/>
        <v>42428.25</v>
      </c>
    </row>
    <row r="937" spans="1:20" ht="34">
      <c r="A937">
        <v>935</v>
      </c>
      <c r="B937" s="3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7">
        <f t="shared" si="84"/>
        <v>164.13114754098362</v>
      </c>
      <c r="P937" s="5">
        <f t="shared" si="88"/>
        <v>75.848484848484844</v>
      </c>
      <c r="Q937" s="17" t="str">
        <f t="shared" si="87"/>
        <v>theater</v>
      </c>
      <c r="R937" s="5" t="str">
        <f t="shared" si="89"/>
        <v>plays</v>
      </c>
      <c r="S937" s="11">
        <f t="shared" si="85"/>
        <v>42209.208333333328</v>
      </c>
      <c r="T937" s="11">
        <f t="shared" si="86"/>
        <v>42216.208333333328</v>
      </c>
    </row>
    <row r="938" spans="1:20" ht="17">
      <c r="A938">
        <v>936</v>
      </c>
      <c r="B938" s="3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7">
        <f t="shared" si="84"/>
        <v>1.6375968992248062</v>
      </c>
      <c r="P938" s="5">
        <f t="shared" si="88"/>
        <v>80.476190476190482</v>
      </c>
      <c r="Q938" s="17" t="str">
        <f t="shared" si="87"/>
        <v>theater</v>
      </c>
      <c r="R938" s="5" t="str">
        <f t="shared" si="89"/>
        <v>plays</v>
      </c>
      <c r="S938" s="11">
        <f t="shared" si="85"/>
        <v>43668.208333333328</v>
      </c>
      <c r="T938" s="11">
        <f t="shared" si="86"/>
        <v>43671.208333333328</v>
      </c>
    </row>
    <row r="939" spans="1:20" ht="17">
      <c r="A939">
        <v>937</v>
      </c>
      <c r="B939" s="3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7">
        <f t="shared" si="84"/>
        <v>49.64385964912281</v>
      </c>
      <c r="P939" s="5">
        <f t="shared" si="88"/>
        <v>86.978483606557376</v>
      </c>
      <c r="Q939" s="17" t="str">
        <f t="shared" si="87"/>
        <v>film &amp; video</v>
      </c>
      <c r="R939" s="5" t="str">
        <f t="shared" si="89"/>
        <v>documentary</v>
      </c>
      <c r="S939" s="11">
        <f t="shared" si="85"/>
        <v>42334.25</v>
      </c>
      <c r="T939" s="11">
        <f t="shared" si="86"/>
        <v>42343.25</v>
      </c>
    </row>
    <row r="940" spans="1:20" ht="17">
      <c r="A940">
        <v>938</v>
      </c>
      <c r="B940" s="3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7">
        <f t="shared" si="84"/>
        <v>109.70652173913044</v>
      </c>
      <c r="P940" s="5">
        <f t="shared" si="88"/>
        <v>105.13541666666667</v>
      </c>
      <c r="Q940" s="17" t="str">
        <f t="shared" si="87"/>
        <v>publishing</v>
      </c>
      <c r="R940" s="5" t="str">
        <f t="shared" si="89"/>
        <v>fiction</v>
      </c>
      <c r="S940" s="11">
        <f t="shared" si="85"/>
        <v>43263.208333333328</v>
      </c>
      <c r="T940" s="11">
        <f t="shared" si="86"/>
        <v>43299.208333333328</v>
      </c>
    </row>
    <row r="941" spans="1:20" ht="34">
      <c r="A941">
        <v>939</v>
      </c>
      <c r="B941" s="3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7">
        <f t="shared" si="84"/>
        <v>49.217948717948715</v>
      </c>
      <c r="P941" s="5">
        <f t="shared" si="88"/>
        <v>57.298507462686565</v>
      </c>
      <c r="Q941" s="17" t="str">
        <f t="shared" si="87"/>
        <v>games</v>
      </c>
      <c r="R941" s="5" t="str">
        <f t="shared" si="89"/>
        <v>video games</v>
      </c>
      <c r="S941" s="11">
        <f t="shared" si="85"/>
        <v>40670.208333333336</v>
      </c>
      <c r="T941" s="11">
        <f t="shared" si="86"/>
        <v>40687.208333333336</v>
      </c>
    </row>
    <row r="942" spans="1:20" ht="17">
      <c r="A942">
        <v>940</v>
      </c>
      <c r="B942" s="3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7">
        <f t="shared" si="84"/>
        <v>62.232323232323232</v>
      </c>
      <c r="P942" s="5">
        <f t="shared" si="88"/>
        <v>93.348484848484844</v>
      </c>
      <c r="Q942" s="17" t="str">
        <f t="shared" si="87"/>
        <v>technology</v>
      </c>
      <c r="R942" s="5" t="str">
        <f t="shared" si="89"/>
        <v>web</v>
      </c>
      <c r="S942" s="11">
        <f t="shared" si="85"/>
        <v>41244.25</v>
      </c>
      <c r="T942" s="11">
        <f t="shared" si="86"/>
        <v>41266.25</v>
      </c>
    </row>
    <row r="943" spans="1:20" ht="17">
      <c r="A943">
        <v>941</v>
      </c>
      <c r="B943" s="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7">
        <f t="shared" si="84"/>
        <v>13.05813953488372</v>
      </c>
      <c r="P943" s="5">
        <f t="shared" si="88"/>
        <v>71.987179487179489</v>
      </c>
      <c r="Q943" s="17" t="str">
        <f t="shared" si="87"/>
        <v>theater</v>
      </c>
      <c r="R943" s="5" t="str">
        <f t="shared" si="89"/>
        <v>plays</v>
      </c>
      <c r="S943" s="11">
        <f t="shared" si="85"/>
        <v>40552.25</v>
      </c>
      <c r="T943" s="11">
        <f t="shared" si="86"/>
        <v>40587.25</v>
      </c>
    </row>
    <row r="944" spans="1:20" ht="17">
      <c r="A944">
        <v>942</v>
      </c>
      <c r="B944" s="3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7">
        <f t="shared" si="84"/>
        <v>64.635416666666671</v>
      </c>
      <c r="P944" s="5">
        <f t="shared" si="88"/>
        <v>92.611940298507463</v>
      </c>
      <c r="Q944" s="17" t="str">
        <f t="shared" si="87"/>
        <v>theater</v>
      </c>
      <c r="R944" s="5" t="str">
        <f t="shared" si="89"/>
        <v>plays</v>
      </c>
      <c r="S944" s="11">
        <f t="shared" si="85"/>
        <v>40568.25</v>
      </c>
      <c r="T944" s="11">
        <f t="shared" si="86"/>
        <v>40571.25</v>
      </c>
    </row>
    <row r="945" spans="1:20" ht="17">
      <c r="A945">
        <v>943</v>
      </c>
      <c r="B945" s="3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7">
        <f t="shared" si="84"/>
        <v>159.58666666666667</v>
      </c>
      <c r="P945" s="5">
        <f t="shared" si="88"/>
        <v>104.99122807017544</v>
      </c>
      <c r="Q945" s="17" t="str">
        <f t="shared" si="87"/>
        <v>food</v>
      </c>
      <c r="R945" s="5" t="str">
        <f t="shared" si="89"/>
        <v>food trucks</v>
      </c>
      <c r="S945" s="11">
        <f t="shared" si="85"/>
        <v>41906.208333333336</v>
      </c>
      <c r="T945" s="11">
        <f t="shared" si="86"/>
        <v>41941.208333333336</v>
      </c>
    </row>
    <row r="946" spans="1:20" ht="17">
      <c r="A946">
        <v>944</v>
      </c>
      <c r="B946" s="3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7">
        <f t="shared" si="84"/>
        <v>81.42</v>
      </c>
      <c r="P946" s="5">
        <f t="shared" si="88"/>
        <v>30.958174904942965</v>
      </c>
      <c r="Q946" s="17" t="str">
        <f t="shared" si="87"/>
        <v>photography</v>
      </c>
      <c r="R946" s="5" t="str">
        <f t="shared" si="89"/>
        <v>photography books</v>
      </c>
      <c r="S946" s="11">
        <f t="shared" si="85"/>
        <v>42776.25</v>
      </c>
      <c r="T946" s="11">
        <f t="shared" si="86"/>
        <v>42795.25</v>
      </c>
    </row>
    <row r="947" spans="1:20" ht="17">
      <c r="A947">
        <v>945</v>
      </c>
      <c r="B947" s="3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7">
        <f t="shared" si="84"/>
        <v>32.444767441860463</v>
      </c>
      <c r="P947" s="5">
        <f t="shared" si="88"/>
        <v>33.001182732111175</v>
      </c>
      <c r="Q947" s="17" t="str">
        <f t="shared" si="87"/>
        <v>photography</v>
      </c>
      <c r="R947" s="5" t="str">
        <f t="shared" si="89"/>
        <v>photography books</v>
      </c>
      <c r="S947" s="11">
        <f t="shared" si="85"/>
        <v>41004.208333333336</v>
      </c>
      <c r="T947" s="11">
        <f t="shared" si="86"/>
        <v>41019.208333333336</v>
      </c>
    </row>
    <row r="948" spans="1:20" ht="34">
      <c r="A948">
        <v>946</v>
      </c>
      <c r="B948" s="3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7">
        <f t="shared" si="84"/>
        <v>9.9141184124918666</v>
      </c>
      <c r="P948" s="5">
        <f t="shared" si="88"/>
        <v>84.187845303867405</v>
      </c>
      <c r="Q948" s="17" t="str">
        <f t="shared" si="87"/>
        <v>theater</v>
      </c>
      <c r="R948" s="5" t="str">
        <f t="shared" si="89"/>
        <v>plays</v>
      </c>
      <c r="S948" s="11">
        <f t="shared" si="85"/>
        <v>40710.208333333336</v>
      </c>
      <c r="T948" s="11">
        <f t="shared" si="86"/>
        <v>40712.208333333336</v>
      </c>
    </row>
    <row r="949" spans="1:20" ht="17">
      <c r="A949">
        <v>947</v>
      </c>
      <c r="B949" s="3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7">
        <f t="shared" si="84"/>
        <v>26.694444444444443</v>
      </c>
      <c r="P949" s="5">
        <f t="shared" si="88"/>
        <v>73.92307692307692</v>
      </c>
      <c r="Q949" s="17" t="str">
        <f t="shared" si="87"/>
        <v>theater</v>
      </c>
      <c r="R949" s="5" t="str">
        <f t="shared" si="89"/>
        <v>plays</v>
      </c>
      <c r="S949" s="11">
        <f t="shared" si="85"/>
        <v>41908.208333333336</v>
      </c>
      <c r="T949" s="11">
        <f t="shared" si="86"/>
        <v>41915.208333333336</v>
      </c>
    </row>
    <row r="950" spans="1:20" ht="17">
      <c r="A950">
        <v>948</v>
      </c>
      <c r="B950" s="3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7">
        <f t="shared" si="84"/>
        <v>62.957446808510639</v>
      </c>
      <c r="P950" s="5">
        <f t="shared" si="88"/>
        <v>36.987499999999997</v>
      </c>
      <c r="Q950" s="17" t="str">
        <f t="shared" si="87"/>
        <v>film &amp; video</v>
      </c>
      <c r="R950" s="5" t="str">
        <f t="shared" si="89"/>
        <v>documentary</v>
      </c>
      <c r="S950" s="11">
        <f t="shared" si="85"/>
        <v>41985.25</v>
      </c>
      <c r="T950" s="11">
        <f t="shared" si="86"/>
        <v>41995.25</v>
      </c>
    </row>
    <row r="951" spans="1:20" ht="34">
      <c r="A951">
        <v>949</v>
      </c>
      <c r="B951" s="3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7">
        <f t="shared" si="84"/>
        <v>161.35593220338984</v>
      </c>
      <c r="P951" s="5">
        <f t="shared" si="88"/>
        <v>46.896551724137929</v>
      </c>
      <c r="Q951" s="17" t="str">
        <f t="shared" si="87"/>
        <v>technology</v>
      </c>
      <c r="R951" s="5" t="str">
        <f t="shared" si="89"/>
        <v>web</v>
      </c>
      <c r="S951" s="11">
        <f t="shared" si="85"/>
        <v>42112.208333333328</v>
      </c>
      <c r="T951" s="11">
        <f t="shared" si="86"/>
        <v>42131.208333333328</v>
      </c>
    </row>
    <row r="952" spans="1:20" ht="17">
      <c r="A952">
        <v>950</v>
      </c>
      <c r="B952" s="3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7">
        <f t="shared" si="84"/>
        <v>5</v>
      </c>
      <c r="P952" s="5">
        <f t="shared" si="88"/>
        <v>5</v>
      </c>
      <c r="Q952" s="17" t="str">
        <f t="shared" si="87"/>
        <v>theater</v>
      </c>
      <c r="R952" s="5" t="str">
        <f t="shared" si="89"/>
        <v>plays</v>
      </c>
      <c r="S952" s="11">
        <f t="shared" si="85"/>
        <v>43571.208333333328</v>
      </c>
      <c r="T952" s="11">
        <f t="shared" si="86"/>
        <v>43576.208333333328</v>
      </c>
    </row>
    <row r="953" spans="1:20" ht="17">
      <c r="A953">
        <v>951</v>
      </c>
      <c r="B953" s="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7">
        <f t="shared" si="84"/>
        <v>1096.9379310344827</v>
      </c>
      <c r="P953" s="5">
        <f t="shared" si="88"/>
        <v>102.02437459910199</v>
      </c>
      <c r="Q953" s="17" t="str">
        <f t="shared" si="87"/>
        <v>music</v>
      </c>
      <c r="R953" s="5" t="str">
        <f t="shared" si="89"/>
        <v>rock</v>
      </c>
      <c r="S953" s="11">
        <f t="shared" si="85"/>
        <v>42730.25</v>
      </c>
      <c r="T953" s="11">
        <f t="shared" si="86"/>
        <v>42731.25</v>
      </c>
    </row>
    <row r="954" spans="1:20" ht="17">
      <c r="A954">
        <v>952</v>
      </c>
      <c r="B954" s="3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7">
        <f t="shared" si="84"/>
        <v>70.094158075601371</v>
      </c>
      <c r="P954" s="5">
        <f t="shared" si="88"/>
        <v>45.007502206531335</v>
      </c>
      <c r="Q954" s="17" t="str">
        <f t="shared" si="87"/>
        <v>film &amp; video</v>
      </c>
      <c r="R954" s="5" t="str">
        <f t="shared" si="89"/>
        <v>documentary</v>
      </c>
      <c r="S954" s="11">
        <f t="shared" si="85"/>
        <v>42591.208333333328</v>
      </c>
      <c r="T954" s="11">
        <f t="shared" si="86"/>
        <v>42605.208333333328</v>
      </c>
    </row>
    <row r="955" spans="1:20" ht="34">
      <c r="A955">
        <v>953</v>
      </c>
      <c r="B955" s="3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7">
        <f t="shared" si="84"/>
        <v>60</v>
      </c>
      <c r="P955" s="5">
        <f t="shared" si="88"/>
        <v>94.285714285714292</v>
      </c>
      <c r="Q955" s="17" t="str">
        <f t="shared" si="87"/>
        <v>film &amp; video</v>
      </c>
      <c r="R955" s="5" t="str">
        <f t="shared" si="89"/>
        <v>science fiction</v>
      </c>
      <c r="S955" s="11">
        <f t="shared" si="85"/>
        <v>42358.25</v>
      </c>
      <c r="T955" s="11">
        <f t="shared" si="86"/>
        <v>42394.25</v>
      </c>
    </row>
    <row r="956" spans="1:20" ht="17">
      <c r="A956">
        <v>954</v>
      </c>
      <c r="B956" s="3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7">
        <f t="shared" si="84"/>
        <v>367.09859154929575</v>
      </c>
      <c r="P956" s="5">
        <f t="shared" si="88"/>
        <v>101.02325581395348</v>
      </c>
      <c r="Q956" s="17" t="str">
        <f t="shared" si="87"/>
        <v>technology</v>
      </c>
      <c r="R956" s="5" t="str">
        <f t="shared" si="89"/>
        <v>web</v>
      </c>
      <c r="S956" s="11">
        <f t="shared" si="85"/>
        <v>41174.208333333336</v>
      </c>
      <c r="T956" s="11">
        <f t="shared" si="86"/>
        <v>41198.208333333336</v>
      </c>
    </row>
    <row r="957" spans="1:20" ht="34">
      <c r="A957">
        <v>955</v>
      </c>
      <c r="B957" s="3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7">
        <f t="shared" si="84"/>
        <v>1109</v>
      </c>
      <c r="P957" s="5">
        <f t="shared" si="88"/>
        <v>97.037499999999994</v>
      </c>
      <c r="Q957" s="17" t="str">
        <f t="shared" si="87"/>
        <v>theater</v>
      </c>
      <c r="R957" s="5" t="str">
        <f t="shared" si="89"/>
        <v>plays</v>
      </c>
      <c r="S957" s="11">
        <f t="shared" si="85"/>
        <v>41238.25</v>
      </c>
      <c r="T957" s="11">
        <f t="shared" si="86"/>
        <v>41240.25</v>
      </c>
    </row>
    <row r="958" spans="1:20" ht="17">
      <c r="A958">
        <v>956</v>
      </c>
      <c r="B958" s="3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7">
        <f t="shared" si="84"/>
        <v>19.028784648187631</v>
      </c>
      <c r="P958" s="5">
        <f t="shared" si="88"/>
        <v>43.00963855421687</v>
      </c>
      <c r="Q958" s="17" t="str">
        <f t="shared" si="87"/>
        <v>film &amp; video</v>
      </c>
      <c r="R958" s="5" t="str">
        <f t="shared" si="89"/>
        <v>science fiction</v>
      </c>
      <c r="S958" s="11">
        <f t="shared" si="85"/>
        <v>42360.25</v>
      </c>
      <c r="T958" s="11">
        <f t="shared" si="86"/>
        <v>42364.25</v>
      </c>
    </row>
    <row r="959" spans="1:20" ht="17">
      <c r="A959">
        <v>957</v>
      </c>
      <c r="B959" s="3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7">
        <f t="shared" si="84"/>
        <v>126.87755102040816</v>
      </c>
      <c r="P959" s="5">
        <f t="shared" si="88"/>
        <v>94.916030534351151</v>
      </c>
      <c r="Q959" s="17" t="str">
        <f t="shared" si="87"/>
        <v>theater</v>
      </c>
      <c r="R959" s="5" t="str">
        <f t="shared" si="89"/>
        <v>plays</v>
      </c>
      <c r="S959" s="11">
        <f t="shared" si="85"/>
        <v>40955.25</v>
      </c>
      <c r="T959" s="11">
        <f t="shared" si="86"/>
        <v>40958.25</v>
      </c>
    </row>
    <row r="960" spans="1:20" ht="34">
      <c r="A960">
        <v>958</v>
      </c>
      <c r="B960" s="3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7">
        <f t="shared" si="84"/>
        <v>734.63636363636363</v>
      </c>
      <c r="P960" s="5">
        <f t="shared" si="88"/>
        <v>72.151785714285708</v>
      </c>
      <c r="Q960" s="17" t="str">
        <f t="shared" si="87"/>
        <v>film &amp; video</v>
      </c>
      <c r="R960" s="5" t="str">
        <f t="shared" si="89"/>
        <v>animation</v>
      </c>
      <c r="S960" s="11">
        <f t="shared" si="85"/>
        <v>40350.208333333336</v>
      </c>
      <c r="T960" s="11">
        <f t="shared" si="86"/>
        <v>40372.208333333336</v>
      </c>
    </row>
    <row r="961" spans="1:20" ht="17">
      <c r="A961">
        <v>959</v>
      </c>
      <c r="B961" s="3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7">
        <f t="shared" si="84"/>
        <v>4.5731034482758623</v>
      </c>
      <c r="P961" s="5">
        <f t="shared" si="88"/>
        <v>51.007692307692309</v>
      </c>
      <c r="Q961" s="17" t="str">
        <f t="shared" si="87"/>
        <v>publishing</v>
      </c>
      <c r="R961" s="5" t="str">
        <f t="shared" si="89"/>
        <v>translations</v>
      </c>
      <c r="S961" s="11">
        <f t="shared" si="85"/>
        <v>40357.208333333336</v>
      </c>
      <c r="T961" s="11">
        <f t="shared" si="86"/>
        <v>40385.208333333336</v>
      </c>
    </row>
    <row r="962" spans="1:20" ht="17">
      <c r="A962">
        <v>960</v>
      </c>
      <c r="B962" s="3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7">
        <f t="shared" ref="O962:O1000" si="90">(E962*100)/D962</f>
        <v>85.054545454545448</v>
      </c>
      <c r="P962" s="5">
        <f t="shared" si="88"/>
        <v>85.054545454545448</v>
      </c>
      <c r="Q962" s="17" t="str">
        <f t="shared" si="87"/>
        <v>technology</v>
      </c>
      <c r="R962" s="5" t="str">
        <f t="shared" si="89"/>
        <v>web</v>
      </c>
      <c r="S962" s="11">
        <f t="shared" ref="S962:S1001" si="91">(((J962/60)/60)/24)+DATE(1970,1,1)</f>
        <v>42408.25</v>
      </c>
      <c r="T962" s="11">
        <f t="shared" ref="T962:T1001" si="92">(((K962/60)/60)/24)+DATE(1970,1,1)</f>
        <v>42445.208333333328</v>
      </c>
    </row>
    <row r="963" spans="1:20" ht="34">
      <c r="A963">
        <v>961</v>
      </c>
      <c r="B963" s="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7">
        <f t="shared" si="90"/>
        <v>119.29824561403508</v>
      </c>
      <c r="P963" s="5">
        <f t="shared" si="88"/>
        <v>43.87096774193548</v>
      </c>
      <c r="Q963" s="17" t="str">
        <f t="shared" ref="Q963:Q1001" si="93">LEFT(N963,FIND("/",N963)-1)</f>
        <v>publishing</v>
      </c>
      <c r="R963" s="5" t="str">
        <f t="shared" si="89"/>
        <v>translations</v>
      </c>
      <c r="S963" s="11">
        <f t="shared" si="91"/>
        <v>40591.25</v>
      </c>
      <c r="T963" s="11">
        <f t="shared" si="92"/>
        <v>40595.25</v>
      </c>
    </row>
    <row r="964" spans="1:20" ht="17">
      <c r="A964">
        <v>962</v>
      </c>
      <c r="B964" s="3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7">
        <f t="shared" si="90"/>
        <v>296.02777777777777</v>
      </c>
      <c r="P964" s="5">
        <f t="shared" ref="P964:P1001" si="94">(E964/G964)</f>
        <v>40.063909774436091</v>
      </c>
      <c r="Q964" s="17" t="str">
        <f t="shared" si="93"/>
        <v>food</v>
      </c>
      <c r="R964" s="5" t="str">
        <f t="shared" si="89"/>
        <v>food trucks</v>
      </c>
      <c r="S964" s="11">
        <f t="shared" si="91"/>
        <v>41592.25</v>
      </c>
      <c r="T964" s="11">
        <f t="shared" si="92"/>
        <v>41613.25</v>
      </c>
    </row>
    <row r="965" spans="1:20" ht="17">
      <c r="A965">
        <v>963</v>
      </c>
      <c r="B965" s="3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7">
        <f t="shared" si="90"/>
        <v>84.694915254237287</v>
      </c>
      <c r="P965" s="5">
        <f t="shared" si="94"/>
        <v>43.833333333333336</v>
      </c>
      <c r="Q965" s="17" t="str">
        <f t="shared" si="93"/>
        <v>photography</v>
      </c>
      <c r="R965" s="5" t="str">
        <f t="shared" si="89"/>
        <v>photography books</v>
      </c>
      <c r="S965" s="11">
        <f t="shared" si="91"/>
        <v>40607.25</v>
      </c>
      <c r="T965" s="11">
        <f t="shared" si="92"/>
        <v>40613.25</v>
      </c>
    </row>
    <row r="966" spans="1:20" ht="17">
      <c r="A966">
        <v>964</v>
      </c>
      <c r="B966" s="3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7">
        <f t="shared" si="90"/>
        <v>355.7837837837838</v>
      </c>
      <c r="P966" s="5">
        <f t="shared" si="94"/>
        <v>84.92903225806451</v>
      </c>
      <c r="Q966" s="17" t="str">
        <f t="shared" si="93"/>
        <v>theater</v>
      </c>
      <c r="R966" s="5" t="str">
        <f t="shared" ref="R966:R1001" si="95">RIGHT(N966,LEN(N966)-FIND("/",N966))</f>
        <v>plays</v>
      </c>
      <c r="S966" s="11">
        <f t="shared" si="91"/>
        <v>42135.208333333328</v>
      </c>
      <c r="T966" s="11">
        <f t="shared" si="92"/>
        <v>42140.208333333328</v>
      </c>
    </row>
    <row r="967" spans="1:20" ht="17">
      <c r="A967">
        <v>965</v>
      </c>
      <c r="B967" s="3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7">
        <f t="shared" si="90"/>
        <v>386.40909090909093</v>
      </c>
      <c r="P967" s="5">
        <f t="shared" si="94"/>
        <v>41.067632850241544</v>
      </c>
      <c r="Q967" s="17" t="str">
        <f t="shared" si="93"/>
        <v>music</v>
      </c>
      <c r="R967" s="5" t="str">
        <f t="shared" si="95"/>
        <v>rock</v>
      </c>
      <c r="S967" s="11">
        <f t="shared" si="91"/>
        <v>40203.25</v>
      </c>
      <c r="T967" s="11">
        <f t="shared" si="92"/>
        <v>40243.25</v>
      </c>
    </row>
    <row r="968" spans="1:20" ht="17">
      <c r="A968">
        <v>966</v>
      </c>
      <c r="B968" s="3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7">
        <f t="shared" si="90"/>
        <v>792.23529411764707</v>
      </c>
      <c r="P968" s="5">
        <f t="shared" si="94"/>
        <v>54.971428571428568</v>
      </c>
      <c r="Q968" s="17" t="str">
        <f t="shared" si="93"/>
        <v>theater</v>
      </c>
      <c r="R968" s="5" t="str">
        <f t="shared" si="95"/>
        <v>plays</v>
      </c>
      <c r="S968" s="11">
        <f t="shared" si="91"/>
        <v>42901.208333333328</v>
      </c>
      <c r="T968" s="11">
        <f t="shared" si="92"/>
        <v>42903.208333333328</v>
      </c>
    </row>
    <row r="969" spans="1:20" ht="17">
      <c r="A969">
        <v>967</v>
      </c>
      <c r="B969" s="3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7">
        <f t="shared" si="90"/>
        <v>137.0339366515837</v>
      </c>
      <c r="P969" s="5">
        <f t="shared" si="94"/>
        <v>77.010807374443743</v>
      </c>
      <c r="Q969" s="17" t="str">
        <f t="shared" si="93"/>
        <v>music</v>
      </c>
      <c r="R969" s="5" t="str">
        <f t="shared" si="95"/>
        <v>world music</v>
      </c>
      <c r="S969" s="11">
        <f t="shared" si="91"/>
        <v>41005.208333333336</v>
      </c>
      <c r="T969" s="11">
        <f t="shared" si="92"/>
        <v>41042.208333333336</v>
      </c>
    </row>
    <row r="970" spans="1:20" ht="34">
      <c r="A970">
        <v>968</v>
      </c>
      <c r="B970" s="3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7">
        <f t="shared" si="90"/>
        <v>338.20833333333331</v>
      </c>
      <c r="P970" s="5">
        <f t="shared" si="94"/>
        <v>71.201754385964918</v>
      </c>
      <c r="Q970" s="17" t="str">
        <f t="shared" si="93"/>
        <v>food</v>
      </c>
      <c r="R970" s="5" t="str">
        <f t="shared" si="95"/>
        <v>food trucks</v>
      </c>
      <c r="S970" s="11">
        <f t="shared" si="91"/>
        <v>40544.25</v>
      </c>
      <c r="T970" s="11">
        <f t="shared" si="92"/>
        <v>40559.25</v>
      </c>
    </row>
    <row r="971" spans="1:20" ht="17">
      <c r="A971">
        <v>969</v>
      </c>
      <c r="B971" s="3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7">
        <f t="shared" si="90"/>
        <v>108.22784810126582</v>
      </c>
      <c r="P971" s="5">
        <f t="shared" si="94"/>
        <v>91.935483870967744</v>
      </c>
      <c r="Q971" s="17" t="str">
        <f t="shared" si="93"/>
        <v>theater</v>
      </c>
      <c r="R971" s="5" t="str">
        <f t="shared" si="95"/>
        <v>plays</v>
      </c>
      <c r="S971" s="11">
        <f t="shared" si="91"/>
        <v>43821.25</v>
      </c>
      <c r="T971" s="11">
        <f t="shared" si="92"/>
        <v>43828.25</v>
      </c>
    </row>
    <row r="972" spans="1:20" ht="34">
      <c r="A972">
        <v>970</v>
      </c>
      <c r="B972" s="3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7">
        <f t="shared" si="90"/>
        <v>60.757639620653322</v>
      </c>
      <c r="P972" s="5">
        <f t="shared" si="94"/>
        <v>97.069023569023571</v>
      </c>
      <c r="Q972" s="17" t="str">
        <f t="shared" si="93"/>
        <v>theater</v>
      </c>
      <c r="R972" s="5" t="str">
        <f t="shared" si="95"/>
        <v>plays</v>
      </c>
      <c r="S972" s="11">
        <f t="shared" si="91"/>
        <v>40672.208333333336</v>
      </c>
      <c r="T972" s="11">
        <f t="shared" si="92"/>
        <v>40673.208333333336</v>
      </c>
    </row>
    <row r="973" spans="1:20" ht="17">
      <c r="A973">
        <v>971</v>
      </c>
      <c r="B973" s="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7">
        <f t="shared" si="90"/>
        <v>27.725490196078432</v>
      </c>
      <c r="P973" s="5">
        <f t="shared" si="94"/>
        <v>58.916666666666664</v>
      </c>
      <c r="Q973" s="17" t="str">
        <f t="shared" si="93"/>
        <v>film &amp; video</v>
      </c>
      <c r="R973" s="5" t="str">
        <f t="shared" si="95"/>
        <v>television</v>
      </c>
      <c r="S973" s="11">
        <f t="shared" si="91"/>
        <v>41555.208333333336</v>
      </c>
      <c r="T973" s="11">
        <f t="shared" si="92"/>
        <v>41561.208333333336</v>
      </c>
    </row>
    <row r="974" spans="1:20" ht="34">
      <c r="A974">
        <v>972</v>
      </c>
      <c r="B974" s="3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7">
        <f t="shared" si="90"/>
        <v>228.39344262295083</v>
      </c>
      <c r="P974" s="5">
        <f t="shared" si="94"/>
        <v>58.015466983938133</v>
      </c>
      <c r="Q974" s="17" t="str">
        <f t="shared" si="93"/>
        <v>technology</v>
      </c>
      <c r="R974" s="5" t="str">
        <f t="shared" si="95"/>
        <v>web</v>
      </c>
      <c r="S974" s="11">
        <f t="shared" si="91"/>
        <v>41792.208333333336</v>
      </c>
      <c r="T974" s="11">
        <f t="shared" si="92"/>
        <v>41801.208333333336</v>
      </c>
    </row>
    <row r="975" spans="1:20" ht="17">
      <c r="A975">
        <v>973</v>
      </c>
      <c r="B975" s="3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7">
        <f t="shared" si="90"/>
        <v>21.615194054500414</v>
      </c>
      <c r="P975" s="5">
        <f t="shared" si="94"/>
        <v>103.87301587301587</v>
      </c>
      <c r="Q975" s="17" t="str">
        <f t="shared" si="93"/>
        <v>theater</v>
      </c>
      <c r="R975" s="5" t="str">
        <f t="shared" si="95"/>
        <v>plays</v>
      </c>
      <c r="S975" s="11">
        <f t="shared" si="91"/>
        <v>40522.25</v>
      </c>
      <c r="T975" s="11">
        <f t="shared" si="92"/>
        <v>40524.25</v>
      </c>
    </row>
    <row r="976" spans="1:20" ht="17">
      <c r="A976">
        <v>974</v>
      </c>
      <c r="B976" s="3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7">
        <f t="shared" si="90"/>
        <v>373.875</v>
      </c>
      <c r="P976" s="5">
        <f t="shared" si="94"/>
        <v>93.46875</v>
      </c>
      <c r="Q976" s="17" t="str">
        <f t="shared" si="93"/>
        <v>music</v>
      </c>
      <c r="R976" s="5" t="str">
        <f t="shared" si="95"/>
        <v>indie rock</v>
      </c>
      <c r="S976" s="11">
        <f t="shared" si="91"/>
        <v>41412.208333333336</v>
      </c>
      <c r="T976" s="11">
        <f t="shared" si="92"/>
        <v>41413.208333333336</v>
      </c>
    </row>
    <row r="977" spans="1:20" ht="17">
      <c r="A977">
        <v>975</v>
      </c>
      <c r="B977" s="3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7">
        <f t="shared" si="90"/>
        <v>154.92592592592592</v>
      </c>
      <c r="P977" s="5">
        <f t="shared" si="94"/>
        <v>61.970370370370368</v>
      </c>
      <c r="Q977" s="17" t="str">
        <f t="shared" si="93"/>
        <v>theater</v>
      </c>
      <c r="R977" s="5" t="str">
        <f t="shared" si="95"/>
        <v>plays</v>
      </c>
      <c r="S977" s="11">
        <f t="shared" si="91"/>
        <v>42337.25</v>
      </c>
      <c r="T977" s="11">
        <f t="shared" si="92"/>
        <v>42376.25</v>
      </c>
    </row>
    <row r="978" spans="1:20" ht="34">
      <c r="A978">
        <v>976</v>
      </c>
      <c r="B978" s="3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7">
        <f t="shared" si="90"/>
        <v>322.14999999999998</v>
      </c>
      <c r="P978" s="5">
        <f t="shared" si="94"/>
        <v>92.042857142857144</v>
      </c>
      <c r="Q978" s="17" t="str">
        <f t="shared" si="93"/>
        <v>theater</v>
      </c>
      <c r="R978" s="5" t="str">
        <f t="shared" si="95"/>
        <v>plays</v>
      </c>
      <c r="S978" s="11">
        <f t="shared" si="91"/>
        <v>40571.25</v>
      </c>
      <c r="T978" s="11">
        <f t="shared" si="92"/>
        <v>40577.25</v>
      </c>
    </row>
    <row r="979" spans="1:20" ht="17">
      <c r="A979">
        <v>977</v>
      </c>
      <c r="B979" s="3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7">
        <f t="shared" si="90"/>
        <v>73.957142857142856</v>
      </c>
      <c r="P979" s="5">
        <f t="shared" si="94"/>
        <v>77.268656716417908</v>
      </c>
      <c r="Q979" s="17" t="str">
        <f t="shared" si="93"/>
        <v>food</v>
      </c>
      <c r="R979" s="5" t="str">
        <f t="shared" si="95"/>
        <v>food trucks</v>
      </c>
      <c r="S979" s="11">
        <f t="shared" si="91"/>
        <v>43138.25</v>
      </c>
      <c r="T979" s="11">
        <f t="shared" si="92"/>
        <v>43170.25</v>
      </c>
    </row>
    <row r="980" spans="1:20" ht="17">
      <c r="A980">
        <v>978</v>
      </c>
      <c r="B980" s="3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7">
        <f t="shared" si="90"/>
        <v>864.1</v>
      </c>
      <c r="P980" s="5">
        <f t="shared" si="94"/>
        <v>93.923913043478265</v>
      </c>
      <c r="Q980" s="17" t="str">
        <f t="shared" si="93"/>
        <v>games</v>
      </c>
      <c r="R980" s="5" t="str">
        <f t="shared" si="95"/>
        <v>video games</v>
      </c>
      <c r="S980" s="11">
        <f t="shared" si="91"/>
        <v>42686.25</v>
      </c>
      <c r="T980" s="11">
        <f t="shared" si="92"/>
        <v>42708.25</v>
      </c>
    </row>
    <row r="981" spans="1:20" ht="17">
      <c r="A981">
        <v>979</v>
      </c>
      <c r="B981" s="3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7">
        <f t="shared" si="90"/>
        <v>143.26245847176079</v>
      </c>
      <c r="P981" s="5">
        <f t="shared" si="94"/>
        <v>84.969458128078813</v>
      </c>
      <c r="Q981" s="17" t="str">
        <f t="shared" si="93"/>
        <v>theater</v>
      </c>
      <c r="R981" s="5" t="str">
        <f t="shared" si="95"/>
        <v>plays</v>
      </c>
      <c r="S981" s="11">
        <f t="shared" si="91"/>
        <v>42078.208333333328</v>
      </c>
      <c r="T981" s="11">
        <f t="shared" si="92"/>
        <v>42084.208333333328</v>
      </c>
    </row>
    <row r="982" spans="1:20" ht="17">
      <c r="A982">
        <v>980</v>
      </c>
      <c r="B982" s="3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7">
        <f t="shared" si="90"/>
        <v>40.281762295081968</v>
      </c>
      <c r="P982" s="5">
        <f t="shared" si="94"/>
        <v>105.97035040431267</v>
      </c>
      <c r="Q982" s="17" t="str">
        <f t="shared" si="93"/>
        <v>publishing</v>
      </c>
      <c r="R982" s="5" t="str">
        <f t="shared" si="95"/>
        <v>nonfiction</v>
      </c>
      <c r="S982" s="11">
        <f t="shared" si="91"/>
        <v>42307.208333333328</v>
      </c>
      <c r="T982" s="11">
        <f t="shared" si="92"/>
        <v>42312.25</v>
      </c>
    </row>
    <row r="983" spans="1:20" ht="17">
      <c r="A983">
        <v>981</v>
      </c>
      <c r="B983" s="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7">
        <f t="shared" si="90"/>
        <v>178.22388059701493</v>
      </c>
      <c r="P983" s="5">
        <f t="shared" si="94"/>
        <v>36.969040247678016</v>
      </c>
      <c r="Q983" s="17" t="str">
        <f t="shared" si="93"/>
        <v>technology</v>
      </c>
      <c r="R983" s="5" t="str">
        <f t="shared" si="95"/>
        <v>web</v>
      </c>
      <c r="S983" s="11">
        <f t="shared" si="91"/>
        <v>43094.25</v>
      </c>
      <c r="T983" s="11">
        <f t="shared" si="92"/>
        <v>43127.25</v>
      </c>
    </row>
    <row r="984" spans="1:20" ht="17">
      <c r="A984">
        <v>982</v>
      </c>
      <c r="B984" s="3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7">
        <f t="shared" si="90"/>
        <v>84.930555555555557</v>
      </c>
      <c r="P984" s="5">
        <f t="shared" si="94"/>
        <v>81.533333333333331</v>
      </c>
      <c r="Q984" s="17" t="str">
        <f t="shared" si="93"/>
        <v>film &amp; video</v>
      </c>
      <c r="R984" s="5" t="str">
        <f t="shared" si="95"/>
        <v>documentary</v>
      </c>
      <c r="S984" s="11">
        <f t="shared" si="91"/>
        <v>40743.208333333336</v>
      </c>
      <c r="T984" s="11">
        <f t="shared" si="92"/>
        <v>40745.208333333336</v>
      </c>
    </row>
    <row r="985" spans="1:20" ht="17">
      <c r="A985">
        <v>983</v>
      </c>
      <c r="B985" s="3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7">
        <f t="shared" si="90"/>
        <v>145.93648334624322</v>
      </c>
      <c r="P985" s="5">
        <f t="shared" si="94"/>
        <v>80.999140154772135</v>
      </c>
      <c r="Q985" s="17" t="str">
        <f t="shared" si="93"/>
        <v>film &amp; video</v>
      </c>
      <c r="R985" s="5" t="str">
        <f t="shared" si="95"/>
        <v>documentary</v>
      </c>
      <c r="S985" s="11">
        <f t="shared" si="91"/>
        <v>43681.208333333328</v>
      </c>
      <c r="T985" s="11">
        <f t="shared" si="92"/>
        <v>43696.208333333328</v>
      </c>
    </row>
    <row r="986" spans="1:20" ht="34">
      <c r="A986">
        <v>984</v>
      </c>
      <c r="B986" s="3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7">
        <f t="shared" si="90"/>
        <v>152.46153846153845</v>
      </c>
      <c r="P986" s="5">
        <f t="shared" si="94"/>
        <v>26.010498687664043</v>
      </c>
      <c r="Q986" s="17" t="str">
        <f t="shared" si="93"/>
        <v>theater</v>
      </c>
      <c r="R986" s="5" t="str">
        <f t="shared" si="95"/>
        <v>plays</v>
      </c>
      <c r="S986" s="11">
        <f t="shared" si="91"/>
        <v>43716.208333333328</v>
      </c>
      <c r="T986" s="11">
        <f t="shared" si="92"/>
        <v>43742.208333333328</v>
      </c>
    </row>
    <row r="987" spans="1:20" ht="17">
      <c r="A987">
        <v>985</v>
      </c>
      <c r="B987" s="3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7">
        <f t="shared" si="90"/>
        <v>67.129542790152399</v>
      </c>
      <c r="P987" s="5">
        <f t="shared" si="94"/>
        <v>25.998410896708286</v>
      </c>
      <c r="Q987" s="17" t="str">
        <f t="shared" si="93"/>
        <v>music</v>
      </c>
      <c r="R987" s="5" t="str">
        <f t="shared" si="95"/>
        <v>rock</v>
      </c>
      <c r="S987" s="11">
        <f t="shared" si="91"/>
        <v>41614.25</v>
      </c>
      <c r="T987" s="11">
        <f t="shared" si="92"/>
        <v>41640.25</v>
      </c>
    </row>
    <row r="988" spans="1:20" ht="34">
      <c r="A988">
        <v>986</v>
      </c>
      <c r="B988" s="3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7">
        <f t="shared" si="90"/>
        <v>40.307692307692307</v>
      </c>
      <c r="P988" s="5">
        <f t="shared" si="94"/>
        <v>34.173913043478258</v>
      </c>
      <c r="Q988" s="17" t="str">
        <f t="shared" si="93"/>
        <v>music</v>
      </c>
      <c r="R988" s="5" t="str">
        <f t="shared" si="95"/>
        <v>rock</v>
      </c>
      <c r="S988" s="11">
        <f t="shared" si="91"/>
        <v>40638.208333333336</v>
      </c>
      <c r="T988" s="11">
        <f t="shared" si="92"/>
        <v>40652.208333333336</v>
      </c>
    </row>
    <row r="989" spans="1:20" ht="17">
      <c r="A989">
        <v>987</v>
      </c>
      <c r="B989" s="3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7">
        <f t="shared" si="90"/>
        <v>216.79032258064515</v>
      </c>
      <c r="P989" s="5">
        <f t="shared" si="94"/>
        <v>28.002083333333335</v>
      </c>
      <c r="Q989" s="17" t="str">
        <f t="shared" si="93"/>
        <v>film &amp; video</v>
      </c>
      <c r="R989" s="5" t="str">
        <f t="shared" si="95"/>
        <v>documentary</v>
      </c>
      <c r="S989" s="11">
        <f t="shared" si="91"/>
        <v>42852.208333333328</v>
      </c>
      <c r="T989" s="11">
        <f t="shared" si="92"/>
        <v>42866.208333333328</v>
      </c>
    </row>
    <row r="990" spans="1:20" ht="17">
      <c r="A990">
        <v>988</v>
      </c>
      <c r="B990" s="3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7">
        <f t="shared" si="90"/>
        <v>52.117021276595743</v>
      </c>
      <c r="P990" s="5">
        <f t="shared" si="94"/>
        <v>76.546875</v>
      </c>
      <c r="Q990" s="17" t="str">
        <f t="shared" si="93"/>
        <v>publishing</v>
      </c>
      <c r="R990" s="5" t="str">
        <f t="shared" si="95"/>
        <v>radio &amp; podcasts</v>
      </c>
      <c r="S990" s="11">
        <f t="shared" si="91"/>
        <v>42686.25</v>
      </c>
      <c r="T990" s="11">
        <f t="shared" si="92"/>
        <v>42707.25</v>
      </c>
    </row>
    <row r="991" spans="1:20" ht="17">
      <c r="A991">
        <v>989</v>
      </c>
      <c r="B991" s="3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7">
        <f t="shared" si="90"/>
        <v>499.58333333333331</v>
      </c>
      <c r="P991" s="5">
        <f t="shared" si="94"/>
        <v>53.053097345132741</v>
      </c>
      <c r="Q991" s="17" t="str">
        <f t="shared" si="93"/>
        <v>publishing</v>
      </c>
      <c r="R991" s="5" t="str">
        <f t="shared" si="95"/>
        <v>translations</v>
      </c>
      <c r="S991" s="11">
        <f t="shared" si="91"/>
        <v>43571.208333333328</v>
      </c>
      <c r="T991" s="11">
        <f t="shared" si="92"/>
        <v>43576.208333333328</v>
      </c>
    </row>
    <row r="992" spans="1:20" ht="17">
      <c r="A992">
        <v>990</v>
      </c>
      <c r="B992" s="3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7">
        <f t="shared" si="90"/>
        <v>87.679487179487182</v>
      </c>
      <c r="P992" s="5">
        <f t="shared" si="94"/>
        <v>106.859375</v>
      </c>
      <c r="Q992" s="17" t="str">
        <f t="shared" si="93"/>
        <v>film &amp; video</v>
      </c>
      <c r="R992" s="5" t="str">
        <f t="shared" si="95"/>
        <v>drama</v>
      </c>
      <c r="S992" s="11">
        <f t="shared" si="91"/>
        <v>42432.25</v>
      </c>
      <c r="T992" s="11">
        <f t="shared" si="92"/>
        <v>42454.208333333328</v>
      </c>
    </row>
    <row r="993" spans="1:20" ht="17">
      <c r="A993">
        <v>991</v>
      </c>
      <c r="B993" s="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7">
        <f t="shared" si="90"/>
        <v>113.17346938775511</v>
      </c>
      <c r="P993" s="5">
        <f t="shared" si="94"/>
        <v>46.020746887966808</v>
      </c>
      <c r="Q993" s="17" t="str">
        <f t="shared" si="93"/>
        <v>music</v>
      </c>
      <c r="R993" s="5" t="str">
        <f t="shared" si="95"/>
        <v>rock</v>
      </c>
      <c r="S993" s="11">
        <f t="shared" si="91"/>
        <v>41907.208333333336</v>
      </c>
      <c r="T993" s="11">
        <f t="shared" si="92"/>
        <v>41911.208333333336</v>
      </c>
    </row>
    <row r="994" spans="1:20" ht="17">
      <c r="A994">
        <v>992</v>
      </c>
      <c r="B994" s="3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7">
        <f t="shared" si="90"/>
        <v>426.54838709677421</v>
      </c>
      <c r="P994" s="5">
        <f t="shared" si="94"/>
        <v>100.17424242424242</v>
      </c>
      <c r="Q994" s="17" t="str">
        <f t="shared" si="93"/>
        <v>film &amp; video</v>
      </c>
      <c r="R994" s="5" t="str">
        <f t="shared" si="95"/>
        <v>drama</v>
      </c>
      <c r="S994" s="11">
        <f t="shared" si="91"/>
        <v>43227.208333333328</v>
      </c>
      <c r="T994" s="11">
        <f t="shared" si="92"/>
        <v>43241.208333333328</v>
      </c>
    </row>
    <row r="995" spans="1:20" ht="17">
      <c r="A995">
        <v>993</v>
      </c>
      <c r="B995" s="3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7">
        <f t="shared" si="90"/>
        <v>77.632653061224488</v>
      </c>
      <c r="P995" s="5">
        <f t="shared" si="94"/>
        <v>101.44</v>
      </c>
      <c r="Q995" s="17" t="str">
        <f t="shared" si="93"/>
        <v>photography</v>
      </c>
      <c r="R995" s="5" t="str">
        <f t="shared" si="95"/>
        <v>photography books</v>
      </c>
      <c r="S995" s="11">
        <f t="shared" si="91"/>
        <v>42362.25</v>
      </c>
      <c r="T995" s="11">
        <f t="shared" si="92"/>
        <v>42379.25</v>
      </c>
    </row>
    <row r="996" spans="1:20" ht="17">
      <c r="A996">
        <v>994</v>
      </c>
      <c r="B996" s="3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7">
        <f t="shared" si="90"/>
        <v>52.496810772501775</v>
      </c>
      <c r="P996" s="5">
        <f t="shared" si="94"/>
        <v>87.972684085510693</v>
      </c>
      <c r="Q996" s="17" t="str">
        <f t="shared" si="93"/>
        <v>publishing</v>
      </c>
      <c r="R996" s="5" t="str">
        <f t="shared" si="95"/>
        <v>translations</v>
      </c>
      <c r="S996" s="11">
        <f t="shared" si="91"/>
        <v>41929.208333333336</v>
      </c>
      <c r="T996" s="11">
        <f t="shared" si="92"/>
        <v>41935.208333333336</v>
      </c>
    </row>
    <row r="997" spans="1:20" ht="17">
      <c r="A997">
        <v>995</v>
      </c>
      <c r="B997" s="3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7">
        <f t="shared" si="90"/>
        <v>157.46762589928056</v>
      </c>
      <c r="P997" s="5">
        <f t="shared" si="94"/>
        <v>74.995594713656388</v>
      </c>
      <c r="Q997" s="17" t="str">
        <f t="shared" si="93"/>
        <v>food</v>
      </c>
      <c r="R997" s="5" t="str">
        <f t="shared" si="95"/>
        <v>food trucks</v>
      </c>
      <c r="S997" s="11">
        <f t="shared" si="91"/>
        <v>43408.208333333328</v>
      </c>
      <c r="T997" s="11">
        <f t="shared" si="92"/>
        <v>43437.25</v>
      </c>
    </row>
    <row r="998" spans="1:20" ht="34">
      <c r="A998">
        <v>996</v>
      </c>
      <c r="B998" s="3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7">
        <f t="shared" si="90"/>
        <v>72.939393939393938</v>
      </c>
      <c r="P998" s="5">
        <f t="shared" si="94"/>
        <v>42.982142857142854</v>
      </c>
      <c r="Q998" s="17" t="str">
        <f t="shared" si="93"/>
        <v>theater</v>
      </c>
      <c r="R998" s="5" t="str">
        <f t="shared" si="95"/>
        <v>plays</v>
      </c>
      <c r="S998" s="11">
        <f t="shared" si="91"/>
        <v>41276.25</v>
      </c>
      <c r="T998" s="11">
        <f t="shared" si="92"/>
        <v>41306.25</v>
      </c>
    </row>
    <row r="999" spans="1:20" ht="17">
      <c r="A999">
        <v>997</v>
      </c>
      <c r="B999" s="3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7">
        <f t="shared" si="90"/>
        <v>60.565789473684212</v>
      </c>
      <c r="P999" s="5">
        <f t="shared" si="94"/>
        <v>33.115107913669064</v>
      </c>
      <c r="Q999" s="17" t="str">
        <f t="shared" si="93"/>
        <v>theater</v>
      </c>
      <c r="R999" s="5" t="str">
        <f t="shared" si="95"/>
        <v>plays</v>
      </c>
      <c r="S999" s="11">
        <f t="shared" si="91"/>
        <v>41659.25</v>
      </c>
      <c r="T999" s="11">
        <f t="shared" si="92"/>
        <v>41664.25</v>
      </c>
    </row>
    <row r="1000" spans="1:20" ht="17">
      <c r="A1000">
        <v>998</v>
      </c>
      <c r="B1000" s="3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7">
        <f t="shared" si="90"/>
        <v>56.791291291291294</v>
      </c>
      <c r="P1000" s="5">
        <f t="shared" si="94"/>
        <v>101.13101604278074</v>
      </c>
      <c r="Q1000" s="17" t="str">
        <f t="shared" si="93"/>
        <v>music</v>
      </c>
      <c r="R1000" s="5" t="str">
        <f t="shared" si="95"/>
        <v>indie rock</v>
      </c>
      <c r="S1000" s="11">
        <f t="shared" si="91"/>
        <v>40220.25</v>
      </c>
      <c r="T1000" s="11">
        <f t="shared" si="92"/>
        <v>40234.25</v>
      </c>
    </row>
    <row r="1001" spans="1:20" ht="17">
      <c r="A1001">
        <v>999</v>
      </c>
      <c r="B1001" s="3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7">
        <f>(E1001*100)/D1001</f>
        <v>56.542754275427541</v>
      </c>
      <c r="P1001" s="5">
        <f t="shared" si="94"/>
        <v>55.98841354723708</v>
      </c>
      <c r="Q1001" s="17" t="str">
        <f t="shared" si="93"/>
        <v>food</v>
      </c>
      <c r="R1001" s="5" t="str">
        <f t="shared" si="95"/>
        <v>food trucks</v>
      </c>
      <c r="S1001" s="11">
        <f t="shared" si="91"/>
        <v>42550.208333333328</v>
      </c>
      <c r="T1001" s="11">
        <f t="shared" si="92"/>
        <v>42557.208333333328</v>
      </c>
    </row>
  </sheetData>
  <conditionalFormatting sqref="F2:F1001">
    <cfRule type="containsText" dxfId="3" priority="2" operator="containsText" text="live">
      <formula>NOT(ISERROR(SEARCH("live",F2)))</formula>
    </cfRule>
    <cfRule type="containsText" dxfId="2" priority="3" operator="containsText" text="canceled">
      <formula>NOT(ISERROR(SEARCH("canceled",F2)))</formula>
    </cfRule>
    <cfRule type="containsText" dxfId="1" priority="4" operator="containsText" text="failed">
      <formula>NOT(ISERROR(SEARCH("failed",F2)))</formula>
    </cfRule>
    <cfRule type="containsText" dxfId="0" priority="5" operator="containsText" text="successful">
      <formula>NOT(ISERROR(SEARCH("successful",F2)))</formula>
    </cfRule>
  </conditionalFormatting>
  <conditionalFormatting sqref="O2:O1001 R2:R1001">
    <cfRule type="colorScale" priority="1">
      <colorScale>
        <cfvo type="num" val="0"/>
        <cfvo type="num" val="100"/>
        <cfvo type="num" val="200"/>
        <color rgb="FF7C0605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B90A-E5BF-4344-9582-FF08378E4933}">
  <sheetPr codeName="Sheet2"/>
  <dimension ref="A4:F13"/>
  <sheetViews>
    <sheetView workbookViewId="0">
      <selection activeCell="C14" sqref="C14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4" spans="1:6">
      <c r="A4" s="9" t="s">
        <v>2042</v>
      </c>
      <c r="B4" s="9" t="s">
        <v>2044</v>
      </c>
    </row>
    <row r="5" spans="1:6">
      <c r="A5" s="9" t="s">
        <v>2046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>
      <c r="A6" s="10" t="s">
        <v>26</v>
      </c>
      <c r="B6" s="8">
        <v>2</v>
      </c>
      <c r="C6" s="8">
        <v>16</v>
      </c>
      <c r="D6" s="8">
        <v>1</v>
      </c>
      <c r="E6" s="8">
        <v>24</v>
      </c>
      <c r="F6" s="8">
        <v>43</v>
      </c>
    </row>
    <row r="7" spans="1:6">
      <c r="A7" s="10" t="s">
        <v>15</v>
      </c>
      <c r="B7" s="8">
        <v>2</v>
      </c>
      <c r="C7" s="8">
        <v>19</v>
      </c>
      <c r="D7" s="8">
        <v>1</v>
      </c>
      <c r="E7" s="8">
        <v>22</v>
      </c>
      <c r="F7" s="8">
        <v>44</v>
      </c>
    </row>
    <row r="8" spans="1:6">
      <c r="A8" s="10" t="s">
        <v>98</v>
      </c>
      <c r="B8" s="8">
        <v>4</v>
      </c>
      <c r="C8" s="8">
        <v>6</v>
      </c>
      <c r="D8" s="8">
        <v>1</v>
      </c>
      <c r="E8" s="8">
        <v>12</v>
      </c>
      <c r="F8" s="8">
        <v>23</v>
      </c>
    </row>
    <row r="9" spans="1:6">
      <c r="A9" s="10" t="s">
        <v>36</v>
      </c>
      <c r="B9" s="8">
        <v>1</v>
      </c>
      <c r="C9" s="8">
        <v>12</v>
      </c>
      <c r="D9" s="8">
        <v>1</v>
      </c>
      <c r="E9" s="8">
        <v>17</v>
      </c>
      <c r="F9" s="8">
        <v>31</v>
      </c>
    </row>
    <row r="10" spans="1:6">
      <c r="A10" s="10" t="s">
        <v>40</v>
      </c>
      <c r="B10" s="8">
        <v>1</v>
      </c>
      <c r="C10" s="8">
        <v>18</v>
      </c>
      <c r="D10" s="8">
        <v>1</v>
      </c>
      <c r="E10" s="8">
        <v>28</v>
      </c>
      <c r="F10" s="8">
        <v>48</v>
      </c>
    </row>
    <row r="11" spans="1:6">
      <c r="A11" s="10" t="s">
        <v>107</v>
      </c>
      <c r="B11" s="8">
        <v>3</v>
      </c>
      <c r="C11" s="8">
        <v>19</v>
      </c>
      <c r="D11" s="8"/>
      <c r="E11" s="8">
        <v>26</v>
      </c>
      <c r="F11" s="8">
        <v>48</v>
      </c>
    </row>
    <row r="12" spans="1:6">
      <c r="A12" s="10" t="s">
        <v>21</v>
      </c>
      <c r="B12" s="8">
        <v>44</v>
      </c>
      <c r="C12" s="8">
        <v>274</v>
      </c>
      <c r="D12" s="8">
        <v>9</v>
      </c>
      <c r="E12" s="8">
        <v>436</v>
      </c>
      <c r="F12" s="8">
        <v>763</v>
      </c>
    </row>
    <row r="13" spans="1:6">
      <c r="A13" s="10" t="s">
        <v>2045</v>
      </c>
      <c r="B13" s="8">
        <v>57</v>
      </c>
      <c r="C13" s="8">
        <v>364</v>
      </c>
      <c r="D13" s="8">
        <v>14</v>
      </c>
      <c r="E13" s="8">
        <v>565</v>
      </c>
      <c r="F13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40AC-B2D0-814F-86EF-CA05F5602118}">
  <sheetPr codeName="Sheet3"/>
  <dimension ref="A4:F64"/>
  <sheetViews>
    <sheetView workbookViewId="0">
      <selection activeCell="A6" sqref="A6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4" spans="1:6">
      <c r="A4" s="9" t="s">
        <v>2042</v>
      </c>
      <c r="B4" s="9" t="s">
        <v>2044</v>
      </c>
    </row>
    <row r="5" spans="1:6">
      <c r="A5" s="9" t="s">
        <v>2046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>
      <c r="A6" s="10" t="s">
        <v>26</v>
      </c>
      <c r="B6" s="8">
        <v>2</v>
      </c>
      <c r="C6" s="8">
        <v>16</v>
      </c>
      <c r="D6" s="8">
        <v>1</v>
      </c>
      <c r="E6" s="8">
        <v>24</v>
      </c>
      <c r="F6" s="8">
        <v>43</v>
      </c>
    </row>
    <row r="7" spans="1:6">
      <c r="A7" s="15" t="s">
        <v>2037</v>
      </c>
      <c r="B7" s="8"/>
      <c r="C7" s="8">
        <v>3</v>
      </c>
      <c r="D7" s="8">
        <v>1</v>
      </c>
      <c r="E7" s="8">
        <v>6</v>
      </c>
      <c r="F7" s="8">
        <v>10</v>
      </c>
    </row>
    <row r="8" spans="1:6">
      <c r="A8" s="15" t="s">
        <v>2033</v>
      </c>
      <c r="B8" s="8">
        <v>1</v>
      </c>
      <c r="C8" s="8">
        <v>1</v>
      </c>
      <c r="D8" s="8"/>
      <c r="E8" s="8">
        <v>1</v>
      </c>
      <c r="F8" s="8">
        <v>3</v>
      </c>
    </row>
    <row r="9" spans="1:6">
      <c r="A9" s="15" t="s">
        <v>2039</v>
      </c>
      <c r="B9" s="8"/>
      <c r="C9" s="8">
        <v>1</v>
      </c>
      <c r="D9" s="8"/>
      <c r="E9" s="8">
        <v>2</v>
      </c>
      <c r="F9" s="8">
        <v>3</v>
      </c>
    </row>
    <row r="10" spans="1:6">
      <c r="A10" s="15" t="s">
        <v>2034</v>
      </c>
      <c r="B10" s="8">
        <v>1</v>
      </c>
      <c r="C10" s="8">
        <v>2</v>
      </c>
      <c r="D10" s="8"/>
      <c r="E10" s="8">
        <v>2</v>
      </c>
      <c r="F10" s="8">
        <v>5</v>
      </c>
    </row>
    <row r="11" spans="1:6">
      <c r="A11" s="15" t="s">
        <v>2040</v>
      </c>
      <c r="B11" s="8"/>
      <c r="C11" s="8">
        <v>2</v>
      </c>
      <c r="D11" s="8"/>
      <c r="E11" s="8">
        <v>1</v>
      </c>
      <c r="F11" s="8">
        <v>3</v>
      </c>
    </row>
    <row r="12" spans="1:6">
      <c r="A12" s="15" t="s">
        <v>2038</v>
      </c>
      <c r="B12" s="8"/>
      <c r="C12" s="8">
        <v>1</v>
      </c>
      <c r="D12" s="8"/>
      <c r="E12" s="8">
        <v>1</v>
      </c>
      <c r="F12" s="8">
        <v>2</v>
      </c>
    </row>
    <row r="13" spans="1:6">
      <c r="A13" s="15" t="s">
        <v>2035</v>
      </c>
      <c r="B13" s="8"/>
      <c r="C13" s="8">
        <v>1</v>
      </c>
      <c r="D13" s="8"/>
      <c r="E13" s="8">
        <v>5</v>
      </c>
      <c r="F13" s="8">
        <v>6</v>
      </c>
    </row>
    <row r="14" spans="1:6">
      <c r="A14" s="15" t="s">
        <v>2036</v>
      </c>
      <c r="B14" s="8"/>
      <c r="C14" s="8">
        <v>5</v>
      </c>
      <c r="D14" s="8"/>
      <c r="E14" s="8">
        <v>6</v>
      </c>
      <c r="F14" s="8">
        <v>11</v>
      </c>
    </row>
    <row r="15" spans="1:6">
      <c r="A15" s="10" t="s">
        <v>15</v>
      </c>
      <c r="B15" s="8">
        <v>2</v>
      </c>
      <c r="C15" s="8">
        <v>19</v>
      </c>
      <c r="D15" s="8">
        <v>1</v>
      </c>
      <c r="E15" s="8">
        <v>22</v>
      </c>
      <c r="F15" s="8">
        <v>44</v>
      </c>
    </row>
    <row r="16" spans="1:6">
      <c r="A16" s="15" t="s">
        <v>2037</v>
      </c>
      <c r="B16" s="8"/>
      <c r="C16" s="8">
        <v>4</v>
      </c>
      <c r="D16" s="8"/>
      <c r="E16" s="8">
        <v>3</v>
      </c>
      <c r="F16" s="8">
        <v>7</v>
      </c>
    </row>
    <row r="17" spans="1:6">
      <c r="A17" s="15" t="s">
        <v>2033</v>
      </c>
      <c r="B17" s="8"/>
      <c r="C17" s="8">
        <v>2</v>
      </c>
      <c r="D17" s="8"/>
      <c r="E17" s="8"/>
      <c r="F17" s="8">
        <v>2</v>
      </c>
    </row>
    <row r="18" spans="1:6">
      <c r="A18" s="15" t="s">
        <v>2034</v>
      </c>
      <c r="B18" s="8"/>
      <c r="C18" s="8">
        <v>2</v>
      </c>
      <c r="D18" s="8"/>
      <c r="E18" s="8">
        <v>5</v>
      </c>
      <c r="F18" s="8">
        <v>7</v>
      </c>
    </row>
    <row r="19" spans="1:6">
      <c r="A19" s="15" t="s">
        <v>2040</v>
      </c>
      <c r="B19" s="8"/>
      <c r="C19" s="8">
        <v>2</v>
      </c>
      <c r="D19" s="8"/>
      <c r="E19" s="8"/>
      <c r="F19" s="8">
        <v>2</v>
      </c>
    </row>
    <row r="20" spans="1:6">
      <c r="A20" s="15" t="s">
        <v>2038</v>
      </c>
      <c r="B20" s="8"/>
      <c r="C20" s="8"/>
      <c r="D20" s="8"/>
      <c r="E20" s="8">
        <v>3</v>
      </c>
      <c r="F20" s="8">
        <v>3</v>
      </c>
    </row>
    <row r="21" spans="1:6">
      <c r="A21" s="15" t="s">
        <v>2035</v>
      </c>
      <c r="B21" s="8"/>
      <c r="C21" s="8"/>
      <c r="D21" s="8">
        <v>1</v>
      </c>
      <c r="E21" s="8">
        <v>4</v>
      </c>
      <c r="F21" s="8">
        <v>5</v>
      </c>
    </row>
    <row r="22" spans="1:6">
      <c r="A22" s="15" t="s">
        <v>2036</v>
      </c>
      <c r="B22" s="8">
        <v>2</v>
      </c>
      <c r="C22" s="8">
        <v>9</v>
      </c>
      <c r="D22" s="8"/>
      <c r="E22" s="8">
        <v>7</v>
      </c>
      <c r="F22" s="8">
        <v>18</v>
      </c>
    </row>
    <row r="23" spans="1:6">
      <c r="A23" s="10" t="s">
        <v>98</v>
      </c>
      <c r="B23" s="8">
        <v>4</v>
      </c>
      <c r="C23" s="8">
        <v>6</v>
      </c>
      <c r="D23" s="8">
        <v>1</v>
      </c>
      <c r="E23" s="8">
        <v>12</v>
      </c>
      <c r="F23" s="8">
        <v>23</v>
      </c>
    </row>
    <row r="24" spans="1:6">
      <c r="A24" s="15" t="s">
        <v>2037</v>
      </c>
      <c r="B24" s="8"/>
      <c r="C24" s="8">
        <v>2</v>
      </c>
      <c r="D24" s="8"/>
      <c r="E24" s="8">
        <v>3</v>
      </c>
      <c r="F24" s="8">
        <v>5</v>
      </c>
    </row>
    <row r="25" spans="1:6">
      <c r="A25" s="15" t="s">
        <v>2039</v>
      </c>
      <c r="B25" s="8"/>
      <c r="C25" s="8"/>
      <c r="D25" s="8">
        <v>1</v>
      </c>
      <c r="E25" s="8">
        <v>1</v>
      </c>
      <c r="F25" s="8">
        <v>2</v>
      </c>
    </row>
    <row r="26" spans="1:6">
      <c r="A26" s="15" t="s">
        <v>2034</v>
      </c>
      <c r="B26" s="8">
        <v>3</v>
      </c>
      <c r="C26" s="8">
        <v>2</v>
      </c>
      <c r="D26" s="8"/>
      <c r="E26" s="8">
        <v>2</v>
      </c>
      <c r="F26" s="8">
        <v>7</v>
      </c>
    </row>
    <row r="27" spans="1:6">
      <c r="A27" s="15" t="s">
        <v>2038</v>
      </c>
      <c r="B27" s="8"/>
      <c r="C27" s="8"/>
      <c r="D27" s="8"/>
      <c r="E27" s="8">
        <v>2</v>
      </c>
      <c r="F27" s="8">
        <v>2</v>
      </c>
    </row>
    <row r="28" spans="1:6">
      <c r="A28" s="15" t="s">
        <v>2035</v>
      </c>
      <c r="B28" s="8"/>
      <c r="C28" s="8"/>
      <c r="D28" s="8"/>
      <c r="E28" s="8">
        <v>1</v>
      </c>
      <c r="F28" s="8">
        <v>1</v>
      </c>
    </row>
    <row r="29" spans="1:6">
      <c r="A29" s="15" t="s">
        <v>2036</v>
      </c>
      <c r="B29" s="8">
        <v>1</v>
      </c>
      <c r="C29" s="8">
        <v>2</v>
      </c>
      <c r="D29" s="8"/>
      <c r="E29" s="8">
        <v>3</v>
      </c>
      <c r="F29" s="8">
        <v>6</v>
      </c>
    </row>
    <row r="30" spans="1:6">
      <c r="A30" s="10" t="s">
        <v>36</v>
      </c>
      <c r="B30" s="8">
        <v>1</v>
      </c>
      <c r="C30" s="8">
        <v>12</v>
      </c>
      <c r="D30" s="8">
        <v>1</v>
      </c>
      <c r="E30" s="8">
        <v>17</v>
      </c>
      <c r="F30" s="8">
        <v>31</v>
      </c>
    </row>
    <row r="31" spans="1:6">
      <c r="A31" s="15" t="s">
        <v>2037</v>
      </c>
      <c r="B31" s="8"/>
      <c r="C31" s="8">
        <v>3</v>
      </c>
      <c r="D31" s="8"/>
      <c r="E31" s="8">
        <v>4</v>
      </c>
      <c r="F31" s="8">
        <v>7</v>
      </c>
    </row>
    <row r="32" spans="1:6">
      <c r="A32" s="15" t="s">
        <v>2039</v>
      </c>
      <c r="B32" s="8"/>
      <c r="C32" s="8"/>
      <c r="D32" s="8"/>
      <c r="E32" s="8">
        <v>1</v>
      </c>
      <c r="F32" s="8">
        <v>1</v>
      </c>
    </row>
    <row r="33" spans="1:6">
      <c r="A33" s="15" t="s">
        <v>2034</v>
      </c>
      <c r="B33" s="8"/>
      <c r="C33" s="8">
        <v>5</v>
      </c>
      <c r="D33" s="8"/>
      <c r="E33" s="8">
        <v>1</v>
      </c>
      <c r="F33" s="8">
        <v>6</v>
      </c>
    </row>
    <row r="34" spans="1:6">
      <c r="A34" s="15" t="s">
        <v>2038</v>
      </c>
      <c r="B34" s="8"/>
      <c r="C34" s="8">
        <v>1</v>
      </c>
      <c r="D34" s="8"/>
      <c r="E34" s="8">
        <v>4</v>
      </c>
      <c r="F34" s="8">
        <v>5</v>
      </c>
    </row>
    <row r="35" spans="1:6">
      <c r="A35" s="15" t="s">
        <v>2035</v>
      </c>
      <c r="B35" s="8"/>
      <c r="C35" s="8">
        <v>2</v>
      </c>
      <c r="D35" s="8"/>
      <c r="E35" s="8"/>
      <c r="F35" s="8">
        <v>2</v>
      </c>
    </row>
    <row r="36" spans="1:6">
      <c r="A36" s="15" t="s">
        <v>2036</v>
      </c>
      <c r="B36" s="8">
        <v>1</v>
      </c>
      <c r="C36" s="8">
        <v>1</v>
      </c>
      <c r="D36" s="8">
        <v>1</v>
      </c>
      <c r="E36" s="8">
        <v>7</v>
      </c>
      <c r="F36" s="8">
        <v>10</v>
      </c>
    </row>
    <row r="37" spans="1:6">
      <c r="A37" s="10" t="s">
        <v>40</v>
      </c>
      <c r="B37" s="8">
        <v>1</v>
      </c>
      <c r="C37" s="8">
        <v>18</v>
      </c>
      <c r="D37" s="8">
        <v>1</v>
      </c>
      <c r="E37" s="8">
        <v>28</v>
      </c>
      <c r="F37" s="8">
        <v>48</v>
      </c>
    </row>
    <row r="38" spans="1:6">
      <c r="A38" s="15" t="s">
        <v>2037</v>
      </c>
      <c r="B38" s="8">
        <v>1</v>
      </c>
      <c r="C38" s="8">
        <v>4</v>
      </c>
      <c r="D38" s="8">
        <v>1</v>
      </c>
      <c r="E38" s="8">
        <v>7</v>
      </c>
      <c r="F38" s="8">
        <v>13</v>
      </c>
    </row>
    <row r="39" spans="1:6">
      <c r="A39" s="15" t="s">
        <v>2033</v>
      </c>
      <c r="B39" s="8"/>
      <c r="C39" s="8">
        <v>1</v>
      </c>
      <c r="D39" s="8"/>
      <c r="E39" s="8">
        <v>4</v>
      </c>
      <c r="F39" s="8">
        <v>5</v>
      </c>
    </row>
    <row r="40" spans="1:6">
      <c r="A40" s="15" t="s">
        <v>2039</v>
      </c>
      <c r="B40" s="8"/>
      <c r="C40" s="8"/>
      <c r="D40" s="8"/>
      <c r="E40" s="8">
        <v>2</v>
      </c>
      <c r="F40" s="8">
        <v>2</v>
      </c>
    </row>
    <row r="41" spans="1:6">
      <c r="A41" s="15" t="s">
        <v>2034</v>
      </c>
      <c r="B41" s="8"/>
      <c r="C41" s="8">
        <v>5</v>
      </c>
      <c r="D41" s="8"/>
      <c r="E41" s="8">
        <v>6</v>
      </c>
      <c r="F41" s="8">
        <v>11</v>
      </c>
    </row>
    <row r="42" spans="1:6">
      <c r="A42" s="15" t="s">
        <v>2038</v>
      </c>
      <c r="B42" s="8"/>
      <c r="C42" s="8">
        <v>2</v>
      </c>
      <c r="D42" s="8"/>
      <c r="E42" s="8"/>
      <c r="F42" s="8">
        <v>2</v>
      </c>
    </row>
    <row r="43" spans="1:6">
      <c r="A43" s="15" t="s">
        <v>2035</v>
      </c>
      <c r="B43" s="8"/>
      <c r="C43" s="8">
        <v>1</v>
      </c>
      <c r="D43" s="8"/>
      <c r="E43" s="8">
        <v>4</v>
      </c>
      <c r="F43" s="8">
        <v>5</v>
      </c>
    </row>
    <row r="44" spans="1:6">
      <c r="A44" s="15" t="s">
        <v>2036</v>
      </c>
      <c r="B44" s="8"/>
      <c r="C44" s="8">
        <v>5</v>
      </c>
      <c r="D44" s="8"/>
      <c r="E44" s="8">
        <v>5</v>
      </c>
      <c r="F44" s="8">
        <v>10</v>
      </c>
    </row>
    <row r="45" spans="1:6">
      <c r="A45" s="10" t="s">
        <v>107</v>
      </c>
      <c r="B45" s="8">
        <v>3</v>
      </c>
      <c r="C45" s="8">
        <v>19</v>
      </c>
      <c r="D45" s="8"/>
      <c r="E45" s="8">
        <v>26</v>
      </c>
      <c r="F45" s="8">
        <v>48</v>
      </c>
    </row>
    <row r="46" spans="1:6">
      <c r="A46" s="15" t="s">
        <v>2037</v>
      </c>
      <c r="B46" s="8"/>
      <c r="C46" s="8">
        <v>3</v>
      </c>
      <c r="D46" s="8"/>
      <c r="E46" s="8">
        <v>3</v>
      </c>
      <c r="F46" s="8">
        <v>6</v>
      </c>
    </row>
    <row r="47" spans="1:6">
      <c r="A47" s="15" t="s">
        <v>2033</v>
      </c>
      <c r="B47" s="8"/>
      <c r="C47" s="8">
        <v>1</v>
      </c>
      <c r="D47" s="8"/>
      <c r="E47" s="8"/>
      <c r="F47" s="8">
        <v>1</v>
      </c>
    </row>
    <row r="48" spans="1:6">
      <c r="A48" s="15" t="s">
        <v>2039</v>
      </c>
      <c r="B48" s="8"/>
      <c r="C48" s="8">
        <v>2</v>
      </c>
      <c r="D48" s="8"/>
      <c r="E48" s="8">
        <v>1</v>
      </c>
      <c r="F48" s="8">
        <v>3</v>
      </c>
    </row>
    <row r="49" spans="1:6">
      <c r="A49" s="15" t="s">
        <v>2034</v>
      </c>
      <c r="B49" s="8"/>
      <c r="C49" s="8">
        <v>6</v>
      </c>
      <c r="D49" s="8"/>
      <c r="E49" s="8">
        <v>4</v>
      </c>
      <c r="F49" s="8">
        <v>10</v>
      </c>
    </row>
    <row r="50" spans="1:6">
      <c r="A50" s="15" t="s">
        <v>2040</v>
      </c>
      <c r="B50" s="8">
        <v>1</v>
      </c>
      <c r="C50" s="8">
        <v>1</v>
      </c>
      <c r="D50" s="8"/>
      <c r="E50" s="8">
        <v>1</v>
      </c>
      <c r="F50" s="8">
        <v>3</v>
      </c>
    </row>
    <row r="51" spans="1:6">
      <c r="A51" s="15" t="s">
        <v>2038</v>
      </c>
      <c r="B51" s="8"/>
      <c r="C51" s="8">
        <v>2</v>
      </c>
      <c r="D51" s="8"/>
      <c r="E51" s="8">
        <v>2</v>
      </c>
      <c r="F51" s="8">
        <v>4</v>
      </c>
    </row>
    <row r="52" spans="1:6">
      <c r="A52" s="15" t="s">
        <v>2035</v>
      </c>
      <c r="B52" s="8"/>
      <c r="C52" s="8"/>
      <c r="D52" s="8"/>
      <c r="E52" s="8">
        <v>5</v>
      </c>
      <c r="F52" s="8">
        <v>5</v>
      </c>
    </row>
    <row r="53" spans="1:6">
      <c r="A53" s="15" t="s">
        <v>2036</v>
      </c>
      <c r="B53" s="8">
        <v>2</v>
      </c>
      <c r="C53" s="8">
        <v>4</v>
      </c>
      <c r="D53" s="8"/>
      <c r="E53" s="8">
        <v>10</v>
      </c>
      <c r="F53" s="8">
        <v>16</v>
      </c>
    </row>
    <row r="54" spans="1:6">
      <c r="A54" s="10" t="s">
        <v>21</v>
      </c>
      <c r="B54" s="8">
        <v>44</v>
      </c>
      <c r="C54" s="8">
        <v>274</v>
      </c>
      <c r="D54" s="8">
        <v>9</v>
      </c>
      <c r="E54" s="8">
        <v>436</v>
      </c>
      <c r="F54" s="8">
        <v>763</v>
      </c>
    </row>
    <row r="55" spans="1:6">
      <c r="A55" s="15" t="s">
        <v>2037</v>
      </c>
      <c r="B55" s="8">
        <v>10</v>
      </c>
      <c r="C55" s="8">
        <v>41</v>
      </c>
      <c r="D55" s="8">
        <v>3</v>
      </c>
      <c r="E55" s="8">
        <v>76</v>
      </c>
      <c r="F55" s="8">
        <v>130</v>
      </c>
    </row>
    <row r="56" spans="1:6">
      <c r="A56" s="15" t="s">
        <v>2033</v>
      </c>
      <c r="B56" s="8">
        <v>3</v>
      </c>
      <c r="C56" s="8">
        <v>15</v>
      </c>
      <c r="D56" s="8"/>
      <c r="E56" s="8">
        <v>17</v>
      </c>
      <c r="F56" s="8">
        <v>35</v>
      </c>
    </row>
    <row r="57" spans="1:6">
      <c r="A57" s="15" t="s">
        <v>2039</v>
      </c>
      <c r="B57" s="8">
        <v>1</v>
      </c>
      <c r="C57" s="8">
        <v>20</v>
      </c>
      <c r="D57" s="8">
        <v>2</v>
      </c>
      <c r="E57" s="8">
        <v>14</v>
      </c>
      <c r="F57" s="8">
        <v>37</v>
      </c>
    </row>
    <row r="58" spans="1:6">
      <c r="A58" s="15" t="s">
        <v>2041</v>
      </c>
      <c r="B58" s="8"/>
      <c r="C58" s="8"/>
      <c r="D58" s="8"/>
      <c r="E58" s="8">
        <v>4</v>
      </c>
      <c r="F58" s="8">
        <v>4</v>
      </c>
    </row>
    <row r="59" spans="1:6">
      <c r="A59" s="15" t="s">
        <v>2034</v>
      </c>
      <c r="B59" s="8">
        <v>6</v>
      </c>
      <c r="C59" s="8">
        <v>44</v>
      </c>
      <c r="D59" s="8"/>
      <c r="E59" s="8">
        <v>79</v>
      </c>
      <c r="F59" s="8">
        <v>129</v>
      </c>
    </row>
    <row r="60" spans="1:6">
      <c r="A60" s="15" t="s">
        <v>2040</v>
      </c>
      <c r="B60" s="8">
        <v>3</v>
      </c>
      <c r="C60" s="8">
        <v>6</v>
      </c>
      <c r="D60" s="8">
        <v>1</v>
      </c>
      <c r="E60" s="8">
        <v>24</v>
      </c>
      <c r="F60" s="8">
        <v>34</v>
      </c>
    </row>
    <row r="61" spans="1:6">
      <c r="A61" s="15" t="s">
        <v>2038</v>
      </c>
      <c r="B61" s="8">
        <v>2</v>
      </c>
      <c r="C61" s="8">
        <v>18</v>
      </c>
      <c r="D61" s="8">
        <v>1</v>
      </c>
      <c r="E61" s="8">
        <v>28</v>
      </c>
      <c r="F61" s="8">
        <v>49</v>
      </c>
    </row>
    <row r="62" spans="1:6">
      <c r="A62" s="15" t="s">
        <v>2035</v>
      </c>
      <c r="B62" s="8">
        <v>2</v>
      </c>
      <c r="C62" s="8">
        <v>24</v>
      </c>
      <c r="D62" s="8">
        <v>1</v>
      </c>
      <c r="E62" s="8">
        <v>45</v>
      </c>
      <c r="F62" s="8">
        <v>72</v>
      </c>
    </row>
    <row r="63" spans="1:6">
      <c r="A63" s="15" t="s">
        <v>2036</v>
      </c>
      <c r="B63" s="8">
        <v>17</v>
      </c>
      <c r="C63" s="8">
        <v>106</v>
      </c>
      <c r="D63" s="8">
        <v>1</v>
      </c>
      <c r="E63" s="8">
        <v>149</v>
      </c>
      <c r="F63" s="8">
        <v>273</v>
      </c>
    </row>
    <row r="64" spans="1:6">
      <c r="A64" s="10" t="s">
        <v>2045</v>
      </c>
      <c r="B64" s="8">
        <v>57</v>
      </c>
      <c r="C64" s="8">
        <v>364</v>
      </c>
      <c r="D64" s="8">
        <v>14</v>
      </c>
      <c r="E64" s="8">
        <v>565</v>
      </c>
      <c r="F64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B5E2-5A97-1F4A-9583-72001732A869}">
  <sheetPr codeName="Sheet4"/>
  <dimension ref="A1:I18"/>
  <sheetViews>
    <sheetView workbookViewId="0">
      <selection activeCell="B4" sqref="B4"/>
    </sheetView>
  </sheetViews>
  <sheetFormatPr baseColWidth="10" defaultRowHeight="16"/>
  <cols>
    <col min="1" max="1" width="14.6640625" bestFit="1" customWidth="1"/>
    <col min="2" max="2" width="15.5" bestFit="1" customWidth="1"/>
    <col min="3" max="3" width="3.33203125" bestFit="1" customWidth="1"/>
    <col min="4" max="4" width="3.5" bestFit="1" customWidth="1"/>
    <col min="5" max="6" width="3.6640625" bestFit="1" customWidth="1"/>
    <col min="7" max="7" width="3.1640625" bestFit="1" customWidth="1"/>
    <col min="8" max="8" width="4.1640625" bestFit="1" customWidth="1"/>
    <col min="9" max="9" width="10.83203125" bestFit="1" customWidth="1"/>
    <col min="10" max="10" width="3.33203125" bestFit="1" customWidth="1"/>
    <col min="11" max="11" width="3.5" bestFit="1" customWidth="1"/>
    <col min="12" max="13" width="3.6640625" bestFit="1" customWidth="1"/>
    <col min="14" max="14" width="3.1640625" bestFit="1" customWidth="1"/>
    <col min="15" max="15" width="4.1640625" bestFit="1" customWidth="1"/>
    <col min="16" max="16" width="20.5" bestFit="1" customWidth="1"/>
    <col min="17" max="17" width="19.5" bestFit="1" customWidth="1"/>
  </cols>
  <sheetData>
    <row r="1" spans="1:9">
      <c r="A1" s="9" t="s">
        <v>2031</v>
      </c>
      <c r="B1" t="s">
        <v>2043</v>
      </c>
    </row>
    <row r="2" spans="1:9">
      <c r="A2" s="9" t="s">
        <v>2061</v>
      </c>
      <c r="B2" t="s">
        <v>2043</v>
      </c>
    </row>
    <row r="4" spans="1:9">
      <c r="A4" s="9" t="s">
        <v>2062</v>
      </c>
      <c r="B4" s="9" t="s">
        <v>2044</v>
      </c>
    </row>
    <row r="5" spans="1:9">
      <c r="A5" s="9" t="s">
        <v>2046</v>
      </c>
      <c r="B5" t="s">
        <v>26</v>
      </c>
      <c r="C5" t="s">
        <v>15</v>
      </c>
      <c r="D5" t="s">
        <v>98</v>
      </c>
      <c r="E5" t="s">
        <v>36</v>
      </c>
      <c r="F5" t="s">
        <v>40</v>
      </c>
      <c r="G5" t="s">
        <v>107</v>
      </c>
      <c r="H5" t="s">
        <v>21</v>
      </c>
      <c r="I5" t="s">
        <v>2045</v>
      </c>
    </row>
    <row r="6" spans="1:9">
      <c r="A6" s="14" t="s">
        <v>2049</v>
      </c>
      <c r="B6" s="8">
        <v>5</v>
      </c>
      <c r="C6" s="8">
        <v>2</v>
      </c>
      <c r="D6" s="8">
        <v>1</v>
      </c>
      <c r="E6" s="8">
        <v>3</v>
      </c>
      <c r="F6" s="8">
        <v>9</v>
      </c>
      <c r="G6" s="8">
        <v>6</v>
      </c>
      <c r="H6" s="8">
        <v>66</v>
      </c>
      <c r="I6" s="8">
        <v>92</v>
      </c>
    </row>
    <row r="7" spans="1:9">
      <c r="A7" s="14" t="s">
        <v>2050</v>
      </c>
      <c r="B7" s="8">
        <v>2</v>
      </c>
      <c r="C7" s="8">
        <v>3</v>
      </c>
      <c r="D7" s="8">
        <v>3</v>
      </c>
      <c r="E7" s="8">
        <v>5</v>
      </c>
      <c r="F7" s="8">
        <v>1</v>
      </c>
      <c r="G7" s="8">
        <v>1</v>
      </c>
      <c r="H7" s="8">
        <v>64</v>
      </c>
      <c r="I7" s="8">
        <v>79</v>
      </c>
    </row>
    <row r="8" spans="1:9">
      <c r="A8" s="14" t="s">
        <v>2051</v>
      </c>
      <c r="B8" s="8">
        <v>4</v>
      </c>
      <c r="C8" s="8">
        <v>2</v>
      </c>
      <c r="D8" s="8">
        <v>1</v>
      </c>
      <c r="E8" s="8">
        <v>5</v>
      </c>
      <c r="F8" s="8">
        <v>7</v>
      </c>
      <c r="G8" s="8">
        <v>3</v>
      </c>
      <c r="H8" s="8">
        <v>64</v>
      </c>
      <c r="I8" s="8">
        <v>86</v>
      </c>
    </row>
    <row r="9" spans="1:9">
      <c r="A9" s="14" t="s">
        <v>2052</v>
      </c>
      <c r="B9" s="8">
        <v>2</v>
      </c>
      <c r="C9" s="8">
        <v>2</v>
      </c>
      <c r="D9" s="8"/>
      <c r="E9" s="8">
        <v>1</v>
      </c>
      <c r="F9" s="8">
        <v>1</v>
      </c>
      <c r="G9" s="8">
        <v>4</v>
      </c>
      <c r="H9" s="8">
        <v>68</v>
      </c>
      <c r="I9" s="8">
        <v>78</v>
      </c>
    </row>
    <row r="10" spans="1:9">
      <c r="A10" s="14" t="s">
        <v>2053</v>
      </c>
      <c r="B10" s="8">
        <v>4</v>
      </c>
      <c r="C10" s="8">
        <v>5</v>
      </c>
      <c r="D10" s="8">
        <v>1</v>
      </c>
      <c r="E10" s="8">
        <v>2</v>
      </c>
      <c r="F10" s="8">
        <v>3</v>
      </c>
      <c r="G10" s="8">
        <v>5</v>
      </c>
      <c r="H10" s="8">
        <v>66</v>
      </c>
      <c r="I10" s="8">
        <v>86</v>
      </c>
    </row>
    <row r="11" spans="1:9">
      <c r="A11" s="14" t="s">
        <v>2054</v>
      </c>
      <c r="B11" s="8">
        <v>3</v>
      </c>
      <c r="C11" s="8">
        <v>5</v>
      </c>
      <c r="D11" s="8">
        <v>4</v>
      </c>
      <c r="E11" s="8">
        <v>3</v>
      </c>
      <c r="F11" s="8">
        <v>3</v>
      </c>
      <c r="G11" s="8">
        <v>7</v>
      </c>
      <c r="H11" s="8">
        <v>62</v>
      </c>
      <c r="I11" s="8">
        <v>87</v>
      </c>
    </row>
    <row r="12" spans="1:9">
      <c r="A12" s="14" t="s">
        <v>2055</v>
      </c>
      <c r="B12" s="8">
        <v>4</v>
      </c>
      <c r="C12" s="8">
        <v>2</v>
      </c>
      <c r="D12" s="8">
        <v>2</v>
      </c>
      <c r="E12" s="8"/>
      <c r="F12" s="8">
        <v>10</v>
      </c>
      <c r="G12" s="8">
        <v>1</v>
      </c>
      <c r="H12" s="8">
        <v>75</v>
      </c>
      <c r="I12" s="8">
        <v>94</v>
      </c>
    </row>
    <row r="13" spans="1:9">
      <c r="A13" s="14" t="s">
        <v>2056</v>
      </c>
      <c r="B13" s="8">
        <v>1</v>
      </c>
      <c r="C13" s="8">
        <v>5</v>
      </c>
      <c r="D13" s="8">
        <v>2</v>
      </c>
      <c r="E13" s="8">
        <v>5</v>
      </c>
      <c r="F13" s="8">
        <v>3</v>
      </c>
      <c r="G13" s="8">
        <v>6</v>
      </c>
      <c r="H13" s="8">
        <v>63</v>
      </c>
      <c r="I13" s="8">
        <v>85</v>
      </c>
    </row>
    <row r="14" spans="1:9">
      <c r="A14" s="14" t="s">
        <v>2057</v>
      </c>
      <c r="B14" s="8">
        <v>4</v>
      </c>
      <c r="C14" s="8">
        <v>2</v>
      </c>
      <c r="D14" s="8">
        <v>1</v>
      </c>
      <c r="E14" s="8">
        <v>2</v>
      </c>
      <c r="F14" s="8">
        <v>2</v>
      </c>
      <c r="G14" s="8">
        <v>2</v>
      </c>
      <c r="H14" s="8">
        <v>60</v>
      </c>
      <c r="I14" s="8">
        <v>73</v>
      </c>
    </row>
    <row r="15" spans="1:9">
      <c r="A15" s="14" t="s">
        <v>2058</v>
      </c>
      <c r="B15" s="8">
        <v>4</v>
      </c>
      <c r="C15" s="8">
        <v>2</v>
      </c>
      <c r="D15" s="8">
        <v>5</v>
      </c>
      <c r="E15" s="8">
        <v>3</v>
      </c>
      <c r="F15" s="8">
        <v>3</v>
      </c>
      <c r="G15" s="8">
        <v>4</v>
      </c>
      <c r="H15" s="8">
        <v>57</v>
      </c>
      <c r="I15" s="8">
        <v>78</v>
      </c>
    </row>
    <row r="16" spans="1:9">
      <c r="A16" s="14" t="s">
        <v>2059</v>
      </c>
      <c r="B16" s="8">
        <v>4</v>
      </c>
      <c r="C16" s="8">
        <v>7</v>
      </c>
      <c r="D16" s="8">
        <v>1</v>
      </c>
      <c r="E16" s="8"/>
      <c r="F16" s="8">
        <v>3</v>
      </c>
      <c r="G16" s="8">
        <v>5</v>
      </c>
      <c r="H16" s="8">
        <v>58</v>
      </c>
      <c r="I16" s="8">
        <v>78</v>
      </c>
    </row>
    <row r="17" spans="1:9">
      <c r="A17" s="14" t="s">
        <v>2060</v>
      </c>
      <c r="B17" s="8">
        <v>6</v>
      </c>
      <c r="C17" s="8">
        <v>7</v>
      </c>
      <c r="D17" s="8">
        <v>2</v>
      </c>
      <c r="E17" s="8">
        <v>2</v>
      </c>
      <c r="F17" s="8">
        <v>3</v>
      </c>
      <c r="G17" s="8">
        <v>4</v>
      </c>
      <c r="H17" s="8">
        <v>60</v>
      </c>
      <c r="I17" s="8">
        <v>84</v>
      </c>
    </row>
    <row r="18" spans="1:9">
      <c r="A18" s="14" t="s">
        <v>2045</v>
      </c>
      <c r="B18" s="8">
        <v>43</v>
      </c>
      <c r="C18" s="8">
        <v>44</v>
      </c>
      <c r="D18" s="8">
        <v>23</v>
      </c>
      <c r="E18" s="8">
        <v>31</v>
      </c>
      <c r="F18" s="8">
        <v>48</v>
      </c>
      <c r="G18" s="8">
        <v>48</v>
      </c>
      <c r="H18" s="8">
        <v>763</v>
      </c>
      <c r="I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0A46-69C9-5D4D-8773-78DF5C4D1C37}">
  <sheetPr codeName="Sheet5"/>
  <dimension ref="A1:H14"/>
  <sheetViews>
    <sheetView workbookViewId="0">
      <selection activeCell="J15" sqref="J15"/>
    </sheetView>
  </sheetViews>
  <sheetFormatPr baseColWidth="10" defaultRowHeight="16"/>
  <cols>
    <col min="1" max="1" width="3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>
      <c r="A1" t="s">
        <v>2064</v>
      </c>
      <c r="B1" t="s">
        <v>2065</v>
      </c>
      <c r="C1" t="s">
        <v>2083</v>
      </c>
      <c r="D1" t="s">
        <v>2066</v>
      </c>
      <c r="E1" t="s">
        <v>2067</v>
      </c>
      <c r="F1" t="s">
        <v>2068</v>
      </c>
      <c r="G1" t="s">
        <v>2069</v>
      </c>
      <c r="H1" t="s">
        <v>2070</v>
      </c>
    </row>
    <row r="2" spans="1:8">
      <c r="A2" s="16" t="s">
        <v>2071</v>
      </c>
      <c r="B2">
        <f>COUNTIFS(Crowdfunding!D2:D1001, "&lt;1000", Crowdfunding!F2:F1001, "successful")</f>
        <v>30</v>
      </c>
      <c r="C2" s="18">
        <f>COUNTIFS(Crowdfunding!D2:D1001, "&lt;1000", Crowdfunding!F2:F1001, "failed")</f>
        <v>20</v>
      </c>
      <c r="D2">
        <f>COUNTIFS(Crowdfunding!D2:D1001, "&lt;1000", Crowdfunding!F2:F1001, "canceled")</f>
        <v>1</v>
      </c>
      <c r="E2">
        <f t="shared" ref="E2:E13" si="0">SUM(B2:D2)</f>
        <v>51</v>
      </c>
      <c r="F2" s="5">
        <f>(B2*100)/E2</f>
        <v>58.823529411764703</v>
      </c>
      <c r="G2" s="5">
        <f>(C2*100)/E2</f>
        <v>39.215686274509807</v>
      </c>
      <c r="H2" s="5">
        <f>(D2*100)/E2</f>
        <v>1.9607843137254901</v>
      </c>
    </row>
    <row r="3" spans="1:8">
      <c r="A3" s="16" t="s">
        <v>2072</v>
      </c>
      <c r="B3">
        <f>COUNTIFS(Crowdfunding!D2:D1001, "&gt;=1000", Crowdfunding!D2:D1001, "&lt;=4999", Crowdfunding!F2:F1001, "successful")</f>
        <v>191</v>
      </c>
      <c r="C3" s="18">
        <f>COUNTIFS(Crowdfunding!D2:D1001, "&gt;=1000", Crowdfunding!D2:D1001, "&lt;=4999", Crowdfunding!F2:F1001, "failed")</f>
        <v>38</v>
      </c>
      <c r="D3">
        <f>COUNTIFS(Crowdfunding!D2:D1001, "&gt;=1000", Crowdfunding!D2:D1001, "&lt;=4999", Crowdfunding!F2:F1001, "canceled")</f>
        <v>2</v>
      </c>
      <c r="E3">
        <f t="shared" si="0"/>
        <v>231</v>
      </c>
      <c r="F3" s="5">
        <f t="shared" ref="F3:F13" si="1">(B3*100)/E3</f>
        <v>82.683982683982677</v>
      </c>
      <c r="G3" s="5">
        <f t="shared" ref="G3:G13" si="2">(C3*100)/E3</f>
        <v>16.450216450216452</v>
      </c>
      <c r="H3" s="5">
        <f t="shared" ref="H3:H13" si="3">(D3*100)/E3</f>
        <v>0.86580086580086579</v>
      </c>
    </row>
    <row r="4" spans="1:8">
      <c r="A4" s="16" t="s">
        <v>2073</v>
      </c>
      <c r="B4">
        <f>COUNTIFS(Crowdfunding!D2:D1001, "&gt;=5000", Crowdfunding!D2:D1001, "&lt;=9999", Crowdfunding!F2:F1001, "successful")</f>
        <v>164</v>
      </c>
      <c r="C4" s="18">
        <f>COUNTIFS(Crowdfunding!D2:D1001, "&gt;=5000", Crowdfunding!D2:D1001, "&lt;=9999", Crowdfunding!F2:F1001, "failed")</f>
        <v>126</v>
      </c>
      <c r="D4">
        <f>COUNTIFS(Crowdfunding!D2:D1001, "&gt;=5000", Crowdfunding!D2:D1001, "&lt;=9999", Crowdfunding!F2:F1001, "canceled")</f>
        <v>25</v>
      </c>
      <c r="E4">
        <f t="shared" si="0"/>
        <v>315</v>
      </c>
      <c r="F4" s="5">
        <f t="shared" si="1"/>
        <v>52.063492063492063</v>
      </c>
      <c r="G4" s="5">
        <f t="shared" si="2"/>
        <v>40</v>
      </c>
      <c r="H4" s="5">
        <f t="shared" si="3"/>
        <v>7.9365079365079367</v>
      </c>
    </row>
    <row r="5" spans="1:8">
      <c r="A5" s="16" t="s">
        <v>2078</v>
      </c>
      <c r="B5">
        <f>COUNTIFS(Crowdfunding!D2:D1001, "&gt;=10000", Crowdfunding!D2:D1001, "&lt;=14999", Crowdfunding!F2:F1001, "successful")</f>
        <v>4</v>
      </c>
      <c r="C5" s="18">
        <f>COUNTIFS(Crowdfunding!D2:D1001, "&gt;=10000", Crowdfunding!D2:D1001, "&lt;=14999", Crowdfunding!F2:F1001, "failed")</f>
        <v>5</v>
      </c>
      <c r="D5">
        <f>COUNTIFS(Crowdfunding!D2:D1001, "&gt;=10000", Crowdfunding!D2:D1001, "&lt;=14999", Crowdfunding!F2:F1001, "canceled")</f>
        <v>0</v>
      </c>
      <c r="E5">
        <f t="shared" si="0"/>
        <v>9</v>
      </c>
      <c r="F5" s="5">
        <f t="shared" si="1"/>
        <v>44.444444444444443</v>
      </c>
      <c r="G5" s="5">
        <f t="shared" si="2"/>
        <v>55.555555555555557</v>
      </c>
      <c r="H5" s="5">
        <f t="shared" si="3"/>
        <v>0</v>
      </c>
    </row>
    <row r="6" spans="1:8">
      <c r="A6" s="16" t="s">
        <v>2077</v>
      </c>
      <c r="B6">
        <f>COUNTIFS(Crowdfunding!D2:D1001, "&gt;=15000", Crowdfunding!D2:D1001, "&lt;=19999", Crowdfunding!F2:F1001, "successful")</f>
        <v>10</v>
      </c>
      <c r="C6" s="18">
        <f>COUNTIFS(Crowdfunding!D2:D1001, "&gt;=15000", Crowdfunding!D2:D1001, "&lt;=19999", Crowdfunding!F2:F1001, "failed")</f>
        <v>0</v>
      </c>
      <c r="D6">
        <f>COUNTIFS(Crowdfunding!D2:D1001, "&gt;=15000", Crowdfunding!D2:D1001, "&lt;=19999", Crowdfunding!F2:F1001, "canceled")</f>
        <v>0</v>
      </c>
      <c r="E6">
        <f t="shared" si="0"/>
        <v>10</v>
      </c>
      <c r="F6" s="5">
        <f t="shared" si="1"/>
        <v>100</v>
      </c>
      <c r="G6" s="5">
        <f t="shared" si="2"/>
        <v>0</v>
      </c>
      <c r="H6" s="5">
        <f t="shared" si="3"/>
        <v>0</v>
      </c>
    </row>
    <row r="7" spans="1:8">
      <c r="A7" s="16" t="s">
        <v>2074</v>
      </c>
      <c r="B7">
        <f>COUNTIFS(Crowdfunding!D2:D1001, "&gt;=20000", Crowdfunding!D2:D1001, "&lt;=24999", Crowdfunding!F2:F1001, "successful")</f>
        <v>7</v>
      </c>
      <c r="C7" s="18">
        <f>COUNTIFS(Crowdfunding!D2:D1001, "&gt;=20000", Crowdfunding!D2:D1001, "&lt;=24999", Crowdfunding!F2:F1001, "failed")</f>
        <v>0</v>
      </c>
      <c r="D7">
        <f>COUNTIFS(Crowdfunding!D2:D1001, "&gt;=20000", Crowdfunding!D2:D1001, "&lt;=24999", Crowdfunding!F2:F1001, "canceled")</f>
        <v>0</v>
      </c>
      <c r="E7">
        <f t="shared" si="0"/>
        <v>7</v>
      </c>
      <c r="F7" s="5">
        <f t="shared" si="1"/>
        <v>100</v>
      </c>
      <c r="G7" s="5">
        <f t="shared" si="2"/>
        <v>0</v>
      </c>
      <c r="H7" s="5">
        <f t="shared" si="3"/>
        <v>0</v>
      </c>
    </row>
    <row r="8" spans="1:8">
      <c r="A8" s="16" t="s">
        <v>2075</v>
      </c>
      <c r="B8">
        <f>COUNTIFS(Crowdfunding!D2:D1001, "&gt;=25000", Crowdfunding!D2:D1001, "&lt;=29999", Crowdfunding!F2:F1001, "successful")</f>
        <v>11</v>
      </c>
      <c r="C8" s="18">
        <f>COUNTIFS(Crowdfunding!D2:D1001, "&gt;=25000", Crowdfunding!D2:D1001, "&lt;=29999", Crowdfunding!F2:F1001, "failed")</f>
        <v>3</v>
      </c>
      <c r="D8">
        <f>COUNTIFS(Crowdfunding!D2:D1001, "&gt;=25000", Crowdfunding!D2:D1001, "&lt;=29999", Crowdfunding!F2:F1001, "canceled")</f>
        <v>0</v>
      </c>
      <c r="E8">
        <f t="shared" si="0"/>
        <v>14</v>
      </c>
      <c r="F8" s="5">
        <f t="shared" si="1"/>
        <v>78.571428571428569</v>
      </c>
      <c r="G8" s="5">
        <f t="shared" si="2"/>
        <v>21.428571428571427</v>
      </c>
      <c r="H8" s="5">
        <f t="shared" si="3"/>
        <v>0</v>
      </c>
    </row>
    <row r="9" spans="1:8">
      <c r="A9" s="16" t="s">
        <v>2079</v>
      </c>
      <c r="B9">
        <f>COUNTIFS(Crowdfunding!D2:D1001, "&gt;=30000", Crowdfunding!D2:D1001, "&lt;=34999", Crowdfunding!F2:F1001, "successful")</f>
        <v>7</v>
      </c>
      <c r="C9" s="18">
        <f>COUNTIFS(Crowdfunding!D2:D1001, "&gt;=30000", Crowdfunding!D2:D1001, "&lt;=34999", Crowdfunding!F2:F1001, "failed")</f>
        <v>0</v>
      </c>
      <c r="D9">
        <f>COUNTIFS(Crowdfunding!D2:D1001, "&gt;=30000", Crowdfunding!D2:D1001, "&lt;=34999", Crowdfunding!F2:F1001, "canceled")</f>
        <v>0</v>
      </c>
      <c r="E9">
        <f t="shared" si="0"/>
        <v>7</v>
      </c>
      <c r="F9" s="5">
        <f t="shared" si="1"/>
        <v>100</v>
      </c>
      <c r="G9" s="5">
        <f t="shared" si="2"/>
        <v>0</v>
      </c>
      <c r="H9" s="5">
        <f t="shared" si="3"/>
        <v>0</v>
      </c>
    </row>
    <row r="10" spans="1:8">
      <c r="A10" s="16" t="s">
        <v>2076</v>
      </c>
      <c r="B10">
        <f>COUNTIFS(Crowdfunding!D2:D1001, "&gt;=35000", Crowdfunding!D2:D1001, "&lt;=39999", Crowdfunding!F2:F1001, "successful")</f>
        <v>8</v>
      </c>
      <c r="C10" s="18">
        <f>COUNTIFS(Crowdfunding!D2:D1001, "&gt;=35000", Crowdfunding!D2:D1001, "&lt;=39999", Crowdfunding!F2:F1001, "failed")</f>
        <v>3</v>
      </c>
      <c r="D10">
        <f>COUNTIFS(Crowdfunding!D2:D1001, "&gt;=35000", Crowdfunding!D2:D1001, "&lt;=39999", Crowdfunding!F2:F1001, "canceled")</f>
        <v>1</v>
      </c>
      <c r="E10">
        <f t="shared" si="0"/>
        <v>12</v>
      </c>
      <c r="F10" s="5">
        <f t="shared" si="1"/>
        <v>66.666666666666671</v>
      </c>
      <c r="G10" s="5">
        <f t="shared" si="2"/>
        <v>25</v>
      </c>
      <c r="H10" s="5">
        <f t="shared" si="3"/>
        <v>8.3333333333333339</v>
      </c>
    </row>
    <row r="11" spans="1:8">
      <c r="A11" s="16" t="s">
        <v>2080</v>
      </c>
      <c r="B11">
        <f>COUNTIFS(Crowdfunding!D2:D1001, "&gt;=40000", Crowdfunding!D2:D1001, "&lt;=44999", Crowdfunding!F2:F1001, "successful")</f>
        <v>11</v>
      </c>
      <c r="C11" s="18">
        <f>COUNTIFS(Crowdfunding!D2:D1001, "&gt;=40000", Crowdfunding!D2:D1001, "&lt;=44999", Crowdfunding!F2:F1001, "failed")</f>
        <v>3</v>
      </c>
      <c r="D11">
        <f>COUNTIFS(Crowdfunding!D2:D1001, "&gt;=40000", Crowdfunding!D2:D1001, "&lt;=44999", Crowdfunding!F2:F1001, "canceled")</f>
        <v>0</v>
      </c>
      <c r="E11">
        <f t="shared" si="0"/>
        <v>14</v>
      </c>
      <c r="F11" s="5">
        <f t="shared" si="1"/>
        <v>78.571428571428569</v>
      </c>
      <c r="G11" s="5">
        <f t="shared" si="2"/>
        <v>21.428571428571427</v>
      </c>
      <c r="H11" s="5">
        <f t="shared" si="3"/>
        <v>0</v>
      </c>
    </row>
    <row r="12" spans="1:8">
      <c r="A12" s="16" t="s">
        <v>2081</v>
      </c>
      <c r="B12">
        <f>COUNTIFS(Crowdfunding!D2:D1001, "&gt;=45000", Crowdfunding!D2:D1001, "&lt;=49999", Crowdfunding!F2:F1001, "successful")</f>
        <v>8</v>
      </c>
      <c r="C12" s="18">
        <f>COUNTIFS(Crowdfunding!D2:D1001, "&gt;=45000", Crowdfunding!D2:D1001, "&lt;=49999", Crowdfunding!F2:F1001, "failed")</f>
        <v>3</v>
      </c>
      <c r="D12">
        <f>COUNTIFS(Crowdfunding!D2:D1001, "&gt;=45000", Crowdfunding!D2:D1001, "&lt;=49999", Crowdfunding!F2:F1001, "canceled")</f>
        <v>0</v>
      </c>
      <c r="E12">
        <f t="shared" si="0"/>
        <v>11</v>
      </c>
      <c r="F12" s="5">
        <f t="shared" si="1"/>
        <v>72.727272727272734</v>
      </c>
      <c r="G12" s="5">
        <f t="shared" si="2"/>
        <v>27.272727272727273</v>
      </c>
      <c r="H12" s="5">
        <f t="shared" si="3"/>
        <v>0</v>
      </c>
    </row>
    <row r="13" spans="1:8">
      <c r="A13" s="16" t="s">
        <v>2082</v>
      </c>
      <c r="B13">
        <f>COUNTIFS(Crowdfunding!D2:D1001,"&gt;=50000", Crowdfunding!F2:F1001, "successful")</f>
        <v>114</v>
      </c>
      <c r="C13" s="18">
        <f>COUNTIFS(Crowdfunding!D2:D1001,"&gt;=50000", Crowdfunding!F2:F1001, "failed")</f>
        <v>163</v>
      </c>
      <c r="D13">
        <f>COUNTIFS(Crowdfunding!D2:D1001,"&gt;=50000", Crowdfunding!F2:F1001, "canceled")</f>
        <v>28</v>
      </c>
      <c r="E13">
        <f t="shared" si="0"/>
        <v>305</v>
      </c>
      <c r="F13" s="5">
        <f t="shared" si="1"/>
        <v>37.377049180327866</v>
      </c>
      <c r="G13" s="5">
        <f t="shared" si="2"/>
        <v>53.442622950819676</v>
      </c>
      <c r="H13" s="5">
        <f t="shared" si="3"/>
        <v>9.1803278688524586</v>
      </c>
    </row>
    <row r="14" spans="1:8" s="20" customFormat="1">
      <c r="A14" s="19" t="s">
        <v>2084</v>
      </c>
      <c r="B14" s="20">
        <f>SUM(B2:B13)</f>
        <v>565</v>
      </c>
      <c r="C14" s="20">
        <f>SUM(C2:C13)</f>
        <v>364</v>
      </c>
      <c r="D14" s="20">
        <f>SUM(D2:D13)</f>
        <v>57</v>
      </c>
      <c r="E14" s="20">
        <f>SUM(E2:E13)</f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809A-BC08-6D4F-9AC0-81F1B64F70BA}">
  <sheetPr codeName="Sheet6"/>
  <dimension ref="A1:C7"/>
  <sheetViews>
    <sheetView tabSelected="1" workbookViewId="0">
      <selection activeCell="D6" sqref="D6"/>
    </sheetView>
  </sheetViews>
  <sheetFormatPr baseColWidth="10" defaultRowHeight="16"/>
  <cols>
    <col min="1" max="1" width="23.6640625" customWidth="1"/>
    <col min="2" max="2" width="12.83203125" bestFit="1" customWidth="1"/>
    <col min="3" max="3" width="14" bestFit="1" customWidth="1"/>
  </cols>
  <sheetData>
    <row r="1" spans="1:3" ht="60" customHeight="1">
      <c r="B1" s="22" t="s">
        <v>2085</v>
      </c>
      <c r="C1" s="22" t="s">
        <v>2086</v>
      </c>
    </row>
    <row r="2" spans="1:3" ht="34">
      <c r="A2" s="21" t="s">
        <v>2087</v>
      </c>
      <c r="B2">
        <f>AVERAGEIFS(Crowdfunding!G2:G1001, Crowdfunding!F2:F1001, "successful")</f>
        <v>851.14690265486729</v>
      </c>
    </row>
    <row r="3" spans="1:3" ht="34">
      <c r="A3" s="21" t="s">
        <v>2088</v>
      </c>
    </row>
    <row r="4" spans="1:3" ht="34">
      <c r="A4" s="21" t="s">
        <v>2089</v>
      </c>
    </row>
    <row r="5" spans="1:3" ht="34">
      <c r="A5" s="21" t="s">
        <v>2090</v>
      </c>
    </row>
    <row r="6" spans="1:3" ht="34">
      <c r="A6" s="21" t="s">
        <v>2091</v>
      </c>
    </row>
    <row r="7" spans="1:3" ht="51">
      <c r="A7" s="21" t="s">
        <v>2092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2022-03-26T18:52:19Z</dcterms:modified>
</cp:coreProperties>
</file>