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INGSTON\"/>
    </mc:Choice>
  </mc:AlternateContent>
  <xr:revisionPtr revIDLastSave="0" documentId="13_ncr:1_{42F641A4-B7CB-440E-A311-D00E16D84D7B}" xr6:coauthVersionLast="47" xr6:coauthVersionMax="47" xr10:uidLastSave="{00000000-0000-0000-0000-000000000000}"/>
  <bookViews>
    <workbookView xWindow="-120" yWindow="-120" windowWidth="24240" windowHeight="13020" activeTab="3" xr2:uid="{2E331A39-EBA4-4FD2-8DAD-DDA594C55025}"/>
  </bookViews>
  <sheets>
    <sheet name="Sheet4" sheetId="4" r:id="rId1"/>
    <sheet name="Sheet1" sheetId="1" r:id="rId2"/>
    <sheet name="Sheet2" sheetId="5" r:id="rId3"/>
    <sheet name="Sheet3" sheetId="6" r:id="rId4"/>
  </sheets>
  <definedNames>
    <definedName name="_xlnm._FilterDatabase" localSheetId="1" hidden="1">Sheet1!$A$4:$P$9</definedName>
    <definedName name="_xlnm._FilterDatabase" localSheetId="2" hidden="1">Sheet2!$R$13:$R$17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6" l="1"/>
  <c r="P7" i="6"/>
  <c r="P8" i="6"/>
  <c r="O9" i="6"/>
  <c r="O8" i="6"/>
  <c r="O7" i="6"/>
  <c r="N9" i="6"/>
  <c r="N8" i="6"/>
  <c r="N7" i="6"/>
  <c r="M9" i="6"/>
  <c r="M8" i="6"/>
  <c r="L8" i="6"/>
  <c r="M7" i="6"/>
  <c r="L9" i="6"/>
  <c r="L7" i="6"/>
  <c r="J9" i="6"/>
  <c r="J8" i="6"/>
  <c r="J7" i="6"/>
  <c r="I7" i="6"/>
  <c r="H9" i="6"/>
  <c r="H8" i="6"/>
  <c r="H7" i="6"/>
  <c r="G9" i="6"/>
  <c r="G7" i="6"/>
  <c r="G8" i="6"/>
  <c r="F9" i="6"/>
  <c r="F8" i="6"/>
  <c r="F7" i="6"/>
  <c r="F12" i="5" l="1"/>
  <c r="F17" i="5"/>
  <c r="F19" i="5"/>
  <c r="F20" i="5"/>
  <c r="G5" i="1" l="1"/>
  <c r="O6" i="1"/>
  <c r="O7" i="1"/>
  <c r="O8" i="1"/>
  <c r="O9" i="1"/>
  <c r="O5" i="1"/>
  <c r="K17" i="5" s="1"/>
  <c r="N9" i="1"/>
  <c r="N8" i="1"/>
  <c r="N7" i="1"/>
  <c r="N6" i="1"/>
  <c r="N5" i="1"/>
  <c r="K16" i="5" s="1"/>
  <c r="K22" i="5" s="1"/>
  <c r="L9" i="1"/>
  <c r="M9" i="1" s="1"/>
  <c r="L6" i="1"/>
  <c r="L5" i="1"/>
  <c r="F21" i="5" s="1"/>
  <c r="L8" i="1"/>
  <c r="L7" i="1"/>
  <c r="H9" i="1"/>
  <c r="H8" i="1"/>
  <c r="H7" i="1"/>
  <c r="H6" i="1"/>
  <c r="M6" i="1" s="1"/>
  <c r="P6" i="1" s="1"/>
  <c r="H5" i="1"/>
  <c r="F18" i="5" s="1"/>
  <c r="G9" i="1"/>
  <c r="G8" i="1"/>
  <c r="G7" i="1"/>
  <c r="G6" i="1"/>
  <c r="F8" i="1"/>
  <c r="M8" i="1" s="1"/>
  <c r="P8" i="1" s="1"/>
  <c r="F9" i="1"/>
  <c r="F7" i="1"/>
  <c r="M7" i="1" s="1"/>
  <c r="P7" i="1" s="1"/>
  <c r="F5" i="1"/>
  <c r="F6" i="1"/>
  <c r="M5" i="1" l="1"/>
  <c r="P9" i="1"/>
  <c r="F22" i="5" l="1"/>
  <c r="P5" i="1"/>
  <c r="F24" i="5" s="1"/>
</calcChain>
</file>

<file path=xl/sharedStrings.xml><?xml version="1.0" encoding="utf-8"?>
<sst xmlns="http://schemas.openxmlformats.org/spreadsheetml/2006/main" count="78" uniqueCount="53">
  <si>
    <t xml:space="preserve">Salary Sheet </t>
  </si>
  <si>
    <t>Basic Salary</t>
  </si>
  <si>
    <t>Employ ID</t>
  </si>
  <si>
    <t>Employ Name</t>
  </si>
  <si>
    <t xml:space="preserve">Designation </t>
  </si>
  <si>
    <t>Attendance</t>
  </si>
  <si>
    <t>Salary</t>
  </si>
  <si>
    <t>D.A</t>
  </si>
  <si>
    <t xml:space="preserve">H.RA </t>
  </si>
  <si>
    <t>C.A</t>
  </si>
  <si>
    <t>T.A</t>
  </si>
  <si>
    <t xml:space="preserve">Overtime </t>
  </si>
  <si>
    <t>Overtime salary</t>
  </si>
  <si>
    <t>Gross Salary</t>
  </si>
  <si>
    <t>P.F</t>
  </si>
  <si>
    <t>E.SI</t>
  </si>
  <si>
    <t>Net Salary</t>
  </si>
  <si>
    <t>Rakesh</t>
  </si>
  <si>
    <t>Aman</t>
  </si>
  <si>
    <t>Rahul</t>
  </si>
  <si>
    <t>Vivek</t>
  </si>
  <si>
    <t>Sahil</t>
  </si>
  <si>
    <t>Manager</t>
  </si>
  <si>
    <t>Line Master</t>
  </si>
  <si>
    <t>C.E.O</t>
  </si>
  <si>
    <t>Helper</t>
  </si>
  <si>
    <t>Employ</t>
  </si>
  <si>
    <t>Grand Total</t>
  </si>
  <si>
    <t>Row Labels</t>
  </si>
  <si>
    <t>(All)</t>
  </si>
  <si>
    <t xml:space="preserve">Count of Designation </t>
  </si>
  <si>
    <t>RICHA GLOBAL</t>
  </si>
  <si>
    <t>Salary Slip For June 2024</t>
  </si>
  <si>
    <t>Name</t>
  </si>
  <si>
    <t>Emp. ID</t>
  </si>
  <si>
    <t>Designation</t>
  </si>
  <si>
    <t>Earning</t>
  </si>
  <si>
    <t>H.RA</t>
  </si>
  <si>
    <t>Acc. No.</t>
  </si>
  <si>
    <t>Deducation</t>
  </si>
  <si>
    <t>Total Deducation</t>
  </si>
  <si>
    <t>Overtime Salary</t>
  </si>
  <si>
    <t>Bank Name</t>
  </si>
  <si>
    <t>Cenera Bank</t>
  </si>
  <si>
    <t>Column1</t>
  </si>
  <si>
    <t>Emp.Name</t>
  </si>
  <si>
    <t>post</t>
  </si>
  <si>
    <t>Suresh</t>
  </si>
  <si>
    <t>Maneger</t>
  </si>
  <si>
    <t>Employee</t>
  </si>
  <si>
    <t>Emp.ID</t>
  </si>
  <si>
    <t>Overtime</t>
  </si>
  <si>
    <t>SALARY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</si>
</sst>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b/>
      <sz val="28"/>
      <color theme="5" tint="-0.249977111117893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1" fontId="0" fillId="0" borderId="4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 indent="1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1" fontId="0" fillId="0" borderId="0" xfId="0" applyNumberFormat="1"/>
    <xf numFmtId="0" fontId="5" fillId="3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3" fontId="0" fillId="0" borderId="0" xfId="0" applyNumberFormat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(Suman).xlsx]Sheet4!PivotTable2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Sheet4!$A$5:$A$15</c:f>
              <c:multiLvlStrCache>
                <c:ptCount val="5"/>
                <c:lvl>
                  <c:pt idx="0">
                    <c:v>15515</c:v>
                  </c:pt>
                  <c:pt idx="1">
                    <c:v>17591</c:v>
                  </c:pt>
                  <c:pt idx="2">
                    <c:v>26958</c:v>
                  </c:pt>
                  <c:pt idx="3">
                    <c:v>26681</c:v>
                  </c:pt>
                  <c:pt idx="4">
                    <c:v>49546</c:v>
                  </c:pt>
                </c:lvl>
                <c:lvl>
                  <c:pt idx="0">
                    <c:v>12666.6666666667</c:v>
                  </c:pt>
                  <c:pt idx="1">
                    <c:v>15600</c:v>
                  </c:pt>
                  <c:pt idx="2">
                    <c:v>25000</c:v>
                  </c:pt>
                  <c:pt idx="3">
                    <c:v>26129.0322580645</c:v>
                  </c:pt>
                  <c:pt idx="4">
                    <c:v>48333.3333333333</c:v>
                  </c:pt>
                </c:lvl>
              </c:multiLvlStrCache>
            </c:multiLvlStrRef>
          </c:cat>
          <c:val>
            <c:numRef>
              <c:f>Sheet4!$B$5:$B$15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81F-4DB6-9A61-D0A04AB23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241464"/>
        <c:axId val="518237592"/>
      </c:barChart>
      <c:catAx>
        <c:axId val="51824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37592"/>
        <c:crosses val="autoZero"/>
        <c:auto val="1"/>
        <c:lblAlgn val="ctr"/>
        <c:lblOffset val="100"/>
        <c:noMultiLvlLbl val="0"/>
      </c:catAx>
      <c:valAx>
        <c:axId val="5182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4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76200</xdr:rowOff>
    </xdr:from>
    <xdr:to>
      <xdr:col>13</xdr:col>
      <xdr:colOff>85725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5E5AB-7600-431B-5109-45FE76BD6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7.623001736109" createdVersion="8" refreshedVersion="8" minRefreshableVersion="3" recordCount="5" xr:uid="{F82DDCCA-CAB8-443C-A343-4903FE175712}">
  <cacheSource type="worksheet">
    <worksheetSource ref="A4:P9" sheet="Sheet1"/>
  </cacheSource>
  <cacheFields count="16">
    <cacheField name="Employ ID" numFmtId="0">
      <sharedItems containsSemiMixedTypes="0" containsString="0" containsNumber="1" containsInteger="1" minValue="912037301" maxValue="912037305" count="5">
        <n v="912037301"/>
        <n v="912037302"/>
        <n v="912037303"/>
        <n v="912037304"/>
        <n v="912037305"/>
      </sharedItems>
    </cacheField>
    <cacheField name="Employ Name" numFmtId="0">
      <sharedItems count="5">
        <s v="Rakesh"/>
        <s v="Aman"/>
        <s v="Rahul"/>
        <s v="Vivek"/>
        <s v="Sahil"/>
      </sharedItems>
    </cacheField>
    <cacheField name="Designation " numFmtId="0">
      <sharedItems/>
    </cacheField>
    <cacheField name="Basic Salary" numFmtId="3">
      <sharedItems containsSemiMixedTypes="0" containsString="0" containsNumber="1" containsInteger="1" minValue="18000" maxValue="50000"/>
    </cacheField>
    <cacheField name="Attendance" numFmtId="0">
      <sharedItems containsSemiMixedTypes="0" containsString="0" containsNumber="1" containsInteger="1" minValue="19" maxValue="30"/>
    </cacheField>
    <cacheField name="Salary" numFmtId="0">
      <sharedItems containsSemiMixedTypes="0" containsString="0" containsNumber="1" minValue="12666.666666666666" maxValue="48333.333333333336" count="5">
        <n v="26129.032258064515"/>
        <n v="25000"/>
        <n v="48333.333333333336"/>
        <n v="15600"/>
        <n v="12666.666666666666"/>
      </sharedItems>
    </cacheField>
    <cacheField name="D.A" numFmtId="0">
      <sharedItems containsSemiMixedTypes="0" containsString="0" containsNumber="1" containsInteger="1" minValue="360" maxValue="2000"/>
    </cacheField>
    <cacheField name="H.RA " numFmtId="0">
      <sharedItems containsSemiMixedTypes="0" containsString="0" containsNumber="1" containsInteger="1" minValue="360" maxValue="2500"/>
    </cacheField>
    <cacheField name="C.A" numFmtId="0">
      <sharedItems containsSemiMixedTypes="0" containsString="0" containsNumber="1" containsInteger="1" minValue="300" maxValue="600"/>
    </cacheField>
    <cacheField name="T.A" numFmtId="0">
      <sharedItems containsSemiMixedTypes="0" containsString="0" containsNumber="1" containsInteger="1" minValue="1000" maxValue="2000"/>
    </cacheField>
    <cacheField name="Overtime " numFmtId="0">
      <sharedItems containsSemiMixedTypes="0" containsString="0" containsNumber="1" containsInteger="1" minValue="8" maxValue="13"/>
    </cacheField>
    <cacheField name="Overtime salary" numFmtId="1">
      <sharedItems containsSemiMixedTypes="0" containsString="0" containsNumber="1" minValue="870.9677419354839" maxValue="1612.9032258064517" count="5">
        <n v="1451.6129032258063"/>
        <n v="1008.0645161290323"/>
        <n v="1612.9032258064517"/>
        <n v="870.9677419354839"/>
        <n v="1048.3870967741934"/>
      </sharedItems>
    </cacheField>
    <cacheField name="Gross Salary" numFmtId="1">
      <sharedItems containsSemiMixedTypes="0" containsString="0" containsNumber="1" minValue="16515.053763440861" maxValue="57046.23655913979"/>
    </cacheField>
    <cacheField name="P.F" numFmtId="0">
      <sharedItems containsSemiMixedTypes="0" containsString="0" containsNumber="1" containsInteger="1" minValue="900" maxValue="7500"/>
    </cacheField>
    <cacheField name="E.SI" numFmtId="0">
      <sharedItems containsSemiMixedTypes="0" containsString="0" containsNumber="1" containsInteger="1" minValue="0" maxValue="0"/>
    </cacheField>
    <cacheField name="Net Salary" numFmtId="1">
      <sharedItems containsSemiMixedTypes="0" containsString="0" containsNumber="1" minValue="15515.053763440861" maxValue="49546.23655913979" count="5">
        <n v="26680.645161290322"/>
        <n v="26958.064516129034"/>
        <n v="49546.23655913979"/>
        <n v="17590.967741935485"/>
        <n v="15515.0537634408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s v="Manager"/>
    <n v="30000"/>
    <n v="27"/>
    <x v="0"/>
    <n v="600"/>
    <n v="1200"/>
    <n v="300"/>
    <n v="1500"/>
    <n v="12"/>
    <x v="0"/>
    <n v="31180.645161290322"/>
    <n v="4500"/>
    <n v="0"/>
    <x v="0"/>
  </r>
  <r>
    <x v="1"/>
    <x v="1"/>
    <s v="Line Master"/>
    <n v="25000"/>
    <n v="30"/>
    <x v="1"/>
    <n v="500"/>
    <n v="500"/>
    <n v="400"/>
    <n v="1800"/>
    <n v="10"/>
    <x v="1"/>
    <n v="29208.064516129034"/>
    <n v="2250"/>
    <n v="0"/>
    <x v="1"/>
  </r>
  <r>
    <x v="2"/>
    <x v="2"/>
    <s v="C.E.O"/>
    <n v="50000"/>
    <n v="29"/>
    <x v="2"/>
    <n v="2000"/>
    <n v="2500"/>
    <n v="600"/>
    <n v="2000"/>
    <n v="8"/>
    <x v="2"/>
    <n v="57046.23655913979"/>
    <n v="7500"/>
    <n v="0"/>
    <x v="2"/>
  </r>
  <r>
    <x v="3"/>
    <x v="3"/>
    <s v="Helper"/>
    <n v="18000"/>
    <n v="26"/>
    <x v="3"/>
    <n v="360"/>
    <n v="360"/>
    <n v="300"/>
    <n v="1000"/>
    <n v="12"/>
    <x v="3"/>
    <n v="18490.967741935485"/>
    <n v="900"/>
    <n v="0"/>
    <x v="3"/>
  </r>
  <r>
    <x v="4"/>
    <x v="4"/>
    <s v="Employ"/>
    <n v="20000"/>
    <n v="19"/>
    <x v="4"/>
    <n v="400"/>
    <n v="600"/>
    <n v="400"/>
    <n v="1400"/>
    <n v="13"/>
    <x v="4"/>
    <n v="16515.053763440861"/>
    <n v="1000"/>
    <n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F5946-492F-48EE-B804-67FFACB7778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5" firstHeaderRow="1" firstDataRow="1" firstDataCol="1" rowPageCount="2" colPageCount="1"/>
  <pivotFields count="16">
    <pivotField axis="axisPage" multipleItemSelectionAllowed="1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6">
        <item x="2"/>
        <item x="1"/>
        <item x="0"/>
        <item x="4"/>
        <item x="3"/>
        <item t="default"/>
      </items>
    </pivotField>
    <pivotField dataField="1" showAll="0"/>
    <pivotField numFmtId="3"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1" showAll="0">
      <items count="6">
        <item x="3"/>
        <item x="1"/>
        <item x="4"/>
        <item x="0"/>
        <item x="2"/>
        <item t="default"/>
      </items>
    </pivotField>
    <pivotField numFmtId="1" showAll="0"/>
    <pivotField showAll="0"/>
    <pivotField showAll="0"/>
    <pivotField axis="axisRow" numFmtId="1" showAll="0">
      <items count="6">
        <item x="4"/>
        <item x="3"/>
        <item x="0"/>
        <item x="1"/>
        <item x="2"/>
        <item t="default"/>
      </items>
    </pivotField>
  </pivotFields>
  <rowFields count="2">
    <field x="5"/>
    <field x="15"/>
  </rowFields>
  <rowItems count="11">
    <i>
      <x/>
    </i>
    <i r="1">
      <x/>
    </i>
    <i>
      <x v="1"/>
    </i>
    <i r="1">
      <x v="1"/>
    </i>
    <i>
      <x v="2"/>
    </i>
    <i r="1">
      <x v="3"/>
    </i>
    <i>
      <x v="3"/>
    </i>
    <i r="1">
      <x v="2"/>
    </i>
    <i>
      <x v="4"/>
    </i>
    <i r="1">
      <x v="4"/>
    </i>
    <i t="grand">
      <x/>
    </i>
  </rowItems>
  <colItems count="1">
    <i/>
  </colItems>
  <pageFields count="2">
    <pageField fld="1" hier="-1"/>
    <pageField fld="0" hier="-1"/>
  </pageFields>
  <dataFields count="1">
    <dataField name="Count of Designation " fld="2" subtotal="count" baseField="0" baseItem="0"/>
  </dataFields>
  <chartFormats count="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1A5C3-D245-4820-90C2-DF5F2FAD3A74}" name="Table3" displayName="Table3" ref="C11:C12" insertRow="1" totalsRowShown="0">
  <autoFilter ref="C11:C12" xr:uid="{4B71A5C3-D245-4820-90C2-DF5F2FAD3A74}"/>
  <tableColumns count="1">
    <tableColumn id="1" xr3:uid="{F3C5E34E-8E27-4F6F-A9D6-F4D423C8A74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2BAF-653A-46B6-8913-25947E2241B3}">
  <dimension ref="A1:B15"/>
  <sheetViews>
    <sheetView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20.28515625" bestFit="1" customWidth="1"/>
    <col min="3" max="6" width="5" bestFit="1" customWidth="1"/>
    <col min="7" max="7" width="11.28515625" bestFit="1" customWidth="1"/>
    <col min="8" max="8" width="21.85546875" bestFit="1" customWidth="1"/>
    <col min="9" max="9" width="13.85546875" bestFit="1" customWidth="1"/>
    <col min="10" max="10" width="21.85546875" bestFit="1" customWidth="1"/>
    <col min="11" max="11" width="11.28515625" bestFit="1" customWidth="1"/>
  </cols>
  <sheetData>
    <row r="1" spans="1:2" x14ac:dyDescent="0.25">
      <c r="A1" s="6" t="s">
        <v>3</v>
      </c>
      <c r="B1" t="s">
        <v>29</v>
      </c>
    </row>
    <row r="2" spans="1:2" x14ac:dyDescent="0.25">
      <c r="A2" s="6" t="s">
        <v>2</v>
      </c>
      <c r="B2" t="s">
        <v>29</v>
      </c>
    </row>
    <row r="4" spans="1:2" x14ac:dyDescent="0.25">
      <c r="A4" s="6" t="s">
        <v>28</v>
      </c>
      <c r="B4" t="s">
        <v>30</v>
      </c>
    </row>
    <row r="5" spans="1:2" x14ac:dyDescent="0.25">
      <c r="A5" s="7">
        <v>12666.666666666666</v>
      </c>
      <c r="B5">
        <v>1</v>
      </c>
    </row>
    <row r="6" spans="1:2" x14ac:dyDescent="0.25">
      <c r="A6" s="8">
        <v>15515.053763440861</v>
      </c>
      <c r="B6">
        <v>1</v>
      </c>
    </row>
    <row r="7" spans="1:2" x14ac:dyDescent="0.25">
      <c r="A7" s="7">
        <v>15600</v>
      </c>
      <c r="B7">
        <v>1</v>
      </c>
    </row>
    <row r="8" spans="1:2" x14ac:dyDescent="0.25">
      <c r="A8" s="8">
        <v>17590.967741935485</v>
      </c>
      <c r="B8">
        <v>1</v>
      </c>
    </row>
    <row r="9" spans="1:2" x14ac:dyDescent="0.25">
      <c r="A9" s="7">
        <v>25000</v>
      </c>
      <c r="B9">
        <v>1</v>
      </c>
    </row>
    <row r="10" spans="1:2" x14ac:dyDescent="0.25">
      <c r="A10" s="8">
        <v>26958.064516129034</v>
      </c>
      <c r="B10">
        <v>1</v>
      </c>
    </row>
    <row r="11" spans="1:2" x14ac:dyDescent="0.25">
      <c r="A11" s="7">
        <v>26129.032258064515</v>
      </c>
      <c r="B11">
        <v>1</v>
      </c>
    </row>
    <row r="12" spans="1:2" x14ac:dyDescent="0.25">
      <c r="A12" s="8">
        <v>26680.645161290322</v>
      </c>
      <c r="B12">
        <v>1</v>
      </c>
    </row>
    <row r="13" spans="1:2" x14ac:dyDescent="0.25">
      <c r="A13" s="7">
        <v>48333.333333333336</v>
      </c>
      <c r="B13">
        <v>1</v>
      </c>
    </row>
    <row r="14" spans="1:2" x14ac:dyDescent="0.25">
      <c r="A14" s="8">
        <v>49546.23655913979</v>
      </c>
      <c r="B14">
        <v>1</v>
      </c>
    </row>
    <row r="15" spans="1:2" x14ac:dyDescent="0.25">
      <c r="A15" s="7" t="s">
        <v>27</v>
      </c>
      <c r="B15">
        <v>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F98B-A419-4C95-B72B-B34EF8F5E045}">
  <dimension ref="A1:P12"/>
  <sheetViews>
    <sheetView workbookViewId="0">
      <selection activeCell="N5" sqref="N5"/>
    </sheetView>
  </sheetViews>
  <sheetFormatPr defaultRowHeight="15" x14ac:dyDescent="0.25"/>
  <cols>
    <col min="1" max="1" width="9.85546875" customWidth="1"/>
    <col min="2" max="2" width="13.140625" customWidth="1"/>
    <col min="3" max="3" width="11.85546875" customWidth="1"/>
    <col min="4" max="4" width="11" customWidth="1"/>
    <col min="5" max="5" width="11.7109375" customWidth="1"/>
    <col min="11" max="11" width="9.42578125" customWidth="1"/>
    <col min="12" max="12" width="15" customWidth="1"/>
    <col min="13" max="13" width="11.5703125" customWidth="1"/>
  </cols>
  <sheetData>
    <row r="1" spans="1:16" ht="36" x14ac:dyDescent="0.55000000000000004">
      <c r="A1" s="15"/>
      <c r="B1" s="16"/>
      <c r="C1" s="14" t="s">
        <v>0</v>
      </c>
      <c r="D1" s="14"/>
      <c r="E1" s="14"/>
      <c r="F1" s="14"/>
      <c r="G1" s="14"/>
      <c r="H1" s="14"/>
      <c r="I1" s="14"/>
      <c r="J1" s="14"/>
      <c r="K1" s="17"/>
      <c r="L1" s="15"/>
      <c r="M1" s="15"/>
      <c r="N1" s="15"/>
      <c r="O1" s="15"/>
      <c r="P1" s="15"/>
    </row>
    <row r="2" spans="1:16" hidden="1" x14ac:dyDescent="0.25"/>
    <row r="3" spans="1:16" ht="6.75" hidden="1" customHeight="1" x14ac:dyDescent="0.25"/>
    <row r="4" spans="1:16" ht="18" customHeight="1" x14ac:dyDescent="0.25">
      <c r="A4" t="s">
        <v>2</v>
      </c>
      <c r="B4" s="1" t="s">
        <v>3</v>
      </c>
      <c r="C4" s="1" t="s">
        <v>4</v>
      </c>
      <c r="D4" s="1" t="s">
        <v>1</v>
      </c>
      <c r="E4" s="1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 spans="1:16" x14ac:dyDescent="0.25">
      <c r="A5" s="3">
        <v>912037301</v>
      </c>
      <c r="B5" s="3" t="s">
        <v>17</v>
      </c>
      <c r="C5" s="3" t="s">
        <v>22</v>
      </c>
      <c r="D5" s="4">
        <v>30000</v>
      </c>
      <c r="E5" s="3">
        <v>27</v>
      </c>
      <c r="F5" s="3">
        <f>D5/31*E5</f>
        <v>26129.032258064515</v>
      </c>
      <c r="G5" s="3">
        <f>D5*2%</f>
        <v>600</v>
      </c>
      <c r="H5" s="3">
        <f>D5*4%</f>
        <v>1200</v>
      </c>
      <c r="I5" s="3">
        <v>300</v>
      </c>
      <c r="J5" s="3">
        <v>1500</v>
      </c>
      <c r="K5" s="3">
        <v>12</v>
      </c>
      <c r="L5" s="5">
        <f>D5/31/8*K5</f>
        <v>1451.6129032258063</v>
      </c>
      <c r="M5" s="5">
        <f>F5+G5+H5+I5+J5+L5</f>
        <v>31180.645161290322</v>
      </c>
      <c r="N5" s="3">
        <f>IF(D5&gt;=3000,D5*15%,0)</f>
        <v>4500</v>
      </c>
      <c r="O5" s="3">
        <f>IF(D5&lt;=1500,D5*3%,0)</f>
        <v>0</v>
      </c>
      <c r="P5" s="5">
        <f>M5-N5-O6</f>
        <v>26680.645161290322</v>
      </c>
    </row>
    <row r="6" spans="1:16" x14ac:dyDescent="0.25">
      <c r="A6" s="3">
        <v>912037302</v>
      </c>
      <c r="B6" s="3" t="s">
        <v>18</v>
      </c>
      <c r="C6" s="3" t="s">
        <v>23</v>
      </c>
      <c r="D6" s="4">
        <v>25000</v>
      </c>
      <c r="E6" s="3">
        <v>30</v>
      </c>
      <c r="F6" s="3">
        <f>D6/30*E6</f>
        <v>25000</v>
      </c>
      <c r="G6" s="3">
        <f>D6*2%</f>
        <v>500</v>
      </c>
      <c r="H6" s="3">
        <f>D6*2%</f>
        <v>500</v>
      </c>
      <c r="I6" s="3">
        <v>400</v>
      </c>
      <c r="J6" s="3">
        <v>1800</v>
      </c>
      <c r="K6" s="3">
        <v>10</v>
      </c>
      <c r="L6" s="5">
        <f>D6/31/8*K6</f>
        <v>1008.0645161290323</v>
      </c>
      <c r="M6" s="5">
        <f>F6+G6+H6+I6+J6+L6</f>
        <v>29208.064516129034</v>
      </c>
      <c r="N6" s="3">
        <f>IF(D6&gt;=1500,D6*9%,0)</f>
        <v>2250</v>
      </c>
      <c r="O6" s="3">
        <f t="shared" ref="O6:O9" si="0">IF(D6&lt;=1500,D6*3%,0)</f>
        <v>0</v>
      </c>
      <c r="P6" s="5">
        <f>M6-N6-O6</f>
        <v>26958.064516129034</v>
      </c>
    </row>
    <row r="7" spans="1:16" x14ac:dyDescent="0.25">
      <c r="A7" s="3">
        <v>912037303</v>
      </c>
      <c r="B7" s="3" t="s">
        <v>19</v>
      </c>
      <c r="C7" s="3" t="s">
        <v>24</v>
      </c>
      <c r="D7" s="4">
        <v>50000</v>
      </c>
      <c r="E7" s="3">
        <v>29</v>
      </c>
      <c r="F7" s="3">
        <f>D7/30*E7</f>
        <v>48333.333333333336</v>
      </c>
      <c r="G7" s="3">
        <f>D7*4%</f>
        <v>2000</v>
      </c>
      <c r="H7" s="3">
        <f>D7*5%</f>
        <v>2500</v>
      </c>
      <c r="I7" s="3">
        <v>600</v>
      </c>
      <c r="J7" s="3">
        <v>2000</v>
      </c>
      <c r="K7" s="3">
        <v>8</v>
      </c>
      <c r="L7" s="5">
        <f>D7/31/8*K7</f>
        <v>1612.9032258064517</v>
      </c>
      <c r="M7" s="5">
        <f>F7+G7+H7+I7+J7+L7</f>
        <v>57046.23655913979</v>
      </c>
      <c r="N7" s="3">
        <f>IF(D7&gt;=1500,D7*15%,0)</f>
        <v>7500</v>
      </c>
      <c r="O7" s="3">
        <f t="shared" si="0"/>
        <v>0</v>
      </c>
      <c r="P7" s="5">
        <f>M7-N7-O7</f>
        <v>49546.23655913979</v>
      </c>
    </row>
    <row r="8" spans="1:16" x14ac:dyDescent="0.25">
      <c r="A8" s="3">
        <v>912037304</v>
      </c>
      <c r="B8" s="3" t="s">
        <v>20</v>
      </c>
      <c r="C8" s="3" t="s">
        <v>25</v>
      </c>
      <c r="D8" s="4">
        <v>18000</v>
      </c>
      <c r="E8" s="3">
        <v>26</v>
      </c>
      <c r="F8" s="3">
        <f>D8/30*E8</f>
        <v>15600</v>
      </c>
      <c r="G8" s="3">
        <f>D8*2%</f>
        <v>360</v>
      </c>
      <c r="H8" s="3">
        <f>D8*2%</f>
        <v>360</v>
      </c>
      <c r="I8" s="3">
        <v>300</v>
      </c>
      <c r="J8" s="3">
        <v>1000</v>
      </c>
      <c r="K8" s="3">
        <v>12</v>
      </c>
      <c r="L8" s="5">
        <f>D8/31/8*K8</f>
        <v>870.9677419354839</v>
      </c>
      <c r="M8" s="5">
        <f>F8+G8+H8+I8+J8+L8</f>
        <v>18490.967741935485</v>
      </c>
      <c r="N8" s="3">
        <f>IF(D8&gt;=1000,D8*5%,0)</f>
        <v>900</v>
      </c>
      <c r="O8" s="3">
        <f t="shared" si="0"/>
        <v>0</v>
      </c>
      <c r="P8" s="5">
        <f>M8-N8- O8</f>
        <v>17590.967741935485</v>
      </c>
    </row>
    <row r="9" spans="1:16" x14ac:dyDescent="0.25">
      <c r="A9" s="3">
        <v>912037305</v>
      </c>
      <c r="B9" s="3" t="s">
        <v>21</v>
      </c>
      <c r="C9" s="3" t="s">
        <v>26</v>
      </c>
      <c r="D9" s="4">
        <v>20000</v>
      </c>
      <c r="E9" s="3">
        <v>19</v>
      </c>
      <c r="F9" s="3">
        <f>D9/30*E9</f>
        <v>12666.666666666666</v>
      </c>
      <c r="G9" s="3">
        <f>D9*2%</f>
        <v>400</v>
      </c>
      <c r="H9" s="3">
        <f>D9*3%</f>
        <v>600</v>
      </c>
      <c r="I9" s="3">
        <v>400</v>
      </c>
      <c r="J9" s="3">
        <v>1400</v>
      </c>
      <c r="K9" s="3">
        <v>10</v>
      </c>
      <c r="L9" s="5">
        <f>D9/31/8*K9</f>
        <v>806.45161290322574</v>
      </c>
      <c r="M9" s="5">
        <f>F9+G9+H9+I9+J9+L9</f>
        <v>16273.118279569891</v>
      </c>
      <c r="N9" s="3">
        <f>IF(D9&gt;=1500,D9*5%,0)</f>
        <v>1000</v>
      </c>
      <c r="O9" s="3">
        <f t="shared" si="0"/>
        <v>0</v>
      </c>
      <c r="P9" s="5">
        <f>M9-N9-O9</f>
        <v>15273.118279569891</v>
      </c>
    </row>
    <row r="10" spans="1:16" x14ac:dyDescent="0.25">
      <c r="L10" s="12"/>
    </row>
    <row r="11" spans="1:16" x14ac:dyDescent="0.25">
      <c r="L11" s="12"/>
    </row>
    <row r="12" spans="1:16" x14ac:dyDescent="0.25">
      <c r="L12" s="12"/>
    </row>
  </sheetData>
  <autoFilter ref="A4:P9" xr:uid="{7889F98B-A419-4C95-B72B-B34EF8F5E045}"/>
  <mergeCells count="3">
    <mergeCell ref="C1:J1"/>
    <mergeCell ref="A1:B1"/>
    <mergeCell ref="K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ECF7-6A10-4AE8-9D08-C8198CB0ED2D}">
  <dimension ref="C8:N25"/>
  <sheetViews>
    <sheetView topLeftCell="B1" workbookViewId="0">
      <selection activeCell="E8" sqref="E8:N8"/>
    </sheetView>
  </sheetViews>
  <sheetFormatPr defaultRowHeight="15" x14ac:dyDescent="0.25"/>
  <cols>
    <col min="3" max="3" width="11" customWidth="1"/>
    <col min="5" max="5" width="16.28515625" customWidth="1"/>
    <col min="6" max="6" width="14.28515625" bestFit="1" customWidth="1"/>
    <col min="10" max="10" width="16.5703125" customWidth="1"/>
    <col min="11" max="11" width="13.140625" customWidth="1"/>
    <col min="12" max="12" width="0.7109375" hidden="1" customWidth="1"/>
    <col min="13" max="13" width="8.42578125" hidden="1" customWidth="1"/>
    <col min="14" max="14" width="9.140625" hidden="1" customWidth="1"/>
    <col min="18" max="18" width="15.28515625" customWidth="1"/>
  </cols>
  <sheetData>
    <row r="8" spans="3:14" ht="48.75" customHeight="1" x14ac:dyDescent="0.7">
      <c r="E8" s="18" t="s">
        <v>31</v>
      </c>
      <c r="F8" s="19"/>
      <c r="G8" s="19"/>
      <c r="H8" s="19"/>
      <c r="I8" s="19"/>
      <c r="J8" s="19"/>
      <c r="K8" s="19"/>
      <c r="L8" s="19"/>
      <c r="M8" s="19"/>
      <c r="N8" s="19"/>
    </row>
    <row r="9" spans="3:14" ht="26.25" customHeight="1" x14ac:dyDescent="0.35">
      <c r="E9" s="20" t="s">
        <v>32</v>
      </c>
      <c r="F9" s="19"/>
      <c r="G9" s="19"/>
      <c r="H9" s="19"/>
      <c r="I9" s="19"/>
      <c r="J9" s="19"/>
      <c r="K9" s="19"/>
      <c r="L9" s="19"/>
      <c r="M9" s="19"/>
      <c r="N9" s="19"/>
    </row>
    <row r="10" spans="3:14" x14ac:dyDescent="0.25">
      <c r="E10" s="9"/>
      <c r="F10" s="9"/>
      <c r="G10" s="9"/>
      <c r="H10" s="9"/>
      <c r="I10" s="9"/>
      <c r="J10" s="9"/>
      <c r="K10" s="9"/>
    </row>
    <row r="11" spans="3:14" x14ac:dyDescent="0.25">
      <c r="C11" t="s">
        <v>44</v>
      </c>
      <c r="E11" s="9"/>
      <c r="F11" s="9"/>
      <c r="G11" s="9"/>
      <c r="H11" s="9"/>
      <c r="I11" s="9"/>
      <c r="J11" s="9"/>
      <c r="K11" s="9"/>
    </row>
    <row r="12" spans="3:14" ht="15.75" x14ac:dyDescent="0.25">
      <c r="E12" s="11" t="s">
        <v>33</v>
      </c>
      <c r="F12" s="11" t="str">
        <f>VLOOKUP(F13,Sheet1!A4:P9,2,0)</f>
        <v>Rahul</v>
      </c>
      <c r="G12" s="9"/>
      <c r="H12" s="9"/>
      <c r="I12" s="9"/>
      <c r="J12" s="11" t="s">
        <v>42</v>
      </c>
      <c r="K12" s="11" t="s">
        <v>43</v>
      </c>
    </row>
    <row r="13" spans="3:14" ht="15.75" x14ac:dyDescent="0.25">
      <c r="E13" s="11" t="s">
        <v>34</v>
      </c>
      <c r="F13" s="11">
        <v>912037303</v>
      </c>
      <c r="G13" s="9"/>
      <c r="H13" s="9"/>
      <c r="I13" s="9"/>
      <c r="J13" s="11" t="s">
        <v>38</v>
      </c>
      <c r="K13" s="11">
        <v>1234567893</v>
      </c>
    </row>
    <row r="14" spans="3:14" ht="15.75" x14ac:dyDescent="0.25">
      <c r="E14" s="11" t="s">
        <v>35</v>
      </c>
      <c r="F14" s="11"/>
      <c r="G14" s="9"/>
      <c r="H14" s="9"/>
      <c r="I14" s="9"/>
      <c r="J14" s="11"/>
      <c r="K14" s="11"/>
    </row>
    <row r="15" spans="3:14" ht="15.75" x14ac:dyDescent="0.25">
      <c r="E15" s="11"/>
      <c r="F15" s="11"/>
      <c r="G15" s="9"/>
      <c r="H15" s="9"/>
      <c r="I15" s="9"/>
      <c r="J15" s="13" t="s">
        <v>39</v>
      </c>
      <c r="K15" s="11"/>
    </row>
    <row r="16" spans="3:14" ht="15.75" x14ac:dyDescent="0.25">
      <c r="E16" s="13" t="s">
        <v>36</v>
      </c>
      <c r="F16" s="11"/>
      <c r="G16" s="9"/>
      <c r="H16" s="9"/>
      <c r="I16" s="9"/>
      <c r="J16" s="11" t="s">
        <v>14</v>
      </c>
      <c r="K16" s="11">
        <f>VLOOKUP(F13,Sheet1!A4:P9,14,0)</f>
        <v>7500</v>
      </c>
    </row>
    <row r="17" spans="5:11" ht="15.75" x14ac:dyDescent="0.25">
      <c r="E17" s="11" t="s">
        <v>1</v>
      </c>
      <c r="F17" s="11">
        <f>VLOOKUP(F13,Sheet1!A4:P9,4,0)</f>
        <v>50000</v>
      </c>
      <c r="G17" s="9"/>
      <c r="H17" s="9"/>
      <c r="I17" s="9"/>
      <c r="J17" s="11" t="s">
        <v>15</v>
      </c>
      <c r="K17" s="11">
        <f>VLOOKUP(F13,Sheet1!A4:P9,15,0)</f>
        <v>0</v>
      </c>
    </row>
    <row r="18" spans="5:11" ht="15.75" x14ac:dyDescent="0.25">
      <c r="E18" s="11" t="s">
        <v>37</v>
      </c>
      <c r="F18" s="11">
        <f>VLOOKUP(F13,Sheet1!A4:P9,8,0)</f>
        <v>2500</v>
      </c>
      <c r="G18" s="9"/>
      <c r="H18" s="9"/>
      <c r="I18" s="9"/>
      <c r="J18" s="11"/>
      <c r="K18" s="11"/>
    </row>
    <row r="19" spans="5:11" ht="15.75" x14ac:dyDescent="0.25">
      <c r="E19" s="11" t="s">
        <v>9</v>
      </c>
      <c r="F19" s="11">
        <f>VLOOKUP(F13,Sheet1!A4:P9,9,0)</f>
        <v>600</v>
      </c>
      <c r="G19" s="9"/>
      <c r="H19" s="9"/>
      <c r="I19" s="9"/>
      <c r="J19" s="11"/>
      <c r="K19" s="11"/>
    </row>
    <row r="20" spans="5:11" ht="15.75" x14ac:dyDescent="0.25">
      <c r="E20" s="11" t="s">
        <v>10</v>
      </c>
      <c r="F20" s="11">
        <f>VLOOKUP(F13,Sheet1!A4:P9,10,0)</f>
        <v>2000</v>
      </c>
      <c r="G20" s="9"/>
      <c r="H20" s="9"/>
      <c r="I20" s="9"/>
      <c r="J20" s="11"/>
      <c r="K20" s="11"/>
    </row>
    <row r="21" spans="5:11" ht="15.75" x14ac:dyDescent="0.25">
      <c r="E21" s="11" t="s">
        <v>41</v>
      </c>
      <c r="F21" s="11">
        <f>VLOOKUP(F13,Sheet1!A4:P9,12,0)</f>
        <v>1612.9032258064517</v>
      </c>
      <c r="G21" s="9"/>
      <c r="H21" s="9"/>
      <c r="I21" s="9"/>
      <c r="J21" s="11"/>
      <c r="K21" s="11"/>
    </row>
    <row r="22" spans="5:11" ht="15.75" x14ac:dyDescent="0.25">
      <c r="E22" s="11" t="s">
        <v>13</v>
      </c>
      <c r="F22" s="11">
        <f>VLOOKUP(F13,Sheet1!A4:P9,13,0)</f>
        <v>57046.23655913979</v>
      </c>
      <c r="G22" s="9"/>
      <c r="H22" s="9"/>
      <c r="I22" s="9"/>
      <c r="J22" s="13" t="s">
        <v>40</v>
      </c>
      <c r="K22" s="11">
        <f>K16+K17</f>
        <v>7500</v>
      </c>
    </row>
    <row r="23" spans="5:11" ht="15.75" x14ac:dyDescent="0.25">
      <c r="E23" s="11"/>
      <c r="F23" s="11"/>
      <c r="G23" s="9"/>
      <c r="H23" s="9"/>
      <c r="I23" s="9"/>
      <c r="J23" s="9"/>
      <c r="K23" s="9"/>
    </row>
    <row r="24" spans="5:11" ht="15.75" x14ac:dyDescent="0.25">
      <c r="E24" s="13" t="s">
        <v>16</v>
      </c>
      <c r="F24" s="11">
        <f>VLOOKUP(F13,Sheet1!A4:P9,16,0)</f>
        <v>49546.23655913979</v>
      </c>
      <c r="G24" s="9"/>
      <c r="H24" s="9"/>
      <c r="I24" s="9"/>
      <c r="J24" s="9"/>
      <c r="K24" s="9"/>
    </row>
    <row r="25" spans="5:11" ht="18.75" x14ac:dyDescent="0.3">
      <c r="E25" s="10"/>
      <c r="F25" s="10"/>
    </row>
  </sheetData>
  <mergeCells count="2">
    <mergeCell ref="E8:N8"/>
    <mergeCell ref="E9:N9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E9D7B-8A00-4854-B27F-B99A857E0CD9}">
          <x14:formula1>
            <xm:f>Sheet1!$A$5:$A$9</xm:f>
          </x14:formula1>
          <xm:sqref>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8001-BB82-4B1B-9296-9AA006EA493B}">
  <dimension ref="A4:P9"/>
  <sheetViews>
    <sheetView tabSelected="1" workbookViewId="0">
      <selection activeCell="M8" sqref="M8"/>
    </sheetView>
  </sheetViews>
  <sheetFormatPr defaultRowHeight="15" x14ac:dyDescent="0.25"/>
  <cols>
    <col min="2" max="2" width="10.7109375" bestFit="1" customWidth="1"/>
    <col min="4" max="4" width="11.42578125" customWidth="1"/>
    <col min="5" max="5" width="11" bestFit="1" customWidth="1"/>
    <col min="12" max="12" width="15" bestFit="1" customWidth="1"/>
    <col min="13" max="13" width="11.140625" customWidth="1"/>
  </cols>
  <sheetData>
    <row r="4" spans="1:16" ht="36.75" customHeight="1" x14ac:dyDescent="0.45">
      <c r="A4" s="22" t="s">
        <v>52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6" spans="1:16" x14ac:dyDescent="0.25">
      <c r="A6" t="s">
        <v>50</v>
      </c>
      <c r="B6" t="s">
        <v>45</v>
      </c>
      <c r="C6" t="s">
        <v>46</v>
      </c>
      <c r="D6" t="s">
        <v>1</v>
      </c>
      <c r="E6" t="s">
        <v>5</v>
      </c>
      <c r="F6" t="s">
        <v>6</v>
      </c>
      <c r="G6" t="s">
        <v>7</v>
      </c>
      <c r="H6" t="s">
        <v>37</v>
      </c>
      <c r="I6" t="s">
        <v>10</v>
      </c>
      <c r="J6" t="s">
        <v>9</v>
      </c>
      <c r="K6" t="s">
        <v>51</v>
      </c>
      <c r="L6" t="s">
        <v>41</v>
      </c>
      <c r="M6" t="s">
        <v>13</v>
      </c>
      <c r="N6" t="s">
        <v>14</v>
      </c>
      <c r="O6" t="s">
        <v>15</v>
      </c>
      <c r="P6" t="s">
        <v>16</v>
      </c>
    </row>
    <row r="7" spans="1:16" x14ac:dyDescent="0.25">
      <c r="A7">
        <v>101</v>
      </c>
      <c r="B7" t="s">
        <v>17</v>
      </c>
      <c r="C7" t="s">
        <v>48</v>
      </c>
      <c r="D7">
        <v>30000</v>
      </c>
      <c r="E7">
        <v>28</v>
      </c>
      <c r="F7">
        <f>D7/30*E7</f>
        <v>28000</v>
      </c>
      <c r="G7">
        <f>D7*2%</f>
        <v>600</v>
      </c>
      <c r="H7">
        <f>D7*3%</f>
        <v>900</v>
      </c>
      <c r="I7">
        <f>D7*2%</f>
        <v>600</v>
      </c>
      <c r="J7">
        <f>D7*4%</f>
        <v>1200</v>
      </c>
      <c r="K7">
        <v>9</v>
      </c>
      <c r="L7">
        <f>D7/8*K7</f>
        <v>33750</v>
      </c>
      <c r="M7">
        <f>F7+G7+H7+I7+J7+L7</f>
        <v>65050</v>
      </c>
      <c r="N7">
        <f>IF(D7&gt;=15000,D7*15%,0)</f>
        <v>4500</v>
      </c>
      <c r="O7">
        <f>IF(D7&lt;=15000,D7*15%,0)</f>
        <v>0</v>
      </c>
      <c r="P7">
        <f>M7-N7-O7</f>
        <v>60550</v>
      </c>
    </row>
    <row r="8" spans="1:16" x14ac:dyDescent="0.25">
      <c r="A8">
        <v>102</v>
      </c>
      <c r="B8" t="s">
        <v>18</v>
      </c>
      <c r="C8" t="s">
        <v>24</v>
      </c>
      <c r="D8" s="21">
        <v>50000</v>
      </c>
      <c r="E8">
        <v>29</v>
      </c>
      <c r="F8">
        <f>D8/30*E8</f>
        <v>48333.333333333336</v>
      </c>
      <c r="G8">
        <f>D8*2%</f>
        <v>1000</v>
      </c>
      <c r="H8">
        <f>D8*3%</f>
        <v>1500</v>
      </c>
      <c r="I8">
        <v>1000</v>
      </c>
      <c r="J8">
        <f>D8*4%</f>
        <v>2000</v>
      </c>
      <c r="K8">
        <v>8</v>
      </c>
      <c r="L8">
        <f>D8/8*K8</f>
        <v>50000</v>
      </c>
      <c r="M8" s="12">
        <f>F8+G8+H8+I8+J8+L8</f>
        <v>103833.33333333334</v>
      </c>
      <c r="N8">
        <f>IF(D8&gt;=15000,D8*15%,0)</f>
        <v>7500</v>
      </c>
      <c r="O8">
        <f>IF(D8&lt;=15000,D8*15%,0)</f>
        <v>0</v>
      </c>
      <c r="P8">
        <f>M8-N8-O8</f>
        <v>96333.333333333343</v>
      </c>
    </row>
    <row r="9" spans="1:16" x14ac:dyDescent="0.25">
      <c r="A9">
        <v>103</v>
      </c>
      <c r="B9" t="s">
        <v>47</v>
      </c>
      <c r="C9" t="s">
        <v>49</v>
      </c>
      <c r="D9" s="21">
        <v>20000</v>
      </c>
      <c r="E9">
        <v>30</v>
      </c>
      <c r="F9">
        <f>D9/30*E9</f>
        <v>20000</v>
      </c>
      <c r="G9">
        <f>D9*2%</f>
        <v>400</v>
      </c>
      <c r="H9">
        <f>D9*3%</f>
        <v>600</v>
      </c>
      <c r="I9">
        <v>400</v>
      </c>
      <c r="J9">
        <f>D9*4%</f>
        <v>800</v>
      </c>
      <c r="K9">
        <v>12</v>
      </c>
      <c r="L9">
        <f>D9/8*K9</f>
        <v>30000</v>
      </c>
      <c r="M9">
        <f>F9+G9+H9+I9+J9+L9</f>
        <v>52200</v>
      </c>
      <c r="N9">
        <f>IF(D9&gt;=15000,D9*15%)</f>
        <v>3000</v>
      </c>
      <c r="O9">
        <f>IF(D8&lt;=15000,D8*15%,0)</f>
        <v>0</v>
      </c>
      <c r="P9">
        <f>M9-N9-O9</f>
        <v>49200</v>
      </c>
    </row>
  </sheetData>
  <mergeCells count="1">
    <mergeCell ref="A4:P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7FACE-37B2-4E2C-A270-4E331C22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2024-06-06T09:09:41Z</dcterms:created>
  <dcterms:modified xsi:type="dcterms:W3CDTF">2024-06-18T19:57:41Z</dcterms:modified>
</cp:coreProperties>
</file>