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activeTab="4"/>
  </bookViews>
  <sheets>
    <sheet name="Odds Play" sheetId="1" r:id="rId1"/>
    <sheet name="The Metrics and Threshold" sheetId="4" r:id="rId2"/>
    <sheet name="Metrics Question" sheetId="6" r:id="rId3"/>
    <sheet name="Discordant and Concordant " sheetId="8" r:id="rId4"/>
    <sheet name="Charts" sheetId="7" r:id="rId5"/>
  </sheets>
  <calcPr calcId="125725"/>
</workbook>
</file>

<file path=xl/calcChain.xml><?xml version="1.0" encoding="utf-8"?>
<calcChain xmlns="http://schemas.openxmlformats.org/spreadsheetml/2006/main">
  <c r="I14" i="7"/>
  <c r="K14"/>
  <c r="J14"/>
  <c r="I2" i="6"/>
  <c r="C20" i="1"/>
  <c r="D20" s="1"/>
  <c r="E20" s="1"/>
  <c r="C19"/>
  <c r="D19" s="1"/>
  <c r="E19" s="1"/>
  <c r="C18"/>
  <c r="D18" s="1"/>
  <c r="E18" s="1"/>
  <c r="C17"/>
  <c r="D17" s="1"/>
  <c r="E17" s="1"/>
  <c r="C16"/>
  <c r="D16" s="1"/>
  <c r="E16" s="1"/>
  <c r="C15"/>
  <c r="D15" s="1"/>
  <c r="E15" s="1"/>
  <c r="C5"/>
  <c r="D5" s="1"/>
  <c r="E5" s="1"/>
  <c r="C9"/>
  <c r="D9" s="1"/>
  <c r="E9" s="1"/>
  <c r="H28" i="4"/>
  <c r="Q5" i="7" l="1"/>
  <c r="P6"/>
  <c r="P7"/>
  <c r="P8"/>
  <c r="P9"/>
  <c r="P10"/>
  <c r="P11"/>
  <c r="P12"/>
  <c r="P13"/>
  <c r="P5"/>
  <c r="P4"/>
  <c r="O4"/>
  <c r="R4" s="1"/>
  <c r="N5"/>
  <c r="N6" s="1"/>
  <c r="N4"/>
  <c r="Q4" s="1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C29" i="4"/>
  <c r="C28"/>
  <c r="C22" i="1"/>
  <c r="D22" s="1"/>
  <c r="E22" s="1"/>
  <c r="E4"/>
  <c r="D4"/>
  <c r="C4"/>
  <c r="E7"/>
  <c r="E8"/>
  <c r="E10"/>
  <c r="E11"/>
  <c r="E12"/>
  <c r="E13"/>
  <c r="E6"/>
  <c r="C11"/>
  <c r="D11" s="1"/>
  <c r="C10"/>
  <c r="D10" s="1"/>
  <c r="C21"/>
  <c r="D21" s="1"/>
  <c r="E21" s="1"/>
  <c r="C14"/>
  <c r="D14" s="1"/>
  <c r="E14" s="1"/>
  <c r="C13"/>
  <c r="D13" s="1"/>
  <c r="C12"/>
  <c r="D12" s="1"/>
  <c r="C8"/>
  <c r="D8" s="1"/>
  <c r="C7"/>
  <c r="D7" s="1"/>
  <c r="C6"/>
  <c r="D6" s="1"/>
  <c r="Q6" i="7" l="1"/>
  <c r="N7"/>
  <c r="S4"/>
  <c r="T4"/>
  <c r="T5"/>
  <c r="O5"/>
  <c r="R5" l="1"/>
  <c r="S5" s="1"/>
  <c r="O6"/>
  <c r="T6"/>
  <c r="N8"/>
  <c r="Q7"/>
  <c r="N9" l="1"/>
  <c r="Q8"/>
  <c r="R6"/>
  <c r="S6" s="1"/>
  <c r="O7"/>
  <c r="T7"/>
  <c r="O8" l="1"/>
  <c r="R7"/>
  <c r="S7" s="1"/>
  <c r="N10"/>
  <c r="Q9"/>
  <c r="T8"/>
  <c r="O9" l="1"/>
  <c r="R8"/>
  <c r="S8" s="1"/>
  <c r="N11"/>
  <c r="Q10"/>
  <c r="T9"/>
  <c r="N12" l="1"/>
  <c r="Q11"/>
  <c r="O10"/>
  <c r="R9"/>
  <c r="S9" s="1"/>
  <c r="T10"/>
  <c r="N13" l="1"/>
  <c r="Q13" s="1"/>
  <c r="Q12"/>
  <c r="T11"/>
  <c r="O11"/>
  <c r="R10"/>
  <c r="S10" s="1"/>
  <c r="T13" l="1"/>
  <c r="O12"/>
  <c r="R11"/>
  <c r="S11" s="1"/>
  <c r="T12"/>
  <c r="O13" l="1"/>
  <c r="R13" s="1"/>
  <c r="S13" s="1"/>
  <c r="R12"/>
  <c r="S12" s="1"/>
</calcChain>
</file>

<file path=xl/sharedStrings.xml><?xml version="1.0" encoding="utf-8"?>
<sst xmlns="http://schemas.openxmlformats.org/spreadsheetml/2006/main" count="179" uniqueCount="121">
  <si>
    <t>Success</t>
  </si>
  <si>
    <t>Failure</t>
  </si>
  <si>
    <t>Odds</t>
  </si>
  <si>
    <t>logodds</t>
  </si>
  <si>
    <t>P</t>
  </si>
  <si>
    <t>1-P</t>
  </si>
  <si>
    <t>P/(1-P)</t>
  </si>
  <si>
    <t>log(P/(1-P)</t>
  </si>
  <si>
    <t>Infinity</t>
  </si>
  <si>
    <t>Proba</t>
  </si>
  <si>
    <t>Prediction</t>
  </si>
  <si>
    <t>Actuals</t>
  </si>
  <si>
    <t>TPR</t>
  </si>
  <si>
    <t>= TP/Total Positive</t>
  </si>
  <si>
    <t>FPR</t>
  </si>
  <si>
    <t>=FP/Total Negative</t>
  </si>
  <si>
    <t>For Threshold 0.5</t>
  </si>
  <si>
    <t>Threshold 0.5</t>
  </si>
  <si>
    <t>Threshold 0.6</t>
  </si>
  <si>
    <t>For Threshold 0.6</t>
  </si>
  <si>
    <t>When it is actually yes how often does it predict yes</t>
  </si>
  <si>
    <t>Accuracy</t>
  </si>
  <si>
    <t>Misclassification error</t>
  </si>
  <si>
    <t>How often does it go wrong</t>
  </si>
  <si>
    <t>TP/Actual Yes</t>
  </si>
  <si>
    <t>FP/actual No</t>
  </si>
  <si>
    <t>aka Sensitivity or recall</t>
  </si>
  <si>
    <t>TNR</t>
  </si>
  <si>
    <t>When it is actually no, how often does it predict no</t>
  </si>
  <si>
    <t>TN/Actual No</t>
  </si>
  <si>
    <t>1-FPR</t>
  </si>
  <si>
    <t>specificity</t>
  </si>
  <si>
    <t>Precision</t>
  </si>
  <si>
    <t>When it predicts yes, how often it is correct</t>
  </si>
  <si>
    <t>TP/Predicted yes</t>
  </si>
  <si>
    <t>No</t>
  </si>
  <si>
    <t xml:space="preserve">Predicted </t>
  </si>
  <si>
    <t>Yes</t>
  </si>
  <si>
    <t>Total</t>
  </si>
  <si>
    <t>TP</t>
  </si>
  <si>
    <t>FP</t>
  </si>
  <si>
    <t>TN</t>
  </si>
  <si>
    <t>FN</t>
  </si>
  <si>
    <t>=100/110</t>
  </si>
  <si>
    <t>Specificity</t>
  </si>
  <si>
    <t>=50/60</t>
  </si>
  <si>
    <t>I want to Maximize the TPR and reduce the FPR</t>
  </si>
  <si>
    <t>This is a tradeoff</t>
  </si>
  <si>
    <t>Rank order Chart</t>
  </si>
  <si>
    <t>Predicted Proba</t>
  </si>
  <si>
    <t>Preiction Class</t>
  </si>
  <si>
    <t>Actual Class</t>
  </si>
  <si>
    <t>Decile</t>
  </si>
  <si>
    <t>Right</t>
  </si>
  <si>
    <t>Wrong</t>
  </si>
  <si>
    <t>Right/Wrong</t>
  </si>
  <si>
    <t>% Right</t>
  </si>
  <si>
    <t>% wrong</t>
  </si>
  <si>
    <t>Cum Right</t>
  </si>
  <si>
    <t>Cum Wrong</t>
  </si>
  <si>
    <t>Cum Base</t>
  </si>
  <si>
    <t>Base Count</t>
  </si>
  <si>
    <t>KS</t>
  </si>
  <si>
    <t>Lift</t>
  </si>
  <si>
    <t>% Cum Right</t>
  </si>
  <si>
    <t>%Cum wrong</t>
  </si>
  <si>
    <t>True Class</t>
  </si>
  <si>
    <t>Probability Score</t>
  </si>
  <si>
    <t>P1</t>
  </si>
  <si>
    <t>P2</t>
  </si>
  <si>
    <t>P3</t>
  </si>
  <si>
    <t>P4</t>
  </si>
  <si>
    <t>patient No</t>
  </si>
  <si>
    <t>there are 3 possible pairs of 1's and 0's. That is, P1-P2, P3-P2 and P4-P2.</t>
  </si>
  <si>
    <t>A pair is said to be concordant if the probability score of True 1 is greater than the probability score of True 0.</t>
  </si>
  <si>
    <t>P1-P2 =&gt; 0.9 &gt; 0.42 =&gt; Concordant!</t>
  </si>
  <si>
    <t>P3-P2 =&gt; 0.3 &lt; 0.42 =&gt; Discordant!</t>
  </si>
  <si>
    <t>P4-P2 =&gt; 0.8 &gt; 0.42 =&gt; Concordant!</t>
  </si>
  <si>
    <t>Out of the 3 pairs, only 2 are concordant. So, the concordance is 2/3 = 0.66 and discordance is 1 - 0.66 = 0.33.</t>
  </si>
  <si>
    <t>In simpler words, we take all possible combinations of true events and non-events. Concordance is the percentage of pairs, where true event's probability scores are greater than the scores of true non-events.</t>
  </si>
  <si>
    <t>For a perfect model, this will be 100%. So, the higher the concordance, the better is the quality of the model.</t>
  </si>
  <si>
    <t>when it is acutally No, how often does it predict no</t>
  </si>
  <si>
    <t>15/165</t>
  </si>
  <si>
    <t>100/105</t>
  </si>
  <si>
    <t>How often it is correct</t>
  </si>
  <si>
    <t>Metrics</t>
  </si>
  <si>
    <t>What does it say?</t>
  </si>
  <si>
    <t>Maths</t>
  </si>
  <si>
    <t>Notes</t>
  </si>
  <si>
    <t>Impact of Threshold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</si>
  <si>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</si>
  <si>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</si>
  <si>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</si>
  <si>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</si>
  <si>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</si>
  <si>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</si>
  <si>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</si>
  <si>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</si>
  <si>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</si>
  <si>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</si>
  <si>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 xml:space="preserve">TPR </t>
  </si>
  <si>
    <t>Actual</t>
  </si>
  <si>
    <t>Missclass Rate</t>
  </si>
  <si>
    <t>10/60</t>
  </si>
  <si>
    <t>TPR or Recall</t>
  </si>
  <si>
    <t>Base data from the model</t>
  </si>
  <si>
    <t>Derived Info</t>
  </si>
  <si>
    <t>1. Take the base data and sort it on ascending or descending order (Preferable descending)</t>
  </si>
  <si>
    <t>2. Split the records in to 10 buckets. Ie. If there are 40 records, 10 buckets of 4 records each will be created</t>
  </si>
  <si>
    <t>3. Do summarization of the parameters in each bucket.</t>
  </si>
  <si>
    <t>Note: The above data is a highly cooked up one. Just for demonstration of calculation involved. Please don't expect to get a good chart from this :)</t>
  </si>
  <si>
    <t>From E</t>
  </si>
  <si>
    <t>J/I</t>
  </si>
  <si>
    <t>K/I</t>
  </si>
  <si>
    <t>Cum Sum Right</t>
  </si>
  <si>
    <t>Cum Sum Wrong</t>
  </si>
  <si>
    <t>CumsumBase%</t>
  </si>
  <si>
    <t>N/J14</t>
  </si>
  <si>
    <t>O/K14</t>
  </si>
  <si>
    <t>Q-R</t>
  </si>
  <si>
    <t>Q/P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</si>
</sst>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5D5D5D"/>
      <name val="Arial"/>
      <family val="2"/>
    </font>
    <font>
      <sz val="9"/>
      <color rgb="FF5D5D5D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2" borderId="0" xfId="0" quotePrefix="1" applyFill="1"/>
    <xf numFmtId="0" fontId="4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0" xfId="0" applyFont="1" applyFill="1"/>
    <xf numFmtId="0" fontId="0" fillId="4" borderId="1" xfId="0" applyFill="1" applyBorder="1"/>
    <xf numFmtId="0" fontId="0" fillId="2" borderId="2" xfId="0" applyFill="1" applyBorder="1"/>
    <xf numFmtId="0" fontId="4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7" borderId="0" xfId="0" applyFont="1" applyFill="1"/>
    <xf numFmtId="0" fontId="4" fillId="7" borderId="1" xfId="0" applyFont="1" applyFill="1" applyBorder="1"/>
    <xf numFmtId="0" fontId="0" fillId="7" borderId="1" xfId="0" applyFill="1" applyBorder="1"/>
    <xf numFmtId="0" fontId="4" fillId="9" borderId="5" xfId="0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7" fontId="0" fillId="7" borderId="1" xfId="0" quotePrefix="1" applyNumberFormat="1" applyFill="1" applyBorder="1" applyAlignment="1">
      <alignment vertical="center"/>
    </xf>
    <xf numFmtId="0" fontId="3" fillId="6" borderId="0" xfId="0" applyFont="1" applyFill="1" applyAlignment="1">
      <alignment wrapText="1"/>
    </xf>
    <xf numFmtId="0" fontId="2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6" borderId="1" xfId="1" applyNumberFormat="1" applyFont="1" applyFill="1" applyBorder="1"/>
    <xf numFmtId="0" fontId="4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'Odds Play'!$B$3</c:f>
              <c:strCache>
                <c:ptCount val="1"/>
                <c:pt idx="0">
                  <c:v>Success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'Odds Play'!$B$6:$B$21</c:f>
              <c:numCache>
                <c:formatCode>General</c:formatCode>
                <c:ptCount val="1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0.99</c:v>
                </c:pt>
                <c:pt idx="12">
                  <c:v>0.995</c:v>
                </c:pt>
                <c:pt idx="13">
                  <c:v>0.99990000000000001</c:v>
                </c:pt>
                <c:pt idx="14">
                  <c:v>0.99999000000000005</c:v>
                </c:pt>
                <c:pt idx="15">
                  <c:v>0.99999990000000005</c:v>
                </c:pt>
              </c:numCache>
            </c:numRef>
          </c:xVal>
          <c:yVal>
            <c:numRef>
              <c:f>'Odds Play'!$D$6:$D$21</c:f>
              <c:numCache>
                <c:formatCode>General</c:formatCode>
                <c:ptCount val="16"/>
                <c:pt idx="0">
                  <c:v>1.0101010101010102E-2</c:v>
                </c:pt>
                <c:pt idx="1">
                  <c:v>0.11111111111111112</c:v>
                </c:pt>
                <c:pt idx="2">
                  <c:v>0.25</c:v>
                </c:pt>
                <c:pt idx="3">
                  <c:v>0.28205128205128205</c:v>
                </c:pt>
                <c:pt idx="4">
                  <c:v>0.33333333333333331</c:v>
                </c:pt>
                <c:pt idx="5">
                  <c:v>0.4285714285714286</c:v>
                </c:pt>
                <c:pt idx="6">
                  <c:v>0.66666666666666674</c:v>
                </c:pt>
                <c:pt idx="7">
                  <c:v>1.4999999999999998</c:v>
                </c:pt>
                <c:pt idx="8">
                  <c:v>4.0000000000000009</c:v>
                </c:pt>
                <c:pt idx="9">
                  <c:v>9.0000000000000018</c:v>
                </c:pt>
                <c:pt idx="10">
                  <c:v>18.999999999999982</c:v>
                </c:pt>
                <c:pt idx="11">
                  <c:v>98.999999999999915</c:v>
                </c:pt>
                <c:pt idx="12">
                  <c:v>198.99999999999983</c:v>
                </c:pt>
                <c:pt idx="13">
                  <c:v>9999.0000000011005</c:v>
                </c:pt>
                <c:pt idx="14">
                  <c:v>99999.000000455097</c:v>
                </c:pt>
                <c:pt idx="15">
                  <c:v>9999999.0052635577</c:v>
                </c:pt>
              </c:numCache>
            </c:numRef>
          </c:yVal>
        </c:ser>
        <c:axId val="104128512"/>
        <c:axId val="104130048"/>
      </c:scatterChart>
      <c:scatterChart>
        <c:scatterStyle val="smoothMarker"/>
        <c:ser>
          <c:idx val="1"/>
          <c:order val="1"/>
          <c:tx>
            <c:strRef>
              <c:f>'Odds Play'!$D$3</c:f>
              <c:strCache>
                <c:ptCount val="1"/>
                <c:pt idx="0">
                  <c:v>Odds</c:v>
                </c:pt>
              </c:strCache>
            </c:strRef>
          </c:tx>
          <c:xVal>
            <c:numRef>
              <c:f>'Odds Play'!$B$6:$B$21</c:f>
              <c:numCache>
                <c:formatCode>General</c:formatCode>
                <c:ptCount val="1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0.99</c:v>
                </c:pt>
                <c:pt idx="12">
                  <c:v>0.995</c:v>
                </c:pt>
                <c:pt idx="13">
                  <c:v>0.99990000000000001</c:v>
                </c:pt>
                <c:pt idx="14">
                  <c:v>0.99999000000000005</c:v>
                </c:pt>
                <c:pt idx="15">
                  <c:v>0.99999990000000005</c:v>
                </c:pt>
              </c:numCache>
            </c:numRef>
          </c:xVal>
          <c:yVal>
            <c:numRef>
              <c:f>'Odds Play'!$D$6:$D$21</c:f>
              <c:numCache>
                <c:formatCode>General</c:formatCode>
                <c:ptCount val="16"/>
                <c:pt idx="0">
                  <c:v>1.0101010101010102E-2</c:v>
                </c:pt>
                <c:pt idx="1">
                  <c:v>0.11111111111111112</c:v>
                </c:pt>
                <c:pt idx="2">
                  <c:v>0.25</c:v>
                </c:pt>
                <c:pt idx="3">
                  <c:v>0.28205128205128205</c:v>
                </c:pt>
                <c:pt idx="4">
                  <c:v>0.33333333333333331</c:v>
                </c:pt>
                <c:pt idx="5">
                  <c:v>0.4285714285714286</c:v>
                </c:pt>
                <c:pt idx="6">
                  <c:v>0.66666666666666674</c:v>
                </c:pt>
                <c:pt idx="7">
                  <c:v>1.4999999999999998</c:v>
                </c:pt>
                <c:pt idx="8">
                  <c:v>4.0000000000000009</c:v>
                </c:pt>
                <c:pt idx="9">
                  <c:v>9.0000000000000018</c:v>
                </c:pt>
                <c:pt idx="10">
                  <c:v>18.999999999999982</c:v>
                </c:pt>
                <c:pt idx="11">
                  <c:v>98.999999999999915</c:v>
                </c:pt>
                <c:pt idx="12">
                  <c:v>198.99999999999983</c:v>
                </c:pt>
                <c:pt idx="13">
                  <c:v>9999.0000000011005</c:v>
                </c:pt>
                <c:pt idx="14">
                  <c:v>99999.000000455097</c:v>
                </c:pt>
                <c:pt idx="15">
                  <c:v>9999999.0052635577</c:v>
                </c:pt>
              </c:numCache>
            </c:numRef>
          </c:yVal>
          <c:smooth val="1"/>
        </c:ser>
        <c:axId val="104128512"/>
        <c:axId val="104130048"/>
      </c:scatterChart>
      <c:valAx>
        <c:axId val="104128512"/>
        <c:scaling>
          <c:orientation val="minMax"/>
        </c:scaling>
        <c:axPos val="b"/>
        <c:numFmt formatCode="General" sourceLinked="1"/>
        <c:majorTickMark val="none"/>
        <c:tickLblPos val="nextTo"/>
        <c:crossAx val="104130048"/>
        <c:crosses val="autoZero"/>
        <c:crossBetween val="midCat"/>
      </c:valAx>
      <c:valAx>
        <c:axId val="104130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128512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LogOdds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'Odds Play'!$E$3</c:f>
              <c:strCache>
                <c:ptCount val="1"/>
                <c:pt idx="0">
                  <c:v>logodds</c:v>
                </c:pt>
              </c:strCache>
            </c:strRef>
          </c:tx>
          <c:xVal>
            <c:numRef>
              <c:f>'Odds Play'!$D$4:$D$21</c:f>
              <c:numCache>
                <c:formatCode>General</c:formatCode>
                <c:ptCount val="18"/>
                <c:pt idx="0">
                  <c:v>0</c:v>
                </c:pt>
                <c:pt idx="1">
                  <c:v>1.0000000000001001E-13</c:v>
                </c:pt>
                <c:pt idx="2">
                  <c:v>1.0101010101010102E-2</c:v>
                </c:pt>
                <c:pt idx="3">
                  <c:v>0.11111111111111112</c:v>
                </c:pt>
                <c:pt idx="4">
                  <c:v>0.25</c:v>
                </c:pt>
                <c:pt idx="5">
                  <c:v>0.28205128205128205</c:v>
                </c:pt>
                <c:pt idx="6">
                  <c:v>0.33333333333333331</c:v>
                </c:pt>
                <c:pt idx="7">
                  <c:v>0.4285714285714286</c:v>
                </c:pt>
                <c:pt idx="8">
                  <c:v>0.66666666666666674</c:v>
                </c:pt>
                <c:pt idx="9">
                  <c:v>1.4999999999999998</c:v>
                </c:pt>
                <c:pt idx="10">
                  <c:v>4.0000000000000009</c:v>
                </c:pt>
                <c:pt idx="11">
                  <c:v>9.0000000000000018</c:v>
                </c:pt>
                <c:pt idx="12">
                  <c:v>18.999999999999982</c:v>
                </c:pt>
                <c:pt idx="13">
                  <c:v>98.999999999999915</c:v>
                </c:pt>
                <c:pt idx="14">
                  <c:v>198.99999999999983</c:v>
                </c:pt>
                <c:pt idx="15">
                  <c:v>9999.0000000011005</c:v>
                </c:pt>
                <c:pt idx="16">
                  <c:v>99999.000000455097</c:v>
                </c:pt>
                <c:pt idx="17">
                  <c:v>9999999.0052635577</c:v>
                </c:pt>
              </c:numCache>
            </c:numRef>
          </c:xVal>
          <c:yVal>
            <c:numRef>
              <c:f>'Odds Play'!$E$5:$E$21</c:f>
              <c:numCache>
                <c:formatCode>General</c:formatCode>
                <c:ptCount val="17"/>
                <c:pt idx="0">
                  <c:v>-12.999999999999957</c:v>
                </c:pt>
                <c:pt idx="1">
                  <c:v>-1.9956351945975499</c:v>
                </c:pt>
                <c:pt idx="2">
                  <c:v>-0.95424250943932487</c:v>
                </c:pt>
                <c:pt idx="3">
                  <c:v>-0.6020599913279624</c:v>
                </c:pt>
                <c:pt idx="4">
                  <c:v>-0.54967192186827418</c:v>
                </c:pt>
                <c:pt idx="5">
                  <c:v>-0.47712125471966244</c:v>
                </c:pt>
                <c:pt idx="6">
                  <c:v>-0.36797678529459438</c:v>
                </c:pt>
                <c:pt idx="7">
                  <c:v>-0.17609125905568118</c:v>
                </c:pt>
                <c:pt idx="8">
                  <c:v>0.17609125905568118</c:v>
                </c:pt>
                <c:pt idx="9">
                  <c:v>0.60205999132796251</c:v>
                </c:pt>
                <c:pt idx="10">
                  <c:v>0.95424250943932498</c:v>
                </c:pt>
                <c:pt idx="11">
                  <c:v>1.2787536009528286</c:v>
                </c:pt>
                <c:pt idx="12">
                  <c:v>1.9956351945975495</c:v>
                </c:pt>
                <c:pt idx="13">
                  <c:v>2.2988530764097064</c:v>
                </c:pt>
                <c:pt idx="14">
                  <c:v>3.9999565683802403</c:v>
                </c:pt>
                <c:pt idx="15">
                  <c:v>4.9999956570354422</c:v>
                </c:pt>
                <c:pt idx="16">
                  <c:v>6.9999999567991429</c:v>
                </c:pt>
              </c:numCache>
            </c:numRef>
          </c:yVal>
          <c:smooth val="1"/>
        </c:ser>
        <c:axId val="104039552"/>
        <c:axId val="104041088"/>
      </c:scatterChart>
      <c:valAx>
        <c:axId val="104039552"/>
        <c:scaling>
          <c:orientation val="minMax"/>
        </c:scaling>
        <c:axPos val="b"/>
        <c:numFmt formatCode="General" sourceLinked="1"/>
        <c:tickLblPos val="nextTo"/>
        <c:crossAx val="104041088"/>
        <c:crosses val="autoZero"/>
        <c:crossBetween val="midCat"/>
      </c:valAx>
      <c:valAx>
        <c:axId val="104041088"/>
        <c:scaling>
          <c:orientation val="minMax"/>
        </c:scaling>
        <c:axPos val="l"/>
        <c:majorGridlines/>
        <c:numFmt formatCode="General" sourceLinked="1"/>
        <c:tickLblPos val="nextTo"/>
        <c:crossAx val="104039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445770</xdr:colOff>
      <xdr:row>1</xdr:row>
      <xdr:rowOff>100965</xdr:rowOff>
    </xdr:from>
    <xdr:to>
      <xdr:col>14</xdr:col>
      <xdr:colOff>140970</xdr:colOff>
      <xdr:row>22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127635</xdr:colOff>
      <xdr:row>1</xdr:row>
      <xdr:rowOff>83820</xdr:rowOff>
    </xdr:from>
    <xdr:to>
      <xdr:col>21</xdr:col>
      <xdr:colOff>432435</xdr:colOff>
      <xdr:row>22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22"/>
  <sheetViews>
    <sheetView workbookViewId="0">
      <selection activeCell="F4" sqref="F4"/>
    </sheetView>
  </sheetViews>
  <sheetFormatPr defaultRowHeight="14.4"/>
  <cols>
    <col min="1" max="1" width="8.88671875" style="20"/>
    <col min="2" max="2" width="10" style="20" bestFit="1" customWidth="1"/>
    <col min="3" max="3" width="8.88671875" style="20"/>
    <col min="4" max="4" width="17.44140625" style="20" customWidth="1"/>
    <col min="5" max="5" width="10.6640625" style="20" bestFit="1" customWidth="1"/>
    <col min="6" max="16384" width="8.88671875" style="20"/>
  </cols>
  <sheetData>
    <row r="2" spans="2:17">
      <c r="B2" s="22" t="s">
        <v>4</v>
      </c>
      <c r="C2" s="22" t="s">
        <v>5</v>
      </c>
      <c r="D2" s="22" t="s">
        <v>6</v>
      </c>
      <c r="E2" s="22" t="s">
        <v>7</v>
      </c>
    </row>
    <row r="3" spans="2:17">
      <c r="B3" s="22" t="s">
        <v>0</v>
      </c>
      <c r="C3" s="22" t="s">
        <v>1</v>
      </c>
      <c r="D3" s="22" t="s">
        <v>2</v>
      </c>
      <c r="E3" s="22" t="s">
        <v>3</v>
      </c>
    </row>
    <row r="4" spans="2:17">
      <c r="B4" s="23">
        <v>0</v>
      </c>
      <c r="C4" s="23">
        <f t="shared" ref="C4:C22" si="0">1-B4</f>
        <v>1</v>
      </c>
      <c r="D4" s="23">
        <f t="shared" ref="D4:D22" si="1">B4/C4</f>
        <v>0</v>
      </c>
      <c r="E4" s="23" t="e">
        <f>LOG(D4)</f>
        <v>#NUM!</v>
      </c>
      <c r="F4" s="20" t="s">
        <v>8</v>
      </c>
      <c r="Q4" s="21"/>
    </row>
    <row r="5" spans="2:17">
      <c r="B5" s="23">
        <v>1E-13</v>
      </c>
      <c r="C5" s="23">
        <f t="shared" ref="C5" si="2">1-B5</f>
        <v>0.99999999999989997</v>
      </c>
      <c r="D5" s="23">
        <f t="shared" ref="D5" si="3">B5/C5</f>
        <v>1.0000000000001001E-13</v>
      </c>
      <c r="E5" s="23">
        <f>LOG(D5)</f>
        <v>-12.999999999999957</v>
      </c>
      <c r="Q5" s="21"/>
    </row>
    <row r="6" spans="2:17">
      <c r="B6" s="23">
        <v>0.01</v>
      </c>
      <c r="C6" s="23">
        <f t="shared" si="0"/>
        <v>0.99</v>
      </c>
      <c r="D6" s="23">
        <f t="shared" si="1"/>
        <v>1.0101010101010102E-2</v>
      </c>
      <c r="E6" s="23">
        <f>LOG(D6)</f>
        <v>-1.9956351945975499</v>
      </c>
    </row>
    <row r="7" spans="2:17">
      <c r="B7" s="23">
        <v>0.1</v>
      </c>
      <c r="C7" s="23">
        <f t="shared" si="0"/>
        <v>0.9</v>
      </c>
      <c r="D7" s="23">
        <f t="shared" si="1"/>
        <v>0.11111111111111112</v>
      </c>
      <c r="E7" s="23">
        <f t="shared" ref="E7:E22" si="4">LOG(D7)</f>
        <v>-0.95424250943932487</v>
      </c>
    </row>
    <row r="8" spans="2:17">
      <c r="B8" s="23">
        <v>0.2</v>
      </c>
      <c r="C8" s="23">
        <f t="shared" si="0"/>
        <v>0.8</v>
      </c>
      <c r="D8" s="23">
        <f t="shared" si="1"/>
        <v>0.25</v>
      </c>
      <c r="E8" s="23">
        <f t="shared" si="4"/>
        <v>-0.6020599913279624</v>
      </c>
    </row>
    <row r="9" spans="2:17">
      <c r="B9" s="23">
        <v>0.22</v>
      </c>
      <c r="C9" s="23">
        <f t="shared" si="0"/>
        <v>0.78</v>
      </c>
      <c r="D9" s="23">
        <f t="shared" si="1"/>
        <v>0.28205128205128205</v>
      </c>
      <c r="E9" s="23">
        <f t="shared" si="4"/>
        <v>-0.54967192186827418</v>
      </c>
    </row>
    <row r="10" spans="2:17">
      <c r="B10" s="23">
        <v>0.25</v>
      </c>
      <c r="C10" s="23">
        <f t="shared" si="0"/>
        <v>0.75</v>
      </c>
      <c r="D10" s="23">
        <f t="shared" si="1"/>
        <v>0.33333333333333331</v>
      </c>
      <c r="E10" s="23">
        <f t="shared" si="4"/>
        <v>-0.47712125471966244</v>
      </c>
    </row>
    <row r="11" spans="2:17">
      <c r="B11" s="23">
        <v>0.3</v>
      </c>
      <c r="C11" s="23">
        <f t="shared" si="0"/>
        <v>0.7</v>
      </c>
      <c r="D11" s="23">
        <f t="shared" si="1"/>
        <v>0.4285714285714286</v>
      </c>
      <c r="E11" s="23">
        <f t="shared" si="4"/>
        <v>-0.36797678529459438</v>
      </c>
    </row>
    <row r="12" spans="2:17">
      <c r="B12" s="23">
        <v>0.4</v>
      </c>
      <c r="C12" s="23">
        <f t="shared" si="0"/>
        <v>0.6</v>
      </c>
      <c r="D12" s="23">
        <f t="shared" si="1"/>
        <v>0.66666666666666674</v>
      </c>
      <c r="E12" s="23">
        <f t="shared" si="4"/>
        <v>-0.17609125905568118</v>
      </c>
    </row>
    <row r="13" spans="2:17">
      <c r="B13" s="23">
        <v>0.6</v>
      </c>
      <c r="C13" s="23">
        <f t="shared" si="0"/>
        <v>0.4</v>
      </c>
      <c r="D13" s="23">
        <f t="shared" si="1"/>
        <v>1.4999999999999998</v>
      </c>
      <c r="E13" s="23">
        <f t="shared" si="4"/>
        <v>0.17609125905568118</v>
      </c>
    </row>
    <row r="14" spans="2:17">
      <c r="B14" s="23">
        <v>0.8</v>
      </c>
      <c r="C14" s="23">
        <f t="shared" si="0"/>
        <v>0.19999999999999996</v>
      </c>
      <c r="D14" s="23">
        <f t="shared" si="1"/>
        <v>4.0000000000000009</v>
      </c>
      <c r="E14" s="23">
        <f t="shared" si="4"/>
        <v>0.60205999132796251</v>
      </c>
    </row>
    <row r="15" spans="2:17">
      <c r="B15" s="23">
        <v>0.9</v>
      </c>
      <c r="C15" s="23">
        <f t="shared" si="0"/>
        <v>9.9999999999999978E-2</v>
      </c>
      <c r="D15" s="23">
        <f t="shared" si="1"/>
        <v>9.0000000000000018</v>
      </c>
      <c r="E15" s="23">
        <f t="shared" si="4"/>
        <v>0.95424250943932498</v>
      </c>
    </row>
    <row r="16" spans="2:17">
      <c r="B16" s="23">
        <v>0.95</v>
      </c>
      <c r="C16" s="23">
        <f t="shared" si="0"/>
        <v>5.0000000000000044E-2</v>
      </c>
      <c r="D16" s="23">
        <f t="shared" si="1"/>
        <v>18.999999999999982</v>
      </c>
      <c r="E16" s="23">
        <f t="shared" si="4"/>
        <v>1.2787536009528286</v>
      </c>
    </row>
    <row r="17" spans="2:5">
      <c r="B17" s="23">
        <v>0.99</v>
      </c>
      <c r="C17" s="23">
        <f t="shared" si="0"/>
        <v>1.0000000000000009E-2</v>
      </c>
      <c r="D17" s="23">
        <f t="shared" si="1"/>
        <v>98.999999999999915</v>
      </c>
      <c r="E17" s="23">
        <f t="shared" si="4"/>
        <v>1.9956351945975495</v>
      </c>
    </row>
    <row r="18" spans="2:5">
      <c r="B18" s="23">
        <v>0.995</v>
      </c>
      <c r="C18" s="23">
        <f t="shared" si="0"/>
        <v>5.0000000000000044E-3</v>
      </c>
      <c r="D18" s="23">
        <f t="shared" si="1"/>
        <v>198.99999999999983</v>
      </c>
      <c r="E18" s="23">
        <f t="shared" si="4"/>
        <v>2.2988530764097064</v>
      </c>
    </row>
    <row r="19" spans="2:5">
      <c r="B19" s="23">
        <v>0.99990000000000001</v>
      </c>
      <c r="C19" s="23">
        <f t="shared" si="0"/>
        <v>9.9999999999988987E-5</v>
      </c>
      <c r="D19" s="23">
        <f t="shared" si="1"/>
        <v>9999.0000000011005</v>
      </c>
      <c r="E19" s="23">
        <f t="shared" si="4"/>
        <v>3.9999565683802403</v>
      </c>
    </row>
    <row r="20" spans="2:5">
      <c r="B20" s="23">
        <v>0.99999000000000005</v>
      </c>
      <c r="C20" s="23">
        <f t="shared" si="0"/>
        <v>9.9999999999544897E-6</v>
      </c>
      <c r="D20" s="23">
        <f t="shared" si="1"/>
        <v>99999.000000455097</v>
      </c>
      <c r="E20" s="23">
        <f t="shared" si="4"/>
        <v>4.9999956570354422</v>
      </c>
    </row>
    <row r="21" spans="2:5">
      <c r="B21" s="23">
        <v>0.99999990000000005</v>
      </c>
      <c r="C21" s="23">
        <f t="shared" si="0"/>
        <v>9.9999999947364415E-8</v>
      </c>
      <c r="D21" s="23">
        <f t="shared" si="1"/>
        <v>9999999.0052635577</v>
      </c>
      <c r="E21" s="23">
        <f t="shared" si="4"/>
        <v>6.9999999567991429</v>
      </c>
    </row>
    <row r="22" spans="2:5">
      <c r="B22" s="23">
        <v>1</v>
      </c>
      <c r="C22" s="23">
        <f t="shared" si="0"/>
        <v>0</v>
      </c>
      <c r="D22" s="23" t="e">
        <f t="shared" si="1"/>
        <v>#DIV/0!</v>
      </c>
      <c r="E22" s="23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9"/>
  <sheetViews>
    <sheetView workbookViewId="0"/>
  </sheetViews>
  <sheetFormatPr defaultRowHeight="14.4"/>
  <cols>
    <col min="1" max="1" width="8.88671875" style="1"/>
    <col min="2" max="2" width="19.21875" style="1" bestFit="1" customWidth="1"/>
    <col min="3" max="3" width="9.77734375" style="1" customWidth="1"/>
    <col min="4" max="5" width="10.109375" style="1" customWidth="1"/>
    <col min="6" max="6" width="16.21875" style="1" customWidth="1"/>
    <col min="7" max="7" width="14.6640625" style="1" bestFit="1" customWidth="1"/>
    <col min="8" max="8" width="10.44140625" style="1" customWidth="1"/>
    <col min="9" max="9" width="12" style="1" customWidth="1"/>
    <col min="10" max="10" width="19.21875" style="1" bestFit="1" customWidth="1"/>
    <col min="11" max="11" width="15.21875" style="1" bestFit="1" customWidth="1"/>
    <col min="12" max="12" width="16.6640625" style="1" bestFit="1" customWidth="1"/>
    <col min="13" max="13" width="19.77734375" style="1" bestFit="1" customWidth="1"/>
    <col min="14" max="14" width="9.109375" style="1" bestFit="1" customWidth="1"/>
    <col min="15" max="15" width="8.88671875" style="1"/>
    <col min="16" max="16" width="5.77734375" style="1" bestFit="1" customWidth="1"/>
    <col min="17" max="17" width="12" style="1" bestFit="1" customWidth="1"/>
    <col min="18" max="18" width="6.88671875" style="1" bestFit="1" customWidth="1"/>
    <col min="19" max="20" width="8.88671875" style="1"/>
    <col min="21" max="21" width="40" style="1" bestFit="1" customWidth="1"/>
    <col min="22" max="22" width="2" style="1" bestFit="1" customWidth="1"/>
    <col min="23" max="16384" width="8.88671875" style="1"/>
  </cols>
  <sheetData>
    <row r="2" spans="2:12">
      <c r="B2" s="3" t="s">
        <v>85</v>
      </c>
      <c r="C2" s="5" t="s">
        <v>86</v>
      </c>
      <c r="D2" s="9"/>
      <c r="E2" s="9"/>
      <c r="F2" s="6"/>
      <c r="G2" s="3" t="s">
        <v>87</v>
      </c>
      <c r="H2" s="5" t="s">
        <v>88</v>
      </c>
      <c r="I2" s="6"/>
      <c r="K2" s="1" t="s">
        <v>12</v>
      </c>
      <c r="L2" s="2" t="s">
        <v>13</v>
      </c>
    </row>
    <row r="3" spans="2:12">
      <c r="B3" s="4" t="s">
        <v>12</v>
      </c>
      <c r="C3" s="10" t="s">
        <v>20</v>
      </c>
      <c r="D3" s="11"/>
      <c r="E3" s="11"/>
      <c r="F3" s="12"/>
      <c r="G3" s="4" t="s">
        <v>24</v>
      </c>
      <c r="H3" s="7" t="s">
        <v>26</v>
      </c>
      <c r="I3" s="8"/>
      <c r="K3" s="1" t="s">
        <v>14</v>
      </c>
      <c r="L3" s="2" t="s">
        <v>15</v>
      </c>
    </row>
    <row r="4" spans="2:12">
      <c r="B4" s="4" t="s">
        <v>14</v>
      </c>
      <c r="C4" s="10" t="s">
        <v>81</v>
      </c>
      <c r="D4" s="11"/>
      <c r="E4" s="11"/>
      <c r="F4" s="12"/>
      <c r="G4" s="4" t="s">
        <v>25</v>
      </c>
      <c r="H4" s="7"/>
      <c r="I4" s="8"/>
    </row>
    <row r="5" spans="2:12">
      <c r="B5" s="4" t="s">
        <v>21</v>
      </c>
      <c r="C5" s="10" t="s">
        <v>84</v>
      </c>
      <c r="D5" s="11"/>
      <c r="E5" s="11"/>
      <c r="F5" s="12"/>
      <c r="G5" s="4"/>
      <c r="H5" s="7"/>
      <c r="I5" s="8"/>
    </row>
    <row r="6" spans="2:12">
      <c r="B6" s="4" t="s">
        <v>22</v>
      </c>
      <c r="C6" s="10" t="s">
        <v>23</v>
      </c>
      <c r="D6" s="11"/>
      <c r="E6" s="11"/>
      <c r="F6" s="12"/>
      <c r="G6" s="4"/>
      <c r="H6" s="7"/>
      <c r="I6" s="8"/>
    </row>
    <row r="7" spans="2:12">
      <c r="B7" s="4" t="s">
        <v>27</v>
      </c>
      <c r="C7" s="10" t="s">
        <v>28</v>
      </c>
      <c r="D7" s="11"/>
      <c r="E7" s="11"/>
      <c r="F7" s="12"/>
      <c r="G7" s="4" t="s">
        <v>29</v>
      </c>
      <c r="H7" s="7" t="s">
        <v>30</v>
      </c>
      <c r="I7" s="8" t="s">
        <v>31</v>
      </c>
    </row>
    <row r="8" spans="2:12">
      <c r="B8" s="4" t="s">
        <v>32</v>
      </c>
      <c r="C8" s="10" t="s">
        <v>33</v>
      </c>
      <c r="D8" s="11"/>
      <c r="E8" s="11"/>
      <c r="F8" s="12"/>
      <c r="G8" s="4" t="s">
        <v>34</v>
      </c>
      <c r="H8" s="7"/>
      <c r="I8" s="8"/>
    </row>
    <row r="11" spans="2:12">
      <c r="B11" s="18" t="s">
        <v>89</v>
      </c>
      <c r="C11" s="18"/>
      <c r="D11" s="18"/>
      <c r="E11" s="18"/>
      <c r="F11" s="18"/>
      <c r="G11" s="18"/>
      <c r="H11" s="18"/>
      <c r="I11" s="18"/>
    </row>
    <row r="12" spans="2:12">
      <c r="B12" s="17"/>
      <c r="C12" s="17"/>
      <c r="D12" s="17"/>
      <c r="E12" s="17"/>
      <c r="F12" s="17"/>
      <c r="G12" s="17"/>
      <c r="H12" s="17"/>
      <c r="I12" s="17"/>
    </row>
    <row r="13" spans="2:12">
      <c r="C13" s="16" t="s">
        <v>17</v>
      </c>
      <c r="D13" s="16"/>
      <c r="E13" s="16"/>
      <c r="G13" s="16" t="s">
        <v>18</v>
      </c>
      <c r="H13" s="16"/>
      <c r="I13" s="16"/>
    </row>
    <row r="14" spans="2:12">
      <c r="B14" s="15"/>
      <c r="C14" s="3" t="s">
        <v>9</v>
      </c>
      <c r="D14" s="3" t="s">
        <v>10</v>
      </c>
      <c r="E14" s="3" t="s">
        <v>11</v>
      </c>
      <c r="G14" s="3" t="s">
        <v>9</v>
      </c>
      <c r="H14" s="3" t="s">
        <v>10</v>
      </c>
      <c r="I14" s="3" t="s">
        <v>11</v>
      </c>
    </row>
    <row r="15" spans="2:12">
      <c r="B15" s="4" t="s">
        <v>90</v>
      </c>
      <c r="C15" s="4">
        <v>0.8</v>
      </c>
      <c r="D15" s="4">
        <v>1</v>
      </c>
      <c r="E15" s="4">
        <v>1</v>
      </c>
      <c r="G15" s="4">
        <v>0.8</v>
      </c>
      <c r="H15" s="4">
        <v>1</v>
      </c>
      <c r="I15" s="4">
        <v>1</v>
      </c>
    </row>
    <row r="16" spans="2:12">
      <c r="B16" s="4" t="s">
        <v>91</v>
      </c>
      <c r="C16" s="4">
        <v>0.9</v>
      </c>
      <c r="D16" s="4">
        <v>1</v>
      </c>
      <c r="E16" s="4">
        <v>1</v>
      </c>
      <c r="G16" s="4">
        <v>0.9</v>
      </c>
      <c r="H16" s="4">
        <v>1</v>
      </c>
      <c r="I16" s="4">
        <v>1</v>
      </c>
      <c r="K16" s="1" t="s">
        <v>46</v>
      </c>
    </row>
    <row r="17" spans="2:11">
      <c r="B17" s="4" t="s">
        <v>92</v>
      </c>
      <c r="C17" s="4">
        <v>0.6</v>
      </c>
      <c r="D17" s="4">
        <v>1</v>
      </c>
      <c r="E17" s="4">
        <v>1</v>
      </c>
      <c r="G17" s="4">
        <v>0.6</v>
      </c>
      <c r="H17" s="4">
        <v>1</v>
      </c>
      <c r="I17" s="4">
        <v>1</v>
      </c>
    </row>
    <row r="18" spans="2:11">
      <c r="B18" s="4" t="s">
        <v>93</v>
      </c>
      <c r="C18" s="4">
        <v>0.55000000000000004</v>
      </c>
      <c r="D18" s="4">
        <v>1</v>
      </c>
      <c r="E18" s="4">
        <v>0</v>
      </c>
      <c r="G18" s="4">
        <v>0.55000000000000004</v>
      </c>
      <c r="H18" s="4">
        <v>0</v>
      </c>
      <c r="I18" s="4">
        <v>0</v>
      </c>
      <c r="K18" s="1" t="s">
        <v>47</v>
      </c>
    </row>
    <row r="19" spans="2:11">
      <c r="B19" s="4" t="s">
        <v>94</v>
      </c>
      <c r="C19" s="4">
        <v>0.2</v>
      </c>
      <c r="D19" s="4">
        <v>0</v>
      </c>
      <c r="E19" s="4">
        <v>0</v>
      </c>
      <c r="G19" s="4">
        <v>0.2</v>
      </c>
      <c r="H19" s="4">
        <v>0</v>
      </c>
      <c r="I19" s="4">
        <v>0</v>
      </c>
    </row>
    <row r="20" spans="2:11">
      <c r="B20" s="4" t="s">
        <v>95</v>
      </c>
      <c r="C20" s="4">
        <v>0.1</v>
      </c>
      <c r="D20" s="4">
        <v>0</v>
      </c>
      <c r="E20" s="4">
        <v>0</v>
      </c>
      <c r="G20" s="4">
        <v>0.1</v>
      </c>
      <c r="H20" s="4">
        <v>0</v>
      </c>
      <c r="I20" s="4">
        <v>0</v>
      </c>
    </row>
    <row r="21" spans="2:11">
      <c r="B21" s="4" t="s">
        <v>96</v>
      </c>
      <c r="C21" s="4">
        <v>0.48</v>
      </c>
      <c r="D21" s="4">
        <v>0</v>
      </c>
      <c r="E21" s="4">
        <v>0</v>
      </c>
      <c r="G21" s="4">
        <v>0.48</v>
      </c>
      <c r="H21" s="4">
        <v>0</v>
      </c>
      <c r="I21" s="4">
        <v>0</v>
      </c>
    </row>
    <row r="22" spans="2:11">
      <c r="B22" s="4" t="s">
        <v>97</v>
      </c>
      <c r="C22" s="4">
        <v>0.45</v>
      </c>
      <c r="D22" s="4">
        <v>0</v>
      </c>
      <c r="E22" s="4">
        <v>0</v>
      </c>
      <c r="G22" s="4">
        <v>0.45</v>
      </c>
      <c r="H22" s="4">
        <v>0</v>
      </c>
      <c r="I22" s="4">
        <v>0</v>
      </c>
    </row>
    <row r="23" spans="2:11">
      <c r="B23" s="4" t="s">
        <v>98</v>
      </c>
      <c r="C23" s="4">
        <v>0.35</v>
      </c>
      <c r="D23" s="4">
        <v>0</v>
      </c>
      <c r="E23" s="4">
        <v>0</v>
      </c>
      <c r="G23" s="4">
        <v>0.35</v>
      </c>
      <c r="H23" s="4">
        <v>0</v>
      </c>
      <c r="I23" s="4">
        <v>0</v>
      </c>
    </row>
    <row r="24" spans="2:11">
      <c r="B24" s="4" t="s">
        <v>99</v>
      </c>
      <c r="C24" s="4">
        <v>0.25</v>
      </c>
      <c r="D24" s="4">
        <v>0</v>
      </c>
      <c r="E24" s="4">
        <v>0</v>
      </c>
      <c r="G24" s="4">
        <v>0.25</v>
      </c>
      <c r="H24" s="4">
        <v>0</v>
      </c>
      <c r="I24" s="4">
        <v>0</v>
      </c>
    </row>
    <row r="26" spans="2:11">
      <c r="B26" s="13" t="s">
        <v>16</v>
      </c>
      <c r="G26" s="13" t="s">
        <v>19</v>
      </c>
    </row>
    <row r="28" spans="2:11">
      <c r="B28" s="13" t="s">
        <v>100</v>
      </c>
      <c r="C28" s="14">
        <f>3/3</f>
        <v>1</v>
      </c>
      <c r="G28" s="13" t="s">
        <v>100</v>
      </c>
      <c r="H28" s="14">
        <f>3/3</f>
        <v>1</v>
      </c>
    </row>
    <row r="29" spans="2:11">
      <c r="B29" s="13" t="s">
        <v>14</v>
      </c>
      <c r="C29" s="14">
        <f>1/8</f>
        <v>0.125</v>
      </c>
      <c r="G29" s="13" t="s">
        <v>14</v>
      </c>
      <c r="H29" s="14">
        <v>0</v>
      </c>
    </row>
  </sheetData>
  <mergeCells count="17">
    <mergeCell ref="C13:E13"/>
    <mergeCell ref="G13:I13"/>
    <mergeCell ref="B11:I11"/>
    <mergeCell ref="H8:I8"/>
    <mergeCell ref="C2:F2"/>
    <mergeCell ref="C3:F3"/>
    <mergeCell ref="C4:F4"/>
    <mergeCell ref="C5:F5"/>
    <mergeCell ref="C6:F6"/>
    <mergeCell ref="C7:F7"/>
    <mergeCell ref="C8:F8"/>
    <mergeCell ref="H2:I2"/>
    <mergeCell ref="H3:I3"/>
    <mergeCell ref="H4:I4"/>
    <mergeCell ref="H5:I5"/>
    <mergeCell ref="H6:I6"/>
    <mergeCell ref="H7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1"/>
  <sheetViews>
    <sheetView workbookViewId="0">
      <selection activeCell="J6" sqref="J6"/>
    </sheetView>
  </sheetViews>
  <sheetFormatPr defaultRowHeight="14.4"/>
  <cols>
    <col min="1" max="3" width="8.88671875" style="25"/>
    <col min="4" max="4" width="6.88671875" style="25" customWidth="1"/>
    <col min="5" max="5" width="5.44140625" style="25" customWidth="1"/>
    <col min="6" max="7" width="8.88671875" style="25"/>
    <col min="8" max="8" width="12.88671875" style="25" bestFit="1" customWidth="1"/>
    <col min="9" max="16384" width="8.88671875" style="25"/>
  </cols>
  <sheetData>
    <row r="2" spans="2:10">
      <c r="C2" s="26"/>
      <c r="D2" s="27" t="s">
        <v>36</v>
      </c>
      <c r="E2" s="27"/>
      <c r="F2" s="26"/>
      <c r="H2" s="28" t="s">
        <v>21</v>
      </c>
      <c r="I2" s="26">
        <f>150/165</f>
        <v>0.90909090909090906</v>
      </c>
    </row>
    <row r="3" spans="2:10">
      <c r="C3" s="26"/>
      <c r="D3" s="29" t="s">
        <v>35</v>
      </c>
      <c r="E3" s="30" t="s">
        <v>37</v>
      </c>
      <c r="F3" s="31" t="s">
        <v>38</v>
      </c>
      <c r="H3" s="28" t="s">
        <v>102</v>
      </c>
      <c r="I3" s="26" t="s">
        <v>82</v>
      </c>
    </row>
    <row r="4" spans="2:10">
      <c r="B4" s="24" t="s">
        <v>101</v>
      </c>
      <c r="C4" s="29" t="s">
        <v>35</v>
      </c>
      <c r="D4" s="32">
        <v>50</v>
      </c>
      <c r="E4" s="33">
        <v>10</v>
      </c>
      <c r="F4" s="31">
        <v>60</v>
      </c>
      <c r="H4" s="28" t="s">
        <v>39</v>
      </c>
      <c r="I4" s="26">
        <v>100</v>
      </c>
    </row>
    <row r="5" spans="2:10">
      <c r="B5" s="24"/>
      <c r="C5" s="30" t="s">
        <v>37</v>
      </c>
      <c r="D5" s="33">
        <v>5</v>
      </c>
      <c r="E5" s="32">
        <v>100</v>
      </c>
      <c r="F5" s="31">
        <v>105</v>
      </c>
      <c r="H5" s="28" t="s">
        <v>40</v>
      </c>
      <c r="I5" s="26">
        <v>10</v>
      </c>
    </row>
    <row r="6" spans="2:10">
      <c r="C6" s="31" t="s">
        <v>38</v>
      </c>
      <c r="D6" s="31">
        <v>55</v>
      </c>
      <c r="E6" s="31">
        <v>110</v>
      </c>
      <c r="F6" s="31">
        <v>165</v>
      </c>
      <c r="H6" s="28" t="s">
        <v>41</v>
      </c>
      <c r="I6" s="26">
        <v>50</v>
      </c>
    </row>
    <row r="7" spans="2:10">
      <c r="H7" s="28" t="s">
        <v>42</v>
      </c>
      <c r="I7" s="26">
        <v>5</v>
      </c>
    </row>
    <row r="8" spans="2:10">
      <c r="H8" s="28" t="s">
        <v>104</v>
      </c>
      <c r="I8" s="26" t="s">
        <v>83</v>
      </c>
      <c r="J8" s="25" t="s">
        <v>24</v>
      </c>
    </row>
    <row r="9" spans="2:10">
      <c r="H9" s="28" t="s">
        <v>14</v>
      </c>
      <c r="I9" s="34" t="s">
        <v>103</v>
      </c>
      <c r="J9" s="25" t="s">
        <v>25</v>
      </c>
    </row>
    <row r="10" spans="2:10">
      <c r="H10" s="28" t="s">
        <v>32</v>
      </c>
      <c r="I10" s="26" t="s">
        <v>43</v>
      </c>
    </row>
    <row r="11" spans="2:10">
      <c r="H11" s="28" t="s">
        <v>44</v>
      </c>
      <c r="I11" s="26" t="s">
        <v>45</v>
      </c>
    </row>
  </sheetData>
  <mergeCells count="2">
    <mergeCell ref="D2:E2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5:E17"/>
  <sheetViews>
    <sheetView workbookViewId="0">
      <selection activeCell="A5" sqref="A1:XFD1048576"/>
    </sheetView>
  </sheetViews>
  <sheetFormatPr defaultRowHeight="14.4"/>
  <cols>
    <col min="1" max="4" width="8.88671875" style="19"/>
    <col min="5" max="5" width="115.88671875" style="19" customWidth="1"/>
    <col min="6" max="16384" width="8.88671875" style="19"/>
  </cols>
  <sheetData>
    <row r="5" spans="1:5" ht="24">
      <c r="A5" s="36" t="s">
        <v>72</v>
      </c>
      <c r="B5" s="36" t="s">
        <v>66</v>
      </c>
      <c r="C5" s="36" t="s">
        <v>67</v>
      </c>
      <c r="E5" s="35" t="s">
        <v>73</v>
      </c>
    </row>
    <row r="6" spans="1:5">
      <c r="A6" s="37" t="s">
        <v>68</v>
      </c>
      <c r="B6" s="37">
        <v>1</v>
      </c>
      <c r="C6" s="37">
        <v>0.9</v>
      </c>
    </row>
    <row r="7" spans="1:5">
      <c r="A7" s="37" t="s">
        <v>69</v>
      </c>
      <c r="B7" s="37">
        <v>0</v>
      </c>
      <c r="C7" s="37">
        <v>0.42</v>
      </c>
      <c r="E7" s="35" t="s">
        <v>74</v>
      </c>
    </row>
    <row r="8" spans="1:5">
      <c r="A8" s="37" t="s">
        <v>70</v>
      </c>
      <c r="B8" s="37">
        <v>1</v>
      </c>
      <c r="C8" s="37">
        <v>0.3</v>
      </c>
    </row>
    <row r="9" spans="1:5">
      <c r="A9" s="37" t="s">
        <v>71</v>
      </c>
      <c r="B9" s="37">
        <v>1</v>
      </c>
      <c r="C9" s="37">
        <v>0.8</v>
      </c>
      <c r="E9" s="35" t="s">
        <v>75</v>
      </c>
    </row>
    <row r="10" spans="1:5">
      <c r="E10" s="35" t="s">
        <v>76</v>
      </c>
    </row>
    <row r="11" spans="1:5">
      <c r="E11" s="35" t="s">
        <v>77</v>
      </c>
    </row>
    <row r="13" spans="1:5">
      <c r="E13" s="35" t="s">
        <v>78</v>
      </c>
    </row>
    <row r="15" spans="1:5" ht="24">
      <c r="E15" s="35" t="s">
        <v>79</v>
      </c>
    </row>
    <row r="17" spans="5:5">
      <c r="E17" s="35" t="s">
        <v>80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3"/>
  <sheetViews>
    <sheetView tabSelected="1" workbookViewId="0">
      <selection activeCell="T3" sqref="T3"/>
    </sheetView>
  </sheetViews>
  <sheetFormatPr defaultRowHeight="14.4"/>
  <cols>
    <col min="1" max="1" width="14.88671875" style="19" bestFit="1" customWidth="1"/>
    <col min="2" max="2" width="12.77734375" style="19" bestFit="1" customWidth="1"/>
    <col min="3" max="3" width="10.6640625" style="19" bestFit="1" customWidth="1"/>
    <col min="4" max="4" width="8.88671875" style="19"/>
    <col min="5" max="6" width="10.6640625" style="19" customWidth="1"/>
    <col min="7" max="7" width="0.33203125" style="19" customWidth="1"/>
    <col min="8" max="13" width="8.88671875" style="19"/>
    <col min="14" max="14" width="13.21875" style="19" bestFit="1" customWidth="1"/>
    <col min="15" max="15" width="14.5546875" style="19" bestFit="1" customWidth="1"/>
    <col min="16" max="16" width="12.88671875" style="19" customWidth="1"/>
    <col min="17" max="17" width="11.5546875" style="19" bestFit="1" customWidth="1"/>
    <col min="18" max="19" width="8.88671875" style="19"/>
    <col min="20" max="20" width="5.44140625" style="19" bestFit="1" customWidth="1"/>
    <col min="21" max="16384" width="8.88671875" style="19"/>
  </cols>
  <sheetData>
    <row r="1" spans="1:20">
      <c r="A1" s="19" t="s">
        <v>48</v>
      </c>
    </row>
    <row r="2" spans="1:20">
      <c r="C2" s="19" t="s">
        <v>105</v>
      </c>
      <c r="H2" s="44" t="s">
        <v>106</v>
      </c>
      <c r="J2" s="19" t="s">
        <v>111</v>
      </c>
      <c r="K2" s="19" t="s">
        <v>111</v>
      </c>
      <c r="L2" s="19" t="s">
        <v>112</v>
      </c>
      <c r="M2" s="19" t="s">
        <v>113</v>
      </c>
      <c r="N2" s="19" t="s">
        <v>114</v>
      </c>
      <c r="O2" s="19" t="s">
        <v>115</v>
      </c>
      <c r="P2" s="19" t="s">
        <v>116</v>
      </c>
      <c r="Q2" s="19" t="s">
        <v>117</v>
      </c>
      <c r="R2" s="19" t="s">
        <v>118</v>
      </c>
      <c r="S2" s="19" t="s">
        <v>119</v>
      </c>
      <c r="T2" s="19" t="s">
        <v>120</v>
      </c>
    </row>
    <row r="3" spans="1:20">
      <c r="A3" s="40" t="s">
        <v>49</v>
      </c>
      <c r="B3" s="40" t="s">
        <v>50</v>
      </c>
      <c r="C3" s="40" t="s">
        <v>51</v>
      </c>
      <c r="D3" s="40" t="s">
        <v>52</v>
      </c>
      <c r="E3" s="40" t="s">
        <v>55</v>
      </c>
      <c r="H3" s="40" t="s">
        <v>52</v>
      </c>
      <c r="I3" s="40" t="s">
        <v>61</v>
      </c>
      <c r="J3" s="40" t="s">
        <v>53</v>
      </c>
      <c r="K3" s="40" t="s">
        <v>54</v>
      </c>
      <c r="L3" s="40" t="s">
        <v>56</v>
      </c>
      <c r="M3" s="40" t="s">
        <v>57</v>
      </c>
      <c r="N3" s="40" t="s">
        <v>58</v>
      </c>
      <c r="O3" s="40" t="s">
        <v>59</v>
      </c>
      <c r="P3" s="40" t="s">
        <v>60</v>
      </c>
      <c r="Q3" s="40" t="s">
        <v>64</v>
      </c>
      <c r="R3" s="40" t="s">
        <v>65</v>
      </c>
      <c r="S3" s="40" t="s">
        <v>62</v>
      </c>
      <c r="T3" s="40" t="s">
        <v>63</v>
      </c>
    </row>
    <row r="4" spans="1:20">
      <c r="A4" s="39">
        <v>0.96642997147063703</v>
      </c>
      <c r="B4" s="38">
        <v>1</v>
      </c>
      <c r="C4" s="38">
        <v>1</v>
      </c>
      <c r="D4" s="38">
        <v>10</v>
      </c>
      <c r="E4" s="38" t="s">
        <v>53</v>
      </c>
      <c r="H4" s="38">
        <v>10</v>
      </c>
      <c r="I4" s="38">
        <v>4</v>
      </c>
      <c r="J4" s="38">
        <v>4</v>
      </c>
      <c r="K4" s="38">
        <v>0</v>
      </c>
      <c r="L4" s="38">
        <f>J4/4*100</f>
        <v>100</v>
      </c>
      <c r="M4" s="38">
        <f>K4/4*100</f>
        <v>0</v>
      </c>
      <c r="N4" s="38">
        <f>J4</f>
        <v>4</v>
      </c>
      <c r="O4" s="38">
        <f>M4</f>
        <v>0</v>
      </c>
      <c r="P4" s="41">
        <f>SUM(I4)/40</f>
        <v>0.1</v>
      </c>
      <c r="Q4" s="41">
        <f>N4/36</f>
        <v>0.1111111111111111</v>
      </c>
      <c r="R4" s="41">
        <f>O4/4</f>
        <v>0</v>
      </c>
      <c r="S4" s="42">
        <f>Q4-R4</f>
        <v>0.1111111111111111</v>
      </c>
      <c r="T4" s="43">
        <f>Q4/P4</f>
        <v>1.1111111111111109</v>
      </c>
    </row>
    <row r="5" spans="1:20">
      <c r="A5" s="39">
        <v>0.94850156855752243</v>
      </c>
      <c r="B5" s="38">
        <v>1</v>
      </c>
      <c r="C5" s="38">
        <v>1</v>
      </c>
      <c r="D5" s="38">
        <v>10</v>
      </c>
      <c r="E5" s="38" t="s">
        <v>53</v>
      </c>
      <c r="H5" s="38">
        <v>9</v>
      </c>
      <c r="I5" s="38">
        <v>4</v>
      </c>
      <c r="J5" s="38">
        <v>4</v>
      </c>
      <c r="K5" s="38">
        <v>0</v>
      </c>
      <c r="L5" s="38">
        <f t="shared" ref="L5:L13" si="0">J5/4*100</f>
        <v>100</v>
      </c>
      <c r="M5" s="38">
        <f t="shared" ref="M5:M13" si="1">K5/4*100</f>
        <v>0</v>
      </c>
      <c r="N5" s="38">
        <f>J4+J5</f>
        <v>8</v>
      </c>
      <c r="O5" s="38">
        <f>O4+K5</f>
        <v>0</v>
      </c>
      <c r="P5" s="41">
        <f>SUM($I$4:I5)/40</f>
        <v>0.2</v>
      </c>
      <c r="Q5" s="41">
        <f t="shared" ref="Q5:Q13" si="2">N5/36</f>
        <v>0.22222222222222221</v>
      </c>
      <c r="R5" s="41">
        <f t="shared" ref="R5:R13" si="3">O5/4</f>
        <v>0</v>
      </c>
      <c r="S5" s="42">
        <f t="shared" ref="S5:S13" si="4">Q5-R5</f>
        <v>0.22222222222222221</v>
      </c>
      <c r="T5" s="43">
        <f t="shared" ref="T5:T13" si="5">Q5/P5</f>
        <v>1.1111111111111109</v>
      </c>
    </row>
    <row r="6" spans="1:20">
      <c r="A6" s="39">
        <v>0.94306501973718282</v>
      </c>
      <c r="B6" s="38">
        <v>1</v>
      </c>
      <c r="C6" s="38">
        <v>1</v>
      </c>
      <c r="D6" s="38">
        <v>10</v>
      </c>
      <c r="E6" s="38" t="s">
        <v>53</v>
      </c>
      <c r="H6" s="38">
        <v>8</v>
      </c>
      <c r="I6" s="38">
        <v>4</v>
      </c>
      <c r="J6" s="38">
        <v>2</v>
      </c>
      <c r="K6" s="38">
        <v>2</v>
      </c>
      <c r="L6" s="38">
        <f t="shared" si="0"/>
        <v>50</v>
      </c>
      <c r="M6" s="38">
        <f t="shared" si="1"/>
        <v>50</v>
      </c>
      <c r="N6" s="38">
        <f>N5+J6</f>
        <v>10</v>
      </c>
      <c r="O6" s="38">
        <f t="shared" ref="O6:O13" si="6">O5+K6</f>
        <v>2</v>
      </c>
      <c r="P6" s="41">
        <f>SUM($I$4:I6)/40</f>
        <v>0.3</v>
      </c>
      <c r="Q6" s="41">
        <f t="shared" si="2"/>
        <v>0.27777777777777779</v>
      </c>
      <c r="R6" s="41">
        <f t="shared" si="3"/>
        <v>0.5</v>
      </c>
      <c r="S6" s="42">
        <f t="shared" si="4"/>
        <v>-0.22222222222222221</v>
      </c>
      <c r="T6" s="43">
        <f t="shared" si="5"/>
        <v>0.92592592592592604</v>
      </c>
    </row>
    <row r="7" spans="1:20">
      <c r="A7" s="39">
        <v>0.92987199961645217</v>
      </c>
      <c r="B7" s="38">
        <v>1</v>
      </c>
      <c r="C7" s="38">
        <v>1</v>
      </c>
      <c r="D7" s="38">
        <v>10</v>
      </c>
      <c r="E7" s="38" t="s">
        <v>53</v>
      </c>
      <c r="H7" s="38">
        <v>7</v>
      </c>
      <c r="I7" s="38">
        <v>4</v>
      </c>
      <c r="J7" s="38">
        <v>2</v>
      </c>
      <c r="K7" s="38">
        <v>2</v>
      </c>
      <c r="L7" s="38">
        <f t="shared" si="0"/>
        <v>50</v>
      </c>
      <c r="M7" s="38">
        <f t="shared" si="1"/>
        <v>50</v>
      </c>
      <c r="N7" s="38">
        <f>N6+J7</f>
        <v>12</v>
      </c>
      <c r="O7" s="38">
        <f t="shared" si="6"/>
        <v>4</v>
      </c>
      <c r="P7" s="41">
        <f>SUM($I$4:I7)/40</f>
        <v>0.4</v>
      </c>
      <c r="Q7" s="41">
        <f t="shared" si="2"/>
        <v>0.33333333333333331</v>
      </c>
      <c r="R7" s="41">
        <f t="shared" si="3"/>
        <v>1</v>
      </c>
      <c r="S7" s="42">
        <f t="shared" si="4"/>
        <v>-0.66666666666666674</v>
      </c>
      <c r="T7" s="43">
        <f t="shared" si="5"/>
        <v>0.83333333333333326</v>
      </c>
    </row>
    <row r="8" spans="1:20">
      <c r="A8" s="39">
        <v>0.90370057806920467</v>
      </c>
      <c r="B8" s="38">
        <v>1</v>
      </c>
      <c r="C8" s="38">
        <v>1</v>
      </c>
      <c r="D8" s="38">
        <v>9</v>
      </c>
      <c r="E8" s="38" t="s">
        <v>53</v>
      </c>
      <c r="H8" s="38">
        <v>6</v>
      </c>
      <c r="I8" s="38">
        <v>4</v>
      </c>
      <c r="J8" s="38">
        <v>4</v>
      </c>
      <c r="K8" s="38">
        <v>0</v>
      </c>
      <c r="L8" s="38">
        <f t="shared" si="0"/>
        <v>100</v>
      </c>
      <c r="M8" s="38">
        <f t="shared" si="1"/>
        <v>0</v>
      </c>
      <c r="N8" s="38">
        <f t="shared" ref="N8:N13" si="7">N7+J8</f>
        <v>16</v>
      </c>
      <c r="O8" s="38">
        <f t="shared" si="6"/>
        <v>4</v>
      </c>
      <c r="P8" s="41">
        <f>SUM($I$4:I8)/40</f>
        <v>0.5</v>
      </c>
      <c r="Q8" s="41">
        <f t="shared" si="2"/>
        <v>0.44444444444444442</v>
      </c>
      <c r="R8" s="41">
        <f t="shared" si="3"/>
        <v>1</v>
      </c>
      <c r="S8" s="42">
        <f t="shared" si="4"/>
        <v>-0.55555555555555558</v>
      </c>
      <c r="T8" s="43">
        <f t="shared" si="5"/>
        <v>0.88888888888888884</v>
      </c>
    </row>
    <row r="9" spans="1:20">
      <c r="A9" s="39">
        <v>0.85051666037138873</v>
      </c>
      <c r="B9" s="38">
        <v>1</v>
      </c>
      <c r="C9" s="38">
        <v>1</v>
      </c>
      <c r="D9" s="38">
        <v>9</v>
      </c>
      <c r="E9" s="38" t="s">
        <v>53</v>
      </c>
      <c r="H9" s="38">
        <v>5</v>
      </c>
      <c r="I9" s="38">
        <v>4</v>
      </c>
      <c r="J9" s="38">
        <v>4</v>
      </c>
      <c r="K9" s="38">
        <v>0</v>
      </c>
      <c r="L9" s="38">
        <f t="shared" si="0"/>
        <v>100</v>
      </c>
      <c r="M9" s="38">
        <f t="shared" si="1"/>
        <v>0</v>
      </c>
      <c r="N9" s="38">
        <f t="shared" si="7"/>
        <v>20</v>
      </c>
      <c r="O9" s="38">
        <f t="shared" si="6"/>
        <v>4</v>
      </c>
      <c r="P9" s="41">
        <f>SUM($I$4:I9)/40</f>
        <v>0.6</v>
      </c>
      <c r="Q9" s="41">
        <f t="shared" si="2"/>
        <v>0.55555555555555558</v>
      </c>
      <c r="R9" s="41">
        <f t="shared" si="3"/>
        <v>1</v>
      </c>
      <c r="S9" s="42">
        <f t="shared" si="4"/>
        <v>-0.44444444444444442</v>
      </c>
      <c r="T9" s="43">
        <f t="shared" si="5"/>
        <v>0.92592592592592604</v>
      </c>
    </row>
    <row r="10" spans="1:20">
      <c r="A10" s="39">
        <v>0.8407870267380213</v>
      </c>
      <c r="B10" s="38">
        <v>1</v>
      </c>
      <c r="C10" s="38">
        <v>1</v>
      </c>
      <c r="D10" s="38">
        <v>9</v>
      </c>
      <c r="E10" s="38" t="s">
        <v>53</v>
      </c>
      <c r="H10" s="38">
        <v>4</v>
      </c>
      <c r="I10" s="38">
        <v>4</v>
      </c>
      <c r="J10" s="38">
        <v>4</v>
      </c>
      <c r="K10" s="38">
        <v>0</v>
      </c>
      <c r="L10" s="38">
        <f t="shared" si="0"/>
        <v>100</v>
      </c>
      <c r="M10" s="38">
        <f t="shared" si="1"/>
        <v>0</v>
      </c>
      <c r="N10" s="38">
        <f t="shared" si="7"/>
        <v>24</v>
      </c>
      <c r="O10" s="38">
        <f t="shared" si="6"/>
        <v>4</v>
      </c>
      <c r="P10" s="41">
        <f>SUM($I$4:I10)/40</f>
        <v>0.7</v>
      </c>
      <c r="Q10" s="41">
        <f t="shared" si="2"/>
        <v>0.66666666666666663</v>
      </c>
      <c r="R10" s="41">
        <f t="shared" si="3"/>
        <v>1</v>
      </c>
      <c r="S10" s="42">
        <f t="shared" si="4"/>
        <v>-0.33333333333333337</v>
      </c>
      <c r="T10" s="43">
        <f t="shared" si="5"/>
        <v>0.95238095238095244</v>
      </c>
    </row>
    <row r="11" spans="1:20">
      <c r="A11" s="39">
        <v>0.83863271066805289</v>
      </c>
      <c r="B11" s="38">
        <v>1</v>
      </c>
      <c r="C11" s="38">
        <v>1</v>
      </c>
      <c r="D11" s="38">
        <v>9</v>
      </c>
      <c r="E11" s="38" t="s">
        <v>53</v>
      </c>
      <c r="H11" s="38">
        <v>3</v>
      </c>
      <c r="I11" s="38">
        <v>4</v>
      </c>
      <c r="J11" s="38">
        <v>4</v>
      </c>
      <c r="K11" s="38">
        <v>0</v>
      </c>
      <c r="L11" s="38">
        <f t="shared" si="0"/>
        <v>100</v>
      </c>
      <c r="M11" s="38">
        <f t="shared" si="1"/>
        <v>0</v>
      </c>
      <c r="N11" s="38">
        <f t="shared" si="7"/>
        <v>28</v>
      </c>
      <c r="O11" s="38">
        <f t="shared" si="6"/>
        <v>4</v>
      </c>
      <c r="P11" s="41">
        <f>SUM($I$4:I11)/40</f>
        <v>0.8</v>
      </c>
      <c r="Q11" s="41">
        <f t="shared" si="2"/>
        <v>0.77777777777777779</v>
      </c>
      <c r="R11" s="41">
        <f t="shared" si="3"/>
        <v>1</v>
      </c>
      <c r="S11" s="42">
        <f t="shared" si="4"/>
        <v>-0.22222222222222221</v>
      </c>
      <c r="T11" s="43">
        <f t="shared" si="5"/>
        <v>0.97222222222222221</v>
      </c>
    </row>
    <row r="12" spans="1:20">
      <c r="A12" s="39">
        <v>0.83120383850504354</v>
      </c>
      <c r="B12" s="38">
        <v>1</v>
      </c>
      <c r="C12" s="38">
        <v>1</v>
      </c>
      <c r="D12" s="38">
        <v>8</v>
      </c>
      <c r="E12" s="38" t="s">
        <v>53</v>
      </c>
      <c r="H12" s="38">
        <v>2</v>
      </c>
      <c r="I12" s="38">
        <v>4</v>
      </c>
      <c r="J12" s="38">
        <v>4</v>
      </c>
      <c r="K12" s="38">
        <v>0</v>
      </c>
      <c r="L12" s="38">
        <f t="shared" si="0"/>
        <v>100</v>
      </c>
      <c r="M12" s="38">
        <f t="shared" si="1"/>
        <v>0</v>
      </c>
      <c r="N12" s="38">
        <f t="shared" si="7"/>
        <v>32</v>
      </c>
      <c r="O12" s="38">
        <f t="shared" si="6"/>
        <v>4</v>
      </c>
      <c r="P12" s="41">
        <f>SUM($I$4:I12)/40</f>
        <v>0.9</v>
      </c>
      <c r="Q12" s="41">
        <f t="shared" si="2"/>
        <v>0.88888888888888884</v>
      </c>
      <c r="R12" s="41">
        <f t="shared" si="3"/>
        <v>1</v>
      </c>
      <c r="S12" s="42">
        <f t="shared" si="4"/>
        <v>-0.11111111111111116</v>
      </c>
      <c r="T12" s="43">
        <f t="shared" si="5"/>
        <v>0.98765432098765427</v>
      </c>
    </row>
    <row r="13" spans="1:20">
      <c r="A13" s="39">
        <v>0.74825635815415725</v>
      </c>
      <c r="B13" s="38">
        <v>1</v>
      </c>
      <c r="C13" s="38">
        <v>0</v>
      </c>
      <c r="D13" s="38">
        <v>8</v>
      </c>
      <c r="E13" s="38" t="s">
        <v>54</v>
      </c>
      <c r="H13" s="38">
        <v>1</v>
      </c>
      <c r="I13" s="38">
        <v>4</v>
      </c>
      <c r="J13" s="38">
        <v>4</v>
      </c>
      <c r="K13" s="38">
        <v>0</v>
      </c>
      <c r="L13" s="38">
        <f t="shared" si="0"/>
        <v>100</v>
      </c>
      <c r="M13" s="38">
        <f t="shared" si="1"/>
        <v>0</v>
      </c>
      <c r="N13" s="38">
        <f t="shared" si="7"/>
        <v>36</v>
      </c>
      <c r="O13" s="38">
        <f t="shared" si="6"/>
        <v>4</v>
      </c>
      <c r="P13" s="41">
        <f>SUM($I$4:I13)/40</f>
        <v>1</v>
      </c>
      <c r="Q13" s="41">
        <f t="shared" si="2"/>
        <v>1</v>
      </c>
      <c r="R13" s="41">
        <f t="shared" si="3"/>
        <v>1</v>
      </c>
      <c r="S13" s="42">
        <f t="shared" si="4"/>
        <v>0</v>
      </c>
      <c r="T13" s="43">
        <f t="shared" si="5"/>
        <v>1</v>
      </c>
    </row>
    <row r="14" spans="1:20">
      <c r="A14" s="39">
        <v>0.72359881616700772</v>
      </c>
      <c r="B14" s="38">
        <v>1</v>
      </c>
      <c r="C14" s="38">
        <v>1</v>
      </c>
      <c r="D14" s="38">
        <v>8</v>
      </c>
      <c r="E14" s="38" t="s">
        <v>53</v>
      </c>
      <c r="I14" s="19">
        <f>SUM(I4:I13)</f>
        <v>40</v>
      </c>
      <c r="J14" s="19">
        <f>SUM(J4:J13)</f>
        <v>36</v>
      </c>
      <c r="K14" s="19">
        <f>SUM(K4:K13)</f>
        <v>4</v>
      </c>
    </row>
    <row r="15" spans="1:20">
      <c r="A15" s="39">
        <v>0.69112589860684892</v>
      </c>
      <c r="B15" s="38">
        <v>1</v>
      </c>
      <c r="C15" s="38">
        <v>0</v>
      </c>
      <c r="D15" s="38">
        <v>8</v>
      </c>
      <c r="E15" s="38" t="s">
        <v>54</v>
      </c>
    </row>
    <row r="16" spans="1:20">
      <c r="A16" s="39">
        <v>0.67254149861093904</v>
      </c>
      <c r="B16" s="38">
        <v>1</v>
      </c>
      <c r="C16" s="38">
        <v>1</v>
      </c>
      <c r="D16" s="38">
        <v>7</v>
      </c>
      <c r="E16" s="38" t="s">
        <v>53</v>
      </c>
      <c r="G16" s="19" t="s">
        <v>107</v>
      </c>
    </row>
    <row r="17" spans="1:7">
      <c r="A17" s="39">
        <v>0.65629711680631186</v>
      </c>
      <c r="B17" s="38">
        <v>0</v>
      </c>
      <c r="C17" s="38">
        <v>1</v>
      </c>
      <c r="D17" s="38">
        <v>7</v>
      </c>
      <c r="E17" s="38" t="s">
        <v>54</v>
      </c>
      <c r="G17" s="19" t="s">
        <v>108</v>
      </c>
    </row>
    <row r="18" spans="1:7">
      <c r="A18" s="39">
        <v>0.6182844209653624</v>
      </c>
      <c r="B18" s="38">
        <v>0</v>
      </c>
      <c r="C18" s="38">
        <v>1</v>
      </c>
      <c r="D18" s="38">
        <v>7</v>
      </c>
      <c r="E18" s="38" t="s">
        <v>54</v>
      </c>
      <c r="G18" s="19" t="s">
        <v>109</v>
      </c>
    </row>
    <row r="19" spans="1:7">
      <c r="A19" s="39">
        <v>0.61258289399211296</v>
      </c>
      <c r="B19" s="38">
        <v>0</v>
      </c>
      <c r="C19" s="38">
        <v>0</v>
      </c>
      <c r="D19" s="38">
        <v>7</v>
      </c>
      <c r="E19" s="38" t="s">
        <v>53</v>
      </c>
    </row>
    <row r="20" spans="1:7">
      <c r="A20" s="39">
        <v>0.52318320221259085</v>
      </c>
      <c r="B20" s="38">
        <v>0</v>
      </c>
      <c r="C20" s="38">
        <v>0</v>
      </c>
      <c r="D20" s="38">
        <v>6</v>
      </c>
      <c r="E20" s="38" t="s">
        <v>53</v>
      </c>
      <c r="G20" s="19" t="s">
        <v>110</v>
      </c>
    </row>
    <row r="21" spans="1:7">
      <c r="A21" s="39">
        <v>0.51313846193319623</v>
      </c>
      <c r="B21" s="38">
        <v>0</v>
      </c>
      <c r="C21" s="38">
        <v>0</v>
      </c>
      <c r="D21" s="38">
        <v>6</v>
      </c>
      <c r="E21" s="38" t="s">
        <v>53</v>
      </c>
    </row>
    <row r="22" spans="1:7">
      <c r="A22" s="39">
        <v>0.50198631567714536</v>
      </c>
      <c r="B22" s="38">
        <v>0</v>
      </c>
      <c r="C22" s="38">
        <v>0</v>
      </c>
      <c r="D22" s="38">
        <v>6</v>
      </c>
      <c r="E22" s="38" t="s">
        <v>53</v>
      </c>
    </row>
    <row r="23" spans="1:7">
      <c r="A23" s="39">
        <v>0.44843915133546108</v>
      </c>
      <c r="B23" s="38">
        <v>0</v>
      </c>
      <c r="C23" s="38">
        <v>0</v>
      </c>
      <c r="D23" s="38">
        <v>6</v>
      </c>
      <c r="E23" s="38" t="s">
        <v>53</v>
      </c>
    </row>
    <row r="24" spans="1:7">
      <c r="A24" s="39">
        <v>0.42510884009036065</v>
      </c>
      <c r="B24" s="38">
        <v>0</v>
      </c>
      <c r="C24" s="38">
        <v>0</v>
      </c>
      <c r="D24" s="38">
        <v>5</v>
      </c>
      <c r="E24" s="38" t="s">
        <v>53</v>
      </c>
    </row>
    <row r="25" spans="1:7">
      <c r="A25" s="39">
        <v>0.42163886879332235</v>
      </c>
      <c r="B25" s="38">
        <v>0</v>
      </c>
      <c r="C25" s="38">
        <v>0</v>
      </c>
      <c r="D25" s="38">
        <v>5</v>
      </c>
      <c r="E25" s="38" t="s">
        <v>53</v>
      </c>
    </row>
    <row r="26" spans="1:7">
      <c r="A26" s="39">
        <v>0.39462812656115309</v>
      </c>
      <c r="B26" s="38">
        <v>0</v>
      </c>
      <c r="C26" s="38">
        <v>0</v>
      </c>
      <c r="D26" s="38">
        <v>5</v>
      </c>
      <c r="E26" s="38" t="s">
        <v>53</v>
      </c>
    </row>
    <row r="27" spans="1:7">
      <c r="A27" s="39">
        <v>0.38657692664368559</v>
      </c>
      <c r="B27" s="38">
        <v>0</v>
      </c>
      <c r="C27" s="38">
        <v>0</v>
      </c>
      <c r="D27" s="38">
        <v>5</v>
      </c>
      <c r="E27" s="38" t="s">
        <v>53</v>
      </c>
    </row>
    <row r="28" spans="1:7">
      <c r="A28" s="39">
        <v>0.36577166895627045</v>
      </c>
      <c r="B28" s="38">
        <v>0</v>
      </c>
      <c r="C28" s="38">
        <v>0</v>
      </c>
      <c r="D28" s="38">
        <v>4</v>
      </c>
      <c r="E28" s="38" t="s">
        <v>53</v>
      </c>
    </row>
    <row r="29" spans="1:7">
      <c r="A29" s="39">
        <v>0.34156955718152715</v>
      </c>
      <c r="B29" s="38">
        <v>0</v>
      </c>
      <c r="C29" s="38">
        <v>0</v>
      </c>
      <c r="D29" s="38">
        <v>4</v>
      </c>
      <c r="E29" s="38" t="s">
        <v>53</v>
      </c>
    </row>
    <row r="30" spans="1:7">
      <c r="A30" s="39">
        <v>0.29542953804246985</v>
      </c>
      <c r="B30" s="38">
        <v>0</v>
      </c>
      <c r="C30" s="38">
        <v>0</v>
      </c>
      <c r="D30" s="38">
        <v>4</v>
      </c>
      <c r="E30" s="38" t="s">
        <v>53</v>
      </c>
    </row>
    <row r="31" spans="1:7">
      <c r="A31" s="39">
        <v>0.27045596396500682</v>
      </c>
      <c r="B31" s="38">
        <v>0</v>
      </c>
      <c r="C31" s="38">
        <v>0</v>
      </c>
      <c r="D31" s="38">
        <v>4</v>
      </c>
      <c r="E31" s="38" t="s">
        <v>53</v>
      </c>
    </row>
    <row r="32" spans="1:7">
      <c r="A32" s="39">
        <v>0.24599074014197164</v>
      </c>
      <c r="B32" s="38">
        <v>0</v>
      </c>
      <c r="C32" s="38">
        <v>0</v>
      </c>
      <c r="D32" s="38">
        <v>3</v>
      </c>
      <c r="E32" s="38" t="s">
        <v>53</v>
      </c>
    </row>
    <row r="33" spans="1:5">
      <c r="A33" s="39">
        <v>0.2337563420596469</v>
      </c>
      <c r="B33" s="38">
        <v>0</v>
      </c>
      <c r="C33" s="38">
        <v>0</v>
      </c>
      <c r="D33" s="38">
        <v>3</v>
      </c>
      <c r="E33" s="38" t="s">
        <v>53</v>
      </c>
    </row>
    <row r="34" spans="1:5">
      <c r="A34" s="39">
        <v>0.22263019626528013</v>
      </c>
      <c r="B34" s="38">
        <v>0</v>
      </c>
      <c r="C34" s="38">
        <v>0</v>
      </c>
      <c r="D34" s="38">
        <v>3</v>
      </c>
      <c r="E34" s="38" t="s">
        <v>53</v>
      </c>
    </row>
    <row r="35" spans="1:5">
      <c r="A35" s="39">
        <v>0.21164346957553715</v>
      </c>
      <c r="B35" s="38">
        <v>0</v>
      </c>
      <c r="C35" s="38">
        <v>0</v>
      </c>
      <c r="D35" s="38">
        <v>3</v>
      </c>
      <c r="E35" s="38" t="s">
        <v>53</v>
      </c>
    </row>
    <row r="36" spans="1:5">
      <c r="A36" s="39">
        <v>0.16186314711123018</v>
      </c>
      <c r="B36" s="38">
        <v>0</v>
      </c>
      <c r="C36" s="38">
        <v>0</v>
      </c>
      <c r="D36" s="38">
        <v>2</v>
      </c>
      <c r="E36" s="38" t="s">
        <v>53</v>
      </c>
    </row>
    <row r="37" spans="1:5">
      <c r="A37" s="39">
        <v>0.10080604443318997</v>
      </c>
      <c r="B37" s="38">
        <v>0</v>
      </c>
      <c r="C37" s="38">
        <v>0</v>
      </c>
      <c r="D37" s="38">
        <v>2</v>
      </c>
      <c r="E37" s="38" t="s">
        <v>53</v>
      </c>
    </row>
    <row r="38" spans="1:5">
      <c r="A38" s="39">
        <v>8.2997746088236513E-2</v>
      </c>
      <c r="B38" s="38">
        <v>0</v>
      </c>
      <c r="C38" s="38">
        <v>0</v>
      </c>
      <c r="D38" s="38">
        <v>2</v>
      </c>
      <c r="E38" s="38" t="s">
        <v>53</v>
      </c>
    </row>
    <row r="39" spans="1:5">
      <c r="A39" s="39">
        <v>4.9488401754106626E-2</v>
      </c>
      <c r="B39" s="38">
        <v>0</v>
      </c>
      <c r="C39" s="38">
        <v>0</v>
      </c>
      <c r="D39" s="38">
        <v>2</v>
      </c>
      <c r="E39" s="38" t="s">
        <v>53</v>
      </c>
    </row>
    <row r="40" spans="1:5">
      <c r="A40" s="39">
        <v>1.7008070154377108E-2</v>
      </c>
      <c r="B40" s="38">
        <v>0</v>
      </c>
      <c r="C40" s="38">
        <v>0</v>
      </c>
      <c r="D40" s="38">
        <v>1</v>
      </c>
      <c r="E40" s="38" t="s">
        <v>53</v>
      </c>
    </row>
    <row r="41" spans="1:5">
      <c r="A41" s="38">
        <v>1.66E-2</v>
      </c>
      <c r="B41" s="38">
        <v>0</v>
      </c>
      <c r="C41" s="38">
        <v>0</v>
      </c>
      <c r="D41" s="38">
        <v>1</v>
      </c>
      <c r="E41" s="38" t="s">
        <v>53</v>
      </c>
    </row>
    <row r="42" spans="1:5">
      <c r="A42" s="39">
        <v>1.6500000000000001E-2</v>
      </c>
      <c r="B42" s="38">
        <v>0</v>
      </c>
      <c r="C42" s="38">
        <v>0</v>
      </c>
      <c r="D42" s="38">
        <v>1</v>
      </c>
      <c r="E42" s="38" t="s">
        <v>53</v>
      </c>
    </row>
    <row r="43" spans="1:5">
      <c r="A43" s="39">
        <v>0.01</v>
      </c>
      <c r="B43" s="38">
        <v>0</v>
      </c>
      <c r="C43" s="38">
        <v>0</v>
      </c>
      <c r="D43" s="38">
        <v>1</v>
      </c>
      <c r="E43" s="38" t="s">
        <v>53</v>
      </c>
    </row>
  </sheetData>
  <sortState ref="A4:A40">
    <sortCondition descending="1" ref="A4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Odds Play</vt:lpstr>
      <vt:lpstr>The Metrics and Threshold</vt:lpstr>
      <vt:lpstr>Metrics Question</vt:lpstr>
      <vt:lpstr>Discordant and Concordant 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2020-03-08T12:56:14Z</dcterms:modified>
</cp:coreProperties>
</file>