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ASSIMA\1. Planear\1.6. Formatos\10. Gestión Contable y Financiera (GCF)\"/>
    </mc:Choice>
  </mc:AlternateContent>
  <bookViews>
    <workbookView xWindow="120" yWindow="180" windowWidth="18915" windowHeight="7935" activeTab="1"/>
  </bookViews>
  <sheets>
    <sheet name="1° Quincena" sheetId="4" r:id="rId1"/>
    <sheet name="2° Quincena" sheetId="1" r:id="rId2"/>
    <sheet name="Desprendible" sheetId="6" r:id="rId3"/>
    <sheet name="V. datos" sheetId="2" r:id="rId4"/>
  </sheets>
  <definedNames>
    <definedName name="_xlnm.Print_Area" localSheetId="2">Desprendible!$B$8:$I$41,Desprendible!$B$44:$I$77</definedName>
  </definedNames>
  <calcPr calcId="152511"/>
</workbook>
</file>

<file path=xl/calcChain.xml><?xml version="1.0" encoding="utf-8"?>
<calcChain xmlns="http://schemas.openxmlformats.org/spreadsheetml/2006/main">
  <c r="K10" i="1" l="1"/>
  <c r="K11" i="1"/>
  <c r="AK10" i="1" l="1"/>
  <c r="B11" i="1" l="1"/>
  <c r="AO10" i="1" l="1"/>
  <c r="J10" i="4" l="1"/>
  <c r="O10" i="4" s="1"/>
  <c r="X10" i="4"/>
  <c r="J11" i="4"/>
  <c r="O11" i="4" s="1"/>
  <c r="X11" i="4"/>
  <c r="C50" i="6"/>
  <c r="I52" i="6"/>
  <c r="G52" i="6"/>
  <c r="C14" i="6"/>
  <c r="I16" i="6"/>
  <c r="G16" i="6"/>
  <c r="C51" i="6"/>
  <c r="G18" i="6"/>
  <c r="H32" i="6"/>
  <c r="H30" i="6"/>
  <c r="H31" i="6"/>
  <c r="Y30" i="1"/>
  <c r="X12" i="4"/>
  <c r="X13" i="4"/>
  <c r="X14" i="4"/>
  <c r="X15" i="4"/>
  <c r="X16" i="4"/>
  <c r="X17" i="4"/>
  <c r="X18" i="4"/>
  <c r="X19" i="4"/>
  <c r="X20" i="4"/>
  <c r="X21" i="4"/>
  <c r="X22" i="4"/>
  <c r="X23" i="4"/>
  <c r="X24" i="4"/>
  <c r="X25" i="4"/>
  <c r="X26" i="4"/>
  <c r="X27" i="4"/>
  <c r="X28" i="4"/>
  <c r="X29" i="4"/>
  <c r="W30" i="4"/>
  <c r="H27" i="6"/>
  <c r="H28" i="6"/>
  <c r="H29" i="6"/>
  <c r="H33" i="6"/>
  <c r="H26" i="6"/>
  <c r="F22" i="6"/>
  <c r="F23" i="6"/>
  <c r="F24" i="6"/>
  <c r="F25" i="6"/>
  <c r="G15" i="6"/>
  <c r="G14" i="6"/>
  <c r="C16" i="6"/>
  <c r="G12" i="6"/>
  <c r="C15" i="6"/>
  <c r="D13" i="1"/>
  <c r="I11" i="1"/>
  <c r="I12" i="1"/>
  <c r="I13" i="1"/>
  <c r="I14" i="1"/>
  <c r="I15" i="1"/>
  <c r="I16" i="1"/>
  <c r="I17" i="1"/>
  <c r="I18" i="1"/>
  <c r="I19" i="1"/>
  <c r="I20" i="1"/>
  <c r="I21" i="1"/>
  <c r="I22" i="1"/>
  <c r="I23" i="1"/>
  <c r="I24" i="1"/>
  <c r="I25" i="1"/>
  <c r="I26" i="1"/>
  <c r="I27" i="1"/>
  <c r="I28" i="1"/>
  <c r="I29" i="1"/>
  <c r="I10" i="1"/>
  <c r="W30" i="1"/>
  <c r="AG11" i="1"/>
  <c r="AG12" i="1"/>
  <c r="AG13" i="1"/>
  <c r="AG14" i="1"/>
  <c r="AG15" i="1"/>
  <c r="AG16" i="1"/>
  <c r="AG17" i="1"/>
  <c r="AG18" i="1"/>
  <c r="AG19" i="1"/>
  <c r="AG20" i="1"/>
  <c r="AG21" i="1"/>
  <c r="AG22" i="1"/>
  <c r="AG23" i="1"/>
  <c r="AG24" i="1"/>
  <c r="AG25" i="1"/>
  <c r="AG26" i="1"/>
  <c r="AG27" i="1"/>
  <c r="AG28" i="1"/>
  <c r="AG29" i="1"/>
  <c r="AG10" i="1"/>
  <c r="A135" i="2"/>
  <c r="Y11" i="4" l="1"/>
  <c r="Y10" i="4"/>
  <c r="H34" i="6"/>
  <c r="B25" i="2"/>
  <c r="B27" i="2"/>
  <c r="B28" i="2"/>
  <c r="B29" i="2"/>
  <c r="B30" i="2"/>
  <c r="B31" i="2"/>
  <c r="B26" i="2"/>
  <c r="B21" i="2" l="1"/>
  <c r="B19" i="2"/>
  <c r="B18" i="2"/>
  <c r="O11" i="1" l="1"/>
  <c r="K12" i="1"/>
  <c r="O12" i="1" s="1"/>
  <c r="K13" i="1"/>
  <c r="O13" i="1" s="1"/>
  <c r="K14" i="1"/>
  <c r="O14" i="1" s="1"/>
  <c r="K15" i="1"/>
  <c r="O15" i="1" s="1"/>
  <c r="K16" i="1"/>
  <c r="O16" i="1" s="1"/>
  <c r="K17" i="1"/>
  <c r="O17" i="1" s="1"/>
  <c r="K18" i="1"/>
  <c r="O18" i="1" s="1"/>
  <c r="K19" i="1"/>
  <c r="O19" i="1" s="1"/>
  <c r="K20" i="1"/>
  <c r="O20" i="1" s="1"/>
  <c r="K21" i="1"/>
  <c r="O21" i="1" s="1"/>
  <c r="K22" i="1"/>
  <c r="O22" i="1" s="1"/>
  <c r="K23" i="1"/>
  <c r="O23" i="1" s="1"/>
  <c r="K24" i="1"/>
  <c r="O24" i="1" s="1"/>
  <c r="K25" i="1"/>
  <c r="O25" i="1" s="1"/>
  <c r="K26" i="1"/>
  <c r="O26" i="1" s="1"/>
  <c r="K27" i="1"/>
  <c r="O27" i="1" s="1"/>
  <c r="K28" i="1"/>
  <c r="O28" i="1" s="1"/>
  <c r="K29" i="1"/>
  <c r="O29" i="1" s="1"/>
  <c r="O10" i="1"/>
  <c r="C11" i="1"/>
  <c r="D11" i="1"/>
  <c r="E11" i="1"/>
  <c r="F11" i="1"/>
  <c r="B12" i="1"/>
  <c r="C12" i="1"/>
  <c r="D12" i="1"/>
  <c r="E12" i="1"/>
  <c r="F12" i="1"/>
  <c r="B13" i="1"/>
  <c r="C13" i="1"/>
  <c r="E13" i="1"/>
  <c r="F13" i="1"/>
  <c r="B14" i="1"/>
  <c r="C14" i="1"/>
  <c r="D14" i="1"/>
  <c r="E14" i="1"/>
  <c r="F14"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C10" i="1"/>
  <c r="D10" i="1"/>
  <c r="E10" i="1"/>
  <c r="F10" i="1"/>
  <c r="B10" i="1"/>
  <c r="K30" i="4"/>
  <c r="U30" i="4"/>
  <c r="V30" i="4"/>
  <c r="T30" i="4"/>
  <c r="S30" i="4"/>
  <c r="N30" i="4"/>
  <c r="L30" i="4"/>
  <c r="J29" i="4"/>
  <c r="O29" i="4" s="1"/>
  <c r="J28" i="4"/>
  <c r="O28" i="4" s="1"/>
  <c r="J27" i="4"/>
  <c r="O27" i="4" s="1"/>
  <c r="J26" i="4"/>
  <c r="O26" i="4" s="1"/>
  <c r="J25" i="4"/>
  <c r="O25" i="4" s="1"/>
  <c r="J24" i="4"/>
  <c r="O24" i="4" s="1"/>
  <c r="J23" i="4"/>
  <c r="O23" i="4" s="1"/>
  <c r="J22" i="4"/>
  <c r="O22" i="4" s="1"/>
  <c r="J21" i="4"/>
  <c r="O21" i="4" s="1"/>
  <c r="Y21" i="4" s="1"/>
  <c r="J20" i="4"/>
  <c r="O20" i="4" s="1"/>
  <c r="J19" i="4"/>
  <c r="O19" i="4" s="1"/>
  <c r="Y19" i="4" s="1"/>
  <c r="J18" i="4"/>
  <c r="O18" i="4" s="1"/>
  <c r="J17" i="4"/>
  <c r="O17" i="4" s="1"/>
  <c r="Y17" i="4" s="1"/>
  <c r="J16" i="4"/>
  <c r="O16" i="4" s="1"/>
  <c r="J15" i="4"/>
  <c r="O15" i="4" s="1"/>
  <c r="Y15" i="4" s="1"/>
  <c r="J14" i="4"/>
  <c r="O14" i="4" s="1"/>
  <c r="J13" i="4"/>
  <c r="O13" i="4" s="1"/>
  <c r="Y13" i="4" s="1"/>
  <c r="J12" i="4"/>
  <c r="O12" i="4" s="1"/>
  <c r="R30" i="4"/>
  <c r="P30" i="4"/>
  <c r="M30" i="4"/>
  <c r="F60" i="6" l="1"/>
  <c r="H67" i="6"/>
  <c r="F61" i="6"/>
  <c r="C52" i="6"/>
  <c r="F59" i="6"/>
  <c r="H69" i="6"/>
  <c r="G54" i="6"/>
  <c r="G50" i="6"/>
  <c r="H65" i="6"/>
  <c r="F58" i="6"/>
  <c r="G48" i="6"/>
  <c r="H66" i="6"/>
  <c r="G51" i="6"/>
  <c r="O30" i="4"/>
  <c r="F21" i="6"/>
  <c r="F34" i="6" s="1"/>
  <c r="H35" i="6" s="1"/>
  <c r="Y23" i="4"/>
  <c r="Y25" i="4"/>
  <c r="Y27" i="4"/>
  <c r="Y29" i="4"/>
  <c r="Y12" i="4"/>
  <c r="Y14" i="4"/>
  <c r="Y16" i="4"/>
  <c r="Y18" i="4"/>
  <c r="Y20" i="4"/>
  <c r="Y22" i="4"/>
  <c r="Y24" i="4"/>
  <c r="Y26" i="4"/>
  <c r="Y28" i="4"/>
  <c r="X30" i="4"/>
  <c r="J30" i="4"/>
  <c r="Q30" i="4"/>
  <c r="H11" i="1"/>
  <c r="H12" i="1"/>
  <c r="H13" i="1"/>
  <c r="H14" i="1"/>
  <c r="H15" i="1"/>
  <c r="H16" i="1"/>
  <c r="H17" i="1"/>
  <c r="H18" i="1"/>
  <c r="H19" i="1"/>
  <c r="H20" i="1"/>
  <c r="H21" i="1"/>
  <c r="H22" i="1"/>
  <c r="H23" i="1"/>
  <c r="H24" i="1"/>
  <c r="H25" i="1"/>
  <c r="H26" i="1"/>
  <c r="H27" i="1"/>
  <c r="H28" i="1"/>
  <c r="H29" i="1"/>
  <c r="H10" i="1"/>
  <c r="L22" i="1"/>
  <c r="Q22" i="1" s="1"/>
  <c r="L23" i="1"/>
  <c r="L24" i="1"/>
  <c r="Q24" i="1" s="1"/>
  <c r="L25" i="1"/>
  <c r="L26" i="1"/>
  <c r="Q26" i="1" s="1"/>
  <c r="L11" i="1"/>
  <c r="L12" i="1"/>
  <c r="L13" i="1"/>
  <c r="L14" i="1"/>
  <c r="L15" i="1"/>
  <c r="L16" i="1"/>
  <c r="L17" i="1"/>
  <c r="L18" i="1"/>
  <c r="L19" i="1"/>
  <c r="L20" i="1"/>
  <c r="L21" i="1"/>
  <c r="L27" i="1"/>
  <c r="L28" i="1"/>
  <c r="L29" i="1"/>
  <c r="Y30" i="4" l="1"/>
  <c r="T24" i="1"/>
  <c r="AC24" i="1"/>
  <c r="AN24" i="1" s="1"/>
  <c r="T26" i="1"/>
  <c r="AC26" i="1"/>
  <c r="AN26" i="1" s="1"/>
  <c r="T22" i="1"/>
  <c r="AC22" i="1"/>
  <c r="AN22" i="1" s="1"/>
  <c r="R24" i="1"/>
  <c r="S24" i="1"/>
  <c r="AP24" i="1" s="1"/>
  <c r="R22" i="1"/>
  <c r="S22" i="1"/>
  <c r="AP22" i="1" s="1"/>
  <c r="AS22" i="1" s="1"/>
  <c r="R26" i="1"/>
  <c r="S26" i="1"/>
  <c r="AP26" i="1" s="1"/>
  <c r="Q25" i="1"/>
  <c r="Q23" i="1"/>
  <c r="Q21" i="1"/>
  <c r="Q19" i="1"/>
  <c r="Q17" i="1"/>
  <c r="Q15" i="1"/>
  <c r="Q13" i="1"/>
  <c r="Q11" i="1"/>
  <c r="Q29" i="1"/>
  <c r="Q27" i="1"/>
  <c r="Q28" i="1"/>
  <c r="Q20" i="1"/>
  <c r="Q18" i="1"/>
  <c r="Q16" i="1"/>
  <c r="Q14" i="1"/>
  <c r="Q12" i="1"/>
  <c r="R12" i="1" l="1"/>
  <c r="S12" i="1"/>
  <c r="AP12" i="1" s="1"/>
  <c r="T12" i="1"/>
  <c r="AC11" i="1"/>
  <c r="AN11" i="1" s="1"/>
  <c r="R11" i="1"/>
  <c r="S11" i="1"/>
  <c r="AP11" i="1" s="1"/>
  <c r="T11" i="1"/>
  <c r="AS26" i="1"/>
  <c r="BC26" i="1" s="1"/>
  <c r="BD26" i="1" s="1"/>
  <c r="BE26" i="1" s="1"/>
  <c r="BF26" i="1" s="1"/>
  <c r="BG26" i="1" s="1"/>
  <c r="BH26" i="1" s="1"/>
  <c r="BI26" i="1" s="1"/>
  <c r="AS24" i="1"/>
  <c r="BC24" i="1" s="1"/>
  <c r="BD24" i="1" s="1"/>
  <c r="BE24" i="1" s="1"/>
  <c r="BF24" i="1" s="1"/>
  <c r="BG24" i="1" s="1"/>
  <c r="BH24" i="1" s="1"/>
  <c r="BI24" i="1" s="1"/>
  <c r="BC22" i="1"/>
  <c r="BD22" i="1" s="1"/>
  <c r="BE22" i="1" s="1"/>
  <c r="BF22" i="1" s="1"/>
  <c r="BG22" i="1" s="1"/>
  <c r="BH22" i="1" s="1"/>
  <c r="BI22" i="1" s="1"/>
  <c r="BJ26" i="1"/>
  <c r="BN26" i="1" s="1"/>
  <c r="BO26" i="1" s="1"/>
  <c r="BP26" i="1" s="1"/>
  <c r="BQ26" i="1" s="1"/>
  <c r="BR26" i="1" s="1"/>
  <c r="BJ22" i="1"/>
  <c r="BN22" i="1" s="1"/>
  <c r="BO22" i="1" s="1"/>
  <c r="BP22" i="1" s="1"/>
  <c r="BQ22" i="1" s="1"/>
  <c r="BR22" i="1" s="1"/>
  <c r="BJ24" i="1"/>
  <c r="BN24" i="1" s="1"/>
  <c r="BO24" i="1" s="1"/>
  <c r="BP24" i="1" s="1"/>
  <c r="BQ24" i="1" s="1"/>
  <c r="BR24" i="1" s="1"/>
  <c r="T18" i="1"/>
  <c r="AC18" i="1"/>
  <c r="AN18" i="1" s="1"/>
  <c r="T29" i="1"/>
  <c r="AC29" i="1"/>
  <c r="AN29" i="1" s="1"/>
  <c r="T17" i="1"/>
  <c r="AC17" i="1"/>
  <c r="AN17" i="1" s="1"/>
  <c r="T25" i="1"/>
  <c r="AC25" i="1"/>
  <c r="AN25" i="1" s="1"/>
  <c r="AC12" i="1"/>
  <c r="AN12" i="1" s="1"/>
  <c r="T20" i="1"/>
  <c r="AC20" i="1"/>
  <c r="AN20" i="1" s="1"/>
  <c r="T19" i="1"/>
  <c r="AC19" i="1"/>
  <c r="AN19" i="1" s="1"/>
  <c r="T14" i="1"/>
  <c r="AC14" i="1"/>
  <c r="AN14" i="1" s="1"/>
  <c r="T28" i="1"/>
  <c r="AC28" i="1"/>
  <c r="AN28" i="1" s="1"/>
  <c r="T13" i="1"/>
  <c r="AC13" i="1"/>
  <c r="AN13" i="1" s="1"/>
  <c r="T21" i="1"/>
  <c r="AC21" i="1"/>
  <c r="AN21" i="1" s="1"/>
  <c r="T16" i="1"/>
  <c r="AC16" i="1"/>
  <c r="AN16" i="1" s="1"/>
  <c r="T27" i="1"/>
  <c r="AC27" i="1"/>
  <c r="AN27" i="1" s="1"/>
  <c r="T15" i="1"/>
  <c r="AC15" i="1"/>
  <c r="AN15" i="1" s="1"/>
  <c r="T23" i="1"/>
  <c r="AC23" i="1"/>
  <c r="AN23" i="1" s="1"/>
  <c r="R14" i="1"/>
  <c r="S14" i="1"/>
  <c r="AP14" i="1" s="1"/>
  <c r="AS14" i="1" s="1"/>
  <c r="R17" i="1"/>
  <c r="S17" i="1"/>
  <c r="AP17" i="1" s="1"/>
  <c r="R21" i="1"/>
  <c r="S21" i="1"/>
  <c r="AP21" i="1" s="1"/>
  <c r="R25" i="1"/>
  <c r="S25" i="1"/>
  <c r="AP25" i="1" s="1"/>
  <c r="AS25" i="1" s="1"/>
  <c r="R18" i="1"/>
  <c r="S18" i="1"/>
  <c r="AP18" i="1" s="1"/>
  <c r="AS18" i="1" s="1"/>
  <c r="R28" i="1"/>
  <c r="S28" i="1"/>
  <c r="AP28" i="1" s="1"/>
  <c r="AS28" i="1" s="1"/>
  <c r="R13" i="1"/>
  <c r="S13" i="1"/>
  <c r="AP13" i="1" s="1"/>
  <c r="AS13" i="1" s="1"/>
  <c r="R16" i="1"/>
  <c r="S16" i="1"/>
  <c r="AP16" i="1" s="1"/>
  <c r="R20" i="1"/>
  <c r="S20" i="1"/>
  <c r="AP20" i="1" s="1"/>
  <c r="R27" i="1"/>
  <c r="S27" i="1"/>
  <c r="AP27" i="1" s="1"/>
  <c r="R29" i="1"/>
  <c r="S29" i="1"/>
  <c r="AP29" i="1" s="1"/>
  <c r="AS29" i="1" s="1"/>
  <c r="R15" i="1"/>
  <c r="S15" i="1"/>
  <c r="AP15" i="1" s="1"/>
  <c r="R19" i="1"/>
  <c r="S19" i="1"/>
  <c r="AP19" i="1" s="1"/>
  <c r="R23" i="1"/>
  <c r="S23" i="1"/>
  <c r="AP23" i="1" s="1"/>
  <c r="V30" i="1"/>
  <c r="U30" i="1"/>
  <c r="P30" i="1"/>
  <c r="N30" i="1"/>
  <c r="L10" i="1"/>
  <c r="AS23" i="1" l="1"/>
  <c r="AS16" i="1"/>
  <c r="AS20" i="1"/>
  <c r="BC20" i="1" s="1"/>
  <c r="BD20" i="1" s="1"/>
  <c r="BE20" i="1" s="1"/>
  <c r="BF20" i="1" s="1"/>
  <c r="BG20" i="1" s="1"/>
  <c r="BH20" i="1" s="1"/>
  <c r="BI20" i="1" s="1"/>
  <c r="AS11" i="1"/>
  <c r="BC11" i="1" s="1"/>
  <c r="BD11" i="1" s="1"/>
  <c r="BE11" i="1" s="1"/>
  <c r="BF11" i="1" s="1"/>
  <c r="BG11" i="1" s="1"/>
  <c r="BH11" i="1" s="1"/>
  <c r="BI11" i="1" s="1"/>
  <c r="F57" i="6"/>
  <c r="F70" i="6" s="1"/>
  <c r="AS19" i="1"/>
  <c r="BC19" i="1" s="1"/>
  <c r="BD19" i="1" s="1"/>
  <c r="BE19" i="1" s="1"/>
  <c r="BF19" i="1" s="1"/>
  <c r="BG19" i="1" s="1"/>
  <c r="BH19" i="1" s="1"/>
  <c r="BI19" i="1" s="1"/>
  <c r="AS27" i="1"/>
  <c r="BC27" i="1" s="1"/>
  <c r="BD27" i="1" s="1"/>
  <c r="BE27" i="1" s="1"/>
  <c r="BF27" i="1" s="1"/>
  <c r="BG27" i="1" s="1"/>
  <c r="BH27" i="1" s="1"/>
  <c r="BI27" i="1" s="1"/>
  <c r="AS21" i="1"/>
  <c r="BC21" i="1" s="1"/>
  <c r="BD21" i="1" s="1"/>
  <c r="BE21" i="1" s="1"/>
  <c r="BF21" i="1" s="1"/>
  <c r="BG21" i="1" s="1"/>
  <c r="BH21" i="1" s="1"/>
  <c r="BI21" i="1" s="1"/>
  <c r="BC16" i="1"/>
  <c r="BD16" i="1" s="1"/>
  <c r="BE16" i="1" s="1"/>
  <c r="BF16" i="1" s="1"/>
  <c r="BG16" i="1" s="1"/>
  <c r="BH16" i="1" s="1"/>
  <c r="BI16" i="1" s="1"/>
  <c r="BC14" i="1"/>
  <c r="BD14" i="1" s="1"/>
  <c r="BE14" i="1" s="1"/>
  <c r="BF14" i="1" s="1"/>
  <c r="BG14" i="1" s="1"/>
  <c r="BH14" i="1" s="1"/>
  <c r="BI14" i="1" s="1"/>
  <c r="BC18" i="1"/>
  <c r="BD18" i="1" s="1"/>
  <c r="BE18" i="1" s="1"/>
  <c r="BF18" i="1" s="1"/>
  <c r="BG18" i="1" s="1"/>
  <c r="BH18" i="1" s="1"/>
  <c r="BI18" i="1" s="1"/>
  <c r="BC13" i="1"/>
  <c r="BD13" i="1" s="1"/>
  <c r="BE13" i="1" s="1"/>
  <c r="BF13" i="1" s="1"/>
  <c r="BG13" i="1" s="1"/>
  <c r="BH13" i="1" s="1"/>
  <c r="BI13" i="1" s="1"/>
  <c r="AS15" i="1"/>
  <c r="BC15" i="1" s="1"/>
  <c r="BD15" i="1" s="1"/>
  <c r="BE15" i="1" s="1"/>
  <c r="BF15" i="1" s="1"/>
  <c r="BG15" i="1" s="1"/>
  <c r="BH15" i="1" s="1"/>
  <c r="BI15" i="1" s="1"/>
  <c r="AS12" i="1"/>
  <c r="BC12" i="1" s="1"/>
  <c r="BD12" i="1" s="1"/>
  <c r="BE12" i="1" s="1"/>
  <c r="BF12" i="1" s="1"/>
  <c r="BG12" i="1" s="1"/>
  <c r="BH12" i="1" s="1"/>
  <c r="BI12" i="1" s="1"/>
  <c r="AS17" i="1"/>
  <c r="BC17" i="1" s="1"/>
  <c r="BD17" i="1" s="1"/>
  <c r="BE17" i="1" s="1"/>
  <c r="BF17" i="1" s="1"/>
  <c r="BG17" i="1" s="1"/>
  <c r="BH17" i="1" s="1"/>
  <c r="BI17" i="1" s="1"/>
  <c r="BC23" i="1"/>
  <c r="BD23" i="1" s="1"/>
  <c r="BE23" i="1" s="1"/>
  <c r="BF23" i="1" s="1"/>
  <c r="BG23" i="1" s="1"/>
  <c r="BH23" i="1" s="1"/>
  <c r="BI23" i="1" s="1"/>
  <c r="BC28" i="1"/>
  <c r="BC25" i="1"/>
  <c r="BD25" i="1" s="1"/>
  <c r="BE25" i="1" s="1"/>
  <c r="BF25" i="1" s="1"/>
  <c r="BG25" i="1" s="1"/>
  <c r="BH25" i="1" s="1"/>
  <c r="BI25" i="1" s="1"/>
  <c r="BC29" i="1"/>
  <c r="BD29" i="1" s="1"/>
  <c r="BE29" i="1" s="1"/>
  <c r="BF29" i="1" s="1"/>
  <c r="BG29" i="1" s="1"/>
  <c r="BH29" i="1" s="1"/>
  <c r="BI29" i="1" s="1"/>
  <c r="AD26" i="1"/>
  <c r="X26" i="1" s="1"/>
  <c r="AD24" i="1"/>
  <c r="X24" i="1" s="1"/>
  <c r="AD22" i="1"/>
  <c r="X22" i="1" s="1"/>
  <c r="BJ16" i="1"/>
  <c r="BN16" i="1" s="1"/>
  <c r="BO16" i="1" s="1"/>
  <c r="BP16" i="1" s="1"/>
  <c r="BQ16" i="1" s="1"/>
  <c r="BR16" i="1" s="1"/>
  <c r="BJ13" i="1"/>
  <c r="BN13" i="1" s="1"/>
  <c r="BO13" i="1" s="1"/>
  <c r="BP13" i="1" s="1"/>
  <c r="BQ13" i="1" s="1"/>
  <c r="BR13" i="1" s="1"/>
  <c r="BJ11" i="1"/>
  <c r="BN11" i="1" s="1"/>
  <c r="BO11" i="1" s="1"/>
  <c r="BP11" i="1" s="1"/>
  <c r="BQ11" i="1" s="1"/>
  <c r="BR11" i="1" s="1"/>
  <c r="BJ18" i="1"/>
  <c r="BN18" i="1" s="1"/>
  <c r="BO18" i="1" s="1"/>
  <c r="BP18" i="1" s="1"/>
  <c r="BQ18" i="1" s="1"/>
  <c r="BR18" i="1" s="1"/>
  <c r="BJ14" i="1"/>
  <c r="BN14" i="1" s="1"/>
  <c r="BO14" i="1" s="1"/>
  <c r="BP14" i="1" s="1"/>
  <c r="BQ14" i="1" s="1"/>
  <c r="BR14" i="1" s="1"/>
  <c r="BD28" i="1"/>
  <c r="BE28" i="1" s="1"/>
  <c r="BF28" i="1" s="1"/>
  <c r="BG28" i="1" s="1"/>
  <c r="BH28" i="1" s="1"/>
  <c r="BI28" i="1" s="1"/>
  <c r="BJ19" i="1"/>
  <c r="BN19" i="1" s="1"/>
  <c r="BO19" i="1" s="1"/>
  <c r="BP19" i="1" s="1"/>
  <c r="BQ19" i="1" s="1"/>
  <c r="BR19" i="1" s="1"/>
  <c r="BJ27" i="1"/>
  <c r="BN27" i="1" s="1"/>
  <c r="BO27" i="1" s="1"/>
  <c r="BP27" i="1" s="1"/>
  <c r="BQ27" i="1" s="1"/>
  <c r="BR27" i="1" s="1"/>
  <c r="BJ21" i="1"/>
  <c r="BN21" i="1" s="1"/>
  <c r="BO21" i="1" s="1"/>
  <c r="BP21" i="1" s="1"/>
  <c r="BQ21" i="1" s="1"/>
  <c r="BR21" i="1" s="1"/>
  <c r="BJ23" i="1"/>
  <c r="BN23" i="1" s="1"/>
  <c r="BO23" i="1" s="1"/>
  <c r="BP23" i="1" s="1"/>
  <c r="BQ23" i="1" s="1"/>
  <c r="BR23" i="1" s="1"/>
  <c r="BJ29" i="1"/>
  <c r="BN29" i="1" s="1"/>
  <c r="BO29" i="1" s="1"/>
  <c r="BP29" i="1" s="1"/>
  <c r="BQ29" i="1" s="1"/>
  <c r="BR29" i="1" s="1"/>
  <c r="BJ12" i="1"/>
  <c r="BN12" i="1" s="1"/>
  <c r="BO12" i="1" s="1"/>
  <c r="BP12" i="1" s="1"/>
  <c r="BQ12" i="1" s="1"/>
  <c r="BR12" i="1" s="1"/>
  <c r="BJ25" i="1"/>
  <c r="BN25" i="1" s="1"/>
  <c r="BO25" i="1" s="1"/>
  <c r="BP25" i="1" s="1"/>
  <c r="BQ25" i="1" s="1"/>
  <c r="BR25" i="1" s="1"/>
  <c r="BJ17" i="1"/>
  <c r="BN17" i="1" s="1"/>
  <c r="BO17" i="1" s="1"/>
  <c r="BP17" i="1" s="1"/>
  <c r="BQ17" i="1" s="1"/>
  <c r="BR17" i="1" s="1"/>
  <c r="BJ15" i="1"/>
  <c r="BN15" i="1" s="1"/>
  <c r="BO15" i="1" s="1"/>
  <c r="BP15" i="1" s="1"/>
  <c r="BQ15" i="1" s="1"/>
  <c r="BR15" i="1" s="1"/>
  <c r="BJ20" i="1"/>
  <c r="BN20" i="1" s="1"/>
  <c r="BO20" i="1" s="1"/>
  <c r="BP20" i="1" s="1"/>
  <c r="BQ20" i="1" s="1"/>
  <c r="BR20" i="1" s="1"/>
  <c r="BJ28" i="1"/>
  <c r="BN28" i="1" s="1"/>
  <c r="BO28" i="1" s="1"/>
  <c r="BP28" i="1" s="1"/>
  <c r="BQ28" i="1" s="1"/>
  <c r="BR28" i="1" s="1"/>
  <c r="Q10" i="1"/>
  <c r="AC10" i="1" s="1"/>
  <c r="AN10" i="1" s="1"/>
  <c r="L30" i="1"/>
  <c r="O30" i="1"/>
  <c r="Z24" i="1" l="1"/>
  <c r="AA24" i="1" s="1"/>
  <c r="Z22" i="1"/>
  <c r="AA22" i="1" s="1"/>
  <c r="Z26" i="1"/>
  <c r="AA26" i="1" s="1"/>
  <c r="S10" i="1"/>
  <c r="H63" i="6" s="1"/>
  <c r="R10" i="1"/>
  <c r="H62" i="6" s="1"/>
  <c r="T10" i="1"/>
  <c r="H64" i="6" s="1"/>
  <c r="AD14" i="1"/>
  <c r="X14" i="1" s="1"/>
  <c r="AD16" i="1"/>
  <c r="X16" i="1" s="1"/>
  <c r="AD19" i="1"/>
  <c r="X19" i="1" s="1"/>
  <c r="AD23" i="1"/>
  <c r="X23" i="1" s="1"/>
  <c r="AD28" i="1"/>
  <c r="X28" i="1" s="1"/>
  <c r="AD11" i="1"/>
  <c r="X11" i="1" s="1"/>
  <c r="Z11" i="1" s="1"/>
  <c r="AA11" i="1" s="1"/>
  <c r="AD12" i="1"/>
  <c r="X12" i="1" s="1"/>
  <c r="Z12" i="1" s="1"/>
  <c r="AA12" i="1" s="1"/>
  <c r="AD15" i="1"/>
  <c r="X15" i="1" s="1"/>
  <c r="AD18" i="1"/>
  <c r="X18" i="1" s="1"/>
  <c r="AD29" i="1"/>
  <c r="X29" i="1" s="1"/>
  <c r="AD27" i="1"/>
  <c r="X27" i="1" s="1"/>
  <c r="AD25" i="1"/>
  <c r="X25" i="1" s="1"/>
  <c r="AD17" i="1"/>
  <c r="X17" i="1" s="1"/>
  <c r="AD13" i="1"/>
  <c r="X13" i="1" s="1"/>
  <c r="AD20" i="1"/>
  <c r="X20" i="1" s="1"/>
  <c r="AD21" i="1"/>
  <c r="X21" i="1" s="1"/>
  <c r="K35" i="1"/>
  <c r="Q30" i="1"/>
  <c r="Z17" i="1" l="1"/>
  <c r="AA17" i="1" s="1"/>
  <c r="Z27" i="1"/>
  <c r="AA27" i="1" s="1"/>
  <c r="Z21" i="1"/>
  <c r="AA21" i="1" s="1"/>
  <c r="Z13" i="1"/>
  <c r="AA13" i="1" s="1"/>
  <c r="Z25" i="1"/>
  <c r="AA25" i="1" s="1"/>
  <c r="Z29" i="1"/>
  <c r="AA29" i="1" s="1"/>
  <c r="Z23" i="1"/>
  <c r="AA23" i="1" s="1"/>
  <c r="Z16" i="1"/>
  <c r="AA16" i="1" s="1"/>
  <c r="Z20" i="1"/>
  <c r="AA20" i="1" s="1"/>
  <c r="Z18" i="1"/>
  <c r="AA18" i="1" s="1"/>
  <c r="Z28" i="1"/>
  <c r="AA28" i="1" s="1"/>
  <c r="Z19" i="1"/>
  <c r="AA19" i="1" s="1"/>
  <c r="Z14" i="1"/>
  <c r="AA14" i="1" s="1"/>
  <c r="Z15" i="1"/>
  <c r="AA15" i="1" s="1"/>
  <c r="AP10" i="1"/>
  <c r="AS10" i="1" s="1"/>
  <c r="BC10" i="1" s="1"/>
  <c r="BD10" i="1" s="1"/>
  <c r="BE10" i="1" s="1"/>
  <c r="BF10" i="1" s="1"/>
  <c r="T30" i="1"/>
  <c r="S30" i="1"/>
  <c r="BJ10" i="1"/>
  <c r="BN10" i="1" s="1"/>
  <c r="P34" i="1"/>
  <c r="K38" i="1"/>
  <c r="P33" i="1"/>
  <c r="P35" i="1" s="1"/>
  <c r="K37" i="1"/>
  <c r="P36" i="1"/>
  <c r="K34" i="1"/>
  <c r="K33" i="1"/>
  <c r="K36" i="1"/>
  <c r="R30" i="1"/>
  <c r="BO10" i="1" l="1"/>
  <c r="BP10" i="1" s="1"/>
  <c r="BQ10" i="1" s="1"/>
  <c r="BR10" i="1" s="1"/>
  <c r="BG10" i="1"/>
  <c r="BH10" i="1" s="1"/>
  <c r="BI10" i="1" s="1"/>
  <c r="AD10" i="1" l="1"/>
  <c r="X10" i="1" s="1"/>
  <c r="Z10" i="1" s="1"/>
  <c r="AA10" i="1" s="1"/>
  <c r="AA30" i="1" l="1"/>
  <c r="H68" i="6"/>
  <c r="H70" i="6" s="1"/>
  <c r="H71" i="6" s="1"/>
  <c r="X30" i="1"/>
  <c r="Z30" i="1" l="1"/>
</calcChain>
</file>

<file path=xl/comments1.xml><?xml version="1.0" encoding="utf-8"?>
<comments xmlns="http://schemas.openxmlformats.org/spreadsheetml/2006/main">
  <authors>
    <author>Daniel Ramirez</author>
  </authors>
  <commentList>
    <comment ref="BJ7" authorId="0" shapeId="0">
      <text>
        <r>
          <rPr>
            <b/>
            <sz val="9"/>
            <color indexed="81"/>
            <rFont val="Tahoma"/>
            <family val="2"/>
          </rPr>
          <t>Daniel Ramírez:</t>
        </r>
        <r>
          <rPr>
            <sz val="9"/>
            <color indexed="81"/>
            <rFont val="Tahoma"/>
            <family val="2"/>
          </rPr>
          <t xml:space="preserve">
Retención mínima del art. 384 del E.T. (forma de realizar el cálculo a partir de mayo de 2013 en adelante)</t>
        </r>
      </text>
    </comment>
    <comment ref="AK8" authorId="0" shapeId="0">
      <text>
        <r>
          <rPr>
            <b/>
            <sz val="9"/>
            <color indexed="81"/>
            <rFont val="Tahoma"/>
            <family val="2"/>
          </rPr>
          <t xml:space="preserve">Daniel Ramírez: 
</t>
        </r>
        <r>
          <rPr>
            <sz val="9"/>
            <color indexed="81"/>
            <rFont val="Tahoma"/>
            <family val="2"/>
          </rPr>
          <t>Nota aclaratoria C (ver V. datos.)</t>
        </r>
      </text>
    </comment>
    <comment ref="AO8" authorId="0" shapeId="0">
      <text>
        <r>
          <rPr>
            <b/>
            <sz val="9"/>
            <color indexed="81"/>
            <rFont val="Tahoma"/>
            <family val="2"/>
          </rPr>
          <t>Daniel Ramírez:</t>
        </r>
        <r>
          <rPr>
            <sz val="9"/>
            <color indexed="81"/>
            <rFont val="Tahoma"/>
            <family val="2"/>
          </rPr>
          <t xml:space="preserve">
Nota aclaratoria C (Ver V. datos)</t>
        </r>
      </text>
    </comment>
    <comment ref="AP8" authorId="0" shapeId="0">
      <text>
        <r>
          <rPr>
            <b/>
            <sz val="9"/>
            <color indexed="81"/>
            <rFont val="Tahoma"/>
            <family val="2"/>
          </rPr>
          <t>Daniel Ramírez:</t>
        </r>
        <r>
          <rPr>
            <sz val="9"/>
            <color indexed="81"/>
            <rFont val="Tahoma"/>
            <family val="2"/>
          </rPr>
          <t xml:space="preserve">
Nota aclaratoria b (ver V. Datos):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text>
    </comment>
    <comment ref="AT8" authorId="0" shapeId="0">
      <text>
        <r>
          <rPr>
            <b/>
            <sz val="9"/>
            <color indexed="81"/>
            <rFont val="Tahoma"/>
            <family val="2"/>
          </rPr>
          <t>Daniel Ramírez:</t>
        </r>
        <r>
          <rPr>
            <sz val="9"/>
            <color indexed="81"/>
            <rFont val="Tahoma"/>
            <family val="2"/>
          </rPr>
          <t xml:space="preserve">
http://www.estatutotributario.com/procesa1.php?texto=206</t>
        </r>
      </text>
    </comment>
    <comment ref="BD8" authorId="0" shapeId="0">
      <text>
        <r>
          <rPr>
            <b/>
            <sz val="9"/>
            <color indexed="81"/>
            <rFont val="Tahoma"/>
            <family val="2"/>
          </rPr>
          <t>Daniel Ramírez:</t>
        </r>
        <r>
          <rPr>
            <sz val="9"/>
            <color indexed="81"/>
            <rFont val="Tahoma"/>
            <family val="2"/>
          </rPr>
          <t xml:space="preserve">
Nota aclaratoria d (ver V. Datos):
El salario pagado a un trabajador podrá pactarse entre las partes como "integral" si el mismo es equivalente a mínimo 13 salarios mínimos legales vigentes (ver art. 18 de la Ley 50/90; se dice 13 salarios, pues a los 10 primeros     se les debe recargar el factor prestacional de la empresa, el cual no puede ser inferior a un 30%, lo que en la practica los eleva de 10 a 13) Por tanto, si el salario ha sido pactado como "integral" (en el 2013 sería si supera 13 x 589.500 = $7.664.000), en ese caso, con restar ese 25% de que trata el numeral 10 del art.206 del ET, se entenderá restada también su componente de "prestaciones sociales" (véase el parágrafo 2 del art.206 del ET).</t>
        </r>
      </text>
    </comment>
    <comment ref="BJ8" authorId="0" shapeId="0">
      <text>
        <r>
          <rPr>
            <b/>
            <sz val="9"/>
            <color indexed="81"/>
            <rFont val="Tahoma"/>
            <family val="2"/>
          </rPr>
          <t>Daniel Ramírez:</t>
        </r>
        <r>
          <rPr>
            <sz val="9"/>
            <color indexed="81"/>
            <rFont val="Tahoma"/>
            <family val="2"/>
          </rPr>
          <t xml:space="preserve">
Nota aclaratoria f (ver V. datos):
Tomar en cuenta en este punto que a los asalariados, según el monto de su salario (es decir, si está por encima o por debajo de 4 salarios mínimos), entonces les corresponde aportar a salud y pensiones con un mayor porcentaje. Y en el caso del prestador de servicios, tomar en cuenta que sus aportes corren totalmente por cuenta de él (pues él no tiene empleador), pero que la base de su aporte es como mínimo el 40% del valor del pago bruto mensual (ver art. 23 decreto 1703 de 2002 y art. 18 de la Ley 1122 de 2007)</t>
        </r>
      </text>
    </comment>
    <comment ref="AE9" authorId="0" shapeId="0">
      <text>
        <r>
          <rPr>
            <b/>
            <sz val="9"/>
            <color indexed="81"/>
            <rFont val="Tahoma"/>
            <family val="2"/>
          </rPr>
          <t>Daniel Ramírez:</t>
        </r>
        <r>
          <rPr>
            <sz val="9"/>
            <color indexed="81"/>
            <rFont val="Tahoma"/>
            <family val="2"/>
          </rPr>
          <t xml:space="preserve">
Nota aclaratoria a (ver V. Datos):
Solo quienes durante el 2013 devenguen hasta 310 UVTs (eso sería $310 x $26.841 = $8.321.000) podrán tomar lo que reciban como "alimentación" y restarlo como si fuese "ingreso no gravado" (Nota: para definir ese limite de 310 UVTs, los que tengan salario integral harán el calculo solo sobre el 70% de lo que ganan mensualmente; ver concepto DIAN 39645 de Julio 9 de 2003). Pero ese monto de lo que le den en "alimentación" no puede exceder  mensualmente de 41 UVTs (eso sería 41 UVT x $26.841 = $1.100.000). Lo que exceda de ese valor, sí sería "ingreso gravable" para el trabajador (ver art.387-1 del ET).</t>
        </r>
      </text>
    </comment>
    <comment ref="AG9" authorId="0" shapeId="0">
      <text>
        <r>
          <rPr>
            <b/>
            <sz val="9"/>
            <color indexed="81"/>
            <rFont val="Tahoma"/>
            <family val="2"/>
          </rPr>
          <t>Daniel Ramírez:</t>
        </r>
        <r>
          <rPr>
            <sz val="9"/>
            <color indexed="81"/>
            <rFont val="Tahoma"/>
            <family val="2"/>
          </rPr>
          <t xml:space="preserve">
Alimentación, etc.</t>
        </r>
      </text>
    </comment>
    <comment ref="AH9" authorId="0" shapeId="0">
      <text>
        <r>
          <rPr>
            <b/>
            <sz val="9"/>
            <color indexed="81"/>
            <rFont val="Tahoma"/>
            <family val="2"/>
          </rPr>
          <t>Daniel Ramírez:</t>
        </r>
        <r>
          <rPr>
            <sz val="9"/>
            <color indexed="81"/>
            <rFont val="Tahoma"/>
            <family val="2"/>
          </rPr>
          <t xml:space="preserve">
Medios de transporte distintos del subsidio de transporte. Concepto DIAN 18381 Julio 30/90</t>
        </r>
      </text>
    </comment>
    <comment ref="AI9" authorId="0" shapeId="0">
      <text>
        <r>
          <rPr>
            <b/>
            <sz val="9"/>
            <color indexed="81"/>
            <rFont val="Tahoma"/>
            <family val="2"/>
          </rPr>
          <t>Daniel Ramírez:</t>
        </r>
        <r>
          <rPr>
            <sz val="9"/>
            <color indexed="81"/>
            <rFont val="Tahoma"/>
            <family val="2"/>
          </rPr>
          <t xml:space="preserve">
Viáticos ocasionales para manutención y alojamiento, tanto para empleados oficiales como de empresas privadas (ver Art.10 Dec. 537 de 1987, y art.8 Dec. 823 de 1987).</t>
        </r>
      </text>
    </comment>
    <comment ref="AJ9" authorId="0" shapeId="0">
      <text>
        <r>
          <rPr>
            <b/>
            <sz val="9"/>
            <color indexed="81"/>
            <rFont val="Tahoma"/>
            <family val="2"/>
          </rPr>
          <t>Daniel Ramírez:</t>
        </r>
        <r>
          <rPr>
            <sz val="9"/>
            <color indexed="81"/>
            <rFont val="Tahoma"/>
            <family val="2"/>
          </rPr>
          <t xml:space="preserve">
Valor de los pagos del mes  siendo empleado que ejecuta directamente las actividades científicas o tecnológicas de una entidadad que adelanta investigaciones en esos campos (art. 57-2 del E.T.; todo lo que le paguen es ingreso 100% no gravado)</t>
        </r>
      </text>
    </comment>
    <comment ref="AK9" authorId="0" shapeId="0">
      <text>
        <r>
          <rPr>
            <b/>
            <sz val="9"/>
            <color indexed="81"/>
            <rFont val="Tahoma"/>
            <family val="2"/>
          </rPr>
          <t>Daniel Ramírez:</t>
        </r>
        <r>
          <rPr>
            <sz val="9"/>
            <color indexed="81"/>
            <rFont val="Tahoma"/>
            <family val="2"/>
          </rPr>
          <t xml:space="preserve">
Intereses en préstamos para adquisición de vivienda del trabajador (o el costo financiero en un contrato de leasing para adquirir vivienda del trabajador) pagados en el año anterior y divididos por los meses a que correspondieron  (este valor no puede exceder de 100 UVT, o sea, 100 x $26.841= 2,684.000; ver art. 5 dec. 4713 dic. 2005; es el item 95 en la tabla del art. 868-1 del E.T.)</t>
        </r>
      </text>
    </comment>
    <comment ref="AL9" authorId="0" shapeId="0">
      <text>
        <r>
          <rPr>
            <b/>
            <sz val="9"/>
            <color indexed="81"/>
            <rFont val="Tahoma"/>
            <family val="2"/>
          </rPr>
          <t>Daniel Ramírez:</t>
        </r>
        <r>
          <rPr>
            <sz val="9"/>
            <color indexed="81"/>
            <rFont val="Tahoma"/>
            <family val="2"/>
          </rPr>
          <t xml:space="preserve">
Pagos durante el año anterior a medicina prepagada del trabajador, el cónyuge, y sus hijos y dependientes, y divididos por los meses a que correspondieron (este valor no pude exceder de 16 UVT, o sea, 16 x $26.841 = $429.000)</t>
        </r>
      </text>
    </comment>
    <comment ref="AM9" authorId="0" shapeId="0">
      <text>
        <r>
          <rPr>
            <b/>
            <sz val="9"/>
            <color indexed="81"/>
            <rFont val="Tahoma"/>
            <family val="2"/>
          </rPr>
          <t>Daniel Ramírez:</t>
        </r>
        <r>
          <rPr>
            <sz val="9"/>
            <color indexed="81"/>
            <rFont val="Tahoma"/>
            <family val="2"/>
          </rPr>
          <t xml:space="preserve">
Inserte el número de personas dependientes, para la deducción de "Personas a cargo".</t>
        </r>
      </text>
    </comment>
    <comment ref="AN9" authorId="0" shapeId="0">
      <text>
        <r>
          <rPr>
            <b/>
            <sz val="9"/>
            <color indexed="81"/>
            <rFont val="Tahoma"/>
            <family val="2"/>
          </rPr>
          <t>Daniel Ramírez:</t>
        </r>
        <r>
          <rPr>
            <sz val="9"/>
            <color indexed="81"/>
            <rFont val="Tahoma"/>
            <family val="2"/>
          </rPr>
          <t xml:space="preserve">
Deducción por concepto de "personas a cargo" (10% de los ingresos brutos sin exceder de 32 UVT; o sea, sin exceder de 32 x 26.841= $859.000)</t>
        </r>
      </text>
    </comment>
    <comment ref="AO9" authorId="0" shapeId="0">
      <text>
        <r>
          <rPr>
            <b/>
            <sz val="9"/>
            <color indexed="81"/>
            <rFont val="Tahoma"/>
            <family val="2"/>
          </rPr>
          <t>Daniel Ramírez:</t>
        </r>
        <r>
          <rPr>
            <sz val="9"/>
            <color indexed="81"/>
            <rFont val="Tahoma"/>
            <family val="2"/>
          </rPr>
          <t xml:space="preserve">
Aporte mensual promedio que hizo  durante el año gravable anterior por aportes obligatorios a salud (Ver concepto DIAN 81294 oct./09; y Dec. 2271 de junio de 2009 )</t>
        </r>
      </text>
    </comment>
    <comment ref="AP9" authorId="0" shapeId="0">
      <text>
        <r>
          <rPr>
            <b/>
            <sz val="9"/>
            <color indexed="81"/>
            <rFont val="Tahoma"/>
            <family val="2"/>
          </rPr>
          <t>Daniel Ramírez:</t>
        </r>
        <r>
          <rPr>
            <sz val="9"/>
            <color indexed="81"/>
            <rFont val="Tahoma"/>
            <family val="2"/>
          </rPr>
          <t xml:space="preserve">
 Aportes obligatorios del propio mes a los fondos de pensiones </t>
        </r>
      </text>
    </comment>
    <comment ref="AQ9" authorId="0" shapeId="0">
      <text>
        <r>
          <rPr>
            <b/>
            <sz val="9"/>
            <color indexed="81"/>
            <rFont val="Tahoma"/>
            <family val="2"/>
          </rPr>
          <t>Daniel Ramírez:</t>
        </r>
        <r>
          <rPr>
            <sz val="9"/>
            <color indexed="81"/>
            <rFont val="Tahoma"/>
            <family val="2"/>
          </rPr>
          <t xml:space="preserve">
Aportes voluntarios del propio mes a los fondos de pensiones voluntarias</t>
        </r>
      </text>
    </comment>
    <comment ref="AR9" authorId="0" shapeId="0">
      <text>
        <r>
          <rPr>
            <b/>
            <sz val="9"/>
            <color indexed="81"/>
            <rFont val="Tahoma"/>
            <family val="2"/>
          </rPr>
          <t>Daniel Ramírez:</t>
        </r>
        <r>
          <rPr>
            <sz val="9"/>
            <color indexed="81"/>
            <rFont val="Tahoma"/>
            <family val="2"/>
          </rPr>
          <t xml:space="preserve">
Aportes voluntarios del propio mes a las cuentas AFC</t>
        </r>
      </text>
    </comment>
    <comment ref="AS9" authorId="0" shapeId="0">
      <text>
        <r>
          <rPr>
            <b/>
            <sz val="9"/>
            <color indexed="81"/>
            <rFont val="Tahoma"/>
            <family val="2"/>
          </rPr>
          <t>Daniel Ramírez:</t>
        </r>
        <r>
          <rPr>
            <sz val="9"/>
            <color indexed="81"/>
            <rFont val="Tahoma"/>
            <family val="2"/>
          </rPr>
          <t xml:space="preserve">
Nota aclaratoria b (ver V. Datos):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text>
    </comment>
    <comment ref="AT9" authorId="0" shapeId="0">
      <text>
        <r>
          <rPr>
            <b/>
            <sz val="9"/>
            <color indexed="81"/>
            <rFont val="Tahoma"/>
            <family val="2"/>
          </rPr>
          <t>Daniel Ramírez:</t>
        </r>
        <r>
          <rPr>
            <sz val="9"/>
            <color indexed="81"/>
            <rFont val="Tahoma"/>
            <family val="2"/>
          </rPr>
          <t xml:space="preserve">
Indemnizaciones por accidente de trabajo o enfermedad.</t>
        </r>
      </text>
    </comment>
    <comment ref="AU9" authorId="0" shapeId="0">
      <text>
        <r>
          <rPr>
            <b/>
            <sz val="9"/>
            <color indexed="81"/>
            <rFont val="Tahoma"/>
            <family val="2"/>
          </rPr>
          <t>Daniel Ramírez:</t>
        </r>
        <r>
          <rPr>
            <sz val="9"/>
            <color indexed="81"/>
            <rFont val="Tahoma"/>
            <family val="2"/>
          </rPr>
          <t xml:space="preserve">
Las indemnizaciones que impliquen protección a la maternidad.</t>
        </r>
      </text>
    </comment>
    <comment ref="AV9" authorId="0" shapeId="0">
      <text>
        <r>
          <rPr>
            <b/>
            <sz val="9"/>
            <color indexed="81"/>
            <rFont val="Tahoma"/>
            <family val="2"/>
          </rPr>
          <t>Daniel Ramírez:</t>
        </r>
        <r>
          <rPr>
            <sz val="9"/>
            <color indexed="81"/>
            <rFont val="Tahoma"/>
            <family val="2"/>
          </rPr>
          <t xml:space="preserve">
Lo recibido por gastos de entierro del trabajador.</t>
        </r>
      </text>
    </comment>
    <comment ref="AW9" authorId="0" shapeId="0">
      <text>
        <r>
          <rPr>
            <b/>
            <sz val="9"/>
            <color indexed="81"/>
            <rFont val="Tahoma"/>
            <family val="2"/>
          </rPr>
          <t>Daniel Ramírez:</t>
        </r>
        <r>
          <rPr>
            <sz val="9"/>
            <color indexed="81"/>
            <rFont val="Tahoma"/>
            <family val="2"/>
          </rPr>
          <t xml:space="preserve">
El auxilio de cesantía y los intereses sobre cesantías, siempre y cuando sean recibidos por trabajadores cuyo ingreso mensual promedio en los seis (6) últimos meses de vinculación laboral no exceda de 350 UVT.
Cuando el salario mensual promedio a que se refiere este numeral exceda de 350 UVT la parte no gravada se determinará así:
Salario mensual                  Parte
   Promedio                  No gravada %
350UVT&lt;x&lt;=410 UVT          90%
410UVT&lt;x&lt;=470 UVT          80%
470UVT&lt;x&lt;=530 UVT          60%
530UVT&lt;x&lt;=590 UVT          40%
590UVT&lt;x&lt;=650 UVT          20%
650UVT&lt;x                            0%</t>
        </r>
      </text>
    </comment>
    <comment ref="AX9" authorId="0" shapeId="0">
      <text>
        <r>
          <rPr>
            <b/>
            <sz val="9"/>
            <color indexed="81"/>
            <rFont val="Tahoma"/>
            <family val="2"/>
          </rPr>
          <t>Daniel Ramírez:</t>
        </r>
        <r>
          <rPr>
            <sz val="9"/>
            <color indexed="81"/>
            <rFont val="Tahoma"/>
            <family val="2"/>
          </rPr>
          <t xml:space="preserve">
Las pensiones de jubilación, invalidez, vejez, de sobrevivientes y sobre Riesgos Profesionales, hasta el año gravable de 1997. A partir del 1 de Enero de 1998 estarán gravadas sólo en la parte del pago mensual que exceda de 1.000 UVT.
El mismo tratamiento tendrán las Indemnizaciones Sustitutivas de las Pensiones o las devoluciones de saldos de ahorro pensional. Para el efecto, el valor exonerado del impuesto será el que resulte de multiplicar la suma equivalente a 1.000 UVT, calculados al momento de recibir la indemnización, por el número de meses a los cuales ésta corresponda.</t>
        </r>
      </text>
    </comment>
    <comment ref="AY9" authorId="0" shapeId="0">
      <text>
        <r>
          <rPr>
            <b/>
            <sz val="9"/>
            <color indexed="81"/>
            <rFont val="Tahoma"/>
            <family val="2"/>
          </rPr>
          <t>Daniel Ramírez:</t>
        </r>
        <r>
          <rPr>
            <sz val="9"/>
            <color indexed="81"/>
            <rFont val="Tahoma"/>
            <family val="2"/>
          </rPr>
          <t xml:space="preserve">
El seguro por muerte, y las compensaciones por muerte de los miembros de las Fuerzas Militares y de la Policía Nacional.</t>
        </r>
      </text>
    </comment>
    <comment ref="AZ9" authorId="0" shapeId="0">
      <text>
        <r>
          <rPr>
            <b/>
            <sz val="9"/>
            <color indexed="81"/>
            <rFont val="Tahoma"/>
            <family val="2"/>
          </rPr>
          <t>Daniel Ramírez:</t>
        </r>
        <r>
          <rPr>
            <sz val="9"/>
            <color indexed="81"/>
            <rFont val="Tahoma"/>
            <family val="2"/>
          </rPr>
          <t xml:space="preserve">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
En el caso de los rectores y profesores de universidades oficiales, los gastos de representación no podrán exceder del cincuenta por ciento (50%) de su salario.</t>
        </r>
      </text>
    </comment>
    <comment ref="BA9" authorId="0" shapeId="0">
      <text>
        <r>
          <rPr>
            <b/>
            <sz val="9"/>
            <color indexed="81"/>
            <rFont val="Tahoma"/>
            <family val="2"/>
          </rPr>
          <t>Daniel Ramírez:</t>
        </r>
        <r>
          <rPr>
            <sz val="9"/>
            <color indexed="81"/>
            <rFont val="Tahoma"/>
            <family val="2"/>
          </rPr>
          <t xml:space="preserve">
El exceso del salario básico percibido por los oficiales y suboficiales de las Fuerzas Militares y de la Policía Nacional y de los agentes de ésta última.</t>
        </r>
      </text>
    </comment>
    <comment ref="BB9" authorId="0" shapeId="0">
      <text>
        <r>
          <rPr>
            <b/>
            <sz val="9"/>
            <color indexed="81"/>
            <rFont val="Tahoma"/>
            <family val="2"/>
          </rPr>
          <t>Daniel Ramírez:</t>
        </r>
        <r>
          <rPr>
            <sz val="9"/>
            <color indexed="81"/>
            <rFont val="Tahoma"/>
            <family val="2"/>
          </rPr>
          <t xml:space="preserve">
Para los ciudadanos colombianos que integran las reservas de oficiales de primera y segunda clase de la fuerza aérea, mientras ejerzan actividades de piloto, navegante o ingeniero de vuelo, en empresas aéreas nacionales de transporte público y de trabajos aéreos especiales, solamente constituye renta gravable el sueldo que perciban de las respectivas empresas, con exclusión de las primas, bonificaciones, horas extras y demás complementos salariales.</t>
        </r>
      </text>
    </comment>
    <comment ref="BD9" authorId="0" shapeId="0">
      <text>
        <r>
          <rPr>
            <b/>
            <sz val="9"/>
            <color indexed="81"/>
            <rFont val="Tahoma"/>
            <family val="2"/>
          </rPr>
          <t>Daniel Ramírez:</t>
        </r>
        <r>
          <rPr>
            <sz val="9"/>
            <color indexed="81"/>
            <rFont val="Tahoma"/>
            <family val="2"/>
          </rPr>
          <t xml:space="preserve">
Menos: El 25% del subtotal 1, sin que mensualmente exceda de 240 UVTs (es decir, 240 x $26.841 = $6.442.000 ) (ver numeral 10 del art. 206 del E.T. que fue modificado con el art. 6 de la Ley 1607) </t>
        </r>
      </text>
    </comment>
    <comment ref="BG9" authorId="0" shapeId="0">
      <text>
        <r>
          <rPr>
            <b/>
            <sz val="9"/>
            <color indexed="81"/>
            <rFont val="Tahoma"/>
            <family val="2"/>
          </rPr>
          <t>Daniel Ramírez:</t>
        </r>
        <r>
          <rPr>
            <sz val="9"/>
            <color indexed="81"/>
            <rFont val="Tahoma"/>
            <family val="2"/>
          </rPr>
          <t xml:space="preserve">
Al valor del subtotal 2 se le aplica la tabla del art. 383  (si el asalariado está sometido a procedimiento 1), o  se le aplica el porcentaje fijo definido en el mes de junio o diciembre anterior (si el asalariado está sometido al procedimiento 2).</t>
        </r>
      </text>
    </comment>
    <comment ref="BI9" authorId="0" shapeId="0">
      <text>
        <r>
          <rPr>
            <b/>
            <sz val="9"/>
            <color indexed="81"/>
            <rFont val="Tahoma"/>
            <family val="2"/>
          </rPr>
          <t>Daniel Ramírez:</t>
        </r>
        <r>
          <rPr>
            <sz val="9"/>
            <color indexed="81"/>
            <rFont val="Tahoma"/>
            <family val="2"/>
          </rPr>
          <t xml:space="preserve">
Se aproxima al millar ($1000n). Si Retención=$1000n+$500, ésta se aproximará a $1000n (y no a $1000(n+1).</t>
        </r>
      </text>
    </comment>
    <comment ref="BJ9" authorId="0" shapeId="0">
      <text>
        <r>
          <rPr>
            <b/>
            <sz val="9"/>
            <color indexed="81"/>
            <rFont val="Tahoma"/>
            <family val="2"/>
          </rPr>
          <t>Daniel Ramírez:</t>
        </r>
        <r>
          <rPr>
            <sz val="9"/>
            <color indexed="81"/>
            <rFont val="Tahoma"/>
            <family val="2"/>
          </rPr>
          <t xml:space="preserve">
Menos: aportes obligatorios a salud y pensiones del asalariado en este mismo mes</t>
        </r>
      </text>
    </comment>
    <comment ref="BK9" authorId="0" shapeId="0">
      <text>
        <r>
          <rPr>
            <b/>
            <sz val="9"/>
            <color indexed="81"/>
            <rFont val="Tahoma"/>
            <family val="2"/>
          </rPr>
          <t>Daniel Ramírez:</t>
        </r>
        <r>
          <rPr>
            <sz val="9"/>
            <color indexed="81"/>
            <rFont val="Tahoma"/>
            <family val="2"/>
          </rPr>
          <t xml:space="preserve">
Menos: valor recibido para gastos de representación en los términos del numeral 7 del art. 206 del E.T.: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
En el caso de los rectores y profesores de universidades oficiales, los gastos de representación no podrán exceder del cincuenta por ciento (50%) de su salario.</t>
        </r>
      </text>
    </comment>
    <comment ref="BL9" authorId="0" shapeId="0">
      <text>
        <r>
          <rPr>
            <b/>
            <sz val="9"/>
            <color indexed="81"/>
            <rFont val="Tahoma"/>
            <family val="2"/>
          </rPr>
          <t>Daniel Ramírez:</t>
        </r>
        <r>
          <rPr>
            <sz val="9"/>
            <color indexed="81"/>
            <rFont val="Tahoma"/>
            <family val="2"/>
          </rPr>
          <t xml:space="preserve">
Menos: Valor recibido en exceso del salario básico para el caso de los oficiales y suboficiales de las fuerzas militares y la policía nacional.</t>
        </r>
      </text>
    </comment>
    <comment ref="BM9" authorId="0" shapeId="0">
      <text>
        <r>
          <rPr>
            <b/>
            <sz val="9"/>
            <color indexed="81"/>
            <rFont val="Tahoma"/>
            <family val="2"/>
          </rPr>
          <t>Daniel Ramírez:</t>
        </r>
        <r>
          <rPr>
            <sz val="9"/>
            <color indexed="81"/>
            <rFont val="Tahoma"/>
            <family val="2"/>
          </rPr>
          <t xml:space="preserve">
Menos: lo recibido en el mes por concepto de licencia de maternidad</t>
        </r>
      </text>
    </comment>
  </commentList>
</comments>
</file>

<file path=xl/sharedStrings.xml><?xml version="1.0" encoding="utf-8"?>
<sst xmlns="http://schemas.openxmlformats.org/spreadsheetml/2006/main" count="466" uniqueCount="303">
  <si>
    <t>Fecha de Realización:</t>
  </si>
  <si>
    <t>Periodo:</t>
  </si>
  <si>
    <t>Hasta</t>
  </si>
  <si>
    <t>Responsable</t>
  </si>
  <si>
    <t>N°</t>
  </si>
  <si>
    <t>Trabajador</t>
  </si>
  <si>
    <t>Documento de Identificación</t>
  </si>
  <si>
    <t>Centro de Costos</t>
  </si>
  <si>
    <t>Cargo</t>
  </si>
  <si>
    <t xml:space="preserve">Vive Finca </t>
  </si>
  <si>
    <t>Días</t>
  </si>
  <si>
    <t>Salario</t>
  </si>
  <si>
    <t>Devengados</t>
  </si>
  <si>
    <t>Deducciones</t>
  </si>
  <si>
    <t>Neto a Pagar</t>
  </si>
  <si>
    <t>Básico</t>
  </si>
  <si>
    <t>Otros</t>
  </si>
  <si>
    <t>Total</t>
  </si>
  <si>
    <t>Salud</t>
  </si>
  <si>
    <t>Pensión</t>
  </si>
  <si>
    <t>Fondo Pensional</t>
  </si>
  <si>
    <t>Libranza</t>
  </si>
  <si>
    <t>TOTALES</t>
  </si>
  <si>
    <t>APROPIACIONES</t>
  </si>
  <si>
    <t>PROVISIONES</t>
  </si>
  <si>
    <t>OBSERVACIONES</t>
  </si>
  <si>
    <t>E.P.S.</t>
  </si>
  <si>
    <t>Fondo de Pensiones</t>
  </si>
  <si>
    <t>Prima de servicio</t>
  </si>
  <si>
    <t>I.C.B.F</t>
  </si>
  <si>
    <t>Vacaciones</t>
  </si>
  <si>
    <t>SENA</t>
  </si>
  <si>
    <t>Caja de Compensación</t>
  </si>
  <si>
    <t>Elaborado Por:</t>
  </si>
  <si>
    <t>Revisado Por:</t>
  </si>
  <si>
    <t>GCF-FO-36</t>
  </si>
  <si>
    <t>PROCESO GESTIÓN CONTABLE Y FINANCIERA</t>
  </si>
  <si>
    <t>SMLMV</t>
  </si>
  <si>
    <t>AUX TRANSP</t>
  </si>
  <si>
    <t>Retefuente</t>
  </si>
  <si>
    <t>Ahorro programado</t>
  </si>
  <si>
    <t>Si vive en la finca = 1; Si no vive en la finca = 0 (aplica para las fincas de la empresa)</t>
  </si>
  <si>
    <t>Bono de campo</t>
  </si>
  <si>
    <t>Horas Extra</t>
  </si>
  <si>
    <t>A.R.L</t>
  </si>
  <si>
    <t>I</t>
  </si>
  <si>
    <t>II</t>
  </si>
  <si>
    <t>III</t>
  </si>
  <si>
    <t>IV</t>
  </si>
  <si>
    <t>V</t>
  </si>
  <si>
    <t>Tipo</t>
  </si>
  <si>
    <t>Tarifa</t>
  </si>
  <si>
    <t>Actividades</t>
  </si>
  <si>
    <t>Financieras, Trabajos de Oficina, Administrativos; centros Educativos, Restaurantes</t>
  </si>
  <si>
    <t>Algunos procesos manufactureros como la fabricación de tapetes, tejidos, confecciones y flores artificiales Almacenes por Departamentos, Algunas labores Agrícolas</t>
  </si>
  <si>
    <t>Algunos procesos manufactureros como la fabricación de agujas, alcoholes Artículos de cuero</t>
  </si>
  <si>
    <t>Procesos manufactureros como fabricación de aceites, cervezas, vidrios, procesos de galvanización; transporte, servicios de vigilancia privada</t>
  </si>
  <si>
    <t>Areneras, manejo de asbesto, Bomberos, manejo de explosivos, construcción, Explotación petrolera</t>
  </si>
  <si>
    <t>Riesgo ARL</t>
  </si>
  <si>
    <t>Tasa ARL</t>
  </si>
  <si>
    <t>Tipo de riesgo ARL</t>
  </si>
  <si>
    <t>Elemento</t>
  </si>
  <si>
    <t>Empleador</t>
  </si>
  <si>
    <t>Número de cuenta</t>
  </si>
  <si>
    <t>A.R.L.</t>
  </si>
  <si>
    <t>I.C.B.F.</t>
  </si>
  <si>
    <t>ICBF</t>
  </si>
  <si>
    <t>Parafiscales</t>
  </si>
  <si>
    <t>CCF</t>
  </si>
  <si>
    <t>Tasa</t>
  </si>
  <si>
    <t>Provisiones</t>
  </si>
  <si>
    <t>Prima</t>
  </si>
  <si>
    <t>Cesantías</t>
  </si>
  <si>
    <t>Int. Cesantías</t>
  </si>
  <si>
    <t>SMLVM</t>
  </si>
  <si>
    <t>Aporte fondo pensional</t>
  </si>
  <si>
    <t>Valor</t>
  </si>
  <si>
    <t>Casos prácticos</t>
  </si>
  <si>
    <t>1. Retención básica del art. 383 del E.T. (forma en que se harán los cálculos a partir de mayo de 2013)</t>
  </si>
  <si>
    <t>Pago del mes (de valores que constituyan salario o no)</t>
  </si>
  <si>
    <t>Pago o causación de todos los honorarios o servicios del  mes</t>
  </si>
  <si>
    <t>Menos: ingresos no gravados:</t>
  </si>
  <si>
    <t xml:space="preserve">     - La parte recibida en "alimentación" (salario en especie)</t>
  </si>
  <si>
    <t xml:space="preserve">     - Medios de transporte distintos del subsidio de transporte (Concepto DIAN 18381 Julio 30/90)</t>
  </si>
  <si>
    <t xml:space="preserve">     -Viáticos ocasionales para manutención y alojamiento, tanto para empleados oficiales como de empresas</t>
  </si>
  <si>
    <t xml:space="preserve">       privadas (ver Art.10 Dec. 537 de 1987, y art.8 Dec. 823 de 1987)</t>
  </si>
  <si>
    <t>Menos: Deducciones del art. 387 del E.T.</t>
  </si>
  <si>
    <t xml:space="preserve">      1) Intereses en préstamos para adquisición de vivienda del trabajador (o el costo financiero en un </t>
  </si>
  <si>
    <t xml:space="preserve">           divididos por los meses a que correspondieron  (este valor no puede exceder de 100 UVT, o sea, </t>
  </si>
  <si>
    <t xml:space="preserve">            y dependientes, y divididos por los meses a que correspondieron (este valor no pude exceder de </t>
  </si>
  <si>
    <t xml:space="preserve">            16 UVT, o sea, 16 x $26.841 = $429.000)</t>
  </si>
  <si>
    <t xml:space="preserve">       3) Deducción por concepto de "personas a cargo" (10% de los ingresos brutos sin exceder de 32 UVT;</t>
  </si>
  <si>
    <t xml:space="preserve">            o sea, sin exceder de 32 x 26.841= $859.000)</t>
  </si>
  <si>
    <t>Menos: Deducción por aportes a salud obligatoria</t>
  </si>
  <si>
    <t>Menos: Deducciones del art. 4 del decreto 2271 de junio de 2009</t>
  </si>
  <si>
    <t xml:space="preserve">      -Aportes a salud y ARL del propio mes que el cobrador de servicios demuestre estar realizando</t>
  </si>
  <si>
    <t>Menos: Rentas exentas del art. 126-1 y 126-4 del E.T</t>
  </si>
  <si>
    <t xml:space="preserve">     Aportes obligatorios del propio mes a los fondos de pensiones </t>
  </si>
  <si>
    <t xml:space="preserve">     Aportes voluntarios del propio mes a los fondos de pensiones voluntarias</t>
  </si>
  <si>
    <t xml:space="preserve">     Aportes voluntarios del propio mes a las cuentas AFC</t>
  </si>
  <si>
    <t>Menos : Rentas  exentas de los numerales 1 a  9 del art. 206 del E.T.</t>
  </si>
  <si>
    <t xml:space="preserve">   Ejemplo: Que los valores de las cesantías o intereses de cesantías recibidas en el mes</t>
  </si>
  <si>
    <t xml:space="preserve">                  O que el valor de los dineros para gastos de entierro del trabajador, etc., etc.</t>
  </si>
  <si>
    <t>Subtotal 1</t>
  </si>
  <si>
    <t>Subtotal 2</t>
  </si>
  <si>
    <t>Al valor del subtotal 2 se le aplica la tabla del art. 383  (si el asalariado está sometido a procedimiento 1), o  se le aplica el porcentaje fijo definido en el mes de junio o diciembre anterior (si el asalariado está sometido al procedimiento 2). Eso da una retención básica de:</t>
  </si>
  <si>
    <t>Al valor del subtotal 2 se le aplica la tabla del art. 383. Eso da una retención básica de:</t>
  </si>
  <si>
    <t>2. Retención mínima del art. 384 del E.T. (forma de realizar el cálculo a partir de mayo de 2013 en adelante)</t>
  </si>
  <si>
    <t xml:space="preserve">     Total pagos laborales del mes</t>
  </si>
  <si>
    <t xml:space="preserve">     Total pagos por honorarios o servicios del mes ( o valor de los "pagos mensualizados" que le hubieran correspondido en el mes en caso de que sí exista contrato con ese prestador de servicio y el honorario o servicio del mes no se lleguen a pagar)</t>
  </si>
  <si>
    <t xml:space="preserve">     Menos: aportes obligatorios a salud y pensiones del asalariado en este mismo mes</t>
  </si>
  <si>
    <t xml:space="preserve">     Menos: aportes obligatorios a salud, pensiones y ARL del prestador de servicios en este mismo mes</t>
  </si>
  <si>
    <t xml:space="preserve">     Menos: valor recibido para gastos de representación en los términos del numeral 7 del art. 206 del E.T.</t>
  </si>
  <si>
    <t xml:space="preserve">    Menos: lo recibido en el mes por concepto de licencia de maternidad</t>
  </si>
  <si>
    <t xml:space="preserve">Base gravable </t>
  </si>
  <si>
    <t>Valor de la Retención mínima (la base gravable se busca en la tabla del art.384 del ET)</t>
  </si>
  <si>
    <t>Valor de la Retención final del mes (el mayor entre la retención del 383 y la del 384)</t>
  </si>
  <si>
    <t>Ver nota *.* al final</t>
  </si>
  <si>
    <t>(a )</t>
  </si>
  <si>
    <t>( c )</t>
  </si>
  <si>
    <t xml:space="preserve"> (b )</t>
  </si>
  <si>
    <t>(d )</t>
  </si>
  <si>
    <t>( e )</t>
  </si>
  <si>
    <t>( f )</t>
  </si>
  <si>
    <t>(g )</t>
  </si>
  <si>
    <t>Caso de los pagos al asalariado</t>
  </si>
  <si>
    <t>No aplica</t>
  </si>
  <si>
    <t>Art. 383</t>
  </si>
  <si>
    <t>Menos ingresos no gravados</t>
  </si>
  <si>
    <t>Salario en especie</t>
  </si>
  <si>
    <t>Viáticos ocasionales</t>
  </si>
  <si>
    <t>N/A</t>
  </si>
  <si>
    <r>
      <t xml:space="preserve">1) μ Intereses vivienda </t>
    </r>
    <r>
      <rPr>
        <b/>
        <vertAlign val="subscript"/>
        <sz val="10"/>
        <rFont val="Arial"/>
        <family val="2"/>
      </rPr>
      <t>t-1</t>
    </r>
  </si>
  <si>
    <r>
      <t xml:space="preserve">2) μ Medicina prepagada </t>
    </r>
    <r>
      <rPr>
        <b/>
        <vertAlign val="subscript"/>
        <sz val="10"/>
        <rFont val="Arial"/>
        <family val="2"/>
      </rPr>
      <t>t-1</t>
    </r>
  </si>
  <si>
    <t>3) Personas a cargo</t>
  </si>
  <si>
    <r>
      <t xml:space="preserve">μ Aporte a salud </t>
    </r>
    <r>
      <rPr>
        <b/>
        <vertAlign val="subscript"/>
        <sz val="10"/>
        <rFont val="Arial"/>
        <family val="2"/>
      </rPr>
      <t>t-1</t>
    </r>
  </si>
  <si>
    <t>Aporte voluntario a pensión</t>
  </si>
  <si>
    <t xml:space="preserve"> Aporte obligatorio a pensión</t>
  </si>
  <si>
    <t>Aporte voluntario a AFC</t>
  </si>
  <si>
    <t>4. &lt;Ajuste de las cifras en valores absolutos en términos de UVT por el artículo 51 de la Ley 1111 de 2006 (A partir del año gravable 2007). El texto con el nuevo término es el siguiente:&gt; El auxilio de cesantía y los intereses sobre cesantías, siempre y cuando sean recibidos por trabajadores cuyo ingreso mensual promedio en los seis (6) últimos meses de vinculación laboral no exceda de 350 UVT.</t>
  </si>
  <si>
    <t>Cuando el salario mensual promedio a que se refiere este numeral exceda de 350 UVT la parte no gravada se determinará así:</t>
  </si>
  <si>
    <t>Salario mensual      Parte</t>
  </si>
  <si>
    <t>Promedio      No gravada %</t>
  </si>
  <si>
    <t>Entre 410UVT Y470UVT el 80%</t>
  </si>
  <si>
    <t>Entre 470UVT Y530UVT el 60%</t>
  </si>
  <si>
    <t>Entre 530UVT Y590UVT el 40%</t>
  </si>
  <si>
    <t>Entre 590UVT Y650UVT el 20%</t>
  </si>
  <si>
    <t>De 650UVT el 0%</t>
  </si>
  <si>
    <t>7. &lt;Incisos 1 y 2 INEXEQUIBLES&gt;</t>
  </si>
  <si>
    <t>Entre 350UVT Y410UVT el 90%</t>
  </si>
  <si>
    <t>5. &lt;Ajuste de salarios mínimos en términos de UVT por el artículo 51 de la Ley 1111 de 2006 (A partir del año gravable 2007). Numeral modificado por el artículo 96 de la Ley 223 de 1995. El nuevo texto es el siguiente:&gt; Las pensiones de jubilación, invalidez, vejez, de sobrevivientes y sobre Riesgos Profesionales, hasta el año gravable de 1997. A partir del 1 de Enero de 1998 estarán gravadas sólo en la parte del pago mensual que exceda de 1.000 UVT.</t>
  </si>
  <si>
    <t>El mismo tratamiento tendrán las Indemnizaciones Sustitutivas de las Pensiones o las devoluciones de saldos de ahorro pensional. Para el efecto, el valor exonerado del impuesto será el que resulte de multiplicar la suma equivalente a 1.000 UVT, calculados al momento de recibir la indemnización, por el número de meses a los cuales ésta corresponda.</t>
  </si>
  <si>
    <t>9. &lt;Fuente original compilada: D. 2247/74 Art. 60.&gt; Para los ciudadanos colombianos que integran las reservas de oficiales de primera y segunda clase de la fuerza aérea, mientras ejerzan actividades de piloto, navegante o ingeniero de vuelo, en empresas aéreas nacionales de transporte público y de trabajos aéreos especiales, solamente constituye renta gravable el sueldo que perciban de las respectivas empresas, con exclusión de las primas, bonificaciones, horas extras y demás complementos salariales.</t>
  </si>
  <si>
    <t>1. Accidente de trabajo o enfermedad.</t>
  </si>
  <si>
    <t>2. Protección a la maternidad.</t>
  </si>
  <si>
    <t>3. Gastos de entierro del trabajador.</t>
  </si>
  <si>
    <t>4. Auxilio de cesantía e intereses.</t>
  </si>
  <si>
    <t>5. Otras pensiones</t>
  </si>
  <si>
    <t>6. Seguro por muerte</t>
  </si>
  <si>
    <t>7. (N/A)</t>
  </si>
  <si>
    <t>8. (N/A)</t>
  </si>
  <si>
    <t>9. (N/A)</t>
  </si>
  <si>
    <t>SUBTOTAL 1</t>
  </si>
  <si>
    <t>25%, hasta 240 UVT</t>
  </si>
  <si>
    <t>UVT</t>
  </si>
  <si>
    <t>Descuento del subtotal 1</t>
  </si>
  <si>
    <t>Porcentaje</t>
  </si>
  <si>
    <t>Cantidad de UVT</t>
  </si>
  <si>
    <t>SUBTOTAL 2</t>
  </si>
  <si>
    <t>COP</t>
  </si>
  <si>
    <t>Retención básica</t>
  </si>
  <si>
    <t>COP redondeado</t>
  </si>
  <si>
    <t>Desde</t>
  </si>
  <si>
    <t>Adicional (UVT)</t>
  </si>
  <si>
    <t>en adelante</t>
  </si>
  <si>
    <t>Desde (no incluido)</t>
  </si>
  <si>
    <t>Hasta (incluido)</t>
  </si>
  <si>
    <t>Art. 384</t>
  </si>
  <si>
    <t>Transporte adicional</t>
  </si>
  <si>
    <t>Act. científicas o tecnológicas</t>
  </si>
  <si>
    <t>Salud y pensión</t>
  </si>
  <si>
    <t>Aportes obligatorios</t>
  </si>
  <si>
    <t>(N/A)</t>
  </si>
  <si>
    <t>Representación</t>
  </si>
  <si>
    <t>Exceso del básico</t>
  </si>
  <si>
    <t>Licencia de maternidad</t>
  </si>
  <si>
    <t>Recibido en el mes</t>
  </si>
  <si>
    <t>BASE GRAVABLE</t>
  </si>
  <si>
    <t>Retención en la fuente</t>
  </si>
  <si>
    <t>Max entre 383 y 384</t>
  </si>
  <si>
    <t>Retención mínima</t>
  </si>
  <si>
    <t>Retención Básica (Art. 383 E.T.)</t>
  </si>
  <si>
    <t>Impuesto (UVT)</t>
  </si>
  <si>
    <t>27%*PM-135,17</t>
  </si>
  <si>
    <t>Desde (incluido)</t>
  </si>
  <si>
    <t>Hasta (no incluido)</t>
  </si>
  <si>
    <t>Adicional</t>
  </si>
  <si>
    <t>Retención mínima con base gravable alta (Art. 384 E.T.)</t>
  </si>
  <si>
    <t xml:space="preserve">           contrato de leasing para adquirir vivienda del trabajador) pagados en el año anterior (2012) y </t>
  </si>
  <si>
    <t xml:space="preserve">        Aporte mensual promedio que hizo  durante el año gravable anterior (2012) por aportes obligatorios</t>
  </si>
  <si>
    <t xml:space="preserve">           a salud (Ver concepto DIAN 81294 oct./09; y Dec. 2271 de junio de 2009 )</t>
  </si>
  <si>
    <t xml:space="preserve">Menos: El 25% del subtotal 1, sin que mensualmente exceda de 240 UVTs (es decir, 240 x $26.841 = $6.442.000 ) (ver numeral 10 del art. 206 del E.T. que fue modificado con el art. 6 de la Ley 1607) </t>
  </si>
  <si>
    <t>Cant. de personas a cargo</t>
  </si>
  <si>
    <t>Límite de UVT</t>
  </si>
  <si>
    <t>Intereses de vivienda</t>
  </si>
  <si>
    <t>Medicina prepagada</t>
  </si>
  <si>
    <t>Personas a cargo</t>
  </si>
  <si>
    <t>Salario básico (total devengado)</t>
  </si>
  <si>
    <t>Descuento</t>
  </si>
  <si>
    <t>Total rentas 126-1 y 126-4</t>
  </si>
  <si>
    <t>Art. 126-1 y 126-4</t>
  </si>
  <si>
    <t>Notas aclaratorias</t>
  </si>
  <si>
    <r>
      <t xml:space="preserve">(a) </t>
    </r>
    <r>
      <rPr>
        <sz val="10"/>
        <rFont val="Arial"/>
        <family val="2"/>
      </rPr>
      <t>Solo quienes durante el 2013 devenguen hasta 310 UVTs (eso sería $310 x $26.841 = $8.321.000) podrán tomar lo que reciban como "alimentación" y restarlo como si fuese "ingreso no gravado" (Nota: para definir ese limite de 310 UVTs, los que tengan salario integral harán el calculo solo sobre el 70% de lo que ganan mensualmente; ver concepto DIAN 39645 de Julio 9 de 2003). Pero ese monto de lo que le den en "alimentación" no puede exceder  mensualmente de 41 UVTs (eso sería 41 UVT x $26.841 = $1.100.000). Lo que exceda de ese valor, sí sería "ingreso gravable" para el trabajador (ver art.387-1 del ET).</t>
    </r>
  </si>
  <si>
    <r>
      <t>(b)</t>
    </r>
    <r>
      <rPr>
        <sz val="11"/>
        <color theme="1"/>
        <rFont val="Calibri"/>
        <family val="2"/>
        <scheme val="minor"/>
      </rPr>
      <t xml:space="preserve"> La suma de estos tres valores no puede exceder al 30% de lo devengado en el mes (ver art 126-1 y 126-4). Además, a  lo largo del año, se debe controlar que en total no se termine restando por estos conceptos combinados un valor superior a 3.800 UVT (que en el 2013 sería: 3.800 x $26.841= $101.996.000)</t>
    </r>
  </si>
  <si>
    <r>
      <rPr>
        <b/>
        <sz val="10"/>
        <color indexed="17"/>
        <rFont val="Arial"/>
        <family val="2"/>
      </rPr>
      <t>(c ) S</t>
    </r>
    <r>
      <rPr>
        <sz val="10"/>
        <rFont val="Arial"/>
        <family val="2"/>
      </rPr>
      <t>i se deducen los intereses en el crédito para adquisición de vivienda del trabajador, y el crédito había sido otorgado al trabajador y su cónyuge, la deducción podrá ser utilizada en su totalidad por uno de ellos siempre y cuando manifieste que el otro cónyuge no ha solicitado como deducción la parte que le correspondía (ver art.8 Dec 3750 de 1986). Y en caso de que el trabajador esté trabajando al mismo tiempo con varios empleadores, esa deducción por intereses en prestamos de vivienda solo se podrá utilizar con uno solo de los empleadores (ver art.8 Dec.3750/86). El certificado con el pago de los intereses en préstamos para vivienda efectuados en el año 2012, o los certificados de pagos de salud o educación en el 2012, se deben entregar al empleador como máximo hasta abril 15 de 2013 y hasta cuando le llegue ese certificado el empleador seguirá usando el mismo valor que usó en las depuraciones del 2012 (ver art.7 dec.4713 de 2005).Así mismo, si lo que se tomará como deducción son los pagos a salud prepagada, en ese caso se deberá tomar en cuenta lo indicado en el parágrafo 1 del art. 2 del decreto 1070 de 2013  (el cual se entiende reemplazaría tácitamente a lo que había indicado el artículo 1 del decreto 2271 de junio 18 2009). Esa norma dice:</t>
    </r>
  </si>
  <si>
    <t xml:space="preserve">Parágrafo 1°. Para efectos de la disminución de la base los pagos por salud de que trata el literal a) del artículo 387 del ET son todos aquellos efectuados por los Planes Adicionales de Salud, de que tratan las normas de seguridad social en salud, que se financien con cargo exclusivo a los recursos que paguen los particulares a entidades vigiladas por la Superintendencia Nacional de Salud. </t>
  </si>
  <si>
    <t>De igual forma, y tanto en el caso del asalariado como en el caso del prestador de servicios, si sucede que en un mismo mes llegan a tener varios empleadores o varios contratantes, en tal caso deberá tomarse en cuenta lo establecido en el parágrafo 3 del art. 2 del decreto 1070 de 2013 donde se lee:</t>
  </si>
  <si>
    <t>Significa lo anterior que si una persona es alguien que tiene relaciones laborales al mismo tiempo con varios empleadores, o que en una parte es asalariado y en otra es prestador de servicios, entonces cuando cada agente de retención le vaya restar  por ejemplo los “intereses en un crédito de vivienda pagados en el año anterior”, lo máximo que podrá restar por ese concepto será 100 UVT pero consolidados entre todos sus agentes de retención (ver art. 5 dec. 4713 de 2005).  No puede restar entonces 100 UVT en la depuración que le haga cada uno de sus agentes de retención sino que el propio “empleado” tiene que ser responsable de avisarle a todos sus agentes de retención que ya hubo otros agentes de retención que le restaron una parte o todo el valor de esos 100 UVT. Y lo mismo aplicaría con los otros tipos de deducciones mencionadas también en el art. 387 y que indican que lo máximo que se puede restar en el mes por pagos de medicina prepagada efectuados en el año anterior es hasta 16 UVT. O cuando se le dice que por concepto de “dependientes” en el mes no puede restar más de 32 UVT. O cuando el decreto 2271 de 2009 le dice que puede restar el aporte mensual promedio del año anterior efectuado a sus EPS (salud obligatoria). En todos esos casos tiene entonces el “empleado” la obligación de estar vigilando que esos topes no los viole en relación con las depuraciones consolidadas que le efectúen en un mismo mes todos sus agentes de retención.</t>
  </si>
  <si>
    <r>
      <rPr>
        <sz val="10"/>
        <color indexed="17"/>
        <rFont val="Arial"/>
        <family val="2"/>
      </rPr>
      <t>(d )</t>
    </r>
    <r>
      <rPr>
        <sz val="11"/>
        <color theme="1"/>
        <rFont val="Calibri"/>
        <family val="2"/>
        <scheme val="minor"/>
      </rPr>
      <t xml:space="preserve"> El salario pagado a un trabajador podrá pactarse entre las partes como "integral" si el mismo es equivalente a mínimo 13 salarios mínimos legales vigentes (ver art. 18 de la Ley 50/90; se dice 13 salarios, pues a los 10 primeros     se les debe recargar el factor prestacional de la empresa, el cual no puede ser inferior a un 30%, lo que en la practica los eleva de 10 a 13) Por tanto, si el salario ha sido pactado como "integral" (en el 2013 sería si supera 13 x 589.500 = $7.664.000), en ese caso, con restar ese 25% de que trata el numeral 10 del art.206 del ET, se entenderá restada también su componente de "prestaciones sociales" (véase el parágrafo 2 del art.206 del ET).</t>
    </r>
  </si>
  <si>
    <r>
      <t>( f )</t>
    </r>
    <r>
      <rPr>
        <sz val="10"/>
        <rFont val="Arial"/>
        <family val="2"/>
      </rPr>
      <t xml:space="preserve"> Tomar en cuenta en este punto que a los asalariados, según el monto de su salario (es decir, si está por encima o por debajo de 4 salarios mínimos), entonces les corresponde aportar a salud y pensiones con un mayor porcentaje. Y en el caso del prestador de servicios, tomar en cuenta que sus aportes corren totalmente por cuenta de él (pues él no tiene empleador), pero que la base de su aporte es como mínimo el 40% del valor del pago bruto mensual (ver art. 23 decreto 1703 de 2002 y art. 18 de la Ley 1122 de 2007)</t>
    </r>
  </si>
  <si>
    <t>Art. 206</t>
  </si>
  <si>
    <t>Alimentación</t>
  </si>
  <si>
    <t>Otro sal. en especie</t>
  </si>
  <si>
    <t>Cifras 2013</t>
  </si>
  <si>
    <t>Aporte a salud y pensión</t>
  </si>
  <si>
    <t>Fondo pensional</t>
  </si>
  <si>
    <t>Art. 387 E.T.</t>
  </si>
  <si>
    <t>Límites de alimentación</t>
  </si>
  <si>
    <t>Pensión y AFC</t>
  </si>
  <si>
    <t>Retención mínima (Art. 384 E.T.)</t>
  </si>
  <si>
    <r>
      <t>( e )</t>
    </r>
    <r>
      <rPr>
        <sz val="10"/>
        <rFont val="Arial"/>
        <family val="2"/>
      </rPr>
      <t xml:space="preserve"> Aunque en este caso la retención de renta al prestador de servicios se le practique  sobre esos 7.360.000, es claro que si ese prestador de servicios fuera una persona natural responsable del IVA en el régimen simplificado, y el agentes de retención también fuera un agente de retención de IVA, entonces la retención de IVA asumida siempre se calculará sobre el valor bruto del honorario o servicio (en este caso los 10.000.000) pues la retención de IVA asumida es un cálculo especial en el que se define cuál hubiera sido el valor de IVA que ese prestador del servicio hubiera cobrado (el cual hubiera salido sobre los 10.000.000), y sobre ese cálculo de IVA teórico se aplica la nueva tarifa de retención de IVA del 15% (ver art. 437-1 modificado con el art. 42 de la Ley)</t>
    </r>
  </si>
  <si>
    <r>
      <t>( g )</t>
    </r>
    <r>
      <rPr>
        <sz val="10"/>
        <rFont val="Arial"/>
        <family val="2"/>
      </rPr>
      <t xml:space="preserve">  Nótese que la retención al cobrador de honorarios y servicios, producto de usar las tablas de los arts. 383 y 384 del E.T., en este caso sería de $443.000 sobre un pago gravable de $4.651.000. Por tanto, si este cobrador de servicios no se hubiera identificado  como “empleado”, entonces la retención hubiera sido más alta pues saldría de tomar los 10.000.000, restarle solamente los valores de 500.000 (por aportes obligatorios a salud y pensiones que demuestre estar realizado) y también los valores por rentas exentas de los arts. 126-1 y 126-4 (que en el ejemplo suman 1.140.000), obteniendo una base gravable de 8.360.000 a la cual se le aplicaría la tarifa tradicional (supóngase del 10%) lo cual produciría una retención de 836.000. Además, aunque la retención a titulo de renta al cobrador de honorarios o servicios se haya definido con las tablas del art. 383 y 384, en todo caso al momento de llevarlas al formulario mensual de retenciones en la fuente (formulario 350) esa retención sí se reportarán como “retenciones sobre honorarios” y no se reportarán como “retenciones sobre pagos laborales”. Lo mismo al final del año en los reportes de exógena tributaria.</t>
    </r>
  </si>
  <si>
    <t>Máx. de UVT</t>
  </si>
  <si>
    <t xml:space="preserve">Parágrafo 3°. El empleado no podrá solicitar la aplicación de los factores de detracción de que trata el presente artículo en montos que, sumados sobre todas sus relaciones laborales, o legales y reglamentarias, y/o de prestación de servicios, superen los topes respectivos calculados con base en la suma total de sus ingresos provenientes de esas mismas relaciones. </t>
  </si>
  <si>
    <t>1. &lt;Fuente original compilada: L. 75/86 Art. 35 Núm.. 1o.&gt; Las indemnizaciones por accidente de trabajo o enfermedad.</t>
  </si>
  <si>
    <t>2. &lt;Fuente original compilada: L. 75/86 Art. 35 Núm.. 2o.&gt; Las indemnizaciones que impliquen protección a la maternidad.</t>
  </si>
  <si>
    <t>3. &lt;Fuente original compilada: L. 75/86 Art. 35 Núm.. 3o.&gt; Lo recibido por gastos de entierro del trabajador.</t>
  </si>
  <si>
    <t>6. &lt;Fuente original compilada: L. 75/86 Art. 35 Núm.. 6o.&gt; El seguro por muerte, y las compensaciones por muerte de los miembros de las Fuerzas Militares y de la Policía Nacional.</t>
  </si>
  <si>
    <t>&lt;Fuente original compilada: L. 75/86 Art. 35 Núm.. 7o. Inc. 2o.&gt; &lt;Inciso CONDICIONALMENTE exequible&gt; En el caso de los Magistrados de los Tribunales y de sus Fiscales*, se considerará como gastos de representación exentos un porcentaje equivalente al cincuenta por ciento (50%) de su salario. Para los Jueces de la República el porcentaje exento será del veinticinco por ciento (25%) sobre su salario.</t>
  </si>
  <si>
    <t>&lt;Fuente original compilada: L. 75/86 Art. 35 Núm.. 7o. Inc. 3o.&gt; En el caso de los rectores y profesores de universidades oficiales, los gastos de representación no podrán exceder del cincuenta por ciento (50%) de su salario.</t>
  </si>
  <si>
    <t>8. &lt;Fuente original compilada: L. 75/86 Art. 35 Núm.. 8o.&gt; El exceso del salario básico percibido por los oficiales y suboficiales de las Fuerzas Militares y de la Policía Nacional y de los agentes de ésta última.</t>
  </si>
  <si>
    <t xml:space="preserve">     -Valor de los pagos del mes  siendo empleado que ejecuta directamente las actividades científicas o tecnológicas de una entidad que adelanta investigaciones en esos campos (art. 57-2 del E.T.; todo lo que le paguen es ingreso 100% no gravado)</t>
  </si>
  <si>
    <t xml:space="preserve">     -Valor de los pagos o abonos en cuenta del mes siendo un prestador de servicios que ejecuta directamente las actividades científicas o tecnológicas de una entidad que adelanta investigaciones en esos campos (art. 57-2 del E.T.; todo lo que le den es ingreso 100% no gravado)</t>
  </si>
  <si>
    <t xml:space="preserve">           100 x $26.841= 2,684.000; ver art. 5 dec. 4713 dic. 2005; es el ítem 95 en la tabla del art. 868-1 del E.T.)</t>
  </si>
  <si>
    <t xml:space="preserve">       2) Pagos durante el año anterior (2012) a medicina prepagada del trabajador, el cónyuge, y sus hijos</t>
  </si>
  <si>
    <t xml:space="preserve">     Menos: Valor recibido en exceso del salario básico para el caso de los oficiales y suboficiales de las fuerzas militares y la policía nacional</t>
  </si>
  <si>
    <t>Int.  Cesantías</t>
  </si>
  <si>
    <t>Subsidio de Transporte</t>
  </si>
  <si>
    <t>Subsidio de transporte</t>
  </si>
  <si>
    <t>Anexo: Retención en la fuente</t>
  </si>
  <si>
    <t>Columna formulada de importancia menor</t>
  </si>
  <si>
    <t>Columna formulada de importancia media</t>
  </si>
  <si>
    <t>Columna formulada de importancia mayor</t>
  </si>
  <si>
    <t>Título de columna que no se suma directamente en el total de Retefuente.</t>
  </si>
  <si>
    <t>Columna formulada que, de ser necesario, se puede borrar y escribir el valor requerido (en el siguiente periodo se debe restaure la fórmula).</t>
  </si>
  <si>
    <t>Leyenda</t>
  </si>
  <si>
    <t>Aprobación:
DIRECTOR CONTABLE Y FINANCIERO</t>
  </si>
  <si>
    <t>Versión 3</t>
  </si>
  <si>
    <t>Fecha:   01/11/2013</t>
  </si>
  <si>
    <t>Columna formulada que, de ser necesario, se puede borrar y escribir el valor requerido (en el siguiente periodo se debe restaurar la fórmula).</t>
  </si>
  <si>
    <t>GCF-FO-31</t>
  </si>
  <si>
    <t>CENTRO DE COSTO</t>
  </si>
  <si>
    <t>Fecha:</t>
  </si>
  <si>
    <t>Cargo:</t>
  </si>
  <si>
    <t>Nombre:</t>
  </si>
  <si>
    <t>Sueldo:</t>
  </si>
  <si>
    <t>Cedula:</t>
  </si>
  <si>
    <t>CONCEPTO</t>
  </si>
  <si>
    <t>DEVENGADOS</t>
  </si>
  <si>
    <t>DEDUCCIONES</t>
  </si>
  <si>
    <t>Sueldo</t>
  </si>
  <si>
    <t>Horas Extras</t>
  </si>
  <si>
    <t>Auxilio de Transporte</t>
  </si>
  <si>
    <t>Otros Ingresos</t>
  </si>
  <si>
    <t>Aportes de Salud</t>
  </si>
  <si>
    <t>Aportes de Pensión</t>
  </si>
  <si>
    <t>Aporte Fondo de Solidaridad Pensional</t>
  </si>
  <si>
    <t>Otras Deducciones</t>
  </si>
  <si>
    <t>SUBTOTAL</t>
  </si>
  <si>
    <t>NETO A PAGAR</t>
  </si>
  <si>
    <t>Consignación en cuenta Nomina</t>
  </si>
  <si>
    <t>Entidad:</t>
  </si>
  <si>
    <t>Aprobación :</t>
  </si>
  <si>
    <t>Cuenta de:</t>
  </si>
  <si>
    <t xml:space="preserve">C.C. No. </t>
  </si>
  <si>
    <t>Versión  3</t>
  </si>
  <si>
    <t>Primera quincena</t>
  </si>
  <si>
    <t>Las provisiones, apropiaciones y deducciones se realizan en la segunda quincena.</t>
  </si>
  <si>
    <t>Si vive en la finca = 1; Si no vive en la finca = 0 (aplica para las fincas de la empresa).</t>
  </si>
  <si>
    <t>Otras deducciones</t>
  </si>
  <si>
    <t>Préstamos</t>
  </si>
  <si>
    <t>Segunda quincena</t>
  </si>
  <si>
    <t>Préstamo</t>
  </si>
  <si>
    <t>Núm.. 10, Art. 206 ET</t>
  </si>
  <si>
    <t>Recibí:</t>
  </si>
  <si>
    <t>COMPROBANTE DE PAGO DE NÓMINA</t>
  </si>
  <si>
    <t>Cantidad de días trabajados (de 15):</t>
  </si>
  <si>
    <t>Pág. 1 de 2</t>
  </si>
  <si>
    <t>Pág. 2 de 2</t>
  </si>
  <si>
    <t>Pág. 1 de 3</t>
  </si>
  <si>
    <t>Pág. 2 de 3</t>
  </si>
  <si>
    <t>Pág. 3 de 3</t>
  </si>
  <si>
    <t>NÓMINA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</si>
</sst>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 #,##0.00_);_(&quot;$&quot;\ * \(#,##0.00\);_(&quot;$&quot;\ * &quot;-&quot;??_);_(@_)"/>
    <numFmt numFmtId="43" formatCode="_(* #,##0.00_);_(* \(#,##0.00\);_(* &quot;-&quot;??_);_(@_)"/>
    <numFmt numFmtId="164" formatCode="&quot;$&quot;\ #,##0;[Red]&quot;$&quot;\ #,##0"/>
    <numFmt numFmtId="165" formatCode="0.0%"/>
    <numFmt numFmtId="166" formatCode="0.0000%"/>
    <numFmt numFmtId="167" formatCode="_(&quot;$&quot;\ * #,##0_);_(&quot;$&quot;\ * \(#,##0\);_(&quot;$&quot;\ * &quot;-&quot;??_);_(@_)"/>
    <numFmt numFmtId="168" formatCode="#,##0;[Red]\(#,##0\)"/>
  </numFmts>
  <fonts count="23" x14ac:knownFonts="1">
    <font>
      <sz val="11"/>
      <color theme="1"/>
      <name val="Calibri"/>
      <family val="2"/>
      <scheme val="minor"/>
    </font>
    <font>
      <sz val="10"/>
      <name val="Arial"/>
      <family val="2"/>
    </font>
    <font>
      <b/>
      <sz val="10"/>
      <name val="Arial"/>
      <family val="2"/>
    </font>
    <font>
      <b/>
      <sz val="10"/>
      <color indexed="17"/>
      <name val="Arial"/>
      <family val="2"/>
    </font>
    <font>
      <b/>
      <sz val="10"/>
      <color theme="0"/>
      <name val="Arial"/>
      <family val="2"/>
    </font>
    <font>
      <sz val="10"/>
      <color theme="1"/>
      <name val="Calibri"/>
      <family val="2"/>
      <scheme val="minor"/>
    </font>
    <font>
      <b/>
      <sz val="10"/>
      <name val="Tahoma"/>
      <family val="2"/>
    </font>
    <font>
      <sz val="11"/>
      <color theme="1"/>
      <name val="Calibri"/>
      <family val="2"/>
      <scheme val="minor"/>
    </font>
    <font>
      <sz val="11"/>
      <color theme="0"/>
      <name val="Calibri"/>
      <family val="2"/>
      <scheme val="minor"/>
    </font>
    <font>
      <sz val="11"/>
      <color theme="1"/>
      <name val="Calibri"/>
      <family val="2"/>
      <scheme val="minor"/>
    </font>
    <font>
      <b/>
      <sz val="10"/>
      <color indexed="57"/>
      <name val="Arial"/>
      <family val="2"/>
    </font>
    <font>
      <sz val="9"/>
      <color indexed="81"/>
      <name val="Tahoma"/>
      <family val="2"/>
    </font>
    <font>
      <b/>
      <sz val="9"/>
      <color indexed="81"/>
      <name val="Tahoma"/>
      <family val="2"/>
    </font>
    <font>
      <b/>
      <vertAlign val="subscript"/>
      <sz val="10"/>
      <name val="Arial"/>
      <family val="2"/>
    </font>
    <font>
      <b/>
      <sz val="11"/>
      <color theme="0"/>
      <name val="Calibri"/>
      <family val="2"/>
      <scheme val="minor"/>
    </font>
    <font>
      <b/>
      <sz val="11"/>
      <color theme="1"/>
      <name val="Calibri"/>
      <family val="2"/>
      <scheme val="minor"/>
    </font>
    <font>
      <b/>
      <u/>
      <sz val="10"/>
      <name val="Arial"/>
      <family val="2"/>
    </font>
    <font>
      <i/>
      <sz val="10"/>
      <color indexed="12"/>
      <name val="Arial"/>
      <family val="2"/>
    </font>
    <font>
      <sz val="10"/>
      <color indexed="17"/>
      <name val="Arial"/>
      <family val="2"/>
    </font>
    <font>
      <sz val="10"/>
      <color rgb="FF008000"/>
      <name val="Arial"/>
      <family val="2"/>
    </font>
    <font>
      <sz val="9"/>
      <name val="Arial"/>
      <family val="2"/>
    </font>
    <font>
      <sz val="10"/>
      <color theme="1"/>
      <name val="Arial"/>
      <family val="2"/>
    </font>
    <font>
      <sz val="11"/>
      <color theme="1"/>
      <name val="Arial"/>
      <family val="2"/>
    </font>
  </fonts>
  <fills count="13">
    <fill>
      <patternFill patternType="none"/>
    </fill>
    <fill>
      <patternFill patternType="gray125"/>
    </fill>
    <fill>
      <patternFill patternType="solid">
        <fgColor rgb="FF1F497D"/>
        <bgColor indexed="64"/>
      </patternFill>
    </fill>
    <fill>
      <patternFill patternType="solid">
        <fgColor rgb="FFFFFF00"/>
        <bgColor indexed="64"/>
      </patternFill>
    </fill>
    <fill>
      <patternFill patternType="solid">
        <fgColor theme="3"/>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00B050"/>
        <bgColor indexed="64"/>
      </patternFill>
    </fill>
    <fill>
      <patternFill patternType="solid">
        <fgColor theme="4"/>
        <bgColor theme="4"/>
      </patternFill>
    </fill>
    <fill>
      <patternFill patternType="solid">
        <fgColor theme="4" tint="-0.249977111117893"/>
        <bgColor indexed="64"/>
      </patternFill>
    </fill>
    <fill>
      <patternFill patternType="solid">
        <fgColor theme="6"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medium">
        <color indexed="64"/>
      </bottom>
      <diagonal/>
    </border>
    <border>
      <left style="thin">
        <color theme="0"/>
      </left>
      <right/>
      <top style="thin">
        <color theme="0"/>
      </top>
      <bottom/>
      <diagonal/>
    </border>
    <border>
      <left/>
      <right style="thin">
        <color theme="0"/>
      </right>
      <top style="thin">
        <color theme="0"/>
      </top>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theme="0"/>
      </top>
      <bottom/>
      <diagonal/>
    </border>
    <border>
      <left/>
      <right style="medium">
        <color indexed="64"/>
      </right>
      <top style="medium">
        <color indexed="64"/>
      </top>
      <bottom style="medium">
        <color indexed="64"/>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0"/>
      </right>
      <top/>
      <bottom/>
      <diagonal/>
    </border>
    <border>
      <left style="medium">
        <color indexed="64"/>
      </left>
      <right style="thin">
        <color indexed="64"/>
      </right>
      <top style="medium">
        <color indexed="64"/>
      </top>
      <bottom/>
      <diagonal/>
    </border>
    <border>
      <left style="thin">
        <color indexed="64"/>
      </left>
      <right style="double">
        <color indexed="64"/>
      </right>
      <top style="medium">
        <color indexed="64"/>
      </top>
      <bottom style="thin">
        <color indexed="64"/>
      </bottom>
      <diagonal/>
    </border>
    <border>
      <left/>
      <right/>
      <top style="medium">
        <color indexed="64"/>
      </top>
      <bottom style="thin">
        <color indexed="64"/>
      </bottom>
      <diagonal/>
    </border>
    <border>
      <left/>
      <right style="thin">
        <color theme="0"/>
      </right>
      <top style="medium">
        <color indexed="64"/>
      </top>
      <bottom style="thin">
        <color indexed="64"/>
      </bottom>
      <diagonal/>
    </border>
    <border>
      <left style="thin">
        <color theme="0"/>
      </left>
      <right style="thin">
        <color theme="0"/>
      </right>
      <top style="medium">
        <color indexed="64"/>
      </top>
      <bottom style="thin">
        <color indexed="64"/>
      </bottom>
      <diagonal/>
    </border>
    <border>
      <left style="thin">
        <color theme="0"/>
      </left>
      <right style="double">
        <color indexed="64"/>
      </right>
      <top style="medium">
        <color indexed="64"/>
      </top>
      <bottom style="thin">
        <color indexed="64"/>
      </bottom>
      <diagonal/>
    </border>
    <border>
      <left style="thin">
        <color theme="0"/>
      </left>
      <right/>
      <top style="medium">
        <color indexed="64"/>
      </top>
      <bottom style="thin">
        <color indexed="64"/>
      </bottom>
      <diagonal/>
    </border>
    <border>
      <left style="thin">
        <color theme="0"/>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dashDotDot">
        <color indexed="64"/>
      </bottom>
      <diagonal/>
    </border>
    <border>
      <left style="medium">
        <color indexed="64"/>
      </left>
      <right/>
      <top style="medium">
        <color indexed="64"/>
      </top>
      <bottom style="medium">
        <color indexed="64"/>
      </bottom>
      <diagonal/>
    </border>
    <border>
      <left/>
      <right/>
      <top style="thin">
        <color indexed="64"/>
      </top>
      <bottom style="dashDotDot">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4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20" fillId="0" borderId="0"/>
  </cellStyleXfs>
  <cellXfs count="293">
    <xf numFmtId="0" fontId="0" fillId="0" borderId="0" xfId="0"/>
    <xf numFmtId="0" fontId="1" fillId="0" borderId="0" xfId="0" applyFont="1"/>
    <xf numFmtId="0" fontId="3" fillId="0" borderId="0" xfId="0" applyFont="1" applyBorder="1" applyAlignment="1">
      <alignment horizontal="center" vertical="center"/>
    </xf>
    <xf numFmtId="0" fontId="3" fillId="0" borderId="0" xfId="0" applyFont="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top" wrapText="1"/>
    </xf>
    <xf numFmtId="0" fontId="1" fillId="0" borderId="1" xfId="0" applyFont="1" applyBorder="1" applyAlignment="1">
      <alignment horizontal="center" vertical="center"/>
    </xf>
    <xf numFmtId="3" fontId="1" fillId="0" borderId="1" xfId="0" applyNumberFormat="1" applyFont="1" applyBorder="1" applyAlignment="1">
      <alignment vertical="center"/>
    </xf>
    <xf numFmtId="3" fontId="1" fillId="0" borderId="1" xfId="0" applyNumberFormat="1" applyFont="1" applyBorder="1" applyAlignment="1">
      <alignment horizontal="center" vertical="center"/>
    </xf>
    <xf numFmtId="0" fontId="1" fillId="0" borderId="0" xfId="0" applyFont="1" applyBorder="1"/>
    <xf numFmtId="164" fontId="1" fillId="0" borderId="0" xfId="0" applyNumberFormat="1" applyFont="1" applyBorder="1" applyAlignment="1">
      <alignment wrapText="1"/>
    </xf>
    <xf numFmtId="3" fontId="1" fillId="0" borderId="1" xfId="0" applyNumberFormat="1" applyFont="1" applyBorder="1" applyAlignment="1">
      <alignment horizontal="right" vertical="center"/>
    </xf>
    <xf numFmtId="0" fontId="1" fillId="0" borderId="1" xfId="0" applyFont="1" applyBorder="1" applyAlignment="1">
      <alignment vertical="center"/>
    </xf>
    <xf numFmtId="3" fontId="1" fillId="0" borderId="11" xfId="0" applyNumberFormat="1" applyFont="1" applyBorder="1" applyAlignment="1">
      <alignment vertical="center"/>
    </xf>
    <xf numFmtId="0" fontId="1" fillId="0" borderId="0" xfId="0" applyFont="1" applyBorder="1" applyAlignment="1">
      <alignment vertical="center"/>
    </xf>
    <xf numFmtId="3" fontId="1" fillId="0" borderId="0" xfId="0" applyNumberFormat="1" applyFont="1" applyBorder="1" applyAlignment="1">
      <alignment vertical="center"/>
    </xf>
    <xf numFmtId="3" fontId="1" fillId="0" borderId="0" xfId="0" applyNumberFormat="1" applyFont="1" applyBorder="1" applyAlignment="1">
      <alignment horizontal="center" vertical="center"/>
    </xf>
    <xf numFmtId="3" fontId="2" fillId="0" borderId="0" xfId="0" applyNumberFormat="1" applyFont="1" applyFill="1" applyBorder="1" applyAlignment="1">
      <alignment vertical="center"/>
    </xf>
    <xf numFmtId="0" fontId="1" fillId="0" borderId="0" xfId="0" applyFont="1" applyAlignment="1">
      <alignment vertical="center"/>
    </xf>
    <xf numFmtId="0" fontId="5" fillId="0" borderId="0" xfId="0" applyFont="1" applyBorder="1" applyAlignment="1">
      <alignment vertical="center"/>
    </xf>
    <xf numFmtId="3" fontId="5" fillId="0" borderId="0" xfId="0" applyNumberFormat="1" applyFont="1" applyFill="1" applyBorder="1" applyAlignment="1">
      <alignment vertical="center"/>
    </xf>
    <xf numFmtId="3" fontId="1" fillId="0" borderId="0" xfId="0" applyNumberFormat="1" applyFont="1" applyFill="1" applyBorder="1" applyAlignment="1">
      <alignment horizontal="center" vertical="center"/>
    </xf>
    <xf numFmtId="3" fontId="5" fillId="0" borderId="0" xfId="0" applyNumberFormat="1" applyFont="1" applyFill="1" applyBorder="1" applyAlignment="1" applyProtection="1">
      <alignment vertical="center"/>
      <protection locked="0"/>
    </xf>
    <xf numFmtId="0" fontId="2" fillId="0" borderId="0" xfId="0" applyFont="1" applyBorder="1"/>
    <xf numFmtId="3" fontId="2" fillId="0" borderId="0" xfId="0" applyNumberFormat="1" applyFont="1" applyBorder="1" applyAlignment="1"/>
    <xf numFmtId="0" fontId="2" fillId="0" borderId="0" xfId="0" applyFont="1"/>
    <xf numFmtId="0" fontId="1" fillId="0" borderId="0" xfId="0" applyFont="1" applyAlignment="1">
      <alignment horizontal="center" vertical="center"/>
    </xf>
    <xf numFmtId="0" fontId="6" fillId="0" borderId="0" xfId="0" applyFont="1"/>
    <xf numFmtId="44" fontId="0" fillId="0" borderId="0" xfId="1" applyFont="1"/>
    <xf numFmtId="166" fontId="0" fillId="0" borderId="0" xfId="0" applyNumberFormat="1"/>
    <xf numFmtId="165" fontId="0" fillId="0" borderId="0" xfId="2" applyNumberFormat="1" applyFont="1"/>
    <xf numFmtId="166" fontId="1" fillId="5" borderId="1" xfId="2" applyNumberFormat="1" applyFont="1" applyFill="1" applyBorder="1" applyAlignment="1">
      <alignment vertical="center"/>
    </xf>
    <xf numFmtId="167" fontId="1" fillId="0" borderId="1" xfId="1" applyNumberFormat="1" applyFont="1" applyFill="1" applyBorder="1" applyAlignment="1">
      <alignment vertical="center"/>
    </xf>
    <xf numFmtId="167" fontId="1" fillId="0" borderId="1" xfId="1" applyNumberFormat="1" applyFont="1" applyBorder="1" applyAlignment="1">
      <alignment vertical="center"/>
    </xf>
    <xf numFmtId="167" fontId="1" fillId="5" borderId="1" xfId="1" applyNumberFormat="1" applyFont="1" applyFill="1" applyBorder="1" applyAlignment="1">
      <alignment vertical="center"/>
    </xf>
    <xf numFmtId="167" fontId="1" fillId="7" borderId="1" xfId="1" applyNumberFormat="1" applyFont="1" applyFill="1" applyBorder="1" applyAlignment="1">
      <alignment vertical="center"/>
    </xf>
    <xf numFmtId="167" fontId="1" fillId="8" borderId="1" xfId="1" applyNumberFormat="1" applyFont="1" applyFill="1" applyBorder="1" applyAlignment="1">
      <alignment vertical="center"/>
    </xf>
    <xf numFmtId="167" fontId="2" fillId="8" borderId="1" xfId="1" applyNumberFormat="1" applyFont="1" applyFill="1" applyBorder="1" applyAlignment="1">
      <alignment vertical="center"/>
    </xf>
    <xf numFmtId="3" fontId="1" fillId="6" borderId="1" xfId="0" applyNumberFormat="1" applyFont="1" applyFill="1" applyBorder="1" applyAlignment="1">
      <alignment vertical="center"/>
    </xf>
    <xf numFmtId="167" fontId="1" fillId="6" borderId="1" xfId="1" applyNumberFormat="1" applyFont="1" applyFill="1" applyBorder="1" applyAlignment="1">
      <alignment vertical="center"/>
    </xf>
    <xf numFmtId="9" fontId="0" fillId="0" borderId="0" xfId="2" applyFont="1"/>
    <xf numFmtId="165" fontId="9" fillId="0" borderId="0" xfId="2" applyNumberFormat="1" applyFont="1"/>
    <xf numFmtId="10" fontId="0" fillId="0" borderId="0" xfId="2" applyNumberFormat="1" applyFont="1"/>
    <xf numFmtId="167" fontId="0" fillId="0" borderId="0" xfId="1" applyNumberFormat="1" applyFont="1"/>
    <xf numFmtId="167" fontId="9" fillId="0" borderId="0" xfId="1" applyNumberFormat="1" applyFont="1"/>
    <xf numFmtId="167" fontId="1" fillId="0" borderId="1" xfId="1" applyNumberFormat="1" applyFont="1" applyBorder="1" applyAlignment="1">
      <alignment vertical="center"/>
    </xf>
    <xf numFmtId="0" fontId="2" fillId="0" borderId="1" xfId="0" applyFont="1" applyBorder="1" applyAlignment="1">
      <alignment horizontal="center" vertical="center"/>
    </xf>
    <xf numFmtId="3" fontId="1" fillId="0" borderId="1" xfId="0" applyNumberFormat="1" applyFont="1" applyBorder="1" applyAlignment="1">
      <alignment vertical="center"/>
    </xf>
    <xf numFmtId="0" fontId="1" fillId="0" borderId="1" xfId="0" applyFont="1" applyBorder="1"/>
    <xf numFmtId="167" fontId="1" fillId="0" borderId="1" xfId="0" applyNumberFormat="1" applyFont="1" applyBorder="1"/>
    <xf numFmtId="167" fontId="1" fillId="0" borderId="0" xfId="0" applyNumberFormat="1" applyFont="1" applyBorder="1"/>
    <xf numFmtId="0" fontId="2" fillId="0" borderId="1" xfId="0" applyFont="1" applyBorder="1" applyAlignment="1">
      <alignment horizontal="center"/>
    </xf>
    <xf numFmtId="0" fontId="2" fillId="0" borderId="4" xfId="0" applyFont="1" applyBorder="1" applyAlignment="1">
      <alignment horizontal="center"/>
    </xf>
    <xf numFmtId="167" fontId="1" fillId="5" borderId="1" xfId="0" applyNumberFormat="1" applyFont="1" applyFill="1" applyBorder="1"/>
    <xf numFmtId="0" fontId="0" fillId="0" borderId="0" xfId="0" applyAlignment="1">
      <alignment horizontal="center"/>
    </xf>
    <xf numFmtId="9" fontId="0" fillId="0" borderId="0" xfId="0" applyNumberFormat="1"/>
    <xf numFmtId="0" fontId="2" fillId="0" borderId="11" xfId="0" applyFont="1" applyBorder="1" applyAlignment="1">
      <alignment horizontal="center"/>
    </xf>
    <xf numFmtId="0" fontId="2" fillId="0" borderId="14" xfId="0" applyFont="1" applyBorder="1" applyAlignment="1">
      <alignment horizontal="center" vertical="center"/>
    </xf>
    <xf numFmtId="43" fontId="1" fillId="5" borderId="1" xfId="3" applyFont="1" applyFill="1" applyBorder="1"/>
    <xf numFmtId="167" fontId="1" fillId="7" borderId="1" xfId="0" applyNumberFormat="1" applyFont="1" applyFill="1" applyBorder="1"/>
    <xf numFmtId="0" fontId="2" fillId="0" borderId="4" xfId="0" applyFont="1" applyBorder="1" applyAlignment="1">
      <alignment horizontal="center" vertical="center"/>
    </xf>
    <xf numFmtId="0" fontId="2" fillId="0" borderId="10" xfId="0" applyFont="1" applyBorder="1" applyAlignment="1">
      <alignment horizontal="center"/>
    </xf>
    <xf numFmtId="167" fontId="1" fillId="0" borderId="4" xfId="0" applyNumberFormat="1" applyFont="1" applyBorder="1"/>
    <xf numFmtId="0" fontId="1" fillId="0" borderId="4" xfId="0" applyFont="1" applyBorder="1"/>
    <xf numFmtId="0" fontId="2" fillId="0" borderId="20" xfId="0" applyFont="1" applyBorder="1" applyAlignment="1">
      <alignment horizontal="center"/>
    </xf>
    <xf numFmtId="43" fontId="2" fillId="8" borderId="21" xfId="3" applyFont="1" applyFill="1" applyBorder="1"/>
    <xf numFmtId="167" fontId="1" fillId="5" borderId="4" xfId="0" applyNumberFormat="1" applyFont="1" applyFill="1" applyBorder="1"/>
    <xf numFmtId="4" fontId="0" fillId="0" borderId="0" xfId="0" applyNumberFormat="1"/>
    <xf numFmtId="43" fontId="0" fillId="0" borderId="0" xfId="3" applyFont="1"/>
    <xf numFmtId="0" fontId="14" fillId="10" borderId="24" xfId="0" applyFont="1" applyFill="1" applyBorder="1"/>
    <xf numFmtId="0" fontId="14" fillId="10" borderId="25" xfId="0" applyFont="1" applyFill="1" applyBorder="1"/>
    <xf numFmtId="43" fontId="0" fillId="0" borderId="0" xfId="0" applyNumberFormat="1"/>
    <xf numFmtId="0" fontId="0" fillId="0" borderId="1" xfId="0" applyBorder="1"/>
    <xf numFmtId="0" fontId="0" fillId="9" borderId="1" xfId="0" applyFill="1" applyBorder="1"/>
    <xf numFmtId="0" fontId="0" fillId="9" borderId="0" xfId="0" applyFill="1"/>
    <xf numFmtId="1" fontId="1" fillId="0" borderId="1" xfId="0" applyNumberFormat="1" applyFont="1" applyBorder="1"/>
    <xf numFmtId="0" fontId="2" fillId="12" borderId="1" xfId="0" applyFont="1" applyFill="1" applyBorder="1" applyAlignment="1">
      <alignment horizontal="center"/>
    </xf>
    <xf numFmtId="0" fontId="16" fillId="0" borderId="0" xfId="0" applyFont="1"/>
    <xf numFmtId="168" fontId="0" fillId="0" borderId="0" xfId="0" applyNumberFormat="1"/>
    <xf numFmtId="0" fontId="0" fillId="0" borderId="0" xfId="0" applyFill="1" applyBorder="1"/>
    <xf numFmtId="0" fontId="10" fillId="0" borderId="0" xfId="0" applyFont="1" applyFill="1" applyBorder="1" applyAlignment="1">
      <alignment horizontal="center"/>
    </xf>
    <xf numFmtId="168" fontId="0" fillId="0" borderId="0" xfId="0" applyNumberFormat="1" applyFill="1" applyBorder="1"/>
    <xf numFmtId="0" fontId="0" fillId="0" borderId="0" xfId="0" applyFont="1" applyAlignment="1">
      <alignment horizontal="justify" vertical="top" wrapText="1"/>
    </xf>
    <xf numFmtId="0" fontId="10" fillId="0" borderId="0" xfId="0" applyFont="1" applyAlignment="1">
      <alignment vertical="top"/>
    </xf>
    <xf numFmtId="0" fontId="1" fillId="0" borderId="0" xfId="0" applyFont="1" applyAlignment="1">
      <alignment vertical="top"/>
    </xf>
    <xf numFmtId="0" fontId="0" fillId="0" borderId="0" xfId="0" applyFont="1" applyAlignment="1">
      <alignment vertical="top"/>
    </xf>
    <xf numFmtId="0" fontId="17" fillId="0" borderId="0" xfId="0" applyFont="1" applyAlignment="1">
      <alignment vertical="top" wrapText="1"/>
    </xf>
    <xf numFmtId="0" fontId="0" fillId="0" borderId="0" xfId="0" applyFont="1" applyAlignment="1">
      <alignment vertical="top" wrapText="1"/>
    </xf>
    <xf numFmtId="0" fontId="0" fillId="0" borderId="0" xfId="0" applyFill="1"/>
    <xf numFmtId="0" fontId="15" fillId="0" borderId="0" xfId="0" applyFont="1"/>
    <xf numFmtId="0" fontId="19" fillId="0" borderId="0" xfId="0" applyFont="1" applyAlignment="1">
      <alignment vertical="top" wrapText="1"/>
    </xf>
    <xf numFmtId="0" fontId="2" fillId="12" borderId="4" xfId="0" applyFont="1" applyFill="1" applyBorder="1" applyAlignment="1">
      <alignment horizontal="center"/>
    </xf>
    <xf numFmtId="0" fontId="2" fillId="0" borderId="21" xfId="0" applyFont="1" applyBorder="1" applyAlignment="1">
      <alignment vertical="center"/>
    </xf>
    <xf numFmtId="167" fontId="1" fillId="7" borderId="21" xfId="0" applyNumberFormat="1" applyFont="1" applyFill="1" applyBorder="1"/>
    <xf numFmtId="0" fontId="14" fillId="11" borderId="0" xfId="0" applyFont="1" applyFill="1" applyAlignment="1">
      <alignment horizontal="center"/>
    </xf>
    <xf numFmtId="0" fontId="2" fillId="0" borderId="29" xfId="0" applyFont="1" applyBorder="1" applyAlignment="1">
      <alignment horizontal="center"/>
    </xf>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xf numFmtId="0" fontId="2" fillId="0" borderId="33" xfId="0" applyFont="1" applyBorder="1" applyAlignment="1">
      <alignment horizontal="center"/>
    </xf>
    <xf numFmtId="0" fontId="2" fillId="0" borderId="34" xfId="0" applyFont="1" applyBorder="1" applyAlignment="1">
      <alignment horizontal="center"/>
    </xf>
    <xf numFmtId="0" fontId="2" fillId="0" borderId="38" xfId="0" applyFont="1" applyBorder="1" applyAlignment="1">
      <alignment horizontal="center"/>
    </xf>
    <xf numFmtId="167" fontId="1" fillId="5" borderId="39" xfId="0" applyNumberFormat="1" applyFont="1" applyFill="1" applyBorder="1"/>
    <xf numFmtId="167" fontId="1" fillId="8" borderId="38" xfId="0" applyNumberFormat="1" applyFont="1" applyFill="1" applyBorder="1"/>
    <xf numFmtId="167" fontId="1" fillId="5" borderId="40" xfId="0" applyNumberFormat="1" applyFont="1" applyFill="1" applyBorder="1"/>
    <xf numFmtId="167" fontId="1" fillId="7" borderId="41" xfId="0" applyNumberFormat="1" applyFont="1" applyFill="1" applyBorder="1"/>
    <xf numFmtId="0" fontId="1" fillId="0" borderId="42" xfId="0" applyFont="1" applyBorder="1"/>
    <xf numFmtId="167" fontId="1" fillId="5" borderId="42" xfId="0" applyNumberFormat="1" applyFont="1" applyFill="1" applyBorder="1"/>
    <xf numFmtId="0" fontId="1" fillId="0" borderId="16" xfId="0" applyFont="1" applyBorder="1"/>
    <xf numFmtId="1" fontId="1" fillId="0" borderId="16" xfId="0" applyNumberFormat="1" applyFont="1" applyBorder="1"/>
    <xf numFmtId="167" fontId="1" fillId="5" borderId="16" xfId="0" applyNumberFormat="1" applyFont="1" applyFill="1" applyBorder="1"/>
    <xf numFmtId="167" fontId="1" fillId="7" borderId="16" xfId="0" applyNumberFormat="1" applyFont="1" applyFill="1" applyBorder="1"/>
    <xf numFmtId="43" fontId="1" fillId="5" borderId="16" xfId="3" applyFont="1" applyFill="1" applyBorder="1"/>
    <xf numFmtId="43" fontId="2" fillId="8" borderId="41" xfId="3" applyFont="1" applyFill="1" applyBorder="1"/>
    <xf numFmtId="167" fontId="1" fillId="8" borderId="43" xfId="0" applyNumberFormat="1" applyFont="1" applyFill="1" applyBorder="1"/>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6" borderId="1" xfId="0" applyFont="1" applyFill="1" applyBorder="1" applyAlignment="1">
      <alignment horizontal="center"/>
    </xf>
    <xf numFmtId="0" fontId="1" fillId="12" borderId="1" xfId="0" applyFont="1" applyFill="1" applyBorder="1" applyAlignment="1">
      <alignment horizontal="center"/>
    </xf>
    <xf numFmtId="3" fontId="1" fillId="6" borderId="1" xfId="0" applyNumberFormat="1" applyFont="1" applyFill="1" applyBorder="1" applyAlignment="1">
      <alignment horizontal="center" vertical="center"/>
    </xf>
    <xf numFmtId="0" fontId="1" fillId="0" borderId="44" xfId="4" applyFont="1" applyBorder="1" applyAlignment="1">
      <alignment vertical="center"/>
    </xf>
    <xf numFmtId="3" fontId="1" fillId="0" borderId="44" xfId="4" applyNumberFormat="1" applyFont="1" applyBorder="1" applyAlignment="1">
      <alignment vertical="center"/>
    </xf>
    <xf numFmtId="0" fontId="1" fillId="0" borderId="0" xfId="4" applyFont="1" applyBorder="1" applyAlignment="1">
      <alignment vertical="center"/>
    </xf>
    <xf numFmtId="3" fontId="1" fillId="0" borderId="0" xfId="4" applyNumberFormat="1" applyFont="1" applyBorder="1" applyAlignment="1">
      <alignment vertical="center"/>
    </xf>
    <xf numFmtId="0" fontId="1" fillId="0" borderId="0" xfId="4" applyFont="1" applyAlignment="1">
      <alignment vertical="center"/>
    </xf>
    <xf numFmtId="3" fontId="1" fillId="0" borderId="0" xfId="4" applyNumberFormat="1" applyFont="1" applyAlignment="1">
      <alignment vertical="center"/>
    </xf>
    <xf numFmtId="3" fontId="2" fillId="0" borderId="3" xfId="4" applyNumberFormat="1" applyFont="1" applyBorder="1" applyAlignment="1">
      <alignment vertical="center"/>
    </xf>
    <xf numFmtId="0" fontId="2" fillId="0" borderId="0" xfId="4" applyFont="1" applyAlignment="1">
      <alignment vertical="center"/>
    </xf>
    <xf numFmtId="0" fontId="4" fillId="2" borderId="1" xfId="4" applyFont="1" applyFill="1" applyBorder="1" applyAlignment="1">
      <alignment horizontal="center" vertical="center"/>
    </xf>
    <xf numFmtId="3" fontId="4" fillId="2" borderId="1" xfId="4" applyNumberFormat="1" applyFont="1" applyFill="1" applyBorder="1" applyAlignment="1">
      <alignment horizontal="center" vertical="center"/>
    </xf>
    <xf numFmtId="3" fontId="2" fillId="0" borderId="3" xfId="4" applyNumberFormat="1" applyFont="1" applyBorder="1" applyAlignment="1">
      <alignment horizontal="center" vertical="center"/>
    </xf>
    <xf numFmtId="0" fontId="1" fillId="0" borderId="12" xfId="4" applyFont="1" applyBorder="1" applyAlignment="1">
      <alignment vertical="center"/>
    </xf>
    <xf numFmtId="0" fontId="1" fillId="0" borderId="13" xfId="4" applyFont="1" applyBorder="1" applyAlignment="1">
      <alignment vertical="center"/>
    </xf>
    <xf numFmtId="0" fontId="1" fillId="0" borderId="5" xfId="4" applyFont="1" applyBorder="1" applyAlignment="1">
      <alignment vertical="center"/>
    </xf>
    <xf numFmtId="3" fontId="1" fillId="0" borderId="12" xfId="4" applyNumberFormat="1" applyFont="1" applyBorder="1" applyAlignment="1">
      <alignment vertical="center"/>
    </xf>
    <xf numFmtId="3" fontId="1" fillId="0" borderId="13" xfId="4" applyNumberFormat="1" applyFont="1" applyBorder="1" applyAlignment="1">
      <alignment vertical="center"/>
    </xf>
    <xf numFmtId="3" fontId="1" fillId="0" borderId="5" xfId="4" applyNumberFormat="1" applyFont="1" applyBorder="1" applyAlignment="1">
      <alignment vertical="center"/>
    </xf>
    <xf numFmtId="0" fontId="1" fillId="0" borderId="9" xfId="4" applyFont="1" applyBorder="1" applyAlignment="1">
      <alignment vertical="center"/>
    </xf>
    <xf numFmtId="3" fontId="1" fillId="0" borderId="9" xfId="4" applyNumberFormat="1" applyFont="1" applyBorder="1" applyAlignment="1">
      <alignment vertical="center"/>
    </xf>
    <xf numFmtId="3" fontId="1" fillId="0" borderId="7" xfId="4" applyNumberFormat="1" applyFont="1" applyBorder="1" applyAlignment="1">
      <alignment vertical="center"/>
    </xf>
    <xf numFmtId="0" fontId="1" fillId="0" borderId="14" xfId="4" applyFont="1" applyBorder="1" applyAlignment="1">
      <alignment vertical="center"/>
    </xf>
    <xf numFmtId="0" fontId="1" fillId="0" borderId="15" xfId="4" applyFont="1" applyBorder="1" applyAlignment="1">
      <alignment vertical="center"/>
    </xf>
    <xf numFmtId="0" fontId="1" fillId="0" borderId="10" xfId="4" applyFont="1" applyBorder="1" applyAlignment="1">
      <alignment vertical="center"/>
    </xf>
    <xf numFmtId="3" fontId="1" fillId="0" borderId="14" xfId="4" applyNumberFormat="1" applyFont="1" applyBorder="1" applyAlignment="1">
      <alignment horizontal="center" vertical="center"/>
    </xf>
    <xf numFmtId="3" fontId="1" fillId="0" borderId="15" xfId="4" applyNumberFormat="1" applyFont="1" applyBorder="1" applyAlignment="1">
      <alignment vertical="center"/>
    </xf>
    <xf numFmtId="3" fontId="1" fillId="0" borderId="10" xfId="4" applyNumberFormat="1" applyFont="1" applyBorder="1" applyAlignment="1">
      <alignment vertical="center"/>
    </xf>
    <xf numFmtId="3" fontId="2" fillId="0" borderId="1" xfId="4" applyNumberFormat="1" applyFont="1" applyBorder="1" applyAlignment="1">
      <alignment horizontal="center" vertical="center"/>
    </xf>
    <xf numFmtId="0" fontId="21" fillId="0" borderId="0" xfId="0" applyFont="1" applyAlignment="1">
      <alignment vertical="center"/>
    </xf>
    <xf numFmtId="0" fontId="22" fillId="0" borderId="0" xfId="0" applyFont="1"/>
    <xf numFmtId="0" fontId="1" fillId="0" borderId="15" xfId="0" applyFont="1" applyBorder="1" applyAlignment="1"/>
    <xf numFmtId="15" fontId="1" fillId="0" borderId="2" xfId="4" applyNumberFormat="1" applyFont="1" applyBorder="1" applyAlignment="1">
      <alignment horizontal="center" vertical="center"/>
    </xf>
    <xf numFmtId="15" fontId="1" fillId="0" borderId="4" xfId="4" applyNumberFormat="1" applyFont="1" applyBorder="1" applyAlignment="1">
      <alignment horizontal="center" vertical="center"/>
    </xf>
    <xf numFmtId="3" fontId="2" fillId="0" borderId="0" xfId="4" applyNumberFormat="1" applyFont="1" applyBorder="1" applyAlignment="1">
      <alignment horizontal="center" vertical="center"/>
    </xf>
    <xf numFmtId="15" fontId="1" fillId="0" borderId="0" xfId="4" applyNumberFormat="1" applyFont="1" applyBorder="1" applyAlignment="1">
      <alignment horizontal="center" vertical="center"/>
    </xf>
    <xf numFmtId="0" fontId="22" fillId="0" borderId="0" xfId="0" applyFont="1" applyBorder="1"/>
    <xf numFmtId="0" fontId="1" fillId="0" borderId="46" xfId="4" applyFont="1" applyBorder="1" applyAlignment="1">
      <alignment vertical="center"/>
    </xf>
    <xf numFmtId="3" fontId="1" fillId="0" borderId="46" xfId="4" applyNumberFormat="1" applyFont="1" applyBorder="1" applyAlignment="1">
      <alignment vertical="center"/>
    </xf>
    <xf numFmtId="0" fontId="3" fillId="0" borderId="13" xfId="0" applyFont="1" applyBorder="1" applyAlignment="1"/>
    <xf numFmtId="0" fontId="1" fillId="0" borderId="1" xfId="0" applyFont="1" applyBorder="1"/>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15"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3" xfId="0" applyFont="1" applyBorder="1" applyAlignment="1">
      <alignment horizontal="center" vertical="center"/>
    </xf>
    <xf numFmtId="15"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4" fillId="2" borderId="4" xfId="0" applyFont="1" applyFill="1" applyBorder="1" applyAlignment="1">
      <alignment horizontal="center" vertical="center"/>
    </xf>
    <xf numFmtId="0" fontId="1" fillId="0" borderId="1" xfId="0" applyFont="1" applyBorder="1"/>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4" fillId="2" borderId="6"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5" xfId="0" applyFont="1" applyFill="1" applyBorder="1"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1" xfId="0" applyFont="1" applyBorder="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4" fillId="2" borderId="5"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6" xfId="0" applyFont="1" applyFill="1" applyBorder="1" applyAlignment="1">
      <alignment horizontal="center" vertical="center"/>
    </xf>
    <xf numFmtId="0" fontId="4" fillId="2" borderId="11" xfId="0" applyFont="1" applyFill="1" applyBorder="1" applyAlignment="1">
      <alignment horizontal="center" vertical="center"/>
    </xf>
    <xf numFmtId="3" fontId="4" fillId="2" borderId="1" xfId="0" applyNumberFormat="1" applyFont="1" applyFill="1" applyBorder="1" applyAlignment="1">
      <alignment horizontal="center" vertical="center"/>
    </xf>
    <xf numFmtId="3" fontId="4" fillId="2" borderId="9" xfId="0" applyNumberFormat="1" applyFont="1" applyFill="1" applyBorder="1" applyAlignment="1">
      <alignment horizontal="center" vertical="center"/>
    </xf>
    <xf numFmtId="3" fontId="4" fillId="2" borderId="0" xfId="0" applyNumberFormat="1" applyFont="1" applyFill="1" applyBorder="1" applyAlignment="1">
      <alignment horizontal="center" vertical="center"/>
    </xf>
    <xf numFmtId="3" fontId="4" fillId="2" borderId="2" xfId="0" applyNumberFormat="1" applyFont="1" applyFill="1" applyBorder="1" applyAlignment="1">
      <alignment horizontal="center" vertical="center"/>
    </xf>
    <xf numFmtId="3" fontId="4" fillId="2" borderId="3" xfId="0" applyNumberFormat="1" applyFont="1" applyFill="1" applyBorder="1" applyAlignment="1">
      <alignment horizontal="center" vertical="center"/>
    </xf>
    <xf numFmtId="3" fontId="4" fillId="2" borderId="4" xfId="0" applyNumberFormat="1"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 xfId="0" applyFont="1" applyFill="1" applyBorder="1" applyAlignment="1">
      <alignment horizontal="center" vertical="center"/>
    </xf>
    <xf numFmtId="3" fontId="2" fillId="0" borderId="1" xfId="0" applyNumberFormat="1" applyFont="1" applyFill="1" applyBorder="1" applyAlignment="1">
      <alignment horizontal="left" vertical="center"/>
    </xf>
    <xf numFmtId="167" fontId="1" fillId="0" borderId="1" xfId="1" applyNumberFormat="1" applyFont="1" applyBorder="1" applyAlignment="1">
      <alignment vertical="center"/>
    </xf>
    <xf numFmtId="0" fontId="2" fillId="0" borderId="1" xfId="0" applyFont="1" applyBorder="1" applyAlignment="1">
      <alignment horizontal="center" vertical="center"/>
    </xf>
    <xf numFmtId="3" fontId="1" fillId="0" borderId="1" xfId="0" applyNumberFormat="1" applyFont="1" applyBorder="1" applyAlignment="1">
      <alignment vertical="center"/>
    </xf>
    <xf numFmtId="0" fontId="1" fillId="0" borderId="2" xfId="0" applyFont="1" applyBorder="1"/>
    <xf numFmtId="0" fontId="1" fillId="0" borderId="3" xfId="0" applyFont="1" applyBorder="1"/>
    <xf numFmtId="0" fontId="1" fillId="0" borderId="4" xfId="0" applyFont="1" applyBorder="1"/>
    <xf numFmtId="3" fontId="1" fillId="0" borderId="2" xfId="0" applyNumberFormat="1" applyFont="1" applyBorder="1" applyAlignment="1">
      <alignment vertical="center"/>
    </xf>
    <xf numFmtId="3" fontId="1" fillId="0" borderId="3" xfId="0" applyNumberFormat="1" applyFont="1" applyBorder="1" applyAlignment="1">
      <alignment vertical="center"/>
    </xf>
    <xf numFmtId="3" fontId="1" fillId="0" borderId="4" xfId="0" applyNumberFormat="1"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2" fillId="0" borderId="19" xfId="0" applyFont="1" applyBorder="1" applyAlignment="1">
      <alignment horizontal="center" vertical="center"/>
    </xf>
    <xf numFmtId="0" fontId="2" fillId="0" borderId="27"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12" xfId="0" applyFont="1" applyBorder="1" applyAlignment="1">
      <alignment horizontal="center" vertical="center"/>
    </xf>
    <xf numFmtId="0" fontId="2" fillId="0" borderId="5" xfId="0" applyFont="1" applyBorder="1" applyAlignment="1">
      <alignment horizontal="center" vertical="center"/>
    </xf>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36" xfId="0" applyFont="1" applyBorder="1" applyAlignment="1">
      <alignment horizontal="center"/>
    </xf>
    <xf numFmtId="16" fontId="1" fillId="0" borderId="2" xfId="0" applyNumberFormat="1" applyFont="1" applyBorder="1" applyAlignment="1">
      <alignment horizontal="center" vertical="center" wrapText="1"/>
    </xf>
    <xf numFmtId="16" fontId="1" fillId="0" borderId="3" xfId="0" applyNumberFormat="1" applyFont="1" applyBorder="1" applyAlignment="1">
      <alignment horizontal="center" vertical="center" wrapText="1"/>
    </xf>
    <xf numFmtId="16" fontId="3" fillId="0" borderId="2" xfId="0" applyNumberFormat="1" applyFont="1" applyBorder="1" applyAlignment="1">
      <alignment horizontal="center" vertical="center"/>
    </xf>
    <xf numFmtId="0" fontId="3" fillId="0" borderId="3" xfId="0" applyNumberFormat="1" applyFont="1" applyBorder="1" applyAlignment="1">
      <alignment horizontal="center" vertical="center"/>
    </xf>
    <xf numFmtId="0" fontId="3" fillId="0" borderId="4" xfId="0" applyNumberFormat="1" applyFont="1" applyBorder="1" applyAlignment="1">
      <alignment horizontal="center" vertical="center"/>
    </xf>
    <xf numFmtId="3" fontId="2" fillId="0" borderId="2" xfId="4" applyNumberFormat="1" applyFont="1" applyBorder="1" applyAlignment="1">
      <alignment horizontal="center" vertical="center"/>
    </xf>
    <xf numFmtId="3" fontId="2" fillId="0" borderId="3" xfId="4" applyNumberFormat="1" applyFont="1" applyBorder="1" applyAlignment="1">
      <alignment horizontal="center" vertical="center"/>
    </xf>
    <xf numFmtId="3" fontId="2" fillId="0" borderId="4" xfId="4" applyNumberFormat="1" applyFont="1" applyBorder="1" applyAlignment="1">
      <alignment horizontal="center" vertical="center"/>
    </xf>
    <xf numFmtId="3" fontId="4" fillId="2" borderId="1" xfId="4" applyNumberFormat="1" applyFont="1" applyFill="1" applyBorder="1" applyAlignment="1">
      <alignment horizontal="center" vertical="center"/>
    </xf>
    <xf numFmtId="0" fontId="1" fillId="0" borderId="15" xfId="4" applyFont="1" applyBorder="1" applyAlignment="1">
      <alignment horizontal="center" vertical="center"/>
    </xf>
    <xf numFmtId="0" fontId="1" fillId="0" borderId="10" xfId="4" applyFont="1" applyBorder="1" applyAlignment="1">
      <alignment horizontal="center" vertical="center"/>
    </xf>
    <xf numFmtId="0" fontId="1" fillId="0" borderId="3" xfId="4" applyFont="1" applyBorder="1" applyAlignment="1">
      <alignment horizontal="center" vertical="center"/>
    </xf>
    <xf numFmtId="0" fontId="1" fillId="0" borderId="4" xfId="4" applyFont="1" applyBorder="1" applyAlignment="1">
      <alignment horizontal="center" vertical="center"/>
    </xf>
    <xf numFmtId="0" fontId="2" fillId="0" borderId="1" xfId="4" applyFont="1" applyBorder="1" applyAlignment="1">
      <alignment horizontal="center" vertical="center" wrapText="1"/>
    </xf>
    <xf numFmtId="0" fontId="1" fillId="0" borderId="1" xfId="4" applyFont="1" applyBorder="1" applyAlignment="1">
      <alignment horizontal="center" vertical="center" wrapText="1"/>
    </xf>
    <xf numFmtId="3" fontId="1" fillId="0" borderId="2" xfId="4" applyNumberFormat="1" applyFont="1" applyBorder="1" applyAlignment="1">
      <alignment horizontal="right" vertical="center"/>
    </xf>
    <xf numFmtId="3" fontId="1" fillId="0" borderId="4" xfId="4" applyNumberFormat="1" applyFont="1" applyBorder="1" applyAlignment="1">
      <alignment horizontal="right" vertical="center"/>
    </xf>
    <xf numFmtId="0" fontId="4" fillId="2" borderId="2" xfId="4" applyFont="1" applyFill="1" applyBorder="1" applyAlignment="1">
      <alignment horizontal="center" vertical="center"/>
    </xf>
    <xf numFmtId="0" fontId="4" fillId="2" borderId="3" xfId="4" applyFont="1" applyFill="1" applyBorder="1" applyAlignment="1">
      <alignment horizontal="center" vertical="center"/>
    </xf>
    <xf numFmtId="0" fontId="4" fillId="2" borderId="4" xfId="4" applyFont="1" applyFill="1" applyBorder="1" applyAlignment="1">
      <alignment horizontal="center" vertical="center"/>
    </xf>
    <xf numFmtId="3" fontId="2" fillId="0" borderId="2" xfId="4" applyNumberFormat="1" applyFont="1" applyBorder="1" applyAlignment="1">
      <alignment horizontal="right" vertical="center"/>
    </xf>
    <xf numFmtId="3" fontId="2" fillId="0" borderId="4" xfId="4" applyNumberFormat="1" applyFont="1" applyBorder="1" applyAlignment="1">
      <alignment horizontal="right" vertical="center"/>
    </xf>
    <xf numFmtId="0" fontId="4" fillId="2" borderId="13" xfId="4" applyFont="1" applyFill="1" applyBorder="1" applyAlignment="1">
      <alignment horizontal="center"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4" xfId="4" applyFont="1" applyBorder="1" applyAlignment="1">
      <alignment horizontal="left" vertical="center"/>
    </xf>
    <xf numFmtId="0" fontId="4" fillId="2" borderId="1" xfId="4" applyFont="1" applyFill="1" applyBorder="1" applyAlignment="1">
      <alignment horizontal="center" vertical="center"/>
    </xf>
    <xf numFmtId="0" fontId="1" fillId="0" borderId="2" xfId="4" applyFont="1" applyBorder="1" applyAlignment="1">
      <alignment horizontal="left" vertical="center" wrapText="1"/>
    </xf>
    <xf numFmtId="0" fontId="1" fillId="0" borderId="3" xfId="4" applyFont="1" applyBorder="1" applyAlignment="1">
      <alignment horizontal="left" vertical="center" wrapText="1"/>
    </xf>
    <xf numFmtId="0" fontId="1" fillId="0" borderId="4" xfId="4" applyFont="1" applyBorder="1" applyAlignment="1">
      <alignment horizontal="left" vertical="center" wrapText="1"/>
    </xf>
    <xf numFmtId="3" fontId="1" fillId="0" borderId="2" xfId="4" applyNumberFormat="1" applyFont="1" applyBorder="1" applyAlignment="1">
      <alignment horizontal="center" vertical="center"/>
    </xf>
    <xf numFmtId="3" fontId="1" fillId="0" borderId="4" xfId="4" applyNumberFormat="1" applyFont="1" applyBorder="1" applyAlignment="1">
      <alignment horizontal="center" vertical="center"/>
    </xf>
    <xf numFmtId="15" fontId="2" fillId="0" borderId="1" xfId="4" applyNumberFormat="1" applyFont="1" applyBorder="1" applyAlignment="1">
      <alignment horizontal="center" vertical="center"/>
    </xf>
    <xf numFmtId="0" fontId="2" fillId="0" borderId="1" xfId="4" applyNumberFormat="1" applyFont="1" applyBorder="1" applyAlignment="1">
      <alignment horizontal="center" vertical="center"/>
    </xf>
    <xf numFmtId="3" fontId="2" fillId="0" borderId="1" xfId="4" applyNumberFormat="1" applyFont="1" applyBorder="1" applyAlignment="1">
      <alignment horizontal="center" vertical="center"/>
    </xf>
    <xf numFmtId="0" fontId="2" fillId="0" borderId="45" xfId="4" applyFont="1" applyFill="1" applyBorder="1" applyAlignment="1">
      <alignment horizontal="center" vertical="center"/>
    </xf>
    <xf numFmtId="0" fontId="2" fillId="0" borderId="23" xfId="4" applyFont="1" applyFill="1" applyBorder="1" applyAlignment="1">
      <alignment horizontal="center" vertical="center"/>
    </xf>
    <xf numFmtId="0" fontId="22" fillId="0" borderId="48" xfId="0" applyFont="1" applyBorder="1" applyAlignment="1">
      <alignment horizontal="center"/>
    </xf>
    <xf numFmtId="0" fontId="22" fillId="0" borderId="49" xfId="0" applyFont="1" applyBorder="1" applyAlignment="1">
      <alignment horizontal="center"/>
    </xf>
    <xf numFmtId="0" fontId="4" fillId="2" borderId="45" xfId="0" applyFont="1" applyFill="1" applyBorder="1" applyAlignment="1">
      <alignment horizontal="center" vertical="center"/>
    </xf>
    <xf numFmtId="0" fontId="4" fillId="2" borderId="47" xfId="0" applyFont="1" applyFill="1" applyBorder="1" applyAlignment="1">
      <alignment horizontal="center" vertical="center"/>
    </xf>
    <xf numFmtId="0" fontId="17" fillId="0" borderId="1" xfId="0" applyFont="1" applyBorder="1" applyAlignment="1">
      <alignment horizontal="center" vertical="top" wrapText="1"/>
    </xf>
    <xf numFmtId="0" fontId="0" fillId="0" borderId="1" xfId="0" applyFont="1" applyBorder="1" applyAlignment="1">
      <alignment horizontal="center" vertical="top" wrapText="1"/>
    </xf>
    <xf numFmtId="0" fontId="19" fillId="3" borderId="1" xfId="0" applyFont="1" applyFill="1" applyBorder="1" applyAlignment="1">
      <alignment horizontal="center" vertical="top" wrapText="1"/>
    </xf>
    <xf numFmtId="0" fontId="19" fillId="0" borderId="1" xfId="0" applyFont="1" applyBorder="1" applyAlignment="1">
      <alignment horizontal="center" vertical="top" wrapText="1"/>
    </xf>
    <xf numFmtId="0" fontId="10" fillId="0" borderId="1" xfId="0" applyFont="1" applyBorder="1" applyAlignment="1">
      <alignment horizontal="center" vertical="top" wrapText="1"/>
    </xf>
    <xf numFmtId="0" fontId="14" fillId="11" borderId="0" xfId="0" applyFont="1" applyFill="1" applyBorder="1" applyAlignment="1">
      <alignment horizontal="center"/>
    </xf>
    <xf numFmtId="0" fontId="14" fillId="11" borderId="26" xfId="0" applyFont="1" applyFill="1" applyBorder="1" applyAlignment="1">
      <alignment horizontal="center"/>
    </xf>
    <xf numFmtId="0" fontId="10" fillId="0" borderId="12" xfId="0" applyFont="1" applyBorder="1" applyAlignment="1">
      <alignment horizontal="center" vertical="top" wrapText="1"/>
    </xf>
    <xf numFmtId="0" fontId="10" fillId="0" borderId="13" xfId="0" applyFont="1" applyBorder="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0" xfId="0" applyFont="1" applyBorder="1" applyAlignment="1">
      <alignment horizontal="center" vertical="top" wrapText="1"/>
    </xf>
    <xf numFmtId="0" fontId="10" fillId="0" borderId="7" xfId="0" applyFont="1" applyBorder="1" applyAlignment="1">
      <alignment horizontal="center" vertical="top" wrapText="1"/>
    </xf>
    <xf numFmtId="0" fontId="10" fillId="0" borderId="14" xfId="0" applyFont="1" applyBorder="1" applyAlignment="1">
      <alignment horizontal="center" vertical="top" wrapText="1"/>
    </xf>
    <xf numFmtId="0" fontId="10" fillId="0" borderId="15" xfId="0" applyFont="1" applyBorder="1" applyAlignment="1">
      <alignment horizontal="center" vertical="top" wrapText="1"/>
    </xf>
    <xf numFmtId="0" fontId="10" fillId="0" borderId="10" xfId="0" applyFont="1" applyBorder="1" applyAlignment="1">
      <alignment horizontal="center" vertical="top" wrapText="1"/>
    </xf>
    <xf numFmtId="0" fontId="8" fillId="4" borderId="0" xfId="0" applyFont="1" applyFill="1" applyAlignment="1">
      <alignment horizontal="center"/>
    </xf>
    <xf numFmtId="0" fontId="14" fillId="11" borderId="17" xfId="0" applyFont="1" applyFill="1" applyBorder="1" applyAlignment="1">
      <alignment horizontal="center"/>
    </xf>
    <xf numFmtId="0" fontId="14" fillId="11" borderId="18" xfId="0" applyFont="1" applyFill="1" applyBorder="1" applyAlignment="1">
      <alignment horizontal="center"/>
    </xf>
    <xf numFmtId="0" fontId="14" fillId="11" borderId="22" xfId="0" applyFont="1" applyFill="1" applyBorder="1" applyAlignment="1">
      <alignment horizontal="center"/>
    </xf>
    <xf numFmtId="0" fontId="14" fillId="11" borderId="0" xfId="0" applyFont="1" applyFill="1" applyAlignment="1">
      <alignment horizontal="center"/>
    </xf>
  </cellXfs>
  <cellStyles count="5">
    <cellStyle name="Millares" xfId="3" builtinId="3"/>
    <cellStyle name="Moneda" xfId="1" builtinId="4"/>
    <cellStyle name="Normal" xfId="0" builtinId="0"/>
    <cellStyle name="Normal 2" xfId="4"/>
    <cellStyle name="Porcentaje" xfId="2" builtinId="5"/>
  </cellStyles>
  <dxfs count="18">
    <dxf>
      <numFmt numFmtId="13" formatCode="0%"/>
    </dxf>
    <dxf>
      <numFmt numFmtId="13"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theme="4" tint="0.39997558519241921"/>
        </top>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3" formatCode="0%"/>
    </dxf>
    <dxf>
      <numFmt numFmtId="13" formatCode="0%"/>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7" formatCode="_(&quot;$&quot;\ * #,##0_);_(&quot;$&quot;\ * \(#,##0\);_(&quot;$&quot;\ * &quot;-&quot;??_);_(@_)"/>
    </dxf>
    <dxf>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65" formatCode="0.0%"/>
    </dxf>
    <dxf>
      <font>
        <b val="0"/>
        <i val="0"/>
        <strike val="0"/>
        <condense val="0"/>
        <extend val="0"/>
        <outline val="0"/>
        <shadow val="0"/>
        <u val="none"/>
        <vertAlign val="baseline"/>
        <sz val="11"/>
        <color theme="1"/>
        <name val="Calibri"/>
        <scheme val="minor"/>
      </font>
      <numFmt numFmtId="165" formatCode="0.0%"/>
    </dxf>
    <dxf>
      <numFmt numFmtId="166" formatCode="0.0000%"/>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0</xdr:row>
      <xdr:rowOff>57150</xdr:rowOff>
    </xdr:from>
    <xdr:to>
      <xdr:col>1</xdr:col>
      <xdr:colOff>1390650</xdr:colOff>
      <xdr:row>2</xdr:row>
      <xdr:rowOff>28575</xdr:rowOff>
    </xdr:to>
    <xdr:pic>
      <xdr:nvPicPr>
        <xdr:cNvPr id="2"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57150"/>
          <a:ext cx="1028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0</xdr:row>
      <xdr:rowOff>57150</xdr:rowOff>
    </xdr:from>
    <xdr:to>
      <xdr:col>1</xdr:col>
      <xdr:colOff>1390650</xdr:colOff>
      <xdr:row>2</xdr:row>
      <xdr:rowOff>28575</xdr:rowOff>
    </xdr:to>
    <xdr:pic>
      <xdr:nvPicPr>
        <xdr:cNvPr id="3"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1975" y="57150"/>
          <a:ext cx="10287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7</xdr:row>
      <xdr:rowOff>180974</xdr:rowOff>
    </xdr:from>
    <xdr:to>
      <xdr:col>1</xdr:col>
      <xdr:colOff>723900</xdr:colOff>
      <xdr:row>8</xdr:row>
      <xdr:rowOff>533400</xdr:rowOff>
    </xdr:to>
    <xdr:pic>
      <xdr:nvPicPr>
        <xdr:cNvPr id="4"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019299"/>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123825</xdr:rowOff>
    </xdr:from>
    <xdr:to>
      <xdr:col>1</xdr:col>
      <xdr:colOff>723900</xdr:colOff>
      <xdr:row>1</xdr:row>
      <xdr:rowOff>476251</xdr:rowOff>
    </xdr:to>
    <xdr:pic>
      <xdr:nvPicPr>
        <xdr:cNvPr id="8" name="7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23825"/>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0</xdr:colOff>
      <xdr:row>43</xdr:row>
      <xdr:rowOff>180974</xdr:rowOff>
    </xdr:from>
    <xdr:ext cx="723900" cy="533401"/>
    <xdr:pic>
      <xdr:nvPicPr>
        <xdr:cNvPr id="9" name="8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52599"/>
          <a:ext cx="723900" cy="5334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ables/table1.xml><?xml version="1.0" encoding="utf-8"?>
<table xmlns="http://schemas.openxmlformats.org/spreadsheetml/2006/main" id="1" name="Cifras_2013" displayName="Cifras_2013" ref="A2:C3" totalsRowShown="0" dataCellStyle="Moneda">
  <autoFilter ref="A2:C3"/>
  <tableColumns count="3">
    <tableColumn id="1" name="SMLMV" dataCellStyle="Moneda"/>
    <tableColumn id="2" name="AUX TRANSP" dataCellStyle="Moneda"/>
    <tableColumn id="3" name="UVT" dataCellStyle="Moneda"/>
  </tableColumns>
  <tableStyleInfo name="TableStyleMedium2" showFirstColumn="0" showLastColumn="0" showRowStripes="1" showColumnStripes="0"/>
</table>
</file>

<file path=xl/tables/table10.xml><?xml version="1.0" encoding="utf-8"?>
<table xmlns="http://schemas.openxmlformats.org/spreadsheetml/2006/main" id="10" name="Retencion_minima_alta" displayName="Retencion_minima_alta" ref="A134:C135" totalsRowShown="0">
  <autoFilter ref="A134:C135"/>
  <tableColumns count="3">
    <tableColumn id="3" name="Desde">
      <calculatedColumnFormula>+$A$132</calculatedColumnFormula>
    </tableColumn>
    <tableColumn id="1" name="Tarifa" dataDxfId="1"/>
    <tableColumn id="2" name="Adicional"/>
  </tableColumns>
  <tableStyleInfo name="TableStyleMedium2" showFirstColumn="0" showLastColumn="0" showRowStripes="1" showColumnStripes="0"/>
</table>
</file>

<file path=xl/tables/table11.xml><?xml version="1.0" encoding="utf-8"?>
<table xmlns="http://schemas.openxmlformats.org/spreadsheetml/2006/main" id="11" name="Art_387" displayName="Art_387" ref="D11:F14" totalsRowShown="0">
  <autoFilter ref="D11:F14"/>
  <tableColumns count="3">
    <tableColumn id="1" name="Elemento"/>
    <tableColumn id="2" name="Límite de UVT"/>
    <tableColumn id="3" name="Descuento"/>
  </tableColumns>
  <tableStyleInfo name="TableStyleMedium2" showFirstColumn="0" showLastColumn="0" showRowStripes="1" showColumnStripes="0"/>
</table>
</file>

<file path=xl/tables/table12.xml><?xml version="1.0" encoding="utf-8"?>
<table xmlns="http://schemas.openxmlformats.org/spreadsheetml/2006/main" id="12" name="Pension_AFC" displayName="Pension_AFC" ref="E24:E25" totalsRowShown="0">
  <autoFilter ref="E24:E25"/>
  <tableColumns count="1">
    <tableColumn id="1" name="Pensión y AFC" dataDxfId="0"/>
  </tableColumns>
  <tableStyleInfo name="TableStyleMedium2" showFirstColumn="0" showLastColumn="0" showRowStripes="1" showColumnStripes="0"/>
</table>
</file>

<file path=xl/tables/table13.xml><?xml version="1.0" encoding="utf-8"?>
<table xmlns="http://schemas.openxmlformats.org/spreadsheetml/2006/main" id="13" name="Alimentación" displayName="Alimentación" ref="D17:E19" totalsRowShown="0">
  <autoFilter ref="D17:E19"/>
  <tableColumns count="2">
    <tableColumn id="1" name="Alimentación"/>
    <tableColumn id="2" name="Máx. de UVT"/>
  </tableColumns>
  <tableStyleInfo name="TableStyleMedium2" showFirstColumn="0" showLastColumn="0" showRowStripes="1" showColumnStripes="0"/>
</table>
</file>

<file path=xl/tables/table2.xml><?xml version="1.0" encoding="utf-8"?>
<table xmlns="http://schemas.openxmlformats.org/spreadsheetml/2006/main" id="3" name="Riesgo_ARL" displayName="Riesgo_ARL" ref="E2:G7" totalsRowShown="0">
  <autoFilter ref="E2:G7"/>
  <tableColumns count="3">
    <tableColumn id="1" name="Tipo"/>
    <tableColumn id="2" name="Tarifa" dataDxfId="17"/>
    <tableColumn id="3" name="Actividades"/>
  </tableColumns>
  <tableStyleInfo name="TableStyleMedium2" showFirstColumn="0" showLastColumn="0" showRowStripes="1" showColumnStripes="0"/>
</table>
</file>

<file path=xl/tables/table3.xml><?xml version="1.0" encoding="utf-8"?>
<table xmlns="http://schemas.openxmlformats.org/spreadsheetml/2006/main" id="4" name="Pension_Salud" displayName="Pension_Salud" ref="A6:C8" totalsRowShown="0">
  <autoFilter ref="A6:C8"/>
  <tableColumns count="3">
    <tableColumn id="1" name="Elemento"/>
    <tableColumn id="2" name="Trabajador" dataDxfId="16" dataCellStyle="Porcentaje"/>
    <tableColumn id="3" name="Empleador" dataDxfId="15" dataCellStyle="Porcentaje"/>
  </tableColumns>
  <tableStyleInfo name="TableStyleMedium2" showFirstColumn="1" showLastColumn="0" showRowStripes="1" showColumnStripes="0"/>
</table>
</file>

<file path=xl/tables/table4.xml><?xml version="1.0" encoding="utf-8"?>
<table xmlns="http://schemas.openxmlformats.org/spreadsheetml/2006/main" id="2" name="Parafiscales" displayName="Parafiscales" ref="A11:B14" totalsRowShown="0">
  <autoFilter ref="A11:B14"/>
  <tableColumns count="2">
    <tableColumn id="1" name="Parafiscales"/>
    <tableColumn id="2" name="Tasa" dataDxfId="14" dataCellStyle="Porcentaje"/>
  </tableColumns>
  <tableStyleInfo name="TableStyleMedium2" showFirstColumn="0" showLastColumn="0" showRowStripes="1" showColumnStripes="0"/>
</table>
</file>

<file path=xl/tables/table5.xml><?xml version="1.0" encoding="utf-8"?>
<table xmlns="http://schemas.openxmlformats.org/spreadsheetml/2006/main" id="5" name="Provisiones" displayName="Provisiones" ref="A17:B21" totalsRowShown="0">
  <autoFilter ref="A17:B21"/>
  <tableColumns count="2">
    <tableColumn id="1" name="Provisiones"/>
    <tableColumn id="2" name="Tasa" dataDxfId="13" dataCellStyle="Porcentaje"/>
  </tableColumns>
  <tableStyleInfo name="TableStyleMedium2" showFirstColumn="0" showLastColumn="0" showRowStripes="1" showColumnStripes="0"/>
</table>
</file>

<file path=xl/tables/table6.xml><?xml version="1.0" encoding="utf-8"?>
<table xmlns="http://schemas.openxmlformats.org/spreadsheetml/2006/main" id="6" name="Fondo_pensional" displayName="Fondo_pensional" ref="A24:C31" totalsRowShown="0">
  <autoFilter ref="A24:C31"/>
  <tableColumns count="3">
    <tableColumn id="1" name="SMLVM"/>
    <tableColumn id="3" name="Valor" dataDxfId="12" dataCellStyle="Moneda">
      <calculatedColumnFormula>+A25*Cifras_2013[SMLMV]</calculatedColumnFormula>
    </tableColumn>
    <tableColumn id="2" name="Aporte fondo pensional" dataDxfId="11" dataCellStyle="Porcentaje"/>
  </tableColumns>
  <tableStyleInfo name="TableStyleMedium2" showFirstColumn="0" showLastColumn="0" showRowStripes="1" showColumnStripes="0"/>
</table>
</file>

<file path=xl/tables/table7.xml><?xml version="1.0" encoding="utf-8"?>
<table xmlns="http://schemas.openxmlformats.org/spreadsheetml/2006/main" id="7" name="Subtotal_1" displayName="Subtotal_1" ref="A34:B35" totalsRowShown="0">
  <autoFilter ref="A34:B35"/>
  <tableColumns count="2">
    <tableColumn id="1" name="Porcentaje" dataDxfId="10"/>
    <tableColumn id="2" name="Cantidad de UVT"/>
  </tableColumns>
  <tableStyleInfo name="TableStyleMedium2" showFirstColumn="0" showLastColumn="0" showRowStripes="1" showColumnStripes="0"/>
</table>
</file>

<file path=xl/tables/table8.xml><?xml version="1.0" encoding="utf-8"?>
<table xmlns="http://schemas.openxmlformats.org/spreadsheetml/2006/main" id="8" name="Retencion_basica" displayName="Retencion_basica" ref="A39:D43" totalsRowShown="0">
  <autoFilter ref="A39:D43"/>
  <tableColumns count="4">
    <tableColumn id="1" name="Desde (no incluido)"/>
    <tableColumn id="2" name="Hasta (incluido)"/>
    <tableColumn id="3" name="Tarifa" dataDxfId="9"/>
    <tableColumn id="4" name="Adicional (UVT)"/>
  </tableColumns>
  <tableStyleInfo name="TableStyleMedium2" showFirstColumn="0" showLastColumn="0" showRowStripes="1" showColumnStripes="0"/>
</table>
</file>

<file path=xl/tables/table9.xml><?xml version="1.0" encoding="utf-8"?>
<table xmlns="http://schemas.openxmlformats.org/spreadsheetml/2006/main" id="9" name="Retencion_minima" displayName="Retencion_minima" ref="A46:C132" totalsRowShown="0" headerRowDxfId="8" dataDxfId="6" headerRowBorderDxfId="7" tableBorderDxfId="5" dataCellStyle="Millares">
  <autoFilter ref="A46:C132"/>
  <tableColumns count="3">
    <tableColumn id="1" name="Desde (incluido)" dataDxfId="4" dataCellStyle="Millares"/>
    <tableColumn id="2" name="Hasta (no incluido)" dataDxfId="3" dataCellStyle="Millares"/>
    <tableColumn id="3" name="Impuesto (UVT)" dataDxfId="2" dataCellStyle="Millare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6"/>
  <sheetViews>
    <sheetView zoomScale="80" zoomScaleNormal="80" workbookViewId="0">
      <selection activeCell="Z10" sqref="Z10"/>
    </sheetView>
  </sheetViews>
  <sheetFormatPr baseColWidth="10" defaultRowHeight="12.75" x14ac:dyDescent="0.2"/>
  <cols>
    <col min="1" max="1" width="3" style="1" customWidth="1"/>
    <col min="2" max="2" width="28.7109375" style="1" customWidth="1"/>
    <col min="3" max="3" width="14" style="1" customWidth="1"/>
    <col min="4" max="4" width="13.42578125" style="1" customWidth="1"/>
    <col min="5" max="5" width="11.140625" style="1" customWidth="1"/>
    <col min="6" max="6" width="9.85546875" style="1" customWidth="1"/>
    <col min="7" max="8" width="5.85546875" style="26" customWidth="1"/>
    <col min="9" max="9" width="12.85546875" style="1" bestFit="1" customWidth="1"/>
    <col min="10" max="10" width="11.85546875" style="1" bestFit="1" customWidth="1"/>
    <col min="11" max="11" width="15.28515625" style="1" bestFit="1" customWidth="1"/>
    <col min="12" max="12" width="11.42578125" style="1" bestFit="1" customWidth="1"/>
    <col min="13" max="13" width="14.42578125" style="1" bestFit="1" customWidth="1"/>
    <col min="14" max="14" width="8.140625" style="1" customWidth="1"/>
    <col min="15" max="15" width="14.42578125" style="1" bestFit="1" customWidth="1"/>
    <col min="16" max="16" width="8.5703125" style="1" customWidth="1"/>
    <col min="17" max="17" width="8" style="1" customWidth="1"/>
    <col min="18" max="18" width="10.7109375" style="1" customWidth="1"/>
    <col min="19" max="19" width="8.42578125" style="1" customWidth="1"/>
    <col min="20" max="20" width="8.85546875" style="1" customWidth="1"/>
    <col min="21" max="21" width="11.85546875" style="1" customWidth="1"/>
    <col min="22" max="22" width="11.7109375" style="1" customWidth="1"/>
    <col min="23" max="23" width="12.42578125" style="1" customWidth="1"/>
    <col min="24" max="24" width="8.28515625" style="1" customWidth="1"/>
    <col min="25" max="25" width="14.42578125" style="1" bestFit="1" customWidth="1"/>
    <col min="26" max="26" width="17.5703125" style="1" customWidth="1"/>
    <col min="27" max="27" width="17.42578125" style="1" customWidth="1"/>
    <col min="28" max="28" width="9.7109375" style="1" customWidth="1"/>
    <col min="29" max="261" width="11.42578125" style="1"/>
    <col min="262" max="262" width="3" style="1" customWidth="1"/>
    <col min="263" max="263" width="28.7109375" style="1" customWidth="1"/>
    <col min="264" max="264" width="11.7109375" style="1" customWidth="1"/>
    <col min="265" max="265" width="11.140625" style="1" customWidth="1"/>
    <col min="266" max="266" width="9.85546875" style="1" customWidth="1"/>
    <col min="267" max="268" width="5.85546875" style="1" customWidth="1"/>
    <col min="269" max="269" width="8" style="1" customWidth="1"/>
    <col min="270" max="270" width="8.5703125" style="1" customWidth="1"/>
    <col min="271" max="271" width="7.28515625" style="1" customWidth="1"/>
    <col min="272" max="272" width="8.28515625" style="1" customWidth="1"/>
    <col min="273" max="273" width="8.140625" style="1" customWidth="1"/>
    <col min="274" max="274" width="9" style="1" customWidth="1"/>
    <col min="275" max="275" width="8.5703125" style="1" customWidth="1"/>
    <col min="276" max="276" width="8" style="1" customWidth="1"/>
    <col min="277" max="277" width="9.28515625" style="1" customWidth="1"/>
    <col min="278" max="278" width="8.42578125" style="1" customWidth="1"/>
    <col min="279" max="279" width="8.85546875" style="1" customWidth="1"/>
    <col min="280" max="280" width="8.28515625" style="1" customWidth="1"/>
    <col min="281" max="281" width="9.7109375" style="1" customWidth="1"/>
    <col min="282" max="282" width="17.5703125" style="1" customWidth="1"/>
    <col min="283" max="283" width="17.42578125" style="1" customWidth="1"/>
    <col min="284" max="284" width="9.7109375" style="1" customWidth="1"/>
    <col min="285" max="517" width="11.42578125" style="1"/>
    <col min="518" max="518" width="3" style="1" customWidth="1"/>
    <col min="519" max="519" width="28.7109375" style="1" customWidth="1"/>
    <col min="520" max="520" width="11.7109375" style="1" customWidth="1"/>
    <col min="521" max="521" width="11.140625" style="1" customWidth="1"/>
    <col min="522" max="522" width="9.85546875" style="1" customWidth="1"/>
    <col min="523" max="524" width="5.85546875" style="1" customWidth="1"/>
    <col min="525" max="525" width="8" style="1" customWidth="1"/>
    <col min="526" max="526" width="8.5703125" style="1" customWidth="1"/>
    <col min="527" max="527" width="7.28515625" style="1" customWidth="1"/>
    <col min="528" max="528" width="8.28515625" style="1" customWidth="1"/>
    <col min="529" max="529" width="8.140625" style="1" customWidth="1"/>
    <col min="530" max="530" width="9" style="1" customWidth="1"/>
    <col min="531" max="531" width="8.5703125" style="1" customWidth="1"/>
    <col min="532" max="532" width="8" style="1" customWidth="1"/>
    <col min="533" max="533" width="9.28515625" style="1" customWidth="1"/>
    <col min="534" max="534" width="8.42578125" style="1" customWidth="1"/>
    <col min="535" max="535" width="8.85546875" style="1" customWidth="1"/>
    <col min="536" max="536" width="8.28515625" style="1" customWidth="1"/>
    <col min="537" max="537" width="9.7109375" style="1" customWidth="1"/>
    <col min="538" max="538" width="17.5703125" style="1" customWidth="1"/>
    <col min="539" max="539" width="17.42578125" style="1" customWidth="1"/>
    <col min="540" max="540" width="9.7109375" style="1" customWidth="1"/>
    <col min="541" max="773" width="11.42578125" style="1"/>
    <col min="774" max="774" width="3" style="1" customWidth="1"/>
    <col min="775" max="775" width="28.7109375" style="1" customWidth="1"/>
    <col min="776" max="776" width="11.7109375" style="1" customWidth="1"/>
    <col min="777" max="777" width="11.140625" style="1" customWidth="1"/>
    <col min="778" max="778" width="9.85546875" style="1" customWidth="1"/>
    <col min="779" max="780" width="5.85546875" style="1" customWidth="1"/>
    <col min="781" max="781" width="8" style="1" customWidth="1"/>
    <col min="782" max="782" width="8.5703125" style="1" customWidth="1"/>
    <col min="783" max="783" width="7.28515625" style="1" customWidth="1"/>
    <col min="784" max="784" width="8.28515625" style="1" customWidth="1"/>
    <col min="785" max="785" width="8.140625" style="1" customWidth="1"/>
    <col min="786" max="786" width="9" style="1" customWidth="1"/>
    <col min="787" max="787" width="8.5703125" style="1" customWidth="1"/>
    <col min="788" max="788" width="8" style="1" customWidth="1"/>
    <col min="789" max="789" width="9.28515625" style="1" customWidth="1"/>
    <col min="790" max="790" width="8.42578125" style="1" customWidth="1"/>
    <col min="791" max="791" width="8.85546875" style="1" customWidth="1"/>
    <col min="792" max="792" width="8.28515625" style="1" customWidth="1"/>
    <col min="793" max="793" width="9.7109375" style="1" customWidth="1"/>
    <col min="794" max="794" width="17.5703125" style="1" customWidth="1"/>
    <col min="795" max="795" width="17.42578125" style="1" customWidth="1"/>
    <col min="796" max="796" width="9.7109375" style="1" customWidth="1"/>
    <col min="797" max="1029" width="11.42578125" style="1"/>
    <col min="1030" max="1030" width="3" style="1" customWidth="1"/>
    <col min="1031" max="1031" width="28.7109375" style="1" customWidth="1"/>
    <col min="1032" max="1032" width="11.7109375" style="1" customWidth="1"/>
    <col min="1033" max="1033" width="11.140625" style="1" customWidth="1"/>
    <col min="1034" max="1034" width="9.85546875" style="1" customWidth="1"/>
    <col min="1035" max="1036" width="5.85546875" style="1" customWidth="1"/>
    <col min="1037" max="1037" width="8" style="1" customWidth="1"/>
    <col min="1038" max="1038" width="8.5703125" style="1" customWidth="1"/>
    <col min="1039" max="1039" width="7.28515625" style="1" customWidth="1"/>
    <col min="1040" max="1040" width="8.28515625" style="1" customWidth="1"/>
    <col min="1041" max="1041" width="8.140625" style="1" customWidth="1"/>
    <col min="1042" max="1042" width="9" style="1" customWidth="1"/>
    <col min="1043" max="1043" width="8.5703125" style="1" customWidth="1"/>
    <col min="1044" max="1044" width="8" style="1" customWidth="1"/>
    <col min="1045" max="1045" width="9.28515625" style="1" customWidth="1"/>
    <col min="1046" max="1046" width="8.42578125" style="1" customWidth="1"/>
    <col min="1047" max="1047" width="8.85546875" style="1" customWidth="1"/>
    <col min="1048" max="1048" width="8.28515625" style="1" customWidth="1"/>
    <col min="1049" max="1049" width="9.7109375" style="1" customWidth="1"/>
    <col min="1050" max="1050" width="17.5703125" style="1" customWidth="1"/>
    <col min="1051" max="1051" width="17.42578125" style="1" customWidth="1"/>
    <col min="1052" max="1052" width="9.7109375" style="1" customWidth="1"/>
    <col min="1053" max="1285" width="11.42578125" style="1"/>
    <col min="1286" max="1286" width="3" style="1" customWidth="1"/>
    <col min="1287" max="1287" width="28.7109375" style="1" customWidth="1"/>
    <col min="1288" max="1288" width="11.7109375" style="1" customWidth="1"/>
    <col min="1289" max="1289" width="11.140625" style="1" customWidth="1"/>
    <col min="1290" max="1290" width="9.85546875" style="1" customWidth="1"/>
    <col min="1291" max="1292" width="5.85546875" style="1" customWidth="1"/>
    <col min="1293" max="1293" width="8" style="1" customWidth="1"/>
    <col min="1294" max="1294" width="8.5703125" style="1" customWidth="1"/>
    <col min="1295" max="1295" width="7.28515625" style="1" customWidth="1"/>
    <col min="1296" max="1296" width="8.28515625" style="1" customWidth="1"/>
    <col min="1297" max="1297" width="8.140625" style="1" customWidth="1"/>
    <col min="1298" max="1298" width="9" style="1" customWidth="1"/>
    <col min="1299" max="1299" width="8.5703125" style="1" customWidth="1"/>
    <col min="1300" max="1300" width="8" style="1" customWidth="1"/>
    <col min="1301" max="1301" width="9.28515625" style="1" customWidth="1"/>
    <col min="1302" max="1302" width="8.42578125" style="1" customWidth="1"/>
    <col min="1303" max="1303" width="8.85546875" style="1" customWidth="1"/>
    <col min="1304" max="1304" width="8.28515625" style="1" customWidth="1"/>
    <col min="1305" max="1305" width="9.7109375" style="1" customWidth="1"/>
    <col min="1306" max="1306" width="17.5703125" style="1" customWidth="1"/>
    <col min="1307" max="1307" width="17.42578125" style="1" customWidth="1"/>
    <col min="1308" max="1308" width="9.7109375" style="1" customWidth="1"/>
    <col min="1309" max="1541" width="11.42578125" style="1"/>
    <col min="1542" max="1542" width="3" style="1" customWidth="1"/>
    <col min="1543" max="1543" width="28.7109375" style="1" customWidth="1"/>
    <col min="1544" max="1544" width="11.7109375" style="1" customWidth="1"/>
    <col min="1545" max="1545" width="11.140625" style="1" customWidth="1"/>
    <col min="1546" max="1546" width="9.85546875" style="1" customWidth="1"/>
    <col min="1547" max="1548" width="5.85546875" style="1" customWidth="1"/>
    <col min="1549" max="1549" width="8" style="1" customWidth="1"/>
    <col min="1550" max="1550" width="8.5703125" style="1" customWidth="1"/>
    <col min="1551" max="1551" width="7.28515625" style="1" customWidth="1"/>
    <col min="1552" max="1552" width="8.28515625" style="1" customWidth="1"/>
    <col min="1553" max="1553" width="8.140625" style="1" customWidth="1"/>
    <col min="1554" max="1554" width="9" style="1" customWidth="1"/>
    <col min="1555" max="1555" width="8.5703125" style="1" customWidth="1"/>
    <col min="1556" max="1556" width="8" style="1" customWidth="1"/>
    <col min="1557" max="1557" width="9.28515625" style="1" customWidth="1"/>
    <col min="1558" max="1558" width="8.42578125" style="1" customWidth="1"/>
    <col min="1559" max="1559" width="8.85546875" style="1" customWidth="1"/>
    <col min="1560" max="1560" width="8.28515625" style="1" customWidth="1"/>
    <col min="1561" max="1561" width="9.7109375" style="1" customWidth="1"/>
    <col min="1562" max="1562" width="17.5703125" style="1" customWidth="1"/>
    <col min="1563" max="1563" width="17.42578125" style="1" customWidth="1"/>
    <col min="1564" max="1564" width="9.7109375" style="1" customWidth="1"/>
    <col min="1565" max="1797" width="11.42578125" style="1"/>
    <col min="1798" max="1798" width="3" style="1" customWidth="1"/>
    <col min="1799" max="1799" width="28.7109375" style="1" customWidth="1"/>
    <col min="1800" max="1800" width="11.7109375" style="1" customWidth="1"/>
    <col min="1801" max="1801" width="11.140625" style="1" customWidth="1"/>
    <col min="1802" max="1802" width="9.85546875" style="1" customWidth="1"/>
    <col min="1803" max="1804" width="5.85546875" style="1" customWidth="1"/>
    <col min="1805" max="1805" width="8" style="1" customWidth="1"/>
    <col min="1806" max="1806" width="8.5703125" style="1" customWidth="1"/>
    <col min="1807" max="1807" width="7.28515625" style="1" customWidth="1"/>
    <col min="1808" max="1808" width="8.28515625" style="1" customWidth="1"/>
    <col min="1809" max="1809" width="8.140625" style="1" customWidth="1"/>
    <col min="1810" max="1810" width="9" style="1" customWidth="1"/>
    <col min="1811" max="1811" width="8.5703125" style="1" customWidth="1"/>
    <col min="1812" max="1812" width="8" style="1" customWidth="1"/>
    <col min="1813" max="1813" width="9.28515625" style="1" customWidth="1"/>
    <col min="1814" max="1814" width="8.42578125" style="1" customWidth="1"/>
    <col min="1815" max="1815" width="8.85546875" style="1" customWidth="1"/>
    <col min="1816" max="1816" width="8.28515625" style="1" customWidth="1"/>
    <col min="1817" max="1817" width="9.7109375" style="1" customWidth="1"/>
    <col min="1818" max="1818" width="17.5703125" style="1" customWidth="1"/>
    <col min="1819" max="1819" width="17.42578125" style="1" customWidth="1"/>
    <col min="1820" max="1820" width="9.7109375" style="1" customWidth="1"/>
    <col min="1821" max="2053" width="11.42578125" style="1"/>
    <col min="2054" max="2054" width="3" style="1" customWidth="1"/>
    <col min="2055" max="2055" width="28.7109375" style="1" customWidth="1"/>
    <col min="2056" max="2056" width="11.7109375" style="1" customWidth="1"/>
    <col min="2057" max="2057" width="11.140625" style="1" customWidth="1"/>
    <col min="2058" max="2058" width="9.85546875" style="1" customWidth="1"/>
    <col min="2059" max="2060" width="5.85546875" style="1" customWidth="1"/>
    <col min="2061" max="2061" width="8" style="1" customWidth="1"/>
    <col min="2062" max="2062" width="8.5703125" style="1" customWidth="1"/>
    <col min="2063" max="2063" width="7.28515625" style="1" customWidth="1"/>
    <col min="2064" max="2064" width="8.28515625" style="1" customWidth="1"/>
    <col min="2065" max="2065" width="8.140625" style="1" customWidth="1"/>
    <col min="2066" max="2066" width="9" style="1" customWidth="1"/>
    <col min="2067" max="2067" width="8.5703125" style="1" customWidth="1"/>
    <col min="2068" max="2068" width="8" style="1" customWidth="1"/>
    <col min="2069" max="2069" width="9.28515625" style="1" customWidth="1"/>
    <col min="2070" max="2070" width="8.42578125" style="1" customWidth="1"/>
    <col min="2071" max="2071" width="8.85546875" style="1" customWidth="1"/>
    <col min="2072" max="2072" width="8.28515625" style="1" customWidth="1"/>
    <col min="2073" max="2073" width="9.7109375" style="1" customWidth="1"/>
    <col min="2074" max="2074" width="17.5703125" style="1" customWidth="1"/>
    <col min="2075" max="2075" width="17.42578125" style="1" customWidth="1"/>
    <col min="2076" max="2076" width="9.7109375" style="1" customWidth="1"/>
    <col min="2077" max="2309" width="11.42578125" style="1"/>
    <col min="2310" max="2310" width="3" style="1" customWidth="1"/>
    <col min="2311" max="2311" width="28.7109375" style="1" customWidth="1"/>
    <col min="2312" max="2312" width="11.7109375" style="1" customWidth="1"/>
    <col min="2313" max="2313" width="11.140625" style="1" customWidth="1"/>
    <col min="2314" max="2314" width="9.85546875" style="1" customWidth="1"/>
    <col min="2315" max="2316" width="5.85546875" style="1" customWidth="1"/>
    <col min="2317" max="2317" width="8" style="1" customWidth="1"/>
    <col min="2318" max="2318" width="8.5703125" style="1" customWidth="1"/>
    <col min="2319" max="2319" width="7.28515625" style="1" customWidth="1"/>
    <col min="2320" max="2320" width="8.28515625" style="1" customWidth="1"/>
    <col min="2321" max="2321" width="8.140625" style="1" customWidth="1"/>
    <col min="2322" max="2322" width="9" style="1" customWidth="1"/>
    <col min="2323" max="2323" width="8.5703125" style="1" customWidth="1"/>
    <col min="2324" max="2324" width="8" style="1" customWidth="1"/>
    <col min="2325" max="2325" width="9.28515625" style="1" customWidth="1"/>
    <col min="2326" max="2326" width="8.42578125" style="1" customWidth="1"/>
    <col min="2327" max="2327" width="8.85546875" style="1" customWidth="1"/>
    <col min="2328" max="2328" width="8.28515625" style="1" customWidth="1"/>
    <col min="2329" max="2329" width="9.7109375" style="1" customWidth="1"/>
    <col min="2330" max="2330" width="17.5703125" style="1" customWidth="1"/>
    <col min="2331" max="2331" width="17.42578125" style="1" customWidth="1"/>
    <col min="2332" max="2332" width="9.7109375" style="1" customWidth="1"/>
    <col min="2333" max="2565" width="11.42578125" style="1"/>
    <col min="2566" max="2566" width="3" style="1" customWidth="1"/>
    <col min="2567" max="2567" width="28.7109375" style="1" customWidth="1"/>
    <col min="2568" max="2568" width="11.7109375" style="1" customWidth="1"/>
    <col min="2569" max="2569" width="11.140625" style="1" customWidth="1"/>
    <col min="2570" max="2570" width="9.85546875" style="1" customWidth="1"/>
    <col min="2571" max="2572" width="5.85546875" style="1" customWidth="1"/>
    <col min="2573" max="2573" width="8" style="1" customWidth="1"/>
    <col min="2574" max="2574" width="8.5703125" style="1" customWidth="1"/>
    <col min="2575" max="2575" width="7.28515625" style="1" customWidth="1"/>
    <col min="2576" max="2576" width="8.28515625" style="1" customWidth="1"/>
    <col min="2577" max="2577" width="8.140625" style="1" customWidth="1"/>
    <col min="2578" max="2578" width="9" style="1" customWidth="1"/>
    <col min="2579" max="2579" width="8.5703125" style="1" customWidth="1"/>
    <col min="2580" max="2580" width="8" style="1" customWidth="1"/>
    <col min="2581" max="2581" width="9.28515625" style="1" customWidth="1"/>
    <col min="2582" max="2582" width="8.42578125" style="1" customWidth="1"/>
    <col min="2583" max="2583" width="8.85546875" style="1" customWidth="1"/>
    <col min="2584" max="2584" width="8.28515625" style="1" customWidth="1"/>
    <col min="2585" max="2585" width="9.7109375" style="1" customWidth="1"/>
    <col min="2586" max="2586" width="17.5703125" style="1" customWidth="1"/>
    <col min="2587" max="2587" width="17.42578125" style="1" customWidth="1"/>
    <col min="2588" max="2588" width="9.7109375" style="1" customWidth="1"/>
    <col min="2589" max="2821" width="11.42578125" style="1"/>
    <col min="2822" max="2822" width="3" style="1" customWidth="1"/>
    <col min="2823" max="2823" width="28.7109375" style="1" customWidth="1"/>
    <col min="2824" max="2824" width="11.7109375" style="1" customWidth="1"/>
    <col min="2825" max="2825" width="11.140625" style="1" customWidth="1"/>
    <col min="2826" max="2826" width="9.85546875" style="1" customWidth="1"/>
    <col min="2827" max="2828" width="5.85546875" style="1" customWidth="1"/>
    <col min="2829" max="2829" width="8" style="1" customWidth="1"/>
    <col min="2830" max="2830" width="8.5703125" style="1" customWidth="1"/>
    <col min="2831" max="2831" width="7.28515625" style="1" customWidth="1"/>
    <col min="2832" max="2832" width="8.28515625" style="1" customWidth="1"/>
    <col min="2833" max="2833" width="8.140625" style="1" customWidth="1"/>
    <col min="2834" max="2834" width="9" style="1" customWidth="1"/>
    <col min="2835" max="2835" width="8.5703125" style="1" customWidth="1"/>
    <col min="2836" max="2836" width="8" style="1" customWidth="1"/>
    <col min="2837" max="2837" width="9.28515625" style="1" customWidth="1"/>
    <col min="2838" max="2838" width="8.42578125" style="1" customWidth="1"/>
    <col min="2839" max="2839" width="8.85546875" style="1" customWidth="1"/>
    <col min="2840" max="2840" width="8.28515625" style="1" customWidth="1"/>
    <col min="2841" max="2841" width="9.7109375" style="1" customWidth="1"/>
    <col min="2842" max="2842" width="17.5703125" style="1" customWidth="1"/>
    <col min="2843" max="2843" width="17.42578125" style="1" customWidth="1"/>
    <col min="2844" max="2844" width="9.7109375" style="1" customWidth="1"/>
    <col min="2845" max="3077" width="11.42578125" style="1"/>
    <col min="3078" max="3078" width="3" style="1" customWidth="1"/>
    <col min="3079" max="3079" width="28.7109375" style="1" customWidth="1"/>
    <col min="3080" max="3080" width="11.7109375" style="1" customWidth="1"/>
    <col min="3081" max="3081" width="11.140625" style="1" customWidth="1"/>
    <col min="3082" max="3082" width="9.85546875" style="1" customWidth="1"/>
    <col min="3083" max="3084" width="5.85546875" style="1" customWidth="1"/>
    <col min="3085" max="3085" width="8" style="1" customWidth="1"/>
    <col min="3086" max="3086" width="8.5703125" style="1" customWidth="1"/>
    <col min="3087" max="3087" width="7.28515625" style="1" customWidth="1"/>
    <col min="3088" max="3088" width="8.28515625" style="1" customWidth="1"/>
    <col min="3089" max="3089" width="8.140625" style="1" customWidth="1"/>
    <col min="3090" max="3090" width="9" style="1" customWidth="1"/>
    <col min="3091" max="3091" width="8.5703125" style="1" customWidth="1"/>
    <col min="3092" max="3092" width="8" style="1" customWidth="1"/>
    <col min="3093" max="3093" width="9.28515625" style="1" customWidth="1"/>
    <col min="3094" max="3094" width="8.42578125" style="1" customWidth="1"/>
    <col min="3095" max="3095" width="8.85546875" style="1" customWidth="1"/>
    <col min="3096" max="3096" width="8.28515625" style="1" customWidth="1"/>
    <col min="3097" max="3097" width="9.7109375" style="1" customWidth="1"/>
    <col min="3098" max="3098" width="17.5703125" style="1" customWidth="1"/>
    <col min="3099" max="3099" width="17.42578125" style="1" customWidth="1"/>
    <col min="3100" max="3100" width="9.7109375" style="1" customWidth="1"/>
    <col min="3101" max="3333" width="11.42578125" style="1"/>
    <col min="3334" max="3334" width="3" style="1" customWidth="1"/>
    <col min="3335" max="3335" width="28.7109375" style="1" customWidth="1"/>
    <col min="3336" max="3336" width="11.7109375" style="1" customWidth="1"/>
    <col min="3337" max="3337" width="11.140625" style="1" customWidth="1"/>
    <col min="3338" max="3338" width="9.85546875" style="1" customWidth="1"/>
    <col min="3339" max="3340" width="5.85546875" style="1" customWidth="1"/>
    <col min="3341" max="3341" width="8" style="1" customWidth="1"/>
    <col min="3342" max="3342" width="8.5703125" style="1" customWidth="1"/>
    <col min="3343" max="3343" width="7.28515625" style="1" customWidth="1"/>
    <col min="3344" max="3344" width="8.28515625" style="1" customWidth="1"/>
    <col min="3345" max="3345" width="8.140625" style="1" customWidth="1"/>
    <col min="3346" max="3346" width="9" style="1" customWidth="1"/>
    <col min="3347" max="3347" width="8.5703125" style="1" customWidth="1"/>
    <col min="3348" max="3348" width="8" style="1" customWidth="1"/>
    <col min="3349" max="3349" width="9.28515625" style="1" customWidth="1"/>
    <col min="3350" max="3350" width="8.42578125" style="1" customWidth="1"/>
    <col min="3351" max="3351" width="8.85546875" style="1" customWidth="1"/>
    <col min="3352" max="3352" width="8.28515625" style="1" customWidth="1"/>
    <col min="3353" max="3353" width="9.7109375" style="1" customWidth="1"/>
    <col min="3354" max="3354" width="17.5703125" style="1" customWidth="1"/>
    <col min="3355" max="3355" width="17.42578125" style="1" customWidth="1"/>
    <col min="3356" max="3356" width="9.7109375" style="1" customWidth="1"/>
    <col min="3357" max="3589" width="11.42578125" style="1"/>
    <col min="3590" max="3590" width="3" style="1" customWidth="1"/>
    <col min="3591" max="3591" width="28.7109375" style="1" customWidth="1"/>
    <col min="3592" max="3592" width="11.7109375" style="1" customWidth="1"/>
    <col min="3593" max="3593" width="11.140625" style="1" customWidth="1"/>
    <col min="3594" max="3594" width="9.85546875" style="1" customWidth="1"/>
    <col min="3595" max="3596" width="5.85546875" style="1" customWidth="1"/>
    <col min="3597" max="3597" width="8" style="1" customWidth="1"/>
    <col min="3598" max="3598" width="8.5703125" style="1" customWidth="1"/>
    <col min="3599" max="3599" width="7.28515625" style="1" customWidth="1"/>
    <col min="3600" max="3600" width="8.28515625" style="1" customWidth="1"/>
    <col min="3601" max="3601" width="8.140625" style="1" customWidth="1"/>
    <col min="3602" max="3602" width="9" style="1" customWidth="1"/>
    <col min="3603" max="3603" width="8.5703125" style="1" customWidth="1"/>
    <col min="3604" max="3604" width="8" style="1" customWidth="1"/>
    <col min="3605" max="3605" width="9.28515625" style="1" customWidth="1"/>
    <col min="3606" max="3606" width="8.42578125" style="1" customWidth="1"/>
    <col min="3607" max="3607" width="8.85546875" style="1" customWidth="1"/>
    <col min="3608" max="3608" width="8.28515625" style="1" customWidth="1"/>
    <col min="3609" max="3609" width="9.7109375" style="1" customWidth="1"/>
    <col min="3610" max="3610" width="17.5703125" style="1" customWidth="1"/>
    <col min="3611" max="3611" width="17.42578125" style="1" customWidth="1"/>
    <col min="3612" max="3612" width="9.7109375" style="1" customWidth="1"/>
    <col min="3613" max="3845" width="11.42578125" style="1"/>
    <col min="3846" max="3846" width="3" style="1" customWidth="1"/>
    <col min="3847" max="3847" width="28.7109375" style="1" customWidth="1"/>
    <col min="3848" max="3848" width="11.7109375" style="1" customWidth="1"/>
    <col min="3849" max="3849" width="11.140625" style="1" customWidth="1"/>
    <col min="3850" max="3850" width="9.85546875" style="1" customWidth="1"/>
    <col min="3851" max="3852" width="5.85546875" style="1" customWidth="1"/>
    <col min="3853" max="3853" width="8" style="1" customWidth="1"/>
    <col min="3854" max="3854" width="8.5703125" style="1" customWidth="1"/>
    <col min="3855" max="3855" width="7.28515625" style="1" customWidth="1"/>
    <col min="3856" max="3856" width="8.28515625" style="1" customWidth="1"/>
    <col min="3857" max="3857" width="8.140625" style="1" customWidth="1"/>
    <col min="3858" max="3858" width="9" style="1" customWidth="1"/>
    <col min="3859" max="3859" width="8.5703125" style="1" customWidth="1"/>
    <col min="3860" max="3860" width="8" style="1" customWidth="1"/>
    <col min="3861" max="3861" width="9.28515625" style="1" customWidth="1"/>
    <col min="3862" max="3862" width="8.42578125" style="1" customWidth="1"/>
    <col min="3863" max="3863" width="8.85546875" style="1" customWidth="1"/>
    <col min="3864" max="3864" width="8.28515625" style="1" customWidth="1"/>
    <col min="3865" max="3865" width="9.7109375" style="1" customWidth="1"/>
    <col min="3866" max="3866" width="17.5703125" style="1" customWidth="1"/>
    <col min="3867" max="3867" width="17.42578125" style="1" customWidth="1"/>
    <col min="3868" max="3868" width="9.7109375" style="1" customWidth="1"/>
    <col min="3869" max="4101" width="11.42578125" style="1"/>
    <col min="4102" max="4102" width="3" style="1" customWidth="1"/>
    <col min="4103" max="4103" width="28.7109375" style="1" customWidth="1"/>
    <col min="4104" max="4104" width="11.7109375" style="1" customWidth="1"/>
    <col min="4105" max="4105" width="11.140625" style="1" customWidth="1"/>
    <col min="4106" max="4106" width="9.85546875" style="1" customWidth="1"/>
    <col min="4107" max="4108" width="5.85546875" style="1" customWidth="1"/>
    <col min="4109" max="4109" width="8" style="1" customWidth="1"/>
    <col min="4110" max="4110" width="8.5703125" style="1" customWidth="1"/>
    <col min="4111" max="4111" width="7.28515625" style="1" customWidth="1"/>
    <col min="4112" max="4112" width="8.28515625" style="1" customWidth="1"/>
    <col min="4113" max="4113" width="8.140625" style="1" customWidth="1"/>
    <col min="4114" max="4114" width="9" style="1" customWidth="1"/>
    <col min="4115" max="4115" width="8.5703125" style="1" customWidth="1"/>
    <col min="4116" max="4116" width="8" style="1" customWidth="1"/>
    <col min="4117" max="4117" width="9.28515625" style="1" customWidth="1"/>
    <col min="4118" max="4118" width="8.42578125" style="1" customWidth="1"/>
    <col min="4119" max="4119" width="8.85546875" style="1" customWidth="1"/>
    <col min="4120" max="4120" width="8.28515625" style="1" customWidth="1"/>
    <col min="4121" max="4121" width="9.7109375" style="1" customWidth="1"/>
    <col min="4122" max="4122" width="17.5703125" style="1" customWidth="1"/>
    <col min="4123" max="4123" width="17.42578125" style="1" customWidth="1"/>
    <col min="4124" max="4124" width="9.7109375" style="1" customWidth="1"/>
    <col min="4125" max="4357" width="11.42578125" style="1"/>
    <col min="4358" max="4358" width="3" style="1" customWidth="1"/>
    <col min="4359" max="4359" width="28.7109375" style="1" customWidth="1"/>
    <col min="4360" max="4360" width="11.7109375" style="1" customWidth="1"/>
    <col min="4361" max="4361" width="11.140625" style="1" customWidth="1"/>
    <col min="4362" max="4362" width="9.85546875" style="1" customWidth="1"/>
    <col min="4363" max="4364" width="5.85546875" style="1" customWidth="1"/>
    <col min="4365" max="4365" width="8" style="1" customWidth="1"/>
    <col min="4366" max="4366" width="8.5703125" style="1" customWidth="1"/>
    <col min="4367" max="4367" width="7.28515625" style="1" customWidth="1"/>
    <col min="4368" max="4368" width="8.28515625" style="1" customWidth="1"/>
    <col min="4369" max="4369" width="8.140625" style="1" customWidth="1"/>
    <col min="4370" max="4370" width="9" style="1" customWidth="1"/>
    <col min="4371" max="4371" width="8.5703125" style="1" customWidth="1"/>
    <col min="4372" max="4372" width="8" style="1" customWidth="1"/>
    <col min="4373" max="4373" width="9.28515625" style="1" customWidth="1"/>
    <col min="4374" max="4374" width="8.42578125" style="1" customWidth="1"/>
    <col min="4375" max="4375" width="8.85546875" style="1" customWidth="1"/>
    <col min="4376" max="4376" width="8.28515625" style="1" customWidth="1"/>
    <col min="4377" max="4377" width="9.7109375" style="1" customWidth="1"/>
    <col min="4378" max="4378" width="17.5703125" style="1" customWidth="1"/>
    <col min="4379" max="4379" width="17.42578125" style="1" customWidth="1"/>
    <col min="4380" max="4380" width="9.7109375" style="1" customWidth="1"/>
    <col min="4381" max="4613" width="11.42578125" style="1"/>
    <col min="4614" max="4614" width="3" style="1" customWidth="1"/>
    <col min="4615" max="4615" width="28.7109375" style="1" customWidth="1"/>
    <col min="4616" max="4616" width="11.7109375" style="1" customWidth="1"/>
    <col min="4617" max="4617" width="11.140625" style="1" customWidth="1"/>
    <col min="4618" max="4618" width="9.85546875" style="1" customWidth="1"/>
    <col min="4619" max="4620" width="5.85546875" style="1" customWidth="1"/>
    <col min="4621" max="4621" width="8" style="1" customWidth="1"/>
    <col min="4622" max="4622" width="8.5703125" style="1" customWidth="1"/>
    <col min="4623" max="4623" width="7.28515625" style="1" customWidth="1"/>
    <col min="4624" max="4624" width="8.28515625" style="1" customWidth="1"/>
    <col min="4625" max="4625" width="8.140625" style="1" customWidth="1"/>
    <col min="4626" max="4626" width="9" style="1" customWidth="1"/>
    <col min="4627" max="4627" width="8.5703125" style="1" customWidth="1"/>
    <col min="4628" max="4628" width="8" style="1" customWidth="1"/>
    <col min="4629" max="4629" width="9.28515625" style="1" customWidth="1"/>
    <col min="4630" max="4630" width="8.42578125" style="1" customWidth="1"/>
    <col min="4631" max="4631" width="8.85546875" style="1" customWidth="1"/>
    <col min="4632" max="4632" width="8.28515625" style="1" customWidth="1"/>
    <col min="4633" max="4633" width="9.7109375" style="1" customWidth="1"/>
    <col min="4634" max="4634" width="17.5703125" style="1" customWidth="1"/>
    <col min="4635" max="4635" width="17.42578125" style="1" customWidth="1"/>
    <col min="4636" max="4636" width="9.7109375" style="1" customWidth="1"/>
    <col min="4637" max="4869" width="11.42578125" style="1"/>
    <col min="4870" max="4870" width="3" style="1" customWidth="1"/>
    <col min="4871" max="4871" width="28.7109375" style="1" customWidth="1"/>
    <col min="4872" max="4872" width="11.7109375" style="1" customWidth="1"/>
    <col min="4873" max="4873" width="11.140625" style="1" customWidth="1"/>
    <col min="4874" max="4874" width="9.85546875" style="1" customWidth="1"/>
    <col min="4875" max="4876" width="5.85546875" style="1" customWidth="1"/>
    <col min="4877" max="4877" width="8" style="1" customWidth="1"/>
    <col min="4878" max="4878" width="8.5703125" style="1" customWidth="1"/>
    <col min="4879" max="4879" width="7.28515625" style="1" customWidth="1"/>
    <col min="4880" max="4880" width="8.28515625" style="1" customWidth="1"/>
    <col min="4881" max="4881" width="8.140625" style="1" customWidth="1"/>
    <col min="4882" max="4882" width="9" style="1" customWidth="1"/>
    <col min="4883" max="4883" width="8.5703125" style="1" customWidth="1"/>
    <col min="4884" max="4884" width="8" style="1" customWidth="1"/>
    <col min="4885" max="4885" width="9.28515625" style="1" customWidth="1"/>
    <col min="4886" max="4886" width="8.42578125" style="1" customWidth="1"/>
    <col min="4887" max="4887" width="8.85546875" style="1" customWidth="1"/>
    <col min="4888" max="4888" width="8.28515625" style="1" customWidth="1"/>
    <col min="4889" max="4889" width="9.7109375" style="1" customWidth="1"/>
    <col min="4890" max="4890" width="17.5703125" style="1" customWidth="1"/>
    <col min="4891" max="4891" width="17.42578125" style="1" customWidth="1"/>
    <col min="4892" max="4892" width="9.7109375" style="1" customWidth="1"/>
    <col min="4893" max="5125" width="11.42578125" style="1"/>
    <col min="5126" max="5126" width="3" style="1" customWidth="1"/>
    <col min="5127" max="5127" width="28.7109375" style="1" customWidth="1"/>
    <col min="5128" max="5128" width="11.7109375" style="1" customWidth="1"/>
    <col min="5129" max="5129" width="11.140625" style="1" customWidth="1"/>
    <col min="5130" max="5130" width="9.85546875" style="1" customWidth="1"/>
    <col min="5131" max="5132" width="5.85546875" style="1" customWidth="1"/>
    <col min="5133" max="5133" width="8" style="1" customWidth="1"/>
    <col min="5134" max="5134" width="8.5703125" style="1" customWidth="1"/>
    <col min="5135" max="5135" width="7.28515625" style="1" customWidth="1"/>
    <col min="5136" max="5136" width="8.28515625" style="1" customWidth="1"/>
    <col min="5137" max="5137" width="8.140625" style="1" customWidth="1"/>
    <col min="5138" max="5138" width="9" style="1" customWidth="1"/>
    <col min="5139" max="5139" width="8.5703125" style="1" customWidth="1"/>
    <col min="5140" max="5140" width="8" style="1" customWidth="1"/>
    <col min="5141" max="5141" width="9.28515625" style="1" customWidth="1"/>
    <col min="5142" max="5142" width="8.42578125" style="1" customWidth="1"/>
    <col min="5143" max="5143" width="8.85546875" style="1" customWidth="1"/>
    <col min="5144" max="5144" width="8.28515625" style="1" customWidth="1"/>
    <col min="5145" max="5145" width="9.7109375" style="1" customWidth="1"/>
    <col min="5146" max="5146" width="17.5703125" style="1" customWidth="1"/>
    <col min="5147" max="5147" width="17.42578125" style="1" customWidth="1"/>
    <col min="5148" max="5148" width="9.7109375" style="1" customWidth="1"/>
    <col min="5149" max="5381" width="11.42578125" style="1"/>
    <col min="5382" max="5382" width="3" style="1" customWidth="1"/>
    <col min="5383" max="5383" width="28.7109375" style="1" customWidth="1"/>
    <col min="5384" max="5384" width="11.7109375" style="1" customWidth="1"/>
    <col min="5385" max="5385" width="11.140625" style="1" customWidth="1"/>
    <col min="5386" max="5386" width="9.85546875" style="1" customWidth="1"/>
    <col min="5387" max="5388" width="5.85546875" style="1" customWidth="1"/>
    <col min="5389" max="5389" width="8" style="1" customWidth="1"/>
    <col min="5390" max="5390" width="8.5703125" style="1" customWidth="1"/>
    <col min="5391" max="5391" width="7.28515625" style="1" customWidth="1"/>
    <col min="5392" max="5392" width="8.28515625" style="1" customWidth="1"/>
    <col min="5393" max="5393" width="8.140625" style="1" customWidth="1"/>
    <col min="5394" max="5394" width="9" style="1" customWidth="1"/>
    <col min="5395" max="5395" width="8.5703125" style="1" customWidth="1"/>
    <col min="5396" max="5396" width="8" style="1" customWidth="1"/>
    <col min="5397" max="5397" width="9.28515625" style="1" customWidth="1"/>
    <col min="5398" max="5398" width="8.42578125" style="1" customWidth="1"/>
    <col min="5399" max="5399" width="8.85546875" style="1" customWidth="1"/>
    <col min="5400" max="5400" width="8.28515625" style="1" customWidth="1"/>
    <col min="5401" max="5401" width="9.7109375" style="1" customWidth="1"/>
    <col min="5402" max="5402" width="17.5703125" style="1" customWidth="1"/>
    <col min="5403" max="5403" width="17.42578125" style="1" customWidth="1"/>
    <col min="5404" max="5404" width="9.7109375" style="1" customWidth="1"/>
    <col min="5405" max="5637" width="11.42578125" style="1"/>
    <col min="5638" max="5638" width="3" style="1" customWidth="1"/>
    <col min="5639" max="5639" width="28.7109375" style="1" customWidth="1"/>
    <col min="5640" max="5640" width="11.7109375" style="1" customWidth="1"/>
    <col min="5641" max="5641" width="11.140625" style="1" customWidth="1"/>
    <col min="5642" max="5642" width="9.85546875" style="1" customWidth="1"/>
    <col min="5643" max="5644" width="5.85546875" style="1" customWidth="1"/>
    <col min="5645" max="5645" width="8" style="1" customWidth="1"/>
    <col min="5646" max="5646" width="8.5703125" style="1" customWidth="1"/>
    <col min="5647" max="5647" width="7.28515625" style="1" customWidth="1"/>
    <col min="5648" max="5648" width="8.28515625" style="1" customWidth="1"/>
    <col min="5649" max="5649" width="8.140625" style="1" customWidth="1"/>
    <col min="5650" max="5650" width="9" style="1" customWidth="1"/>
    <col min="5651" max="5651" width="8.5703125" style="1" customWidth="1"/>
    <col min="5652" max="5652" width="8" style="1" customWidth="1"/>
    <col min="5653" max="5653" width="9.28515625" style="1" customWidth="1"/>
    <col min="5654" max="5654" width="8.42578125" style="1" customWidth="1"/>
    <col min="5655" max="5655" width="8.85546875" style="1" customWidth="1"/>
    <col min="5656" max="5656" width="8.28515625" style="1" customWidth="1"/>
    <col min="5657" max="5657" width="9.7109375" style="1" customWidth="1"/>
    <col min="5658" max="5658" width="17.5703125" style="1" customWidth="1"/>
    <col min="5659" max="5659" width="17.42578125" style="1" customWidth="1"/>
    <col min="5660" max="5660" width="9.7109375" style="1" customWidth="1"/>
    <col min="5661" max="5893" width="11.42578125" style="1"/>
    <col min="5894" max="5894" width="3" style="1" customWidth="1"/>
    <col min="5895" max="5895" width="28.7109375" style="1" customWidth="1"/>
    <col min="5896" max="5896" width="11.7109375" style="1" customWidth="1"/>
    <col min="5897" max="5897" width="11.140625" style="1" customWidth="1"/>
    <col min="5898" max="5898" width="9.85546875" style="1" customWidth="1"/>
    <col min="5899" max="5900" width="5.85546875" style="1" customWidth="1"/>
    <col min="5901" max="5901" width="8" style="1" customWidth="1"/>
    <col min="5902" max="5902" width="8.5703125" style="1" customWidth="1"/>
    <col min="5903" max="5903" width="7.28515625" style="1" customWidth="1"/>
    <col min="5904" max="5904" width="8.28515625" style="1" customWidth="1"/>
    <col min="5905" max="5905" width="8.140625" style="1" customWidth="1"/>
    <col min="5906" max="5906" width="9" style="1" customWidth="1"/>
    <col min="5907" max="5907" width="8.5703125" style="1" customWidth="1"/>
    <col min="5908" max="5908" width="8" style="1" customWidth="1"/>
    <col min="5909" max="5909" width="9.28515625" style="1" customWidth="1"/>
    <col min="5910" max="5910" width="8.42578125" style="1" customWidth="1"/>
    <col min="5911" max="5911" width="8.85546875" style="1" customWidth="1"/>
    <col min="5912" max="5912" width="8.28515625" style="1" customWidth="1"/>
    <col min="5913" max="5913" width="9.7109375" style="1" customWidth="1"/>
    <col min="5914" max="5914" width="17.5703125" style="1" customWidth="1"/>
    <col min="5915" max="5915" width="17.42578125" style="1" customWidth="1"/>
    <col min="5916" max="5916" width="9.7109375" style="1" customWidth="1"/>
    <col min="5917" max="6149" width="11.42578125" style="1"/>
    <col min="6150" max="6150" width="3" style="1" customWidth="1"/>
    <col min="6151" max="6151" width="28.7109375" style="1" customWidth="1"/>
    <col min="6152" max="6152" width="11.7109375" style="1" customWidth="1"/>
    <col min="6153" max="6153" width="11.140625" style="1" customWidth="1"/>
    <col min="6154" max="6154" width="9.85546875" style="1" customWidth="1"/>
    <col min="6155" max="6156" width="5.85546875" style="1" customWidth="1"/>
    <col min="6157" max="6157" width="8" style="1" customWidth="1"/>
    <col min="6158" max="6158" width="8.5703125" style="1" customWidth="1"/>
    <col min="6159" max="6159" width="7.28515625" style="1" customWidth="1"/>
    <col min="6160" max="6160" width="8.28515625" style="1" customWidth="1"/>
    <col min="6161" max="6161" width="8.140625" style="1" customWidth="1"/>
    <col min="6162" max="6162" width="9" style="1" customWidth="1"/>
    <col min="6163" max="6163" width="8.5703125" style="1" customWidth="1"/>
    <col min="6164" max="6164" width="8" style="1" customWidth="1"/>
    <col min="6165" max="6165" width="9.28515625" style="1" customWidth="1"/>
    <col min="6166" max="6166" width="8.42578125" style="1" customWidth="1"/>
    <col min="6167" max="6167" width="8.85546875" style="1" customWidth="1"/>
    <col min="6168" max="6168" width="8.28515625" style="1" customWidth="1"/>
    <col min="6169" max="6169" width="9.7109375" style="1" customWidth="1"/>
    <col min="6170" max="6170" width="17.5703125" style="1" customWidth="1"/>
    <col min="6171" max="6171" width="17.42578125" style="1" customWidth="1"/>
    <col min="6172" max="6172" width="9.7109375" style="1" customWidth="1"/>
    <col min="6173" max="6405" width="11.42578125" style="1"/>
    <col min="6406" max="6406" width="3" style="1" customWidth="1"/>
    <col min="6407" max="6407" width="28.7109375" style="1" customWidth="1"/>
    <col min="6408" max="6408" width="11.7109375" style="1" customWidth="1"/>
    <col min="6409" max="6409" width="11.140625" style="1" customWidth="1"/>
    <col min="6410" max="6410" width="9.85546875" style="1" customWidth="1"/>
    <col min="6411" max="6412" width="5.85546875" style="1" customWidth="1"/>
    <col min="6413" max="6413" width="8" style="1" customWidth="1"/>
    <col min="6414" max="6414" width="8.5703125" style="1" customWidth="1"/>
    <col min="6415" max="6415" width="7.28515625" style="1" customWidth="1"/>
    <col min="6416" max="6416" width="8.28515625" style="1" customWidth="1"/>
    <col min="6417" max="6417" width="8.140625" style="1" customWidth="1"/>
    <col min="6418" max="6418" width="9" style="1" customWidth="1"/>
    <col min="6419" max="6419" width="8.5703125" style="1" customWidth="1"/>
    <col min="6420" max="6420" width="8" style="1" customWidth="1"/>
    <col min="6421" max="6421" width="9.28515625" style="1" customWidth="1"/>
    <col min="6422" max="6422" width="8.42578125" style="1" customWidth="1"/>
    <col min="6423" max="6423" width="8.85546875" style="1" customWidth="1"/>
    <col min="6424" max="6424" width="8.28515625" style="1" customWidth="1"/>
    <col min="6425" max="6425" width="9.7109375" style="1" customWidth="1"/>
    <col min="6426" max="6426" width="17.5703125" style="1" customWidth="1"/>
    <col min="6427" max="6427" width="17.42578125" style="1" customWidth="1"/>
    <col min="6428" max="6428" width="9.7109375" style="1" customWidth="1"/>
    <col min="6429" max="6661" width="11.42578125" style="1"/>
    <col min="6662" max="6662" width="3" style="1" customWidth="1"/>
    <col min="6663" max="6663" width="28.7109375" style="1" customWidth="1"/>
    <col min="6664" max="6664" width="11.7109375" style="1" customWidth="1"/>
    <col min="6665" max="6665" width="11.140625" style="1" customWidth="1"/>
    <col min="6666" max="6666" width="9.85546875" style="1" customWidth="1"/>
    <col min="6667" max="6668" width="5.85546875" style="1" customWidth="1"/>
    <col min="6669" max="6669" width="8" style="1" customWidth="1"/>
    <col min="6670" max="6670" width="8.5703125" style="1" customWidth="1"/>
    <col min="6671" max="6671" width="7.28515625" style="1" customWidth="1"/>
    <col min="6672" max="6672" width="8.28515625" style="1" customWidth="1"/>
    <col min="6673" max="6673" width="8.140625" style="1" customWidth="1"/>
    <col min="6674" max="6674" width="9" style="1" customWidth="1"/>
    <col min="6675" max="6675" width="8.5703125" style="1" customWidth="1"/>
    <col min="6676" max="6676" width="8" style="1" customWidth="1"/>
    <col min="6677" max="6677" width="9.28515625" style="1" customWidth="1"/>
    <col min="6678" max="6678" width="8.42578125" style="1" customWidth="1"/>
    <col min="6679" max="6679" width="8.85546875" style="1" customWidth="1"/>
    <col min="6680" max="6680" width="8.28515625" style="1" customWidth="1"/>
    <col min="6681" max="6681" width="9.7109375" style="1" customWidth="1"/>
    <col min="6682" max="6682" width="17.5703125" style="1" customWidth="1"/>
    <col min="6683" max="6683" width="17.42578125" style="1" customWidth="1"/>
    <col min="6684" max="6684" width="9.7109375" style="1" customWidth="1"/>
    <col min="6685" max="6917" width="11.42578125" style="1"/>
    <col min="6918" max="6918" width="3" style="1" customWidth="1"/>
    <col min="6919" max="6919" width="28.7109375" style="1" customWidth="1"/>
    <col min="6920" max="6920" width="11.7109375" style="1" customWidth="1"/>
    <col min="6921" max="6921" width="11.140625" style="1" customWidth="1"/>
    <col min="6922" max="6922" width="9.85546875" style="1" customWidth="1"/>
    <col min="6923" max="6924" width="5.85546875" style="1" customWidth="1"/>
    <col min="6925" max="6925" width="8" style="1" customWidth="1"/>
    <col min="6926" max="6926" width="8.5703125" style="1" customWidth="1"/>
    <col min="6927" max="6927" width="7.28515625" style="1" customWidth="1"/>
    <col min="6928" max="6928" width="8.28515625" style="1" customWidth="1"/>
    <col min="6929" max="6929" width="8.140625" style="1" customWidth="1"/>
    <col min="6930" max="6930" width="9" style="1" customWidth="1"/>
    <col min="6931" max="6931" width="8.5703125" style="1" customWidth="1"/>
    <col min="6932" max="6932" width="8" style="1" customWidth="1"/>
    <col min="6933" max="6933" width="9.28515625" style="1" customWidth="1"/>
    <col min="6934" max="6934" width="8.42578125" style="1" customWidth="1"/>
    <col min="6935" max="6935" width="8.85546875" style="1" customWidth="1"/>
    <col min="6936" max="6936" width="8.28515625" style="1" customWidth="1"/>
    <col min="6937" max="6937" width="9.7109375" style="1" customWidth="1"/>
    <col min="6938" max="6938" width="17.5703125" style="1" customWidth="1"/>
    <col min="6939" max="6939" width="17.42578125" style="1" customWidth="1"/>
    <col min="6940" max="6940" width="9.7109375" style="1" customWidth="1"/>
    <col min="6941" max="7173" width="11.42578125" style="1"/>
    <col min="7174" max="7174" width="3" style="1" customWidth="1"/>
    <col min="7175" max="7175" width="28.7109375" style="1" customWidth="1"/>
    <col min="7176" max="7176" width="11.7109375" style="1" customWidth="1"/>
    <col min="7177" max="7177" width="11.140625" style="1" customWidth="1"/>
    <col min="7178" max="7178" width="9.85546875" style="1" customWidth="1"/>
    <col min="7179" max="7180" width="5.85546875" style="1" customWidth="1"/>
    <col min="7181" max="7181" width="8" style="1" customWidth="1"/>
    <col min="7182" max="7182" width="8.5703125" style="1" customWidth="1"/>
    <col min="7183" max="7183" width="7.28515625" style="1" customWidth="1"/>
    <col min="7184" max="7184" width="8.28515625" style="1" customWidth="1"/>
    <col min="7185" max="7185" width="8.140625" style="1" customWidth="1"/>
    <col min="7186" max="7186" width="9" style="1" customWidth="1"/>
    <col min="7187" max="7187" width="8.5703125" style="1" customWidth="1"/>
    <col min="7188" max="7188" width="8" style="1" customWidth="1"/>
    <col min="7189" max="7189" width="9.28515625" style="1" customWidth="1"/>
    <col min="7190" max="7190" width="8.42578125" style="1" customWidth="1"/>
    <col min="7191" max="7191" width="8.85546875" style="1" customWidth="1"/>
    <col min="7192" max="7192" width="8.28515625" style="1" customWidth="1"/>
    <col min="7193" max="7193" width="9.7109375" style="1" customWidth="1"/>
    <col min="7194" max="7194" width="17.5703125" style="1" customWidth="1"/>
    <col min="7195" max="7195" width="17.42578125" style="1" customWidth="1"/>
    <col min="7196" max="7196" width="9.7109375" style="1" customWidth="1"/>
    <col min="7197" max="7429" width="11.42578125" style="1"/>
    <col min="7430" max="7430" width="3" style="1" customWidth="1"/>
    <col min="7431" max="7431" width="28.7109375" style="1" customWidth="1"/>
    <col min="7432" max="7432" width="11.7109375" style="1" customWidth="1"/>
    <col min="7433" max="7433" width="11.140625" style="1" customWidth="1"/>
    <col min="7434" max="7434" width="9.85546875" style="1" customWidth="1"/>
    <col min="7435" max="7436" width="5.85546875" style="1" customWidth="1"/>
    <col min="7437" max="7437" width="8" style="1" customWidth="1"/>
    <col min="7438" max="7438" width="8.5703125" style="1" customWidth="1"/>
    <col min="7439" max="7439" width="7.28515625" style="1" customWidth="1"/>
    <col min="7440" max="7440" width="8.28515625" style="1" customWidth="1"/>
    <col min="7441" max="7441" width="8.140625" style="1" customWidth="1"/>
    <col min="7442" max="7442" width="9" style="1" customWidth="1"/>
    <col min="7443" max="7443" width="8.5703125" style="1" customWidth="1"/>
    <col min="7444" max="7444" width="8" style="1" customWidth="1"/>
    <col min="7445" max="7445" width="9.28515625" style="1" customWidth="1"/>
    <col min="7446" max="7446" width="8.42578125" style="1" customWidth="1"/>
    <col min="7447" max="7447" width="8.85546875" style="1" customWidth="1"/>
    <col min="7448" max="7448" width="8.28515625" style="1" customWidth="1"/>
    <col min="7449" max="7449" width="9.7109375" style="1" customWidth="1"/>
    <col min="7450" max="7450" width="17.5703125" style="1" customWidth="1"/>
    <col min="7451" max="7451" width="17.42578125" style="1" customWidth="1"/>
    <col min="7452" max="7452" width="9.7109375" style="1" customWidth="1"/>
    <col min="7453" max="7685" width="11.42578125" style="1"/>
    <col min="7686" max="7686" width="3" style="1" customWidth="1"/>
    <col min="7687" max="7687" width="28.7109375" style="1" customWidth="1"/>
    <col min="7688" max="7688" width="11.7109375" style="1" customWidth="1"/>
    <col min="7689" max="7689" width="11.140625" style="1" customWidth="1"/>
    <col min="7690" max="7690" width="9.85546875" style="1" customWidth="1"/>
    <col min="7691" max="7692" width="5.85546875" style="1" customWidth="1"/>
    <col min="7693" max="7693" width="8" style="1" customWidth="1"/>
    <col min="7694" max="7694" width="8.5703125" style="1" customWidth="1"/>
    <col min="7695" max="7695" width="7.28515625" style="1" customWidth="1"/>
    <col min="7696" max="7696" width="8.28515625" style="1" customWidth="1"/>
    <col min="7697" max="7697" width="8.140625" style="1" customWidth="1"/>
    <col min="7698" max="7698" width="9" style="1" customWidth="1"/>
    <col min="7699" max="7699" width="8.5703125" style="1" customWidth="1"/>
    <col min="7700" max="7700" width="8" style="1" customWidth="1"/>
    <col min="7701" max="7701" width="9.28515625" style="1" customWidth="1"/>
    <col min="7702" max="7702" width="8.42578125" style="1" customWidth="1"/>
    <col min="7703" max="7703" width="8.85546875" style="1" customWidth="1"/>
    <col min="7704" max="7704" width="8.28515625" style="1" customWidth="1"/>
    <col min="7705" max="7705" width="9.7109375" style="1" customWidth="1"/>
    <col min="7706" max="7706" width="17.5703125" style="1" customWidth="1"/>
    <col min="7707" max="7707" width="17.42578125" style="1" customWidth="1"/>
    <col min="7708" max="7708" width="9.7109375" style="1" customWidth="1"/>
    <col min="7709" max="7941" width="11.42578125" style="1"/>
    <col min="7942" max="7942" width="3" style="1" customWidth="1"/>
    <col min="7943" max="7943" width="28.7109375" style="1" customWidth="1"/>
    <col min="7944" max="7944" width="11.7109375" style="1" customWidth="1"/>
    <col min="7945" max="7945" width="11.140625" style="1" customWidth="1"/>
    <col min="7946" max="7946" width="9.85546875" style="1" customWidth="1"/>
    <col min="7947" max="7948" width="5.85546875" style="1" customWidth="1"/>
    <col min="7949" max="7949" width="8" style="1" customWidth="1"/>
    <col min="7950" max="7950" width="8.5703125" style="1" customWidth="1"/>
    <col min="7951" max="7951" width="7.28515625" style="1" customWidth="1"/>
    <col min="7952" max="7952" width="8.28515625" style="1" customWidth="1"/>
    <col min="7953" max="7953" width="8.140625" style="1" customWidth="1"/>
    <col min="7954" max="7954" width="9" style="1" customWidth="1"/>
    <col min="7955" max="7955" width="8.5703125" style="1" customWidth="1"/>
    <col min="7956" max="7956" width="8" style="1" customWidth="1"/>
    <col min="7957" max="7957" width="9.28515625" style="1" customWidth="1"/>
    <col min="7958" max="7958" width="8.42578125" style="1" customWidth="1"/>
    <col min="7959" max="7959" width="8.85546875" style="1" customWidth="1"/>
    <col min="7960" max="7960" width="8.28515625" style="1" customWidth="1"/>
    <col min="7961" max="7961" width="9.7109375" style="1" customWidth="1"/>
    <col min="7962" max="7962" width="17.5703125" style="1" customWidth="1"/>
    <col min="7963" max="7963" width="17.42578125" style="1" customWidth="1"/>
    <col min="7964" max="7964" width="9.7109375" style="1" customWidth="1"/>
    <col min="7965" max="8197" width="11.42578125" style="1"/>
    <col min="8198" max="8198" width="3" style="1" customWidth="1"/>
    <col min="8199" max="8199" width="28.7109375" style="1" customWidth="1"/>
    <col min="8200" max="8200" width="11.7109375" style="1" customWidth="1"/>
    <col min="8201" max="8201" width="11.140625" style="1" customWidth="1"/>
    <col min="8202" max="8202" width="9.85546875" style="1" customWidth="1"/>
    <col min="8203" max="8204" width="5.85546875" style="1" customWidth="1"/>
    <col min="8205" max="8205" width="8" style="1" customWidth="1"/>
    <col min="8206" max="8206" width="8.5703125" style="1" customWidth="1"/>
    <col min="8207" max="8207" width="7.28515625" style="1" customWidth="1"/>
    <col min="8208" max="8208" width="8.28515625" style="1" customWidth="1"/>
    <col min="8209" max="8209" width="8.140625" style="1" customWidth="1"/>
    <col min="8210" max="8210" width="9" style="1" customWidth="1"/>
    <col min="8211" max="8211" width="8.5703125" style="1" customWidth="1"/>
    <col min="8212" max="8212" width="8" style="1" customWidth="1"/>
    <col min="8213" max="8213" width="9.28515625" style="1" customWidth="1"/>
    <col min="8214" max="8214" width="8.42578125" style="1" customWidth="1"/>
    <col min="8215" max="8215" width="8.85546875" style="1" customWidth="1"/>
    <col min="8216" max="8216" width="8.28515625" style="1" customWidth="1"/>
    <col min="8217" max="8217" width="9.7109375" style="1" customWidth="1"/>
    <col min="8218" max="8218" width="17.5703125" style="1" customWidth="1"/>
    <col min="8219" max="8219" width="17.42578125" style="1" customWidth="1"/>
    <col min="8220" max="8220" width="9.7109375" style="1" customWidth="1"/>
    <col min="8221" max="8453" width="11.42578125" style="1"/>
    <col min="8454" max="8454" width="3" style="1" customWidth="1"/>
    <col min="8455" max="8455" width="28.7109375" style="1" customWidth="1"/>
    <col min="8456" max="8456" width="11.7109375" style="1" customWidth="1"/>
    <col min="8457" max="8457" width="11.140625" style="1" customWidth="1"/>
    <col min="8458" max="8458" width="9.85546875" style="1" customWidth="1"/>
    <col min="8459" max="8460" width="5.85546875" style="1" customWidth="1"/>
    <col min="8461" max="8461" width="8" style="1" customWidth="1"/>
    <col min="8462" max="8462" width="8.5703125" style="1" customWidth="1"/>
    <col min="8463" max="8463" width="7.28515625" style="1" customWidth="1"/>
    <col min="8464" max="8464" width="8.28515625" style="1" customWidth="1"/>
    <col min="8465" max="8465" width="8.140625" style="1" customWidth="1"/>
    <col min="8466" max="8466" width="9" style="1" customWidth="1"/>
    <col min="8467" max="8467" width="8.5703125" style="1" customWidth="1"/>
    <col min="8468" max="8468" width="8" style="1" customWidth="1"/>
    <col min="8469" max="8469" width="9.28515625" style="1" customWidth="1"/>
    <col min="8470" max="8470" width="8.42578125" style="1" customWidth="1"/>
    <col min="8471" max="8471" width="8.85546875" style="1" customWidth="1"/>
    <col min="8472" max="8472" width="8.28515625" style="1" customWidth="1"/>
    <col min="8473" max="8473" width="9.7109375" style="1" customWidth="1"/>
    <col min="8474" max="8474" width="17.5703125" style="1" customWidth="1"/>
    <col min="8475" max="8475" width="17.42578125" style="1" customWidth="1"/>
    <col min="8476" max="8476" width="9.7109375" style="1" customWidth="1"/>
    <col min="8477" max="8709" width="11.42578125" style="1"/>
    <col min="8710" max="8710" width="3" style="1" customWidth="1"/>
    <col min="8711" max="8711" width="28.7109375" style="1" customWidth="1"/>
    <col min="8712" max="8712" width="11.7109375" style="1" customWidth="1"/>
    <col min="8713" max="8713" width="11.140625" style="1" customWidth="1"/>
    <col min="8714" max="8714" width="9.85546875" style="1" customWidth="1"/>
    <col min="8715" max="8716" width="5.85546875" style="1" customWidth="1"/>
    <col min="8717" max="8717" width="8" style="1" customWidth="1"/>
    <col min="8718" max="8718" width="8.5703125" style="1" customWidth="1"/>
    <col min="8719" max="8719" width="7.28515625" style="1" customWidth="1"/>
    <col min="8720" max="8720" width="8.28515625" style="1" customWidth="1"/>
    <col min="8721" max="8721" width="8.140625" style="1" customWidth="1"/>
    <col min="8722" max="8722" width="9" style="1" customWidth="1"/>
    <col min="8723" max="8723" width="8.5703125" style="1" customWidth="1"/>
    <col min="8724" max="8724" width="8" style="1" customWidth="1"/>
    <col min="8725" max="8725" width="9.28515625" style="1" customWidth="1"/>
    <col min="8726" max="8726" width="8.42578125" style="1" customWidth="1"/>
    <col min="8727" max="8727" width="8.85546875" style="1" customWidth="1"/>
    <col min="8728" max="8728" width="8.28515625" style="1" customWidth="1"/>
    <col min="8729" max="8729" width="9.7109375" style="1" customWidth="1"/>
    <col min="8730" max="8730" width="17.5703125" style="1" customWidth="1"/>
    <col min="8731" max="8731" width="17.42578125" style="1" customWidth="1"/>
    <col min="8732" max="8732" width="9.7109375" style="1" customWidth="1"/>
    <col min="8733" max="8965" width="11.42578125" style="1"/>
    <col min="8966" max="8966" width="3" style="1" customWidth="1"/>
    <col min="8967" max="8967" width="28.7109375" style="1" customWidth="1"/>
    <col min="8968" max="8968" width="11.7109375" style="1" customWidth="1"/>
    <col min="8969" max="8969" width="11.140625" style="1" customWidth="1"/>
    <col min="8970" max="8970" width="9.85546875" style="1" customWidth="1"/>
    <col min="8971" max="8972" width="5.85546875" style="1" customWidth="1"/>
    <col min="8973" max="8973" width="8" style="1" customWidth="1"/>
    <col min="8974" max="8974" width="8.5703125" style="1" customWidth="1"/>
    <col min="8975" max="8975" width="7.28515625" style="1" customWidth="1"/>
    <col min="8976" max="8976" width="8.28515625" style="1" customWidth="1"/>
    <col min="8977" max="8977" width="8.140625" style="1" customWidth="1"/>
    <col min="8978" max="8978" width="9" style="1" customWidth="1"/>
    <col min="8979" max="8979" width="8.5703125" style="1" customWidth="1"/>
    <col min="8980" max="8980" width="8" style="1" customWidth="1"/>
    <col min="8981" max="8981" width="9.28515625" style="1" customWidth="1"/>
    <col min="8982" max="8982" width="8.42578125" style="1" customWidth="1"/>
    <col min="8983" max="8983" width="8.85546875" style="1" customWidth="1"/>
    <col min="8984" max="8984" width="8.28515625" style="1" customWidth="1"/>
    <col min="8985" max="8985" width="9.7109375" style="1" customWidth="1"/>
    <col min="8986" max="8986" width="17.5703125" style="1" customWidth="1"/>
    <col min="8987" max="8987" width="17.42578125" style="1" customWidth="1"/>
    <col min="8988" max="8988" width="9.7109375" style="1" customWidth="1"/>
    <col min="8989" max="9221" width="11.42578125" style="1"/>
    <col min="9222" max="9222" width="3" style="1" customWidth="1"/>
    <col min="9223" max="9223" width="28.7109375" style="1" customWidth="1"/>
    <col min="9224" max="9224" width="11.7109375" style="1" customWidth="1"/>
    <col min="9225" max="9225" width="11.140625" style="1" customWidth="1"/>
    <col min="9226" max="9226" width="9.85546875" style="1" customWidth="1"/>
    <col min="9227" max="9228" width="5.85546875" style="1" customWidth="1"/>
    <col min="9229" max="9229" width="8" style="1" customWidth="1"/>
    <col min="9230" max="9230" width="8.5703125" style="1" customWidth="1"/>
    <col min="9231" max="9231" width="7.28515625" style="1" customWidth="1"/>
    <col min="9232" max="9232" width="8.28515625" style="1" customWidth="1"/>
    <col min="9233" max="9233" width="8.140625" style="1" customWidth="1"/>
    <col min="9234" max="9234" width="9" style="1" customWidth="1"/>
    <col min="9235" max="9235" width="8.5703125" style="1" customWidth="1"/>
    <col min="9236" max="9236" width="8" style="1" customWidth="1"/>
    <col min="9237" max="9237" width="9.28515625" style="1" customWidth="1"/>
    <col min="9238" max="9238" width="8.42578125" style="1" customWidth="1"/>
    <col min="9239" max="9239" width="8.85546875" style="1" customWidth="1"/>
    <col min="9240" max="9240" width="8.28515625" style="1" customWidth="1"/>
    <col min="9241" max="9241" width="9.7109375" style="1" customWidth="1"/>
    <col min="9242" max="9242" width="17.5703125" style="1" customWidth="1"/>
    <col min="9243" max="9243" width="17.42578125" style="1" customWidth="1"/>
    <col min="9244" max="9244" width="9.7109375" style="1" customWidth="1"/>
    <col min="9245" max="9477" width="11.42578125" style="1"/>
    <col min="9478" max="9478" width="3" style="1" customWidth="1"/>
    <col min="9479" max="9479" width="28.7109375" style="1" customWidth="1"/>
    <col min="9480" max="9480" width="11.7109375" style="1" customWidth="1"/>
    <col min="9481" max="9481" width="11.140625" style="1" customWidth="1"/>
    <col min="9482" max="9482" width="9.85546875" style="1" customWidth="1"/>
    <col min="9483" max="9484" width="5.85546875" style="1" customWidth="1"/>
    <col min="9485" max="9485" width="8" style="1" customWidth="1"/>
    <col min="9486" max="9486" width="8.5703125" style="1" customWidth="1"/>
    <col min="9487" max="9487" width="7.28515625" style="1" customWidth="1"/>
    <col min="9488" max="9488" width="8.28515625" style="1" customWidth="1"/>
    <col min="9489" max="9489" width="8.140625" style="1" customWidth="1"/>
    <col min="9490" max="9490" width="9" style="1" customWidth="1"/>
    <col min="9491" max="9491" width="8.5703125" style="1" customWidth="1"/>
    <col min="9492" max="9492" width="8" style="1" customWidth="1"/>
    <col min="9493" max="9493" width="9.28515625" style="1" customWidth="1"/>
    <col min="9494" max="9494" width="8.42578125" style="1" customWidth="1"/>
    <col min="9495" max="9495" width="8.85546875" style="1" customWidth="1"/>
    <col min="9496" max="9496" width="8.28515625" style="1" customWidth="1"/>
    <col min="9497" max="9497" width="9.7109375" style="1" customWidth="1"/>
    <col min="9498" max="9498" width="17.5703125" style="1" customWidth="1"/>
    <col min="9499" max="9499" width="17.42578125" style="1" customWidth="1"/>
    <col min="9500" max="9500" width="9.7109375" style="1" customWidth="1"/>
    <col min="9501" max="9733" width="11.42578125" style="1"/>
    <col min="9734" max="9734" width="3" style="1" customWidth="1"/>
    <col min="9735" max="9735" width="28.7109375" style="1" customWidth="1"/>
    <col min="9736" max="9736" width="11.7109375" style="1" customWidth="1"/>
    <col min="9737" max="9737" width="11.140625" style="1" customWidth="1"/>
    <col min="9738" max="9738" width="9.85546875" style="1" customWidth="1"/>
    <col min="9739" max="9740" width="5.85546875" style="1" customWidth="1"/>
    <col min="9741" max="9741" width="8" style="1" customWidth="1"/>
    <col min="9742" max="9742" width="8.5703125" style="1" customWidth="1"/>
    <col min="9743" max="9743" width="7.28515625" style="1" customWidth="1"/>
    <col min="9744" max="9744" width="8.28515625" style="1" customWidth="1"/>
    <col min="9745" max="9745" width="8.140625" style="1" customWidth="1"/>
    <col min="9746" max="9746" width="9" style="1" customWidth="1"/>
    <col min="9747" max="9747" width="8.5703125" style="1" customWidth="1"/>
    <col min="9748" max="9748" width="8" style="1" customWidth="1"/>
    <col min="9749" max="9749" width="9.28515625" style="1" customWidth="1"/>
    <col min="9750" max="9750" width="8.42578125" style="1" customWidth="1"/>
    <col min="9751" max="9751" width="8.85546875" style="1" customWidth="1"/>
    <col min="9752" max="9752" width="8.28515625" style="1" customWidth="1"/>
    <col min="9753" max="9753" width="9.7109375" style="1" customWidth="1"/>
    <col min="9754" max="9754" width="17.5703125" style="1" customWidth="1"/>
    <col min="9755" max="9755" width="17.42578125" style="1" customWidth="1"/>
    <col min="9756" max="9756" width="9.7109375" style="1" customWidth="1"/>
    <col min="9757" max="9989" width="11.42578125" style="1"/>
    <col min="9990" max="9990" width="3" style="1" customWidth="1"/>
    <col min="9991" max="9991" width="28.7109375" style="1" customWidth="1"/>
    <col min="9992" max="9992" width="11.7109375" style="1" customWidth="1"/>
    <col min="9993" max="9993" width="11.140625" style="1" customWidth="1"/>
    <col min="9994" max="9994" width="9.85546875" style="1" customWidth="1"/>
    <col min="9995" max="9996" width="5.85546875" style="1" customWidth="1"/>
    <col min="9997" max="9997" width="8" style="1" customWidth="1"/>
    <col min="9998" max="9998" width="8.5703125" style="1" customWidth="1"/>
    <col min="9999" max="9999" width="7.28515625" style="1" customWidth="1"/>
    <col min="10000" max="10000" width="8.28515625" style="1" customWidth="1"/>
    <col min="10001" max="10001" width="8.140625" style="1" customWidth="1"/>
    <col min="10002" max="10002" width="9" style="1" customWidth="1"/>
    <col min="10003" max="10003" width="8.5703125" style="1" customWidth="1"/>
    <col min="10004" max="10004" width="8" style="1" customWidth="1"/>
    <col min="10005" max="10005" width="9.28515625" style="1" customWidth="1"/>
    <col min="10006" max="10006" width="8.42578125" style="1" customWidth="1"/>
    <col min="10007" max="10007" width="8.85546875" style="1" customWidth="1"/>
    <col min="10008" max="10008" width="8.28515625" style="1" customWidth="1"/>
    <col min="10009" max="10009" width="9.7109375" style="1" customWidth="1"/>
    <col min="10010" max="10010" width="17.5703125" style="1" customWidth="1"/>
    <col min="10011" max="10011" width="17.42578125" style="1" customWidth="1"/>
    <col min="10012" max="10012" width="9.7109375" style="1" customWidth="1"/>
    <col min="10013" max="10245" width="11.42578125" style="1"/>
    <col min="10246" max="10246" width="3" style="1" customWidth="1"/>
    <col min="10247" max="10247" width="28.7109375" style="1" customWidth="1"/>
    <col min="10248" max="10248" width="11.7109375" style="1" customWidth="1"/>
    <col min="10249" max="10249" width="11.140625" style="1" customWidth="1"/>
    <col min="10250" max="10250" width="9.85546875" style="1" customWidth="1"/>
    <col min="10251" max="10252" width="5.85546875" style="1" customWidth="1"/>
    <col min="10253" max="10253" width="8" style="1" customWidth="1"/>
    <col min="10254" max="10254" width="8.5703125" style="1" customWidth="1"/>
    <col min="10255" max="10255" width="7.28515625" style="1" customWidth="1"/>
    <col min="10256" max="10256" width="8.28515625" style="1" customWidth="1"/>
    <col min="10257" max="10257" width="8.140625" style="1" customWidth="1"/>
    <col min="10258" max="10258" width="9" style="1" customWidth="1"/>
    <col min="10259" max="10259" width="8.5703125" style="1" customWidth="1"/>
    <col min="10260" max="10260" width="8" style="1" customWidth="1"/>
    <col min="10261" max="10261" width="9.28515625" style="1" customWidth="1"/>
    <col min="10262" max="10262" width="8.42578125" style="1" customWidth="1"/>
    <col min="10263" max="10263" width="8.85546875" style="1" customWidth="1"/>
    <col min="10264" max="10264" width="8.28515625" style="1" customWidth="1"/>
    <col min="10265" max="10265" width="9.7109375" style="1" customWidth="1"/>
    <col min="10266" max="10266" width="17.5703125" style="1" customWidth="1"/>
    <col min="10267" max="10267" width="17.42578125" style="1" customWidth="1"/>
    <col min="10268" max="10268" width="9.7109375" style="1" customWidth="1"/>
    <col min="10269" max="10501" width="11.42578125" style="1"/>
    <col min="10502" max="10502" width="3" style="1" customWidth="1"/>
    <col min="10503" max="10503" width="28.7109375" style="1" customWidth="1"/>
    <col min="10504" max="10504" width="11.7109375" style="1" customWidth="1"/>
    <col min="10505" max="10505" width="11.140625" style="1" customWidth="1"/>
    <col min="10506" max="10506" width="9.85546875" style="1" customWidth="1"/>
    <col min="10507" max="10508" width="5.85546875" style="1" customWidth="1"/>
    <col min="10509" max="10509" width="8" style="1" customWidth="1"/>
    <col min="10510" max="10510" width="8.5703125" style="1" customWidth="1"/>
    <col min="10511" max="10511" width="7.28515625" style="1" customWidth="1"/>
    <col min="10512" max="10512" width="8.28515625" style="1" customWidth="1"/>
    <col min="10513" max="10513" width="8.140625" style="1" customWidth="1"/>
    <col min="10514" max="10514" width="9" style="1" customWidth="1"/>
    <col min="10515" max="10515" width="8.5703125" style="1" customWidth="1"/>
    <col min="10516" max="10516" width="8" style="1" customWidth="1"/>
    <col min="10517" max="10517" width="9.28515625" style="1" customWidth="1"/>
    <col min="10518" max="10518" width="8.42578125" style="1" customWidth="1"/>
    <col min="10519" max="10519" width="8.85546875" style="1" customWidth="1"/>
    <col min="10520" max="10520" width="8.28515625" style="1" customWidth="1"/>
    <col min="10521" max="10521" width="9.7109375" style="1" customWidth="1"/>
    <col min="10522" max="10522" width="17.5703125" style="1" customWidth="1"/>
    <col min="10523" max="10523" width="17.42578125" style="1" customWidth="1"/>
    <col min="10524" max="10524" width="9.7109375" style="1" customWidth="1"/>
    <col min="10525" max="10757" width="11.42578125" style="1"/>
    <col min="10758" max="10758" width="3" style="1" customWidth="1"/>
    <col min="10759" max="10759" width="28.7109375" style="1" customWidth="1"/>
    <col min="10760" max="10760" width="11.7109375" style="1" customWidth="1"/>
    <col min="10761" max="10761" width="11.140625" style="1" customWidth="1"/>
    <col min="10762" max="10762" width="9.85546875" style="1" customWidth="1"/>
    <col min="10763" max="10764" width="5.85546875" style="1" customWidth="1"/>
    <col min="10765" max="10765" width="8" style="1" customWidth="1"/>
    <col min="10766" max="10766" width="8.5703125" style="1" customWidth="1"/>
    <col min="10767" max="10767" width="7.28515625" style="1" customWidth="1"/>
    <col min="10768" max="10768" width="8.28515625" style="1" customWidth="1"/>
    <col min="10769" max="10769" width="8.140625" style="1" customWidth="1"/>
    <col min="10770" max="10770" width="9" style="1" customWidth="1"/>
    <col min="10771" max="10771" width="8.5703125" style="1" customWidth="1"/>
    <col min="10772" max="10772" width="8" style="1" customWidth="1"/>
    <col min="10773" max="10773" width="9.28515625" style="1" customWidth="1"/>
    <col min="10774" max="10774" width="8.42578125" style="1" customWidth="1"/>
    <col min="10775" max="10775" width="8.85546875" style="1" customWidth="1"/>
    <col min="10776" max="10776" width="8.28515625" style="1" customWidth="1"/>
    <col min="10777" max="10777" width="9.7109375" style="1" customWidth="1"/>
    <col min="10778" max="10778" width="17.5703125" style="1" customWidth="1"/>
    <col min="10779" max="10779" width="17.42578125" style="1" customWidth="1"/>
    <col min="10780" max="10780" width="9.7109375" style="1" customWidth="1"/>
    <col min="10781" max="11013" width="11.42578125" style="1"/>
    <col min="11014" max="11014" width="3" style="1" customWidth="1"/>
    <col min="11015" max="11015" width="28.7109375" style="1" customWidth="1"/>
    <col min="11016" max="11016" width="11.7109375" style="1" customWidth="1"/>
    <col min="11017" max="11017" width="11.140625" style="1" customWidth="1"/>
    <col min="11018" max="11018" width="9.85546875" style="1" customWidth="1"/>
    <col min="11019" max="11020" width="5.85546875" style="1" customWidth="1"/>
    <col min="11021" max="11021" width="8" style="1" customWidth="1"/>
    <col min="11022" max="11022" width="8.5703125" style="1" customWidth="1"/>
    <col min="11023" max="11023" width="7.28515625" style="1" customWidth="1"/>
    <col min="11024" max="11024" width="8.28515625" style="1" customWidth="1"/>
    <col min="11025" max="11025" width="8.140625" style="1" customWidth="1"/>
    <col min="11026" max="11026" width="9" style="1" customWidth="1"/>
    <col min="11027" max="11027" width="8.5703125" style="1" customWidth="1"/>
    <col min="11028" max="11028" width="8" style="1" customWidth="1"/>
    <col min="11029" max="11029" width="9.28515625" style="1" customWidth="1"/>
    <col min="11030" max="11030" width="8.42578125" style="1" customWidth="1"/>
    <col min="11031" max="11031" width="8.85546875" style="1" customWidth="1"/>
    <col min="11032" max="11032" width="8.28515625" style="1" customWidth="1"/>
    <col min="11033" max="11033" width="9.7109375" style="1" customWidth="1"/>
    <col min="11034" max="11034" width="17.5703125" style="1" customWidth="1"/>
    <col min="11035" max="11035" width="17.42578125" style="1" customWidth="1"/>
    <col min="11036" max="11036" width="9.7109375" style="1" customWidth="1"/>
    <col min="11037" max="11269" width="11.42578125" style="1"/>
    <col min="11270" max="11270" width="3" style="1" customWidth="1"/>
    <col min="11271" max="11271" width="28.7109375" style="1" customWidth="1"/>
    <col min="11272" max="11272" width="11.7109375" style="1" customWidth="1"/>
    <col min="11273" max="11273" width="11.140625" style="1" customWidth="1"/>
    <col min="11274" max="11274" width="9.85546875" style="1" customWidth="1"/>
    <col min="11275" max="11276" width="5.85546875" style="1" customWidth="1"/>
    <col min="11277" max="11277" width="8" style="1" customWidth="1"/>
    <col min="11278" max="11278" width="8.5703125" style="1" customWidth="1"/>
    <col min="11279" max="11279" width="7.28515625" style="1" customWidth="1"/>
    <col min="11280" max="11280" width="8.28515625" style="1" customWidth="1"/>
    <col min="11281" max="11281" width="8.140625" style="1" customWidth="1"/>
    <col min="11282" max="11282" width="9" style="1" customWidth="1"/>
    <col min="11283" max="11283" width="8.5703125" style="1" customWidth="1"/>
    <col min="11284" max="11284" width="8" style="1" customWidth="1"/>
    <col min="11285" max="11285" width="9.28515625" style="1" customWidth="1"/>
    <col min="11286" max="11286" width="8.42578125" style="1" customWidth="1"/>
    <col min="11287" max="11287" width="8.85546875" style="1" customWidth="1"/>
    <col min="11288" max="11288" width="8.28515625" style="1" customWidth="1"/>
    <col min="11289" max="11289" width="9.7109375" style="1" customWidth="1"/>
    <col min="11290" max="11290" width="17.5703125" style="1" customWidth="1"/>
    <col min="11291" max="11291" width="17.42578125" style="1" customWidth="1"/>
    <col min="11292" max="11292" width="9.7109375" style="1" customWidth="1"/>
    <col min="11293" max="11525" width="11.42578125" style="1"/>
    <col min="11526" max="11526" width="3" style="1" customWidth="1"/>
    <col min="11527" max="11527" width="28.7109375" style="1" customWidth="1"/>
    <col min="11528" max="11528" width="11.7109375" style="1" customWidth="1"/>
    <col min="11529" max="11529" width="11.140625" style="1" customWidth="1"/>
    <col min="11530" max="11530" width="9.85546875" style="1" customWidth="1"/>
    <col min="11531" max="11532" width="5.85546875" style="1" customWidth="1"/>
    <col min="11533" max="11533" width="8" style="1" customWidth="1"/>
    <col min="11534" max="11534" width="8.5703125" style="1" customWidth="1"/>
    <col min="11535" max="11535" width="7.28515625" style="1" customWidth="1"/>
    <col min="11536" max="11536" width="8.28515625" style="1" customWidth="1"/>
    <col min="11537" max="11537" width="8.140625" style="1" customWidth="1"/>
    <col min="11538" max="11538" width="9" style="1" customWidth="1"/>
    <col min="11539" max="11539" width="8.5703125" style="1" customWidth="1"/>
    <col min="11540" max="11540" width="8" style="1" customWidth="1"/>
    <col min="11541" max="11541" width="9.28515625" style="1" customWidth="1"/>
    <col min="11542" max="11542" width="8.42578125" style="1" customWidth="1"/>
    <col min="11543" max="11543" width="8.85546875" style="1" customWidth="1"/>
    <col min="11544" max="11544" width="8.28515625" style="1" customWidth="1"/>
    <col min="11545" max="11545" width="9.7109375" style="1" customWidth="1"/>
    <col min="11546" max="11546" width="17.5703125" style="1" customWidth="1"/>
    <col min="11547" max="11547" width="17.42578125" style="1" customWidth="1"/>
    <col min="11548" max="11548" width="9.7109375" style="1" customWidth="1"/>
    <col min="11549" max="11781" width="11.42578125" style="1"/>
    <col min="11782" max="11782" width="3" style="1" customWidth="1"/>
    <col min="11783" max="11783" width="28.7109375" style="1" customWidth="1"/>
    <col min="11784" max="11784" width="11.7109375" style="1" customWidth="1"/>
    <col min="11785" max="11785" width="11.140625" style="1" customWidth="1"/>
    <col min="11786" max="11786" width="9.85546875" style="1" customWidth="1"/>
    <col min="11787" max="11788" width="5.85546875" style="1" customWidth="1"/>
    <col min="11789" max="11789" width="8" style="1" customWidth="1"/>
    <col min="11790" max="11790" width="8.5703125" style="1" customWidth="1"/>
    <col min="11791" max="11791" width="7.28515625" style="1" customWidth="1"/>
    <col min="11792" max="11792" width="8.28515625" style="1" customWidth="1"/>
    <col min="11793" max="11793" width="8.140625" style="1" customWidth="1"/>
    <col min="11794" max="11794" width="9" style="1" customWidth="1"/>
    <col min="11795" max="11795" width="8.5703125" style="1" customWidth="1"/>
    <col min="11796" max="11796" width="8" style="1" customWidth="1"/>
    <col min="11797" max="11797" width="9.28515625" style="1" customWidth="1"/>
    <col min="11798" max="11798" width="8.42578125" style="1" customWidth="1"/>
    <col min="11799" max="11799" width="8.85546875" style="1" customWidth="1"/>
    <col min="11800" max="11800" width="8.28515625" style="1" customWidth="1"/>
    <col min="11801" max="11801" width="9.7109375" style="1" customWidth="1"/>
    <col min="11802" max="11802" width="17.5703125" style="1" customWidth="1"/>
    <col min="11803" max="11803" width="17.42578125" style="1" customWidth="1"/>
    <col min="11804" max="11804" width="9.7109375" style="1" customWidth="1"/>
    <col min="11805" max="12037" width="11.42578125" style="1"/>
    <col min="12038" max="12038" width="3" style="1" customWidth="1"/>
    <col min="12039" max="12039" width="28.7109375" style="1" customWidth="1"/>
    <col min="12040" max="12040" width="11.7109375" style="1" customWidth="1"/>
    <col min="12041" max="12041" width="11.140625" style="1" customWidth="1"/>
    <col min="12042" max="12042" width="9.85546875" style="1" customWidth="1"/>
    <col min="12043" max="12044" width="5.85546875" style="1" customWidth="1"/>
    <col min="12045" max="12045" width="8" style="1" customWidth="1"/>
    <col min="12046" max="12046" width="8.5703125" style="1" customWidth="1"/>
    <col min="12047" max="12047" width="7.28515625" style="1" customWidth="1"/>
    <col min="12048" max="12048" width="8.28515625" style="1" customWidth="1"/>
    <col min="12049" max="12049" width="8.140625" style="1" customWidth="1"/>
    <col min="12050" max="12050" width="9" style="1" customWidth="1"/>
    <col min="12051" max="12051" width="8.5703125" style="1" customWidth="1"/>
    <col min="12052" max="12052" width="8" style="1" customWidth="1"/>
    <col min="12053" max="12053" width="9.28515625" style="1" customWidth="1"/>
    <col min="12054" max="12054" width="8.42578125" style="1" customWidth="1"/>
    <col min="12055" max="12055" width="8.85546875" style="1" customWidth="1"/>
    <col min="12056" max="12056" width="8.28515625" style="1" customWidth="1"/>
    <col min="12057" max="12057" width="9.7109375" style="1" customWidth="1"/>
    <col min="12058" max="12058" width="17.5703125" style="1" customWidth="1"/>
    <col min="12059" max="12059" width="17.42578125" style="1" customWidth="1"/>
    <col min="12060" max="12060" width="9.7109375" style="1" customWidth="1"/>
    <col min="12061" max="12293" width="11.42578125" style="1"/>
    <col min="12294" max="12294" width="3" style="1" customWidth="1"/>
    <col min="12295" max="12295" width="28.7109375" style="1" customWidth="1"/>
    <col min="12296" max="12296" width="11.7109375" style="1" customWidth="1"/>
    <col min="12297" max="12297" width="11.140625" style="1" customWidth="1"/>
    <col min="12298" max="12298" width="9.85546875" style="1" customWidth="1"/>
    <col min="12299" max="12300" width="5.85546875" style="1" customWidth="1"/>
    <col min="12301" max="12301" width="8" style="1" customWidth="1"/>
    <col min="12302" max="12302" width="8.5703125" style="1" customWidth="1"/>
    <col min="12303" max="12303" width="7.28515625" style="1" customWidth="1"/>
    <col min="12304" max="12304" width="8.28515625" style="1" customWidth="1"/>
    <col min="12305" max="12305" width="8.140625" style="1" customWidth="1"/>
    <col min="12306" max="12306" width="9" style="1" customWidth="1"/>
    <col min="12307" max="12307" width="8.5703125" style="1" customWidth="1"/>
    <col min="12308" max="12308" width="8" style="1" customWidth="1"/>
    <col min="12309" max="12309" width="9.28515625" style="1" customWidth="1"/>
    <col min="12310" max="12310" width="8.42578125" style="1" customWidth="1"/>
    <col min="12311" max="12311" width="8.85546875" style="1" customWidth="1"/>
    <col min="12312" max="12312" width="8.28515625" style="1" customWidth="1"/>
    <col min="12313" max="12313" width="9.7109375" style="1" customWidth="1"/>
    <col min="12314" max="12314" width="17.5703125" style="1" customWidth="1"/>
    <col min="12315" max="12315" width="17.42578125" style="1" customWidth="1"/>
    <col min="12316" max="12316" width="9.7109375" style="1" customWidth="1"/>
    <col min="12317" max="12549" width="11.42578125" style="1"/>
    <col min="12550" max="12550" width="3" style="1" customWidth="1"/>
    <col min="12551" max="12551" width="28.7109375" style="1" customWidth="1"/>
    <col min="12552" max="12552" width="11.7109375" style="1" customWidth="1"/>
    <col min="12553" max="12553" width="11.140625" style="1" customWidth="1"/>
    <col min="12554" max="12554" width="9.85546875" style="1" customWidth="1"/>
    <col min="12555" max="12556" width="5.85546875" style="1" customWidth="1"/>
    <col min="12557" max="12557" width="8" style="1" customWidth="1"/>
    <col min="12558" max="12558" width="8.5703125" style="1" customWidth="1"/>
    <col min="12559" max="12559" width="7.28515625" style="1" customWidth="1"/>
    <col min="12560" max="12560" width="8.28515625" style="1" customWidth="1"/>
    <col min="12561" max="12561" width="8.140625" style="1" customWidth="1"/>
    <col min="12562" max="12562" width="9" style="1" customWidth="1"/>
    <col min="12563" max="12563" width="8.5703125" style="1" customWidth="1"/>
    <col min="12564" max="12564" width="8" style="1" customWidth="1"/>
    <col min="12565" max="12565" width="9.28515625" style="1" customWidth="1"/>
    <col min="12566" max="12566" width="8.42578125" style="1" customWidth="1"/>
    <col min="12567" max="12567" width="8.85546875" style="1" customWidth="1"/>
    <col min="12568" max="12568" width="8.28515625" style="1" customWidth="1"/>
    <col min="12569" max="12569" width="9.7109375" style="1" customWidth="1"/>
    <col min="12570" max="12570" width="17.5703125" style="1" customWidth="1"/>
    <col min="12571" max="12571" width="17.42578125" style="1" customWidth="1"/>
    <col min="12572" max="12572" width="9.7109375" style="1" customWidth="1"/>
    <col min="12573" max="12805" width="11.42578125" style="1"/>
    <col min="12806" max="12806" width="3" style="1" customWidth="1"/>
    <col min="12807" max="12807" width="28.7109375" style="1" customWidth="1"/>
    <col min="12808" max="12808" width="11.7109375" style="1" customWidth="1"/>
    <col min="12809" max="12809" width="11.140625" style="1" customWidth="1"/>
    <col min="12810" max="12810" width="9.85546875" style="1" customWidth="1"/>
    <col min="12811" max="12812" width="5.85546875" style="1" customWidth="1"/>
    <col min="12813" max="12813" width="8" style="1" customWidth="1"/>
    <col min="12814" max="12814" width="8.5703125" style="1" customWidth="1"/>
    <col min="12815" max="12815" width="7.28515625" style="1" customWidth="1"/>
    <col min="12816" max="12816" width="8.28515625" style="1" customWidth="1"/>
    <col min="12817" max="12817" width="8.140625" style="1" customWidth="1"/>
    <col min="12818" max="12818" width="9" style="1" customWidth="1"/>
    <col min="12819" max="12819" width="8.5703125" style="1" customWidth="1"/>
    <col min="12820" max="12820" width="8" style="1" customWidth="1"/>
    <col min="12821" max="12821" width="9.28515625" style="1" customWidth="1"/>
    <col min="12822" max="12822" width="8.42578125" style="1" customWidth="1"/>
    <col min="12823" max="12823" width="8.85546875" style="1" customWidth="1"/>
    <col min="12824" max="12824" width="8.28515625" style="1" customWidth="1"/>
    <col min="12825" max="12825" width="9.7109375" style="1" customWidth="1"/>
    <col min="12826" max="12826" width="17.5703125" style="1" customWidth="1"/>
    <col min="12827" max="12827" width="17.42578125" style="1" customWidth="1"/>
    <col min="12828" max="12828" width="9.7109375" style="1" customWidth="1"/>
    <col min="12829" max="13061" width="11.42578125" style="1"/>
    <col min="13062" max="13062" width="3" style="1" customWidth="1"/>
    <col min="13063" max="13063" width="28.7109375" style="1" customWidth="1"/>
    <col min="13064" max="13064" width="11.7109375" style="1" customWidth="1"/>
    <col min="13065" max="13065" width="11.140625" style="1" customWidth="1"/>
    <col min="13066" max="13066" width="9.85546875" style="1" customWidth="1"/>
    <col min="13067" max="13068" width="5.85546875" style="1" customWidth="1"/>
    <col min="13069" max="13069" width="8" style="1" customWidth="1"/>
    <col min="13070" max="13070" width="8.5703125" style="1" customWidth="1"/>
    <col min="13071" max="13071" width="7.28515625" style="1" customWidth="1"/>
    <col min="13072" max="13072" width="8.28515625" style="1" customWidth="1"/>
    <col min="13073" max="13073" width="8.140625" style="1" customWidth="1"/>
    <col min="13074" max="13074" width="9" style="1" customWidth="1"/>
    <col min="13075" max="13075" width="8.5703125" style="1" customWidth="1"/>
    <col min="13076" max="13076" width="8" style="1" customWidth="1"/>
    <col min="13077" max="13077" width="9.28515625" style="1" customWidth="1"/>
    <col min="13078" max="13078" width="8.42578125" style="1" customWidth="1"/>
    <col min="13079" max="13079" width="8.85546875" style="1" customWidth="1"/>
    <col min="13080" max="13080" width="8.28515625" style="1" customWidth="1"/>
    <col min="13081" max="13081" width="9.7109375" style="1" customWidth="1"/>
    <col min="13082" max="13082" width="17.5703125" style="1" customWidth="1"/>
    <col min="13083" max="13083" width="17.42578125" style="1" customWidth="1"/>
    <col min="13084" max="13084" width="9.7109375" style="1" customWidth="1"/>
    <col min="13085" max="13317" width="11.42578125" style="1"/>
    <col min="13318" max="13318" width="3" style="1" customWidth="1"/>
    <col min="13319" max="13319" width="28.7109375" style="1" customWidth="1"/>
    <col min="13320" max="13320" width="11.7109375" style="1" customWidth="1"/>
    <col min="13321" max="13321" width="11.140625" style="1" customWidth="1"/>
    <col min="13322" max="13322" width="9.85546875" style="1" customWidth="1"/>
    <col min="13323" max="13324" width="5.85546875" style="1" customWidth="1"/>
    <col min="13325" max="13325" width="8" style="1" customWidth="1"/>
    <col min="13326" max="13326" width="8.5703125" style="1" customWidth="1"/>
    <col min="13327" max="13327" width="7.28515625" style="1" customWidth="1"/>
    <col min="13328" max="13328" width="8.28515625" style="1" customWidth="1"/>
    <col min="13329" max="13329" width="8.140625" style="1" customWidth="1"/>
    <col min="13330" max="13330" width="9" style="1" customWidth="1"/>
    <col min="13331" max="13331" width="8.5703125" style="1" customWidth="1"/>
    <col min="13332" max="13332" width="8" style="1" customWidth="1"/>
    <col min="13333" max="13333" width="9.28515625" style="1" customWidth="1"/>
    <col min="13334" max="13334" width="8.42578125" style="1" customWidth="1"/>
    <col min="13335" max="13335" width="8.85546875" style="1" customWidth="1"/>
    <col min="13336" max="13336" width="8.28515625" style="1" customWidth="1"/>
    <col min="13337" max="13337" width="9.7109375" style="1" customWidth="1"/>
    <col min="13338" max="13338" width="17.5703125" style="1" customWidth="1"/>
    <col min="13339" max="13339" width="17.42578125" style="1" customWidth="1"/>
    <col min="13340" max="13340" width="9.7109375" style="1" customWidth="1"/>
    <col min="13341" max="13573" width="11.42578125" style="1"/>
    <col min="13574" max="13574" width="3" style="1" customWidth="1"/>
    <col min="13575" max="13575" width="28.7109375" style="1" customWidth="1"/>
    <col min="13576" max="13576" width="11.7109375" style="1" customWidth="1"/>
    <col min="13577" max="13577" width="11.140625" style="1" customWidth="1"/>
    <col min="13578" max="13578" width="9.85546875" style="1" customWidth="1"/>
    <col min="13579" max="13580" width="5.85546875" style="1" customWidth="1"/>
    <col min="13581" max="13581" width="8" style="1" customWidth="1"/>
    <col min="13582" max="13582" width="8.5703125" style="1" customWidth="1"/>
    <col min="13583" max="13583" width="7.28515625" style="1" customWidth="1"/>
    <col min="13584" max="13584" width="8.28515625" style="1" customWidth="1"/>
    <col min="13585" max="13585" width="8.140625" style="1" customWidth="1"/>
    <col min="13586" max="13586" width="9" style="1" customWidth="1"/>
    <col min="13587" max="13587" width="8.5703125" style="1" customWidth="1"/>
    <col min="13588" max="13588" width="8" style="1" customWidth="1"/>
    <col min="13589" max="13589" width="9.28515625" style="1" customWidth="1"/>
    <col min="13590" max="13590" width="8.42578125" style="1" customWidth="1"/>
    <col min="13591" max="13591" width="8.85546875" style="1" customWidth="1"/>
    <col min="13592" max="13592" width="8.28515625" style="1" customWidth="1"/>
    <col min="13593" max="13593" width="9.7109375" style="1" customWidth="1"/>
    <col min="13594" max="13594" width="17.5703125" style="1" customWidth="1"/>
    <col min="13595" max="13595" width="17.42578125" style="1" customWidth="1"/>
    <col min="13596" max="13596" width="9.7109375" style="1" customWidth="1"/>
    <col min="13597" max="13829" width="11.42578125" style="1"/>
    <col min="13830" max="13830" width="3" style="1" customWidth="1"/>
    <col min="13831" max="13831" width="28.7109375" style="1" customWidth="1"/>
    <col min="13832" max="13832" width="11.7109375" style="1" customWidth="1"/>
    <col min="13833" max="13833" width="11.140625" style="1" customWidth="1"/>
    <col min="13834" max="13834" width="9.85546875" style="1" customWidth="1"/>
    <col min="13835" max="13836" width="5.85546875" style="1" customWidth="1"/>
    <col min="13837" max="13837" width="8" style="1" customWidth="1"/>
    <col min="13838" max="13838" width="8.5703125" style="1" customWidth="1"/>
    <col min="13839" max="13839" width="7.28515625" style="1" customWidth="1"/>
    <col min="13840" max="13840" width="8.28515625" style="1" customWidth="1"/>
    <col min="13841" max="13841" width="8.140625" style="1" customWidth="1"/>
    <col min="13842" max="13842" width="9" style="1" customWidth="1"/>
    <col min="13843" max="13843" width="8.5703125" style="1" customWidth="1"/>
    <col min="13844" max="13844" width="8" style="1" customWidth="1"/>
    <col min="13845" max="13845" width="9.28515625" style="1" customWidth="1"/>
    <col min="13846" max="13846" width="8.42578125" style="1" customWidth="1"/>
    <col min="13847" max="13847" width="8.85546875" style="1" customWidth="1"/>
    <col min="13848" max="13848" width="8.28515625" style="1" customWidth="1"/>
    <col min="13849" max="13849" width="9.7109375" style="1" customWidth="1"/>
    <col min="13850" max="13850" width="17.5703125" style="1" customWidth="1"/>
    <col min="13851" max="13851" width="17.42578125" style="1" customWidth="1"/>
    <col min="13852" max="13852" width="9.7109375" style="1" customWidth="1"/>
    <col min="13853" max="14085" width="11.42578125" style="1"/>
    <col min="14086" max="14086" width="3" style="1" customWidth="1"/>
    <col min="14087" max="14087" width="28.7109375" style="1" customWidth="1"/>
    <col min="14088" max="14088" width="11.7109375" style="1" customWidth="1"/>
    <col min="14089" max="14089" width="11.140625" style="1" customWidth="1"/>
    <col min="14090" max="14090" width="9.85546875" style="1" customWidth="1"/>
    <col min="14091" max="14092" width="5.85546875" style="1" customWidth="1"/>
    <col min="14093" max="14093" width="8" style="1" customWidth="1"/>
    <col min="14094" max="14094" width="8.5703125" style="1" customWidth="1"/>
    <col min="14095" max="14095" width="7.28515625" style="1" customWidth="1"/>
    <col min="14096" max="14096" width="8.28515625" style="1" customWidth="1"/>
    <col min="14097" max="14097" width="8.140625" style="1" customWidth="1"/>
    <col min="14098" max="14098" width="9" style="1" customWidth="1"/>
    <col min="14099" max="14099" width="8.5703125" style="1" customWidth="1"/>
    <col min="14100" max="14100" width="8" style="1" customWidth="1"/>
    <col min="14101" max="14101" width="9.28515625" style="1" customWidth="1"/>
    <col min="14102" max="14102" width="8.42578125" style="1" customWidth="1"/>
    <col min="14103" max="14103" width="8.85546875" style="1" customWidth="1"/>
    <col min="14104" max="14104" width="8.28515625" style="1" customWidth="1"/>
    <col min="14105" max="14105" width="9.7109375" style="1" customWidth="1"/>
    <col min="14106" max="14106" width="17.5703125" style="1" customWidth="1"/>
    <col min="14107" max="14107" width="17.42578125" style="1" customWidth="1"/>
    <col min="14108" max="14108" width="9.7109375" style="1" customWidth="1"/>
    <col min="14109" max="14341" width="11.42578125" style="1"/>
    <col min="14342" max="14342" width="3" style="1" customWidth="1"/>
    <col min="14343" max="14343" width="28.7109375" style="1" customWidth="1"/>
    <col min="14344" max="14344" width="11.7109375" style="1" customWidth="1"/>
    <col min="14345" max="14345" width="11.140625" style="1" customWidth="1"/>
    <col min="14346" max="14346" width="9.85546875" style="1" customWidth="1"/>
    <col min="14347" max="14348" width="5.85546875" style="1" customWidth="1"/>
    <col min="14349" max="14349" width="8" style="1" customWidth="1"/>
    <col min="14350" max="14350" width="8.5703125" style="1" customWidth="1"/>
    <col min="14351" max="14351" width="7.28515625" style="1" customWidth="1"/>
    <col min="14352" max="14352" width="8.28515625" style="1" customWidth="1"/>
    <col min="14353" max="14353" width="8.140625" style="1" customWidth="1"/>
    <col min="14354" max="14354" width="9" style="1" customWidth="1"/>
    <col min="14355" max="14355" width="8.5703125" style="1" customWidth="1"/>
    <col min="14356" max="14356" width="8" style="1" customWidth="1"/>
    <col min="14357" max="14357" width="9.28515625" style="1" customWidth="1"/>
    <col min="14358" max="14358" width="8.42578125" style="1" customWidth="1"/>
    <col min="14359" max="14359" width="8.85546875" style="1" customWidth="1"/>
    <col min="14360" max="14360" width="8.28515625" style="1" customWidth="1"/>
    <col min="14361" max="14361" width="9.7109375" style="1" customWidth="1"/>
    <col min="14362" max="14362" width="17.5703125" style="1" customWidth="1"/>
    <col min="14363" max="14363" width="17.42578125" style="1" customWidth="1"/>
    <col min="14364" max="14364" width="9.7109375" style="1" customWidth="1"/>
    <col min="14365" max="14597" width="11.42578125" style="1"/>
    <col min="14598" max="14598" width="3" style="1" customWidth="1"/>
    <col min="14599" max="14599" width="28.7109375" style="1" customWidth="1"/>
    <col min="14600" max="14600" width="11.7109375" style="1" customWidth="1"/>
    <col min="14601" max="14601" width="11.140625" style="1" customWidth="1"/>
    <col min="14602" max="14602" width="9.85546875" style="1" customWidth="1"/>
    <col min="14603" max="14604" width="5.85546875" style="1" customWidth="1"/>
    <col min="14605" max="14605" width="8" style="1" customWidth="1"/>
    <col min="14606" max="14606" width="8.5703125" style="1" customWidth="1"/>
    <col min="14607" max="14607" width="7.28515625" style="1" customWidth="1"/>
    <col min="14608" max="14608" width="8.28515625" style="1" customWidth="1"/>
    <col min="14609" max="14609" width="8.140625" style="1" customWidth="1"/>
    <col min="14610" max="14610" width="9" style="1" customWidth="1"/>
    <col min="14611" max="14611" width="8.5703125" style="1" customWidth="1"/>
    <col min="14612" max="14612" width="8" style="1" customWidth="1"/>
    <col min="14613" max="14613" width="9.28515625" style="1" customWidth="1"/>
    <col min="14614" max="14614" width="8.42578125" style="1" customWidth="1"/>
    <col min="14615" max="14615" width="8.85546875" style="1" customWidth="1"/>
    <col min="14616" max="14616" width="8.28515625" style="1" customWidth="1"/>
    <col min="14617" max="14617" width="9.7109375" style="1" customWidth="1"/>
    <col min="14618" max="14618" width="17.5703125" style="1" customWidth="1"/>
    <col min="14619" max="14619" width="17.42578125" style="1" customWidth="1"/>
    <col min="14620" max="14620" width="9.7109375" style="1" customWidth="1"/>
    <col min="14621" max="14853" width="11.42578125" style="1"/>
    <col min="14854" max="14854" width="3" style="1" customWidth="1"/>
    <col min="14855" max="14855" width="28.7109375" style="1" customWidth="1"/>
    <col min="14856" max="14856" width="11.7109375" style="1" customWidth="1"/>
    <col min="14857" max="14857" width="11.140625" style="1" customWidth="1"/>
    <col min="14858" max="14858" width="9.85546875" style="1" customWidth="1"/>
    <col min="14859" max="14860" width="5.85546875" style="1" customWidth="1"/>
    <col min="14861" max="14861" width="8" style="1" customWidth="1"/>
    <col min="14862" max="14862" width="8.5703125" style="1" customWidth="1"/>
    <col min="14863" max="14863" width="7.28515625" style="1" customWidth="1"/>
    <col min="14864" max="14864" width="8.28515625" style="1" customWidth="1"/>
    <col min="14865" max="14865" width="8.140625" style="1" customWidth="1"/>
    <col min="14866" max="14866" width="9" style="1" customWidth="1"/>
    <col min="14867" max="14867" width="8.5703125" style="1" customWidth="1"/>
    <col min="14868" max="14868" width="8" style="1" customWidth="1"/>
    <col min="14869" max="14869" width="9.28515625" style="1" customWidth="1"/>
    <col min="14870" max="14870" width="8.42578125" style="1" customWidth="1"/>
    <col min="14871" max="14871" width="8.85546875" style="1" customWidth="1"/>
    <col min="14872" max="14872" width="8.28515625" style="1" customWidth="1"/>
    <col min="14873" max="14873" width="9.7109375" style="1" customWidth="1"/>
    <col min="14874" max="14874" width="17.5703125" style="1" customWidth="1"/>
    <col min="14875" max="14875" width="17.42578125" style="1" customWidth="1"/>
    <col min="14876" max="14876" width="9.7109375" style="1" customWidth="1"/>
    <col min="14877" max="15109" width="11.42578125" style="1"/>
    <col min="15110" max="15110" width="3" style="1" customWidth="1"/>
    <col min="15111" max="15111" width="28.7109375" style="1" customWidth="1"/>
    <col min="15112" max="15112" width="11.7109375" style="1" customWidth="1"/>
    <col min="15113" max="15113" width="11.140625" style="1" customWidth="1"/>
    <col min="15114" max="15114" width="9.85546875" style="1" customWidth="1"/>
    <col min="15115" max="15116" width="5.85546875" style="1" customWidth="1"/>
    <col min="15117" max="15117" width="8" style="1" customWidth="1"/>
    <col min="15118" max="15118" width="8.5703125" style="1" customWidth="1"/>
    <col min="15119" max="15119" width="7.28515625" style="1" customWidth="1"/>
    <col min="15120" max="15120" width="8.28515625" style="1" customWidth="1"/>
    <col min="15121" max="15121" width="8.140625" style="1" customWidth="1"/>
    <col min="15122" max="15122" width="9" style="1" customWidth="1"/>
    <col min="15123" max="15123" width="8.5703125" style="1" customWidth="1"/>
    <col min="15124" max="15124" width="8" style="1" customWidth="1"/>
    <col min="15125" max="15125" width="9.28515625" style="1" customWidth="1"/>
    <col min="15126" max="15126" width="8.42578125" style="1" customWidth="1"/>
    <col min="15127" max="15127" width="8.85546875" style="1" customWidth="1"/>
    <col min="15128" max="15128" width="8.28515625" style="1" customWidth="1"/>
    <col min="15129" max="15129" width="9.7109375" style="1" customWidth="1"/>
    <col min="15130" max="15130" width="17.5703125" style="1" customWidth="1"/>
    <col min="15131" max="15131" width="17.42578125" style="1" customWidth="1"/>
    <col min="15132" max="15132" width="9.7109375" style="1" customWidth="1"/>
    <col min="15133" max="15365" width="11.42578125" style="1"/>
    <col min="15366" max="15366" width="3" style="1" customWidth="1"/>
    <col min="15367" max="15367" width="28.7109375" style="1" customWidth="1"/>
    <col min="15368" max="15368" width="11.7109375" style="1" customWidth="1"/>
    <col min="15369" max="15369" width="11.140625" style="1" customWidth="1"/>
    <col min="15370" max="15370" width="9.85546875" style="1" customWidth="1"/>
    <col min="15371" max="15372" width="5.85546875" style="1" customWidth="1"/>
    <col min="15373" max="15373" width="8" style="1" customWidth="1"/>
    <col min="15374" max="15374" width="8.5703125" style="1" customWidth="1"/>
    <col min="15375" max="15375" width="7.28515625" style="1" customWidth="1"/>
    <col min="15376" max="15376" width="8.28515625" style="1" customWidth="1"/>
    <col min="15377" max="15377" width="8.140625" style="1" customWidth="1"/>
    <col min="15378" max="15378" width="9" style="1" customWidth="1"/>
    <col min="15379" max="15379" width="8.5703125" style="1" customWidth="1"/>
    <col min="15380" max="15380" width="8" style="1" customWidth="1"/>
    <col min="15381" max="15381" width="9.28515625" style="1" customWidth="1"/>
    <col min="15382" max="15382" width="8.42578125" style="1" customWidth="1"/>
    <col min="15383" max="15383" width="8.85546875" style="1" customWidth="1"/>
    <col min="15384" max="15384" width="8.28515625" style="1" customWidth="1"/>
    <col min="15385" max="15385" width="9.7109375" style="1" customWidth="1"/>
    <col min="15386" max="15386" width="17.5703125" style="1" customWidth="1"/>
    <col min="15387" max="15387" width="17.42578125" style="1" customWidth="1"/>
    <col min="15388" max="15388" width="9.7109375" style="1" customWidth="1"/>
    <col min="15389" max="15621" width="11.42578125" style="1"/>
    <col min="15622" max="15622" width="3" style="1" customWidth="1"/>
    <col min="15623" max="15623" width="28.7109375" style="1" customWidth="1"/>
    <col min="15624" max="15624" width="11.7109375" style="1" customWidth="1"/>
    <col min="15625" max="15625" width="11.140625" style="1" customWidth="1"/>
    <col min="15626" max="15626" width="9.85546875" style="1" customWidth="1"/>
    <col min="15627" max="15628" width="5.85546875" style="1" customWidth="1"/>
    <col min="15629" max="15629" width="8" style="1" customWidth="1"/>
    <col min="15630" max="15630" width="8.5703125" style="1" customWidth="1"/>
    <col min="15631" max="15631" width="7.28515625" style="1" customWidth="1"/>
    <col min="15632" max="15632" width="8.28515625" style="1" customWidth="1"/>
    <col min="15633" max="15633" width="8.140625" style="1" customWidth="1"/>
    <col min="15634" max="15634" width="9" style="1" customWidth="1"/>
    <col min="15635" max="15635" width="8.5703125" style="1" customWidth="1"/>
    <col min="15636" max="15636" width="8" style="1" customWidth="1"/>
    <col min="15637" max="15637" width="9.28515625" style="1" customWidth="1"/>
    <col min="15638" max="15638" width="8.42578125" style="1" customWidth="1"/>
    <col min="15639" max="15639" width="8.85546875" style="1" customWidth="1"/>
    <col min="15640" max="15640" width="8.28515625" style="1" customWidth="1"/>
    <col min="15641" max="15641" width="9.7109375" style="1" customWidth="1"/>
    <col min="15642" max="15642" width="17.5703125" style="1" customWidth="1"/>
    <col min="15643" max="15643" width="17.42578125" style="1" customWidth="1"/>
    <col min="15644" max="15644" width="9.7109375" style="1" customWidth="1"/>
    <col min="15645" max="15877" width="11.42578125" style="1"/>
    <col min="15878" max="15878" width="3" style="1" customWidth="1"/>
    <col min="15879" max="15879" width="28.7109375" style="1" customWidth="1"/>
    <col min="15880" max="15880" width="11.7109375" style="1" customWidth="1"/>
    <col min="15881" max="15881" width="11.140625" style="1" customWidth="1"/>
    <col min="15882" max="15882" width="9.85546875" style="1" customWidth="1"/>
    <col min="15883" max="15884" width="5.85546875" style="1" customWidth="1"/>
    <col min="15885" max="15885" width="8" style="1" customWidth="1"/>
    <col min="15886" max="15886" width="8.5703125" style="1" customWidth="1"/>
    <col min="15887" max="15887" width="7.28515625" style="1" customWidth="1"/>
    <col min="15888" max="15888" width="8.28515625" style="1" customWidth="1"/>
    <col min="15889" max="15889" width="8.140625" style="1" customWidth="1"/>
    <col min="15890" max="15890" width="9" style="1" customWidth="1"/>
    <col min="15891" max="15891" width="8.5703125" style="1" customWidth="1"/>
    <col min="15892" max="15892" width="8" style="1" customWidth="1"/>
    <col min="15893" max="15893" width="9.28515625" style="1" customWidth="1"/>
    <col min="15894" max="15894" width="8.42578125" style="1" customWidth="1"/>
    <col min="15895" max="15895" width="8.85546875" style="1" customWidth="1"/>
    <col min="15896" max="15896" width="8.28515625" style="1" customWidth="1"/>
    <col min="15897" max="15897" width="9.7109375" style="1" customWidth="1"/>
    <col min="15898" max="15898" width="17.5703125" style="1" customWidth="1"/>
    <col min="15899" max="15899" width="17.42578125" style="1" customWidth="1"/>
    <col min="15900" max="15900" width="9.7109375" style="1" customWidth="1"/>
    <col min="15901" max="16133" width="11.42578125" style="1"/>
    <col min="16134" max="16134" width="3" style="1" customWidth="1"/>
    <col min="16135" max="16135" width="28.7109375" style="1" customWidth="1"/>
    <col min="16136" max="16136" width="11.7109375" style="1" customWidth="1"/>
    <col min="16137" max="16137" width="11.140625" style="1" customWidth="1"/>
    <col min="16138" max="16138" width="9.85546875" style="1" customWidth="1"/>
    <col min="16139" max="16140" width="5.85546875" style="1" customWidth="1"/>
    <col min="16141" max="16141" width="8" style="1" customWidth="1"/>
    <col min="16142" max="16142" width="8.5703125" style="1" customWidth="1"/>
    <col min="16143" max="16143" width="7.28515625" style="1" customWidth="1"/>
    <col min="16144" max="16144" width="8.28515625" style="1" customWidth="1"/>
    <col min="16145" max="16145" width="8.140625" style="1" customWidth="1"/>
    <col min="16146" max="16146" width="9" style="1" customWidth="1"/>
    <col min="16147" max="16147" width="8.5703125" style="1" customWidth="1"/>
    <col min="16148" max="16148" width="8" style="1" customWidth="1"/>
    <col min="16149" max="16149" width="9.28515625" style="1" customWidth="1"/>
    <col min="16150" max="16150" width="8.42578125" style="1" customWidth="1"/>
    <col min="16151" max="16151" width="8.85546875" style="1" customWidth="1"/>
    <col min="16152" max="16152" width="8.28515625" style="1" customWidth="1"/>
    <col min="16153" max="16153" width="9.7109375" style="1" customWidth="1"/>
    <col min="16154" max="16154" width="17.5703125" style="1" customWidth="1"/>
    <col min="16155" max="16155" width="17.42578125" style="1" customWidth="1"/>
    <col min="16156" max="16156" width="9.7109375" style="1" customWidth="1"/>
    <col min="16157" max="16384" width="11.42578125" style="1"/>
  </cols>
  <sheetData>
    <row r="1" spans="1:28" s="27" customFormat="1" ht="17.25" customHeight="1" x14ac:dyDescent="0.2">
      <c r="A1" s="178"/>
      <c r="B1" s="178"/>
      <c r="C1" s="179" t="s">
        <v>36</v>
      </c>
      <c r="D1" s="180"/>
      <c r="E1" s="180"/>
      <c r="F1" s="180"/>
      <c r="G1" s="180"/>
      <c r="H1" s="180"/>
      <c r="I1" s="180"/>
      <c r="J1" s="180"/>
      <c r="K1" s="180"/>
      <c r="L1" s="180"/>
      <c r="M1" s="180"/>
      <c r="N1" s="180"/>
      <c r="O1" s="180"/>
      <c r="P1" s="180"/>
      <c r="Q1" s="180"/>
      <c r="R1" s="181"/>
      <c r="S1" s="178" t="s">
        <v>35</v>
      </c>
      <c r="T1" s="178"/>
      <c r="U1" s="178"/>
      <c r="V1" s="178"/>
      <c r="W1" s="178"/>
      <c r="X1" s="178"/>
      <c r="Y1" s="178"/>
    </row>
    <row r="2" spans="1:28" s="27" customFormat="1" ht="46.5" customHeight="1" x14ac:dyDescent="0.2">
      <c r="A2" s="178"/>
      <c r="B2" s="178"/>
      <c r="C2" s="179" t="s">
        <v>302</v>
      </c>
      <c r="D2" s="180"/>
      <c r="E2" s="180"/>
      <c r="F2" s="180"/>
      <c r="G2" s="180"/>
      <c r="H2" s="180"/>
      <c r="I2" s="180"/>
      <c r="J2" s="180"/>
      <c r="K2" s="180"/>
      <c r="L2" s="180"/>
      <c r="M2" s="180"/>
      <c r="N2" s="180"/>
      <c r="O2" s="180"/>
      <c r="P2" s="180"/>
      <c r="Q2" s="180"/>
      <c r="R2" s="181"/>
      <c r="S2" s="182" t="s">
        <v>256</v>
      </c>
      <c r="T2" s="182"/>
      <c r="U2" s="182"/>
      <c r="V2" s="182"/>
      <c r="W2" s="182"/>
      <c r="X2" s="182"/>
      <c r="Y2" s="182"/>
    </row>
    <row r="3" spans="1:28" s="27" customFormat="1" ht="17.25" customHeight="1" x14ac:dyDescent="0.2">
      <c r="A3" s="178"/>
      <c r="B3" s="178"/>
      <c r="C3" s="182" t="s">
        <v>257</v>
      </c>
      <c r="D3" s="182"/>
      <c r="E3" s="182"/>
      <c r="F3" s="182"/>
      <c r="G3" s="182"/>
      <c r="H3" s="182"/>
      <c r="I3" s="182"/>
      <c r="J3" s="182"/>
      <c r="K3" s="169" t="s">
        <v>258</v>
      </c>
      <c r="L3" s="170"/>
      <c r="M3" s="170"/>
      <c r="N3" s="170"/>
      <c r="O3" s="170"/>
      <c r="P3" s="170"/>
      <c r="Q3" s="170"/>
      <c r="R3" s="171"/>
      <c r="S3" s="182" t="s">
        <v>297</v>
      </c>
      <c r="T3" s="182"/>
      <c r="U3" s="182"/>
      <c r="V3" s="182"/>
      <c r="W3" s="182"/>
      <c r="X3" s="182"/>
      <c r="Y3" s="182"/>
    </row>
    <row r="4" spans="1:28" ht="14.25" customHeight="1" x14ac:dyDescent="0.2">
      <c r="A4" s="158"/>
      <c r="B4" s="158"/>
      <c r="C4" s="158"/>
      <c r="D4" s="158"/>
      <c r="E4" s="158"/>
      <c r="F4" s="158"/>
      <c r="G4" s="158"/>
      <c r="H4" s="158"/>
      <c r="I4" s="158"/>
      <c r="J4" s="158"/>
      <c r="K4" s="158"/>
      <c r="L4" s="158"/>
      <c r="M4" s="158"/>
      <c r="N4" s="158"/>
      <c r="O4" s="158"/>
      <c r="P4" s="158"/>
      <c r="Q4" s="158"/>
      <c r="R4" s="158"/>
      <c r="S4" s="158"/>
      <c r="T4" s="158"/>
      <c r="U4" s="158"/>
      <c r="V4" s="158"/>
      <c r="W4" s="158"/>
      <c r="X4" s="158"/>
      <c r="Y4" s="158"/>
    </row>
    <row r="5" spans="1:28" ht="22.5" customHeight="1" x14ac:dyDescent="0.2">
      <c r="A5" s="160" t="s">
        <v>0</v>
      </c>
      <c r="B5" s="161"/>
      <c r="C5" s="183"/>
      <c r="D5" s="184"/>
      <c r="E5" s="184"/>
      <c r="F5" s="3"/>
      <c r="G5" s="160" t="s">
        <v>1</v>
      </c>
      <c r="H5" s="161"/>
      <c r="I5" s="162"/>
      <c r="J5" s="163"/>
      <c r="K5" s="164" t="s">
        <v>2</v>
      </c>
      <c r="L5" s="164"/>
      <c r="M5" s="165"/>
      <c r="N5" s="166"/>
      <c r="O5" s="3"/>
      <c r="P5" s="160" t="s">
        <v>3</v>
      </c>
      <c r="Q5" s="167" t="s">
        <v>3</v>
      </c>
      <c r="R5" s="175"/>
      <c r="S5" s="176"/>
      <c r="T5" s="176"/>
      <c r="U5" s="176"/>
      <c r="V5" s="176"/>
      <c r="W5" s="176"/>
      <c r="X5" s="176"/>
      <c r="Y5" s="177"/>
    </row>
    <row r="6" spans="1:28" ht="12" customHeight="1" x14ac:dyDescent="0.2">
      <c r="A6" s="150"/>
      <c r="B6" s="150"/>
      <c r="C6" s="150"/>
      <c r="D6" s="150"/>
      <c r="E6" s="150"/>
      <c r="F6" s="150"/>
      <c r="G6" s="150"/>
      <c r="H6" s="150"/>
      <c r="I6" s="150"/>
      <c r="J6" s="150"/>
      <c r="K6" s="150"/>
      <c r="L6" s="150"/>
      <c r="M6" s="150"/>
      <c r="N6" s="150"/>
      <c r="O6" s="150"/>
      <c r="P6" s="150"/>
      <c r="Q6" s="150"/>
      <c r="R6" s="150"/>
      <c r="S6" s="150"/>
      <c r="T6" s="150"/>
      <c r="U6" s="150"/>
      <c r="V6" s="150"/>
      <c r="W6" s="150"/>
      <c r="X6" s="150"/>
      <c r="Y6" s="150"/>
    </row>
    <row r="7" spans="1:28" ht="12" customHeight="1" x14ac:dyDescent="0.2">
      <c r="A7" s="185" t="s">
        <v>4</v>
      </c>
      <c r="B7" s="185" t="s">
        <v>5</v>
      </c>
      <c r="C7" s="172" t="s">
        <v>6</v>
      </c>
      <c r="D7" s="172" t="s">
        <v>63</v>
      </c>
      <c r="E7" s="189" t="s">
        <v>7</v>
      </c>
      <c r="F7" s="172" t="s">
        <v>8</v>
      </c>
      <c r="G7" s="172" t="s">
        <v>9</v>
      </c>
      <c r="H7" s="185" t="s">
        <v>10</v>
      </c>
      <c r="I7" s="172" t="s">
        <v>11</v>
      </c>
      <c r="J7" s="193" t="s">
        <v>12</v>
      </c>
      <c r="K7" s="193"/>
      <c r="L7" s="193"/>
      <c r="M7" s="193"/>
      <c r="N7" s="193"/>
      <c r="O7" s="193"/>
      <c r="P7" s="202" t="s">
        <v>13</v>
      </c>
      <c r="Q7" s="202"/>
      <c r="R7" s="202"/>
      <c r="S7" s="202"/>
      <c r="T7" s="202"/>
      <c r="U7" s="202"/>
      <c r="V7" s="202"/>
      <c r="W7" s="202"/>
      <c r="X7" s="202"/>
      <c r="Y7" s="192" t="s">
        <v>14</v>
      </c>
      <c r="AA7" s="4"/>
      <c r="AB7" s="4"/>
    </row>
    <row r="8" spans="1:28" ht="12.75" customHeight="1" x14ac:dyDescent="0.2">
      <c r="A8" s="186"/>
      <c r="B8" s="186"/>
      <c r="C8" s="188"/>
      <c r="D8" s="188"/>
      <c r="E8" s="190"/>
      <c r="F8" s="188"/>
      <c r="G8" s="188"/>
      <c r="H8" s="186"/>
      <c r="I8" s="201"/>
      <c r="J8" s="193" t="s">
        <v>15</v>
      </c>
      <c r="K8" s="172" t="s">
        <v>42</v>
      </c>
      <c r="L8" s="172" t="s">
        <v>43</v>
      </c>
      <c r="M8" s="172" t="s">
        <v>247</v>
      </c>
      <c r="N8" s="172" t="s">
        <v>16</v>
      </c>
      <c r="O8" s="193" t="s">
        <v>17</v>
      </c>
      <c r="P8" s="193" t="s">
        <v>18</v>
      </c>
      <c r="Q8" s="193" t="s">
        <v>19</v>
      </c>
      <c r="R8" s="172" t="s">
        <v>20</v>
      </c>
      <c r="S8" s="193" t="s">
        <v>21</v>
      </c>
      <c r="T8" s="193" t="s">
        <v>292</v>
      </c>
      <c r="U8" s="172" t="s">
        <v>40</v>
      </c>
      <c r="V8" s="172" t="s">
        <v>39</v>
      </c>
      <c r="W8" s="172" t="s">
        <v>289</v>
      </c>
      <c r="X8" s="193" t="s">
        <v>17</v>
      </c>
      <c r="Y8" s="192"/>
      <c r="AA8" s="4"/>
      <c r="AB8" s="4"/>
    </row>
    <row r="9" spans="1:28" ht="12.75" customHeight="1" x14ac:dyDescent="0.2">
      <c r="A9" s="187"/>
      <c r="B9" s="187"/>
      <c r="C9" s="173"/>
      <c r="D9" s="173"/>
      <c r="E9" s="191"/>
      <c r="F9" s="173"/>
      <c r="G9" s="173"/>
      <c r="H9" s="187"/>
      <c r="I9" s="188"/>
      <c r="J9" s="194"/>
      <c r="K9" s="173"/>
      <c r="L9" s="173"/>
      <c r="M9" s="173"/>
      <c r="N9" s="173"/>
      <c r="O9" s="194"/>
      <c r="P9" s="194"/>
      <c r="Q9" s="194"/>
      <c r="R9" s="173"/>
      <c r="S9" s="194"/>
      <c r="T9" s="194"/>
      <c r="U9" s="173"/>
      <c r="V9" s="173"/>
      <c r="W9" s="173"/>
      <c r="X9" s="194"/>
      <c r="Y9" s="192"/>
      <c r="AA9" s="4"/>
      <c r="AB9" s="5"/>
    </row>
    <row r="10" spans="1:28" x14ac:dyDescent="0.2">
      <c r="A10" s="6">
        <v>1</v>
      </c>
      <c r="B10" s="47"/>
      <c r="C10" s="11"/>
      <c r="D10" s="11"/>
      <c r="E10" s="47"/>
      <c r="F10" s="47"/>
      <c r="G10" s="8"/>
      <c r="H10" s="8"/>
      <c r="I10" s="32"/>
      <c r="J10" s="34">
        <f t="shared" ref="J10:J11" si="0">+I10/30*H10</f>
        <v>0</v>
      </c>
      <c r="K10" s="45"/>
      <c r="L10" s="45"/>
      <c r="M10" s="32">
        <v>0</v>
      </c>
      <c r="N10" s="45"/>
      <c r="O10" s="35">
        <f t="shared" ref="O10:O11" si="1">SUM(J10:N10)</f>
        <v>0</v>
      </c>
      <c r="P10" s="32">
        <v>0</v>
      </c>
      <c r="Q10" s="32">
        <v>0</v>
      </c>
      <c r="R10" s="32">
        <v>0</v>
      </c>
      <c r="S10" s="45"/>
      <c r="T10" s="45"/>
      <c r="U10" s="45"/>
      <c r="V10" s="32">
        <v>0</v>
      </c>
      <c r="W10" s="32"/>
      <c r="X10" s="35">
        <f t="shared" ref="X10:X11" si="2">SUM(P10:W10)</f>
        <v>0</v>
      </c>
      <c r="Y10" s="36">
        <f t="shared" ref="Y10:Y11" si="3">+O10-X10</f>
        <v>0</v>
      </c>
      <c r="AA10" s="9"/>
      <c r="AB10" s="10"/>
    </row>
    <row r="11" spans="1:28" x14ac:dyDescent="0.2">
      <c r="A11" s="6">
        <v>2</v>
      </c>
      <c r="B11" s="47"/>
      <c r="C11" s="11"/>
      <c r="D11" s="11"/>
      <c r="E11" s="47"/>
      <c r="F11" s="47"/>
      <c r="G11" s="8"/>
      <c r="H11" s="8"/>
      <c r="I11" s="32"/>
      <c r="J11" s="34">
        <f t="shared" si="0"/>
        <v>0</v>
      </c>
      <c r="K11" s="45"/>
      <c r="L11" s="45"/>
      <c r="M11" s="32">
        <v>0</v>
      </c>
      <c r="N11" s="45"/>
      <c r="O11" s="35">
        <f t="shared" si="1"/>
        <v>0</v>
      </c>
      <c r="P11" s="32">
        <v>0</v>
      </c>
      <c r="Q11" s="32">
        <v>0</v>
      </c>
      <c r="R11" s="32">
        <v>0</v>
      </c>
      <c r="S11" s="45"/>
      <c r="T11" s="45"/>
      <c r="U11" s="45"/>
      <c r="V11" s="32">
        <v>0</v>
      </c>
      <c r="W11" s="32"/>
      <c r="X11" s="35">
        <f t="shared" si="2"/>
        <v>0</v>
      </c>
      <c r="Y11" s="36">
        <f t="shared" si="3"/>
        <v>0</v>
      </c>
      <c r="AA11" s="9"/>
      <c r="AB11" s="10"/>
    </row>
    <row r="12" spans="1:28" x14ac:dyDescent="0.2">
      <c r="A12" s="6">
        <v>3</v>
      </c>
      <c r="B12" s="7"/>
      <c r="C12" s="11"/>
      <c r="D12" s="11"/>
      <c r="E12" s="7"/>
      <c r="F12" s="7"/>
      <c r="G12" s="8"/>
      <c r="H12" s="8"/>
      <c r="I12" s="32"/>
      <c r="J12" s="34">
        <f t="shared" ref="J12:J29" si="4">+I12/30*H12</f>
        <v>0</v>
      </c>
      <c r="K12" s="33"/>
      <c r="L12" s="33"/>
      <c r="M12" s="32">
        <v>0</v>
      </c>
      <c r="N12" s="33"/>
      <c r="O12" s="35">
        <f t="shared" ref="O12:O29" si="5">SUM(J12:N12)</f>
        <v>0</v>
      </c>
      <c r="P12" s="32">
        <v>0</v>
      </c>
      <c r="Q12" s="32">
        <v>0</v>
      </c>
      <c r="R12" s="32">
        <v>0</v>
      </c>
      <c r="S12" s="33"/>
      <c r="T12" s="33"/>
      <c r="U12" s="33"/>
      <c r="V12" s="32">
        <v>0</v>
      </c>
      <c r="W12" s="32"/>
      <c r="X12" s="35">
        <f t="shared" ref="X12:X29" si="6">SUM(P12:W12)</f>
        <v>0</v>
      </c>
      <c r="Y12" s="36">
        <f t="shared" ref="Y12:Y29" si="7">+O12-X12</f>
        <v>0</v>
      </c>
      <c r="AA12" s="9"/>
      <c r="AB12" s="10"/>
    </row>
    <row r="13" spans="1:28" x14ac:dyDescent="0.2">
      <c r="A13" s="6">
        <v>4</v>
      </c>
      <c r="B13" s="7"/>
      <c r="C13" s="11"/>
      <c r="D13" s="11"/>
      <c r="E13" s="7"/>
      <c r="F13" s="7"/>
      <c r="G13" s="8"/>
      <c r="H13" s="8"/>
      <c r="I13" s="32"/>
      <c r="J13" s="34">
        <f t="shared" si="4"/>
        <v>0</v>
      </c>
      <c r="K13" s="33"/>
      <c r="L13" s="33"/>
      <c r="M13" s="32">
        <v>0</v>
      </c>
      <c r="N13" s="33"/>
      <c r="O13" s="35">
        <f t="shared" si="5"/>
        <v>0</v>
      </c>
      <c r="P13" s="32">
        <v>0</v>
      </c>
      <c r="Q13" s="32">
        <v>0</v>
      </c>
      <c r="R13" s="32">
        <v>0</v>
      </c>
      <c r="S13" s="33"/>
      <c r="T13" s="33"/>
      <c r="U13" s="33"/>
      <c r="V13" s="32">
        <v>0</v>
      </c>
      <c r="W13" s="32"/>
      <c r="X13" s="35">
        <f t="shared" si="6"/>
        <v>0</v>
      </c>
      <c r="Y13" s="36">
        <f t="shared" si="7"/>
        <v>0</v>
      </c>
      <c r="AA13" s="9"/>
      <c r="AB13" s="10"/>
    </row>
    <row r="14" spans="1:28" x14ac:dyDescent="0.2">
      <c r="A14" s="6">
        <v>5</v>
      </c>
      <c r="B14" s="7"/>
      <c r="C14" s="11"/>
      <c r="D14" s="11"/>
      <c r="E14" s="7"/>
      <c r="F14" s="7"/>
      <c r="G14" s="8"/>
      <c r="H14" s="8"/>
      <c r="I14" s="32"/>
      <c r="J14" s="34">
        <f t="shared" si="4"/>
        <v>0</v>
      </c>
      <c r="K14" s="33"/>
      <c r="L14" s="33"/>
      <c r="M14" s="32">
        <v>0</v>
      </c>
      <c r="N14" s="33"/>
      <c r="O14" s="35">
        <f t="shared" si="5"/>
        <v>0</v>
      </c>
      <c r="P14" s="32">
        <v>0</v>
      </c>
      <c r="Q14" s="32">
        <v>0</v>
      </c>
      <c r="R14" s="32">
        <v>0</v>
      </c>
      <c r="S14" s="33"/>
      <c r="T14" s="33"/>
      <c r="U14" s="33"/>
      <c r="V14" s="32">
        <v>0</v>
      </c>
      <c r="W14" s="32"/>
      <c r="X14" s="35">
        <f t="shared" si="6"/>
        <v>0</v>
      </c>
      <c r="Y14" s="36">
        <f t="shared" si="7"/>
        <v>0</v>
      </c>
      <c r="AA14" s="9"/>
      <c r="AB14" s="10"/>
    </row>
    <row r="15" spans="1:28" x14ac:dyDescent="0.2">
      <c r="A15" s="6">
        <v>6</v>
      </c>
      <c r="B15" s="7"/>
      <c r="C15" s="11"/>
      <c r="D15" s="11"/>
      <c r="E15" s="7"/>
      <c r="F15" s="7"/>
      <c r="G15" s="8"/>
      <c r="H15" s="8"/>
      <c r="I15" s="32"/>
      <c r="J15" s="34">
        <f t="shared" si="4"/>
        <v>0</v>
      </c>
      <c r="K15" s="33"/>
      <c r="L15" s="33"/>
      <c r="M15" s="32">
        <v>0</v>
      </c>
      <c r="N15" s="33"/>
      <c r="O15" s="35">
        <f t="shared" si="5"/>
        <v>0</v>
      </c>
      <c r="P15" s="32">
        <v>0</v>
      </c>
      <c r="Q15" s="32">
        <v>0</v>
      </c>
      <c r="R15" s="32">
        <v>0</v>
      </c>
      <c r="S15" s="33"/>
      <c r="T15" s="33"/>
      <c r="U15" s="33"/>
      <c r="V15" s="32">
        <v>0</v>
      </c>
      <c r="W15" s="32"/>
      <c r="X15" s="35">
        <f t="shared" si="6"/>
        <v>0</v>
      </c>
      <c r="Y15" s="36">
        <f t="shared" si="7"/>
        <v>0</v>
      </c>
      <c r="AA15" s="9"/>
      <c r="AB15" s="10"/>
    </row>
    <row r="16" spans="1:28" x14ac:dyDescent="0.2">
      <c r="A16" s="6">
        <v>7</v>
      </c>
      <c r="B16" s="12"/>
      <c r="C16" s="11"/>
      <c r="D16" s="11"/>
      <c r="E16" s="7"/>
      <c r="F16" s="7"/>
      <c r="G16" s="8"/>
      <c r="H16" s="8"/>
      <c r="I16" s="32"/>
      <c r="J16" s="34">
        <f t="shared" si="4"/>
        <v>0</v>
      </c>
      <c r="K16" s="33"/>
      <c r="L16" s="33"/>
      <c r="M16" s="32">
        <v>0</v>
      </c>
      <c r="N16" s="33"/>
      <c r="O16" s="35">
        <f t="shared" si="5"/>
        <v>0</v>
      </c>
      <c r="P16" s="32">
        <v>0</v>
      </c>
      <c r="Q16" s="32">
        <v>0</v>
      </c>
      <c r="R16" s="32">
        <v>0</v>
      </c>
      <c r="S16" s="33"/>
      <c r="T16" s="33"/>
      <c r="U16" s="33"/>
      <c r="V16" s="32">
        <v>0</v>
      </c>
      <c r="W16" s="32"/>
      <c r="X16" s="35">
        <f t="shared" si="6"/>
        <v>0</v>
      </c>
      <c r="Y16" s="36">
        <f t="shared" si="7"/>
        <v>0</v>
      </c>
      <c r="AA16" s="9"/>
      <c r="AB16" s="10"/>
    </row>
    <row r="17" spans="1:33" x14ac:dyDescent="0.2">
      <c r="A17" s="6">
        <v>8</v>
      </c>
      <c r="B17" s="12"/>
      <c r="C17" s="11"/>
      <c r="D17" s="11"/>
      <c r="E17" s="7"/>
      <c r="F17" s="7"/>
      <c r="G17" s="8"/>
      <c r="H17" s="8"/>
      <c r="I17" s="32"/>
      <c r="J17" s="34">
        <f t="shared" si="4"/>
        <v>0</v>
      </c>
      <c r="K17" s="33"/>
      <c r="L17" s="33"/>
      <c r="M17" s="32">
        <v>0</v>
      </c>
      <c r="N17" s="33"/>
      <c r="O17" s="35">
        <f t="shared" si="5"/>
        <v>0</v>
      </c>
      <c r="P17" s="32">
        <v>0</v>
      </c>
      <c r="Q17" s="32">
        <v>0</v>
      </c>
      <c r="R17" s="32">
        <v>0</v>
      </c>
      <c r="S17" s="33"/>
      <c r="T17" s="33"/>
      <c r="U17" s="33"/>
      <c r="V17" s="32">
        <v>0</v>
      </c>
      <c r="W17" s="32"/>
      <c r="X17" s="35">
        <f t="shared" si="6"/>
        <v>0</v>
      </c>
      <c r="Y17" s="36">
        <f t="shared" si="7"/>
        <v>0</v>
      </c>
      <c r="AA17" s="9"/>
      <c r="AB17" s="10"/>
    </row>
    <row r="18" spans="1:33" x14ac:dyDescent="0.2">
      <c r="A18" s="6">
        <v>9</v>
      </c>
      <c r="B18" s="12"/>
      <c r="C18" s="11"/>
      <c r="D18" s="11"/>
      <c r="E18" s="7"/>
      <c r="F18" s="7"/>
      <c r="G18" s="8"/>
      <c r="H18" s="8"/>
      <c r="I18" s="32"/>
      <c r="J18" s="34">
        <f t="shared" si="4"/>
        <v>0</v>
      </c>
      <c r="K18" s="33"/>
      <c r="L18" s="33"/>
      <c r="M18" s="32">
        <v>0</v>
      </c>
      <c r="N18" s="33"/>
      <c r="O18" s="35">
        <f t="shared" si="5"/>
        <v>0</v>
      </c>
      <c r="P18" s="32">
        <v>0</v>
      </c>
      <c r="Q18" s="32">
        <v>0</v>
      </c>
      <c r="R18" s="32">
        <v>0</v>
      </c>
      <c r="S18" s="33"/>
      <c r="T18" s="33"/>
      <c r="U18" s="33"/>
      <c r="V18" s="32">
        <v>0</v>
      </c>
      <c r="W18" s="32"/>
      <c r="X18" s="35">
        <f t="shared" si="6"/>
        <v>0</v>
      </c>
      <c r="Y18" s="36">
        <f t="shared" si="7"/>
        <v>0</v>
      </c>
      <c r="AA18" s="9"/>
      <c r="AB18" s="10"/>
    </row>
    <row r="19" spans="1:33" x14ac:dyDescent="0.2">
      <c r="A19" s="6">
        <v>10</v>
      </c>
      <c r="B19" s="12"/>
      <c r="C19" s="11"/>
      <c r="D19" s="11"/>
      <c r="E19" s="7"/>
      <c r="F19" s="7"/>
      <c r="G19" s="8"/>
      <c r="H19" s="8"/>
      <c r="I19" s="32"/>
      <c r="J19" s="34">
        <f t="shared" si="4"/>
        <v>0</v>
      </c>
      <c r="K19" s="33"/>
      <c r="L19" s="33"/>
      <c r="M19" s="32">
        <v>0</v>
      </c>
      <c r="N19" s="33"/>
      <c r="O19" s="35">
        <f t="shared" si="5"/>
        <v>0</v>
      </c>
      <c r="P19" s="32">
        <v>0</v>
      </c>
      <c r="Q19" s="32">
        <v>0</v>
      </c>
      <c r="R19" s="32">
        <v>0</v>
      </c>
      <c r="S19" s="33"/>
      <c r="T19" s="33"/>
      <c r="U19" s="33"/>
      <c r="V19" s="32">
        <v>0</v>
      </c>
      <c r="W19" s="32"/>
      <c r="X19" s="35">
        <f t="shared" si="6"/>
        <v>0</v>
      </c>
      <c r="Y19" s="36">
        <f t="shared" si="7"/>
        <v>0</v>
      </c>
      <c r="AA19" s="9"/>
      <c r="AB19" s="10"/>
    </row>
    <row r="20" spans="1:33" x14ac:dyDescent="0.2">
      <c r="A20" s="6">
        <v>11</v>
      </c>
      <c r="B20" s="7"/>
      <c r="C20" s="11"/>
      <c r="D20" s="11"/>
      <c r="E20" s="7"/>
      <c r="F20" s="7"/>
      <c r="G20" s="8"/>
      <c r="H20" s="8"/>
      <c r="I20" s="32"/>
      <c r="J20" s="34">
        <f t="shared" si="4"/>
        <v>0</v>
      </c>
      <c r="K20" s="33"/>
      <c r="L20" s="33"/>
      <c r="M20" s="32">
        <v>0</v>
      </c>
      <c r="N20" s="33"/>
      <c r="O20" s="35">
        <f t="shared" si="5"/>
        <v>0</v>
      </c>
      <c r="P20" s="32">
        <v>0</v>
      </c>
      <c r="Q20" s="32">
        <v>0</v>
      </c>
      <c r="R20" s="32">
        <v>0</v>
      </c>
      <c r="S20" s="33"/>
      <c r="T20" s="33"/>
      <c r="U20" s="33"/>
      <c r="V20" s="32">
        <v>0</v>
      </c>
      <c r="W20" s="32"/>
      <c r="X20" s="35">
        <f t="shared" si="6"/>
        <v>0</v>
      </c>
      <c r="Y20" s="36">
        <f t="shared" si="7"/>
        <v>0</v>
      </c>
      <c r="AA20" s="9"/>
      <c r="AB20" s="10"/>
    </row>
    <row r="21" spans="1:33" x14ac:dyDescent="0.2">
      <c r="A21" s="6">
        <v>12</v>
      </c>
      <c r="B21" s="7"/>
      <c r="C21" s="11"/>
      <c r="D21" s="11"/>
      <c r="E21" s="7"/>
      <c r="F21" s="7"/>
      <c r="G21" s="8"/>
      <c r="H21" s="8"/>
      <c r="I21" s="32"/>
      <c r="J21" s="34">
        <f t="shared" si="4"/>
        <v>0</v>
      </c>
      <c r="K21" s="33"/>
      <c r="L21" s="33"/>
      <c r="M21" s="32">
        <v>0</v>
      </c>
      <c r="N21" s="33"/>
      <c r="O21" s="35">
        <f t="shared" si="5"/>
        <v>0</v>
      </c>
      <c r="P21" s="32">
        <v>0</v>
      </c>
      <c r="Q21" s="32">
        <v>0</v>
      </c>
      <c r="R21" s="32">
        <v>0</v>
      </c>
      <c r="S21" s="33"/>
      <c r="T21" s="33"/>
      <c r="U21" s="33"/>
      <c r="V21" s="32">
        <v>0</v>
      </c>
      <c r="W21" s="32"/>
      <c r="X21" s="35">
        <f t="shared" si="6"/>
        <v>0</v>
      </c>
      <c r="Y21" s="36">
        <f t="shared" si="7"/>
        <v>0</v>
      </c>
      <c r="AA21" s="9"/>
      <c r="AB21" s="10"/>
    </row>
    <row r="22" spans="1:33" x14ac:dyDescent="0.2">
      <c r="A22" s="6">
        <v>13</v>
      </c>
      <c r="B22" s="7"/>
      <c r="C22" s="11"/>
      <c r="D22" s="11"/>
      <c r="E22" s="7"/>
      <c r="F22" s="7"/>
      <c r="G22" s="8"/>
      <c r="H22" s="8"/>
      <c r="I22" s="32"/>
      <c r="J22" s="34">
        <f t="shared" si="4"/>
        <v>0</v>
      </c>
      <c r="K22" s="33"/>
      <c r="L22" s="33"/>
      <c r="M22" s="32">
        <v>0</v>
      </c>
      <c r="N22" s="33"/>
      <c r="O22" s="35">
        <f t="shared" ref="O22:O26" si="8">SUM(J22:N22)</f>
        <v>0</v>
      </c>
      <c r="P22" s="32">
        <v>0</v>
      </c>
      <c r="Q22" s="32">
        <v>0</v>
      </c>
      <c r="R22" s="32">
        <v>0</v>
      </c>
      <c r="S22" s="33"/>
      <c r="T22" s="33"/>
      <c r="U22" s="33"/>
      <c r="V22" s="32">
        <v>0</v>
      </c>
      <c r="W22" s="32"/>
      <c r="X22" s="35">
        <f t="shared" si="6"/>
        <v>0</v>
      </c>
      <c r="Y22" s="36">
        <f t="shared" si="7"/>
        <v>0</v>
      </c>
      <c r="AA22" s="9"/>
      <c r="AB22" s="10"/>
    </row>
    <row r="23" spans="1:33" x14ac:dyDescent="0.2">
      <c r="A23" s="6">
        <v>14</v>
      </c>
      <c r="B23" s="7"/>
      <c r="C23" s="11"/>
      <c r="D23" s="11"/>
      <c r="E23" s="7"/>
      <c r="F23" s="13"/>
      <c r="G23" s="8"/>
      <c r="H23" s="8"/>
      <c r="I23" s="32"/>
      <c r="J23" s="34">
        <f t="shared" si="4"/>
        <v>0</v>
      </c>
      <c r="K23" s="33"/>
      <c r="L23" s="33"/>
      <c r="M23" s="32">
        <v>0</v>
      </c>
      <c r="N23" s="33"/>
      <c r="O23" s="35">
        <f t="shared" si="8"/>
        <v>0</v>
      </c>
      <c r="P23" s="32">
        <v>0</v>
      </c>
      <c r="Q23" s="32">
        <v>0</v>
      </c>
      <c r="R23" s="32">
        <v>0</v>
      </c>
      <c r="S23" s="33"/>
      <c r="T23" s="33"/>
      <c r="U23" s="33"/>
      <c r="V23" s="32">
        <v>0</v>
      </c>
      <c r="W23" s="32"/>
      <c r="X23" s="35">
        <f t="shared" si="6"/>
        <v>0</v>
      </c>
      <c r="Y23" s="36">
        <f t="shared" si="7"/>
        <v>0</v>
      </c>
      <c r="AA23" s="9"/>
      <c r="AB23" s="10"/>
    </row>
    <row r="24" spans="1:33" x14ac:dyDescent="0.2">
      <c r="A24" s="6">
        <v>15</v>
      </c>
      <c r="B24" s="7"/>
      <c r="C24" s="11"/>
      <c r="D24" s="11"/>
      <c r="E24" s="7"/>
      <c r="F24" s="13"/>
      <c r="G24" s="8"/>
      <c r="H24" s="8"/>
      <c r="I24" s="32"/>
      <c r="J24" s="34">
        <f t="shared" si="4"/>
        <v>0</v>
      </c>
      <c r="K24" s="33"/>
      <c r="L24" s="33"/>
      <c r="M24" s="32">
        <v>0</v>
      </c>
      <c r="N24" s="33"/>
      <c r="O24" s="35">
        <f t="shared" si="8"/>
        <v>0</v>
      </c>
      <c r="P24" s="32">
        <v>0</v>
      </c>
      <c r="Q24" s="32">
        <v>0</v>
      </c>
      <c r="R24" s="32">
        <v>0</v>
      </c>
      <c r="S24" s="33"/>
      <c r="T24" s="33"/>
      <c r="U24" s="33"/>
      <c r="V24" s="32">
        <v>0</v>
      </c>
      <c r="W24" s="32"/>
      <c r="X24" s="35">
        <f t="shared" si="6"/>
        <v>0</v>
      </c>
      <c r="Y24" s="36">
        <f t="shared" si="7"/>
        <v>0</v>
      </c>
      <c r="AA24" s="9"/>
      <c r="AB24" s="10"/>
    </row>
    <row r="25" spans="1:33" x14ac:dyDescent="0.2">
      <c r="A25" s="6">
        <v>16</v>
      </c>
      <c r="B25" s="7"/>
      <c r="C25" s="11"/>
      <c r="D25" s="11"/>
      <c r="E25" s="7"/>
      <c r="F25" s="13"/>
      <c r="G25" s="8"/>
      <c r="H25" s="8"/>
      <c r="I25" s="32"/>
      <c r="J25" s="34">
        <f t="shared" si="4"/>
        <v>0</v>
      </c>
      <c r="K25" s="33"/>
      <c r="L25" s="33"/>
      <c r="M25" s="32">
        <v>0</v>
      </c>
      <c r="N25" s="33"/>
      <c r="O25" s="35">
        <f t="shared" si="8"/>
        <v>0</v>
      </c>
      <c r="P25" s="32">
        <v>0</v>
      </c>
      <c r="Q25" s="32">
        <v>0</v>
      </c>
      <c r="R25" s="32">
        <v>0</v>
      </c>
      <c r="S25" s="33"/>
      <c r="T25" s="33"/>
      <c r="U25" s="33"/>
      <c r="V25" s="32">
        <v>0</v>
      </c>
      <c r="W25" s="32"/>
      <c r="X25" s="35">
        <f t="shared" si="6"/>
        <v>0</v>
      </c>
      <c r="Y25" s="36">
        <f t="shared" si="7"/>
        <v>0</v>
      </c>
      <c r="AA25" s="9"/>
      <c r="AB25" s="10"/>
    </row>
    <row r="26" spans="1:33" x14ac:dyDescent="0.2">
      <c r="A26" s="6">
        <v>17</v>
      </c>
      <c r="B26" s="7"/>
      <c r="C26" s="11"/>
      <c r="D26" s="11"/>
      <c r="E26" s="7"/>
      <c r="F26" s="13"/>
      <c r="G26" s="8"/>
      <c r="H26" s="8"/>
      <c r="I26" s="32"/>
      <c r="J26" s="34">
        <f t="shared" si="4"/>
        <v>0</v>
      </c>
      <c r="K26" s="33"/>
      <c r="L26" s="33"/>
      <c r="M26" s="32">
        <v>0</v>
      </c>
      <c r="N26" s="33"/>
      <c r="O26" s="35">
        <f t="shared" si="8"/>
        <v>0</v>
      </c>
      <c r="P26" s="32">
        <v>0</v>
      </c>
      <c r="Q26" s="32">
        <v>0</v>
      </c>
      <c r="R26" s="32">
        <v>0</v>
      </c>
      <c r="S26" s="33"/>
      <c r="T26" s="33"/>
      <c r="U26" s="33"/>
      <c r="V26" s="32">
        <v>0</v>
      </c>
      <c r="W26" s="32"/>
      <c r="X26" s="35">
        <f t="shared" si="6"/>
        <v>0</v>
      </c>
      <c r="Y26" s="36">
        <f t="shared" si="7"/>
        <v>0</v>
      </c>
      <c r="AA26" s="9"/>
      <c r="AB26" s="10"/>
    </row>
    <row r="27" spans="1:33" x14ac:dyDescent="0.2">
      <c r="A27" s="6">
        <v>18</v>
      </c>
      <c r="B27" s="7"/>
      <c r="C27" s="7"/>
      <c r="D27" s="7"/>
      <c r="E27" s="7"/>
      <c r="F27" s="13"/>
      <c r="G27" s="8"/>
      <c r="H27" s="8"/>
      <c r="I27" s="32"/>
      <c r="J27" s="34">
        <f t="shared" si="4"/>
        <v>0</v>
      </c>
      <c r="K27" s="33"/>
      <c r="L27" s="33"/>
      <c r="M27" s="32">
        <v>0</v>
      </c>
      <c r="N27" s="33"/>
      <c r="O27" s="35">
        <f t="shared" si="5"/>
        <v>0</v>
      </c>
      <c r="P27" s="32">
        <v>0</v>
      </c>
      <c r="Q27" s="32">
        <v>0</v>
      </c>
      <c r="R27" s="32">
        <v>0</v>
      </c>
      <c r="S27" s="33"/>
      <c r="T27" s="33"/>
      <c r="U27" s="33"/>
      <c r="V27" s="32">
        <v>0</v>
      </c>
      <c r="W27" s="32"/>
      <c r="X27" s="35">
        <f t="shared" si="6"/>
        <v>0</v>
      </c>
      <c r="Y27" s="36">
        <f t="shared" si="7"/>
        <v>0</v>
      </c>
      <c r="AA27" s="9"/>
      <c r="AB27" s="10"/>
    </row>
    <row r="28" spans="1:33" x14ac:dyDescent="0.2">
      <c r="A28" s="6">
        <v>19</v>
      </c>
      <c r="B28" s="7"/>
      <c r="C28" s="7"/>
      <c r="D28" s="7"/>
      <c r="E28" s="7"/>
      <c r="F28" s="7"/>
      <c r="G28" s="8"/>
      <c r="H28" s="8"/>
      <c r="I28" s="32"/>
      <c r="J28" s="34">
        <f t="shared" si="4"/>
        <v>0</v>
      </c>
      <c r="K28" s="33"/>
      <c r="L28" s="33"/>
      <c r="M28" s="32">
        <v>0</v>
      </c>
      <c r="N28" s="33"/>
      <c r="O28" s="35">
        <f t="shared" si="5"/>
        <v>0</v>
      </c>
      <c r="P28" s="32">
        <v>0</v>
      </c>
      <c r="Q28" s="32">
        <v>0</v>
      </c>
      <c r="R28" s="32">
        <v>0</v>
      </c>
      <c r="S28" s="33"/>
      <c r="T28" s="33"/>
      <c r="U28" s="33"/>
      <c r="V28" s="32">
        <v>0</v>
      </c>
      <c r="W28" s="32"/>
      <c r="X28" s="35">
        <f t="shared" si="6"/>
        <v>0</v>
      </c>
      <c r="Y28" s="36">
        <f t="shared" si="7"/>
        <v>0</v>
      </c>
      <c r="AA28" s="9"/>
      <c r="AB28" s="10"/>
    </row>
    <row r="29" spans="1:33" x14ac:dyDescent="0.2">
      <c r="A29" s="6">
        <v>20</v>
      </c>
      <c r="B29" s="7"/>
      <c r="C29" s="7"/>
      <c r="D29" s="7"/>
      <c r="E29" s="7"/>
      <c r="F29" s="7"/>
      <c r="G29" s="8"/>
      <c r="H29" s="8"/>
      <c r="I29" s="32"/>
      <c r="J29" s="34">
        <f t="shared" si="4"/>
        <v>0</v>
      </c>
      <c r="K29" s="33"/>
      <c r="L29" s="33"/>
      <c r="M29" s="32">
        <v>0</v>
      </c>
      <c r="N29" s="33"/>
      <c r="O29" s="35">
        <f t="shared" si="5"/>
        <v>0</v>
      </c>
      <c r="P29" s="32">
        <v>0</v>
      </c>
      <c r="Q29" s="32">
        <v>0</v>
      </c>
      <c r="R29" s="32">
        <v>0</v>
      </c>
      <c r="S29" s="33"/>
      <c r="T29" s="33"/>
      <c r="U29" s="33"/>
      <c r="V29" s="32">
        <v>0</v>
      </c>
      <c r="W29" s="32"/>
      <c r="X29" s="35">
        <f t="shared" si="6"/>
        <v>0</v>
      </c>
      <c r="Y29" s="36">
        <f t="shared" si="7"/>
        <v>0</v>
      </c>
      <c r="AA29" s="9"/>
      <c r="AB29" s="10"/>
    </row>
    <row r="30" spans="1:33" ht="15" customHeight="1" x14ac:dyDescent="0.2">
      <c r="A30" s="195" t="s">
        <v>22</v>
      </c>
      <c r="B30" s="195"/>
      <c r="C30" s="195"/>
      <c r="D30" s="195"/>
      <c r="E30" s="195"/>
      <c r="F30" s="195"/>
      <c r="G30" s="195"/>
      <c r="H30" s="195"/>
      <c r="I30" s="195"/>
      <c r="J30" s="37">
        <f>SUM(J10:J29)</f>
        <v>0</v>
      </c>
      <c r="K30" s="37">
        <f>SUM(K10:K29)</f>
        <v>0</v>
      </c>
      <c r="L30" s="37">
        <f t="shared" ref="L30:X30" si="9">SUM(L10:L29)</f>
        <v>0</v>
      </c>
      <c r="M30" s="37">
        <f t="shared" si="9"/>
        <v>0</v>
      </c>
      <c r="N30" s="37">
        <f t="shared" si="9"/>
        <v>0</v>
      </c>
      <c r="O30" s="37">
        <f t="shared" si="9"/>
        <v>0</v>
      </c>
      <c r="P30" s="37">
        <f t="shared" si="9"/>
        <v>0</v>
      </c>
      <c r="Q30" s="37">
        <f t="shared" si="9"/>
        <v>0</v>
      </c>
      <c r="R30" s="37">
        <f>SUM(R10:R29)</f>
        <v>0</v>
      </c>
      <c r="S30" s="37">
        <f t="shared" si="9"/>
        <v>0</v>
      </c>
      <c r="T30" s="37">
        <f t="shared" si="9"/>
        <v>0</v>
      </c>
      <c r="U30" s="37">
        <f t="shared" si="9"/>
        <v>0</v>
      </c>
      <c r="V30" s="37">
        <f t="shared" si="9"/>
        <v>0</v>
      </c>
      <c r="W30" s="37">
        <f t="shared" si="9"/>
        <v>0</v>
      </c>
      <c r="X30" s="37">
        <f t="shared" si="9"/>
        <v>0</v>
      </c>
      <c r="Y30" s="37">
        <f>SUM(Y10:Y29)</f>
        <v>0</v>
      </c>
      <c r="AA30" s="4"/>
      <c r="AB30" s="10"/>
    </row>
    <row r="31" spans="1:33" ht="20.25" customHeight="1" x14ac:dyDescent="0.2">
      <c r="A31" s="14"/>
      <c r="B31" s="15"/>
      <c r="C31" s="15"/>
      <c r="D31" s="15"/>
      <c r="E31" s="15"/>
      <c r="F31" s="15"/>
      <c r="G31" s="16"/>
      <c r="H31" s="16"/>
      <c r="I31" s="15"/>
      <c r="J31" s="15"/>
      <c r="K31" s="15"/>
      <c r="L31" s="15"/>
      <c r="M31" s="15"/>
      <c r="N31" s="15"/>
      <c r="O31" s="15"/>
      <c r="P31" s="15"/>
      <c r="Q31" s="15"/>
      <c r="R31" s="15"/>
      <c r="S31" s="15"/>
      <c r="T31" s="15"/>
      <c r="U31" s="15"/>
      <c r="V31" s="15"/>
      <c r="W31" s="15"/>
      <c r="X31" s="15"/>
      <c r="Y31" s="15"/>
      <c r="AA31" s="9"/>
      <c r="AB31" s="9"/>
    </row>
    <row r="32" spans="1:33" x14ac:dyDescent="0.2">
      <c r="A32" s="196" t="s">
        <v>23</v>
      </c>
      <c r="B32" s="197"/>
      <c r="C32" s="197"/>
      <c r="D32" s="197"/>
      <c r="E32" s="197"/>
      <c r="F32" s="197"/>
      <c r="G32" s="197"/>
      <c r="H32" s="197"/>
      <c r="I32" s="197"/>
      <c r="J32" s="197"/>
      <c r="K32" s="17"/>
      <c r="L32" s="195" t="s">
        <v>24</v>
      </c>
      <c r="M32" s="195"/>
      <c r="N32" s="195"/>
      <c r="O32" s="18"/>
      <c r="P32" s="198" t="s">
        <v>25</v>
      </c>
      <c r="Q32" s="199"/>
      <c r="R32" s="199"/>
      <c r="S32" s="199"/>
      <c r="T32" s="199"/>
      <c r="U32" s="199"/>
      <c r="V32" s="199"/>
      <c r="W32" s="199"/>
      <c r="X32" s="199"/>
      <c r="Y32" s="200"/>
      <c r="AA32" s="174" t="s">
        <v>255</v>
      </c>
      <c r="AB32" s="174"/>
      <c r="AC32" s="174"/>
      <c r="AD32" s="174"/>
      <c r="AE32" s="174"/>
      <c r="AF32" s="174"/>
      <c r="AG32" s="174"/>
    </row>
    <row r="33" spans="1:33" x14ac:dyDescent="0.2">
      <c r="A33" s="203" t="s">
        <v>26</v>
      </c>
      <c r="B33" s="203"/>
      <c r="C33" s="203"/>
      <c r="D33" s="203"/>
      <c r="E33" s="203"/>
      <c r="F33" s="203"/>
      <c r="G33" s="203"/>
      <c r="H33" s="203"/>
      <c r="I33" s="204">
        <v>0</v>
      </c>
      <c r="J33" s="204"/>
      <c r="K33" s="18"/>
      <c r="L33" s="203" t="s">
        <v>72</v>
      </c>
      <c r="M33" s="203"/>
      <c r="N33" s="33">
        <v>0</v>
      </c>
      <c r="O33" s="15"/>
      <c r="P33" s="206" t="s">
        <v>288</v>
      </c>
      <c r="Q33" s="206"/>
      <c r="R33" s="206"/>
      <c r="S33" s="206"/>
      <c r="T33" s="206"/>
      <c r="U33" s="206"/>
      <c r="V33" s="206"/>
      <c r="W33" s="206"/>
      <c r="X33" s="206"/>
      <c r="Y33" s="206"/>
      <c r="AA33" s="115"/>
      <c r="AB33" s="168" t="s">
        <v>250</v>
      </c>
      <c r="AC33" s="168"/>
      <c r="AD33" s="168"/>
      <c r="AE33" s="168"/>
      <c r="AF33" s="168"/>
      <c r="AG33" s="168"/>
    </row>
    <row r="34" spans="1:33" x14ac:dyDescent="0.2">
      <c r="A34" s="203" t="s">
        <v>44</v>
      </c>
      <c r="B34" s="203"/>
      <c r="C34" s="203"/>
      <c r="D34" s="203"/>
      <c r="E34" s="203"/>
      <c r="F34" s="203"/>
      <c r="G34" s="203"/>
      <c r="H34" s="203"/>
      <c r="I34" s="204">
        <v>0</v>
      </c>
      <c r="J34" s="204"/>
      <c r="K34" s="18"/>
      <c r="L34" s="203" t="s">
        <v>246</v>
      </c>
      <c r="M34" s="203"/>
      <c r="N34" s="33">
        <v>0</v>
      </c>
      <c r="O34" s="15"/>
      <c r="P34" s="168" t="s">
        <v>287</v>
      </c>
      <c r="Q34" s="168"/>
      <c r="R34" s="168"/>
      <c r="S34" s="168"/>
      <c r="T34" s="168"/>
      <c r="U34" s="168"/>
      <c r="V34" s="168"/>
      <c r="W34" s="168"/>
      <c r="X34" s="168"/>
      <c r="Y34" s="168"/>
      <c r="AA34" s="116"/>
      <c r="AB34" s="168" t="s">
        <v>251</v>
      </c>
      <c r="AC34" s="168"/>
      <c r="AD34" s="168"/>
      <c r="AE34" s="168"/>
      <c r="AF34" s="168"/>
      <c r="AG34" s="168"/>
    </row>
    <row r="35" spans="1:33" x14ac:dyDescent="0.2">
      <c r="A35" s="203" t="s">
        <v>27</v>
      </c>
      <c r="B35" s="203"/>
      <c r="C35" s="203"/>
      <c r="D35" s="203"/>
      <c r="E35" s="203"/>
      <c r="F35" s="203"/>
      <c r="G35" s="203"/>
      <c r="H35" s="203"/>
      <c r="I35" s="204">
        <v>0</v>
      </c>
      <c r="J35" s="204"/>
      <c r="K35" s="18"/>
      <c r="L35" s="203" t="s">
        <v>28</v>
      </c>
      <c r="M35" s="203"/>
      <c r="N35" s="33">
        <v>0</v>
      </c>
      <c r="O35" s="15"/>
      <c r="P35" s="168"/>
      <c r="Q35" s="168"/>
      <c r="R35" s="168"/>
      <c r="S35" s="168"/>
      <c r="T35" s="168"/>
      <c r="U35" s="168"/>
      <c r="V35" s="168"/>
      <c r="W35" s="168"/>
      <c r="X35" s="168"/>
      <c r="Y35" s="168"/>
      <c r="AA35" s="117"/>
      <c r="AB35" s="168" t="s">
        <v>252</v>
      </c>
      <c r="AC35" s="168"/>
      <c r="AD35" s="168"/>
      <c r="AE35" s="168"/>
      <c r="AF35" s="168"/>
      <c r="AG35" s="168"/>
    </row>
    <row r="36" spans="1:33" x14ac:dyDescent="0.2">
      <c r="A36" s="203" t="s">
        <v>29</v>
      </c>
      <c r="B36" s="203"/>
      <c r="C36" s="203"/>
      <c r="D36" s="203"/>
      <c r="E36" s="203"/>
      <c r="F36" s="203"/>
      <c r="G36" s="203"/>
      <c r="H36" s="203"/>
      <c r="I36" s="204">
        <v>0</v>
      </c>
      <c r="J36" s="204"/>
      <c r="K36" s="18"/>
      <c r="L36" s="203" t="s">
        <v>30</v>
      </c>
      <c r="M36" s="203"/>
      <c r="N36" s="33">
        <v>0</v>
      </c>
      <c r="O36" s="15"/>
      <c r="P36" s="206"/>
      <c r="Q36" s="206"/>
      <c r="R36" s="206"/>
      <c r="S36" s="206"/>
      <c r="T36" s="206"/>
      <c r="U36" s="206"/>
      <c r="V36" s="206"/>
      <c r="W36" s="206"/>
      <c r="X36" s="206"/>
      <c r="Y36" s="206"/>
      <c r="AA36" s="118"/>
      <c r="AB36" s="168" t="s">
        <v>254</v>
      </c>
      <c r="AC36" s="168"/>
      <c r="AD36" s="168"/>
      <c r="AE36" s="168"/>
      <c r="AF36" s="168"/>
      <c r="AG36" s="168"/>
    </row>
    <row r="37" spans="1:33" x14ac:dyDescent="0.2">
      <c r="A37" s="203" t="s">
        <v>31</v>
      </c>
      <c r="B37" s="203"/>
      <c r="C37" s="203"/>
      <c r="D37" s="203"/>
      <c r="E37" s="203"/>
      <c r="F37" s="203"/>
      <c r="G37" s="203"/>
      <c r="H37" s="203"/>
      <c r="I37" s="204">
        <v>0</v>
      </c>
      <c r="J37" s="204"/>
      <c r="K37" s="18"/>
      <c r="L37" s="203" t="s">
        <v>16</v>
      </c>
      <c r="M37" s="203"/>
      <c r="N37" s="33">
        <v>0</v>
      </c>
      <c r="O37" s="15"/>
      <c r="P37" s="206"/>
      <c r="Q37" s="206"/>
      <c r="R37" s="206"/>
      <c r="S37" s="206"/>
      <c r="T37" s="206"/>
      <c r="U37" s="206"/>
      <c r="V37" s="206"/>
      <c r="W37" s="206"/>
      <c r="X37" s="206"/>
      <c r="Y37" s="206"/>
      <c r="AA37" s="119"/>
      <c r="AB37" s="168" t="s">
        <v>253</v>
      </c>
      <c r="AC37" s="168"/>
      <c r="AD37" s="168"/>
      <c r="AE37" s="168"/>
      <c r="AF37" s="168"/>
      <c r="AG37" s="168"/>
    </row>
    <row r="38" spans="1:33" x14ac:dyDescent="0.2">
      <c r="A38" s="203" t="s">
        <v>32</v>
      </c>
      <c r="B38" s="203"/>
      <c r="C38" s="203"/>
      <c r="D38" s="203"/>
      <c r="E38" s="203"/>
      <c r="F38" s="203"/>
      <c r="G38" s="203"/>
      <c r="H38" s="203"/>
      <c r="I38" s="204">
        <v>0</v>
      </c>
      <c r="J38" s="204"/>
      <c r="K38" s="18"/>
      <c r="L38" s="22"/>
      <c r="M38" s="15"/>
      <c r="N38" s="15"/>
      <c r="O38" s="15"/>
      <c r="P38" s="206"/>
      <c r="Q38" s="206"/>
      <c r="R38" s="206"/>
      <c r="S38" s="206"/>
      <c r="T38" s="206"/>
      <c r="U38" s="206"/>
      <c r="V38" s="206"/>
      <c r="W38" s="206"/>
      <c r="X38" s="206"/>
      <c r="Y38" s="206"/>
    </row>
    <row r="39" spans="1:33" x14ac:dyDescent="0.2">
      <c r="A39" s="19"/>
      <c r="B39" s="20"/>
      <c r="C39" s="20"/>
      <c r="D39" s="20"/>
      <c r="E39" s="20"/>
      <c r="F39" s="20"/>
      <c r="G39" s="21"/>
      <c r="H39" s="21"/>
      <c r="I39" s="20"/>
      <c r="J39" s="22"/>
      <c r="K39" s="22"/>
      <c r="O39" s="15"/>
      <c r="P39" s="15"/>
      <c r="Q39" s="15"/>
      <c r="R39" s="15"/>
      <c r="S39" s="15"/>
      <c r="T39" s="15"/>
      <c r="U39" s="15"/>
      <c r="V39" s="15"/>
      <c r="W39" s="15"/>
      <c r="X39" s="15"/>
      <c r="Y39" s="15"/>
    </row>
    <row r="40" spans="1:33" x14ac:dyDescent="0.2">
      <c r="A40" s="14"/>
      <c r="B40" s="15"/>
      <c r="C40" s="15"/>
      <c r="D40" s="15"/>
      <c r="E40" s="15"/>
      <c r="F40" s="15"/>
      <c r="G40" s="16"/>
      <c r="H40" s="16"/>
      <c r="I40" s="15"/>
      <c r="J40" s="15"/>
      <c r="K40" s="15"/>
      <c r="L40" s="15"/>
      <c r="M40" s="15"/>
      <c r="N40" s="15"/>
      <c r="O40" s="15"/>
      <c r="P40" s="15"/>
      <c r="Q40" s="15"/>
      <c r="R40" s="15"/>
      <c r="S40" s="15"/>
      <c r="T40" s="15"/>
      <c r="U40" s="15"/>
      <c r="V40" s="15"/>
      <c r="W40" s="15"/>
      <c r="X40" s="15"/>
      <c r="Y40" s="15"/>
    </row>
    <row r="41" spans="1:33" s="25" customFormat="1" ht="19.5" customHeight="1" x14ac:dyDescent="0.2">
      <c r="A41" s="23"/>
      <c r="B41" s="24"/>
      <c r="C41" s="205"/>
      <c r="D41" s="205"/>
      <c r="E41" s="205"/>
      <c r="F41" s="205"/>
      <c r="G41" s="205"/>
      <c r="H41" s="205"/>
      <c r="I41" s="205"/>
      <c r="M41" s="205"/>
      <c r="N41" s="205"/>
      <c r="O41" s="205"/>
      <c r="P41" s="205"/>
      <c r="Q41" s="205"/>
      <c r="R41" s="205"/>
    </row>
    <row r="42" spans="1:33" ht="18" customHeight="1" x14ac:dyDescent="0.2">
      <c r="A42" s="9"/>
      <c r="C42" s="195" t="s">
        <v>33</v>
      </c>
      <c r="D42" s="195"/>
      <c r="E42" s="195"/>
      <c r="F42" s="195"/>
      <c r="G42" s="195"/>
      <c r="H42" s="195"/>
      <c r="I42" s="195"/>
      <c r="M42" s="195" t="s">
        <v>34</v>
      </c>
      <c r="N42" s="195"/>
      <c r="O42" s="195"/>
      <c r="P42" s="195"/>
      <c r="Q42" s="195"/>
      <c r="R42" s="195"/>
    </row>
    <row r="43" spans="1:33" x14ac:dyDescent="0.2">
      <c r="B43" s="9"/>
      <c r="C43" s="9"/>
      <c r="D43" s="9"/>
      <c r="E43" s="9"/>
      <c r="F43" s="9"/>
      <c r="G43" s="9"/>
      <c r="H43" s="9"/>
      <c r="I43" s="9"/>
      <c r="O43" s="9"/>
    </row>
    <row r="44" spans="1:33" x14ac:dyDescent="0.2">
      <c r="A44" s="18"/>
      <c r="B44" s="18"/>
      <c r="C44" s="18"/>
      <c r="D44" s="18"/>
      <c r="E44" s="18"/>
      <c r="F44" s="18"/>
      <c r="I44" s="18"/>
      <c r="O44" s="18"/>
      <c r="P44" s="18"/>
      <c r="Q44" s="18"/>
      <c r="R44" s="18"/>
      <c r="S44" s="18"/>
      <c r="T44" s="18"/>
      <c r="U44" s="18"/>
      <c r="V44" s="18"/>
      <c r="W44" s="18"/>
      <c r="X44" s="18"/>
      <c r="Y44" s="18"/>
    </row>
    <row r="45" spans="1:33" x14ac:dyDescent="0.2">
      <c r="A45" s="18"/>
      <c r="B45" s="18"/>
      <c r="G45" s="1"/>
      <c r="I45" s="18"/>
      <c r="J45" s="18"/>
      <c r="K45" s="18"/>
      <c r="L45" s="18"/>
      <c r="M45" s="18"/>
      <c r="N45" s="18"/>
      <c r="O45" s="18"/>
      <c r="P45" s="18"/>
      <c r="Q45" s="18"/>
      <c r="R45" s="18"/>
      <c r="S45" s="18"/>
      <c r="T45" s="18"/>
      <c r="U45" s="18"/>
      <c r="V45" s="18"/>
      <c r="W45" s="18"/>
      <c r="X45" s="18"/>
      <c r="Y45" s="18"/>
    </row>
    <row r="46" spans="1:33" x14ac:dyDescent="0.2">
      <c r="A46" s="18"/>
      <c r="B46" s="18"/>
      <c r="G46" s="1"/>
      <c r="I46" s="18"/>
      <c r="J46" s="18"/>
      <c r="K46" s="18"/>
      <c r="L46" s="18"/>
      <c r="M46" s="18"/>
      <c r="N46" s="18"/>
      <c r="O46" s="18"/>
      <c r="P46" s="18"/>
      <c r="Q46" s="18"/>
      <c r="R46" s="18"/>
      <c r="S46" s="18"/>
      <c r="T46" s="18"/>
      <c r="U46" s="18"/>
      <c r="V46" s="18"/>
      <c r="W46" s="18"/>
      <c r="X46" s="18"/>
      <c r="Y46" s="18"/>
    </row>
  </sheetData>
  <mergeCells count="80">
    <mergeCell ref="C41:I41"/>
    <mergeCell ref="M41:R41"/>
    <mergeCell ref="C42:I42"/>
    <mergeCell ref="M42:R42"/>
    <mergeCell ref="P33:Y33"/>
    <mergeCell ref="P34:Y34"/>
    <mergeCell ref="P35:Y35"/>
    <mergeCell ref="P36:Y36"/>
    <mergeCell ref="P37:Y37"/>
    <mergeCell ref="P38:Y38"/>
    <mergeCell ref="A37:H37"/>
    <mergeCell ref="I37:J37"/>
    <mergeCell ref="L37:M37"/>
    <mergeCell ref="A38:H38"/>
    <mergeCell ref="I38:J38"/>
    <mergeCell ref="A35:H35"/>
    <mergeCell ref="I35:J35"/>
    <mergeCell ref="L35:M35"/>
    <mergeCell ref="A36:H36"/>
    <mergeCell ref="I36:J36"/>
    <mergeCell ref="L36:M36"/>
    <mergeCell ref="A33:H33"/>
    <mergeCell ref="I33:J33"/>
    <mergeCell ref="L33:M33"/>
    <mergeCell ref="A34:H34"/>
    <mergeCell ref="I34:J34"/>
    <mergeCell ref="L34:M34"/>
    <mergeCell ref="A30:I30"/>
    <mergeCell ref="A32:J32"/>
    <mergeCell ref="L32:N32"/>
    <mergeCell ref="P32:Y32"/>
    <mergeCell ref="D7:D9"/>
    <mergeCell ref="P8:P9"/>
    <mergeCell ref="Q8:Q9"/>
    <mergeCell ref="R8:R9"/>
    <mergeCell ref="S8:S9"/>
    <mergeCell ref="T8:T9"/>
    <mergeCell ref="U8:U9"/>
    <mergeCell ref="I7:I9"/>
    <mergeCell ref="J7:O7"/>
    <mergeCell ref="P7:X7"/>
    <mergeCell ref="F7:F9"/>
    <mergeCell ref="G7:G9"/>
    <mergeCell ref="H7:H9"/>
    <mergeCell ref="Y7:Y9"/>
    <mergeCell ref="J8:J9"/>
    <mergeCell ref="K8:K9"/>
    <mergeCell ref="L8:L9"/>
    <mergeCell ref="M8:M9"/>
    <mergeCell ref="N8:N9"/>
    <mergeCell ref="O8:O9"/>
    <mergeCell ref="V8:V9"/>
    <mergeCell ref="X8:X9"/>
    <mergeCell ref="C5:E5"/>
    <mergeCell ref="A7:A9"/>
    <mergeCell ref="B7:B9"/>
    <mergeCell ref="C7:C9"/>
    <mergeCell ref="E7:E9"/>
    <mergeCell ref="A5:B5"/>
    <mergeCell ref="A1:B3"/>
    <mergeCell ref="C1:R1"/>
    <mergeCell ref="S1:Y1"/>
    <mergeCell ref="C2:R2"/>
    <mergeCell ref="S2:Y2"/>
    <mergeCell ref="C3:J3"/>
    <mergeCell ref="S3:Y3"/>
    <mergeCell ref="AB37:AG37"/>
    <mergeCell ref="K3:R3"/>
    <mergeCell ref="W8:W9"/>
    <mergeCell ref="AA32:AG32"/>
    <mergeCell ref="AB33:AG33"/>
    <mergeCell ref="AB34:AG34"/>
    <mergeCell ref="AB35:AG35"/>
    <mergeCell ref="AB36:AG36"/>
    <mergeCell ref="R5:Y5"/>
    <mergeCell ref="G5:H5"/>
    <mergeCell ref="I5:J5"/>
    <mergeCell ref="K5:L5"/>
    <mergeCell ref="M5:N5"/>
    <mergeCell ref="P5:Q5"/>
  </mergeCells>
  <dataValidations count="4">
    <dataValidation type="whole" allowBlank="1" showInputMessage="1" showErrorMessage="1" sqref="H10:H29">
      <formula1>0</formula1>
      <formula2>15</formula2>
    </dataValidation>
    <dataValidation type="whole" allowBlank="1" showInputMessage="1" showErrorMessage="1" errorTitle="Vive en la finca" error="Indique si el trabajador reside en la finca en la que labora (1=sí; 0=no)." sqref="G10:G29">
      <formula1>0</formula1>
      <formula2>1</formula2>
    </dataValidation>
    <dataValidation type="custom" allowBlank="1" showInputMessage="1" showErrorMessage="1" sqref="B6:Y6">
      <formula1>""</formula1>
    </dataValidation>
    <dataValidation type="date" operator="lessThanOrEqual" allowBlank="1" showInputMessage="1" showErrorMessage="1" sqref="I5:J5 M5:N5">
      <formula1>TODAY()+1000</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whole" operator="greaterThanOrEqual" allowBlank="1" showInputMessage="1" showErrorMessage="1">
          <x14:formula1>
            <xm:f>'V. datos'!$A$3</xm:f>
          </x14:formula1>
          <xm:sqref>I10:I29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46"/>
  <sheetViews>
    <sheetView tabSelected="1" zoomScaleNormal="100" workbookViewId="0">
      <selection activeCell="A5" sqref="A5:B5"/>
    </sheetView>
  </sheetViews>
  <sheetFormatPr baseColWidth="10" defaultRowHeight="12.75" x14ac:dyDescent="0.2"/>
  <cols>
    <col min="1" max="1" width="3" style="1" customWidth="1"/>
    <col min="2" max="2" width="28.7109375" style="1" customWidth="1"/>
    <col min="3" max="4" width="14.140625" style="1" customWidth="1"/>
    <col min="5" max="5" width="11.140625" style="1" customWidth="1"/>
    <col min="6" max="7" width="9.85546875" style="1" customWidth="1"/>
    <col min="8" max="8" width="8.5703125" style="1" customWidth="1"/>
    <col min="9" max="10" width="5.85546875" style="26" customWidth="1"/>
    <col min="11" max="11" width="12.85546875" style="1" bestFit="1" customWidth="1"/>
    <col min="12" max="12" width="11.85546875" style="1" bestFit="1" customWidth="1"/>
    <col min="13" max="13" width="15.28515625" style="1" bestFit="1" customWidth="1"/>
    <col min="14" max="14" width="7.42578125" style="1" customWidth="1"/>
    <col min="15" max="15" width="14.42578125" style="1" bestFit="1" customWidth="1"/>
    <col min="16" max="16" width="10.28515625" style="1" bestFit="1" customWidth="1"/>
    <col min="17" max="17" width="14.42578125" style="1" bestFit="1" customWidth="1"/>
    <col min="18" max="18" width="10.5703125" style="1" customWidth="1"/>
    <col min="19" max="19" width="10.28515625" style="1" bestFit="1" customWidth="1"/>
    <col min="20" max="20" width="11.5703125" style="1" customWidth="1"/>
    <col min="21" max="21" width="8.42578125" style="1" customWidth="1"/>
    <col min="22" max="22" width="8.85546875" style="1" customWidth="1"/>
    <col min="23" max="23" width="11.85546875" style="1" customWidth="1"/>
    <col min="24" max="25" width="11.7109375" style="1" customWidth="1"/>
    <col min="26" max="26" width="11.85546875" style="1" bestFit="1" customWidth="1"/>
    <col min="27" max="27" width="14.42578125" style="1" bestFit="1" customWidth="1"/>
    <col min="28" max="28" width="17.5703125" style="1" customWidth="1"/>
    <col min="29" max="29" width="17.42578125" style="1" customWidth="1"/>
    <col min="30" max="30" width="19" style="1" bestFit="1" customWidth="1"/>
    <col min="31" max="31" width="18.140625" style="1" customWidth="1"/>
    <col min="32" max="32" width="19.140625" style="1" bestFit="1" customWidth="1"/>
    <col min="33" max="33" width="18.140625" style="1" bestFit="1" customWidth="1"/>
    <col min="34" max="34" width="20.5703125" style="1" customWidth="1"/>
    <col min="35" max="35" width="19.5703125" style="1" bestFit="1" customWidth="1"/>
    <col min="36" max="36" width="28.28515625" style="1" bestFit="1" customWidth="1"/>
    <col min="37" max="37" width="23.7109375" style="1" bestFit="1" customWidth="1"/>
    <col min="38" max="38" width="26" style="1" bestFit="1" customWidth="1"/>
    <col min="39" max="39" width="26" style="1" customWidth="1"/>
    <col min="40" max="40" width="19" style="1" bestFit="1" customWidth="1"/>
    <col min="41" max="41" width="47" style="1" bestFit="1" customWidth="1"/>
    <col min="42" max="42" width="27.85546875" style="1" bestFit="1" customWidth="1"/>
    <col min="43" max="43" width="26.5703125" style="1" bestFit="1" customWidth="1"/>
    <col min="44" max="44" width="26.5703125" style="1" customWidth="1"/>
    <col min="45" max="45" width="23.85546875" style="1" bestFit="1" customWidth="1"/>
    <col min="46" max="46" width="36.42578125" style="1" bestFit="1" customWidth="1"/>
    <col min="47" max="47" width="28.85546875" style="1" bestFit="1" customWidth="1"/>
    <col min="48" max="48" width="34.28515625" style="1" bestFit="1" customWidth="1"/>
    <col min="49" max="49" width="32.140625" style="1" bestFit="1" customWidth="1"/>
    <col min="50" max="50" width="17.7109375" style="1" bestFit="1" customWidth="1"/>
    <col min="51" max="51" width="20.42578125" style="1" bestFit="1" customWidth="1"/>
    <col min="52" max="53" width="7.42578125" style="1" bestFit="1" customWidth="1"/>
    <col min="54" max="54" width="7.7109375" style="1" bestFit="1" customWidth="1"/>
    <col min="55" max="55" width="12.5703125" style="1" bestFit="1" customWidth="1"/>
    <col min="56" max="56" width="19.140625" style="1" bestFit="1" customWidth="1"/>
    <col min="57" max="57" width="11.85546875" style="1" bestFit="1" customWidth="1"/>
    <col min="58" max="58" width="8.42578125" style="1" bestFit="1" customWidth="1"/>
    <col min="59" max="59" width="6.7109375" style="1" bestFit="1" customWidth="1"/>
    <col min="60" max="60" width="12.85546875" style="1" bestFit="1" customWidth="1"/>
    <col min="61" max="61" width="16.7109375" style="1" bestFit="1" customWidth="1"/>
    <col min="62" max="62" width="19.28515625" style="1" bestFit="1" customWidth="1"/>
    <col min="63" max="63" width="15.140625" style="1" bestFit="1" customWidth="1"/>
    <col min="64" max="64" width="17.42578125" style="1" bestFit="1" customWidth="1"/>
    <col min="65" max="66" width="22.85546875" style="1" bestFit="1" customWidth="1"/>
    <col min="67" max="70" width="22.85546875" style="1" customWidth="1"/>
    <col min="71" max="71" width="17.42578125" style="1" customWidth="1"/>
    <col min="72" max="225" width="11.42578125" style="1"/>
    <col min="226" max="226" width="3" style="1" customWidth="1"/>
    <col min="227" max="227" width="28.7109375" style="1" customWidth="1"/>
    <col min="228" max="228" width="11.7109375" style="1" customWidth="1"/>
    <col min="229" max="229" width="11.140625" style="1" customWidth="1"/>
    <col min="230" max="230" width="9.85546875" style="1" customWidth="1"/>
    <col min="231" max="232" width="5.85546875" style="1" customWidth="1"/>
    <col min="233" max="233" width="8" style="1" customWidth="1"/>
    <col min="234" max="234" width="8.5703125" style="1" customWidth="1"/>
    <col min="235" max="235" width="7.28515625" style="1" customWidth="1"/>
    <col min="236" max="236" width="8.28515625" style="1" customWidth="1"/>
    <col min="237" max="237" width="8.140625" style="1" customWidth="1"/>
    <col min="238" max="238" width="9" style="1" customWidth="1"/>
    <col min="239" max="239" width="8.5703125" style="1" customWidth="1"/>
    <col min="240" max="240" width="8" style="1" customWidth="1"/>
    <col min="241" max="241" width="9.28515625" style="1" customWidth="1"/>
    <col min="242" max="242" width="8.42578125" style="1" customWidth="1"/>
    <col min="243" max="243" width="8.85546875" style="1" customWidth="1"/>
    <col min="244" max="244" width="8.28515625" style="1" customWidth="1"/>
    <col min="245" max="245" width="9.7109375" style="1" customWidth="1"/>
    <col min="246" max="246" width="17.5703125" style="1" customWidth="1"/>
    <col min="247" max="247" width="17.42578125" style="1" customWidth="1"/>
    <col min="248" max="248" width="9.7109375" style="1" customWidth="1"/>
    <col min="249" max="481" width="11.42578125" style="1"/>
    <col min="482" max="482" width="3" style="1" customWidth="1"/>
    <col min="483" max="483" width="28.7109375" style="1" customWidth="1"/>
    <col min="484" max="484" width="11.7109375" style="1" customWidth="1"/>
    <col min="485" max="485" width="11.140625" style="1" customWidth="1"/>
    <col min="486" max="486" width="9.85546875" style="1" customWidth="1"/>
    <col min="487" max="488" width="5.85546875" style="1" customWidth="1"/>
    <col min="489" max="489" width="8" style="1" customWidth="1"/>
    <col min="490" max="490" width="8.5703125" style="1" customWidth="1"/>
    <col min="491" max="491" width="7.28515625" style="1" customWidth="1"/>
    <col min="492" max="492" width="8.28515625" style="1" customWidth="1"/>
    <col min="493" max="493" width="8.140625" style="1" customWidth="1"/>
    <col min="494" max="494" width="9" style="1" customWidth="1"/>
    <col min="495" max="495" width="8.5703125" style="1" customWidth="1"/>
    <col min="496" max="496" width="8" style="1" customWidth="1"/>
    <col min="497" max="497" width="9.28515625" style="1" customWidth="1"/>
    <col min="498" max="498" width="8.42578125" style="1" customWidth="1"/>
    <col min="499" max="499" width="8.85546875" style="1" customWidth="1"/>
    <col min="500" max="500" width="8.28515625" style="1" customWidth="1"/>
    <col min="501" max="501" width="9.7109375" style="1" customWidth="1"/>
    <col min="502" max="502" width="17.5703125" style="1" customWidth="1"/>
    <col min="503" max="503" width="17.42578125" style="1" customWidth="1"/>
    <col min="504" max="504" width="9.7109375" style="1" customWidth="1"/>
    <col min="505" max="737" width="11.42578125" style="1"/>
    <col min="738" max="738" width="3" style="1" customWidth="1"/>
    <col min="739" max="739" width="28.7109375" style="1" customWidth="1"/>
    <col min="740" max="740" width="11.7109375" style="1" customWidth="1"/>
    <col min="741" max="741" width="11.140625" style="1" customWidth="1"/>
    <col min="742" max="742" width="9.85546875" style="1" customWidth="1"/>
    <col min="743" max="744" width="5.85546875" style="1" customWidth="1"/>
    <col min="745" max="745" width="8" style="1" customWidth="1"/>
    <col min="746" max="746" width="8.5703125" style="1" customWidth="1"/>
    <col min="747" max="747" width="7.28515625" style="1" customWidth="1"/>
    <col min="748" max="748" width="8.28515625" style="1" customWidth="1"/>
    <col min="749" max="749" width="8.140625" style="1" customWidth="1"/>
    <col min="750" max="750" width="9" style="1" customWidth="1"/>
    <col min="751" max="751" width="8.5703125" style="1" customWidth="1"/>
    <col min="752" max="752" width="8" style="1" customWidth="1"/>
    <col min="753" max="753" width="9.28515625" style="1" customWidth="1"/>
    <col min="754" max="754" width="8.42578125" style="1" customWidth="1"/>
    <col min="755" max="755" width="8.85546875" style="1" customWidth="1"/>
    <col min="756" max="756" width="8.28515625" style="1" customWidth="1"/>
    <col min="757" max="757" width="9.7109375" style="1" customWidth="1"/>
    <col min="758" max="758" width="17.5703125" style="1" customWidth="1"/>
    <col min="759" max="759" width="17.42578125" style="1" customWidth="1"/>
    <col min="760" max="760" width="9.7109375" style="1" customWidth="1"/>
    <col min="761" max="993" width="11.42578125" style="1"/>
    <col min="994" max="994" width="3" style="1" customWidth="1"/>
    <col min="995" max="995" width="28.7109375" style="1" customWidth="1"/>
    <col min="996" max="996" width="11.7109375" style="1" customWidth="1"/>
    <col min="997" max="997" width="11.140625" style="1" customWidth="1"/>
    <col min="998" max="998" width="9.85546875" style="1" customWidth="1"/>
    <col min="999" max="1000" width="5.85546875" style="1" customWidth="1"/>
    <col min="1001" max="1001" width="8" style="1" customWidth="1"/>
    <col min="1002" max="1002" width="8.5703125" style="1" customWidth="1"/>
    <col min="1003" max="1003" width="7.28515625" style="1" customWidth="1"/>
    <col min="1004" max="1004" width="8.28515625" style="1" customWidth="1"/>
    <col min="1005" max="1005" width="8.140625" style="1" customWidth="1"/>
    <col min="1006" max="1006" width="9" style="1" customWidth="1"/>
    <col min="1007" max="1007" width="8.5703125" style="1" customWidth="1"/>
    <col min="1008" max="1008" width="8" style="1" customWidth="1"/>
    <col min="1009" max="1009" width="9.28515625" style="1" customWidth="1"/>
    <col min="1010" max="1010" width="8.42578125" style="1" customWidth="1"/>
    <col min="1011" max="1011" width="8.85546875" style="1" customWidth="1"/>
    <col min="1012" max="1012" width="8.28515625" style="1" customWidth="1"/>
    <col min="1013" max="1013" width="9.7109375" style="1" customWidth="1"/>
    <col min="1014" max="1014" width="17.5703125" style="1" customWidth="1"/>
    <col min="1015" max="1015" width="17.42578125" style="1" customWidth="1"/>
    <col min="1016" max="1016" width="9.7109375" style="1" customWidth="1"/>
    <col min="1017" max="1249" width="11.42578125" style="1"/>
    <col min="1250" max="1250" width="3" style="1" customWidth="1"/>
    <col min="1251" max="1251" width="28.7109375" style="1" customWidth="1"/>
    <col min="1252" max="1252" width="11.7109375" style="1" customWidth="1"/>
    <col min="1253" max="1253" width="11.140625" style="1" customWidth="1"/>
    <col min="1254" max="1254" width="9.85546875" style="1" customWidth="1"/>
    <col min="1255" max="1256" width="5.85546875" style="1" customWidth="1"/>
    <col min="1257" max="1257" width="8" style="1" customWidth="1"/>
    <col min="1258" max="1258" width="8.5703125" style="1" customWidth="1"/>
    <col min="1259" max="1259" width="7.28515625" style="1" customWidth="1"/>
    <col min="1260" max="1260" width="8.28515625" style="1" customWidth="1"/>
    <col min="1261" max="1261" width="8.140625" style="1" customWidth="1"/>
    <col min="1262" max="1262" width="9" style="1" customWidth="1"/>
    <col min="1263" max="1263" width="8.5703125" style="1" customWidth="1"/>
    <col min="1264" max="1264" width="8" style="1" customWidth="1"/>
    <col min="1265" max="1265" width="9.28515625" style="1" customWidth="1"/>
    <col min="1266" max="1266" width="8.42578125" style="1" customWidth="1"/>
    <col min="1267" max="1267" width="8.85546875" style="1" customWidth="1"/>
    <col min="1268" max="1268" width="8.28515625" style="1" customWidth="1"/>
    <col min="1269" max="1269" width="9.7109375" style="1" customWidth="1"/>
    <col min="1270" max="1270" width="17.5703125" style="1" customWidth="1"/>
    <col min="1271" max="1271" width="17.42578125" style="1" customWidth="1"/>
    <col min="1272" max="1272" width="9.7109375" style="1" customWidth="1"/>
    <col min="1273" max="1505" width="11.42578125" style="1"/>
    <col min="1506" max="1506" width="3" style="1" customWidth="1"/>
    <col min="1507" max="1507" width="28.7109375" style="1" customWidth="1"/>
    <col min="1508" max="1508" width="11.7109375" style="1" customWidth="1"/>
    <col min="1509" max="1509" width="11.140625" style="1" customWidth="1"/>
    <col min="1510" max="1510" width="9.85546875" style="1" customWidth="1"/>
    <col min="1511" max="1512" width="5.85546875" style="1" customWidth="1"/>
    <col min="1513" max="1513" width="8" style="1" customWidth="1"/>
    <col min="1514" max="1514" width="8.5703125" style="1" customWidth="1"/>
    <col min="1515" max="1515" width="7.28515625" style="1" customWidth="1"/>
    <col min="1516" max="1516" width="8.28515625" style="1" customWidth="1"/>
    <col min="1517" max="1517" width="8.140625" style="1" customWidth="1"/>
    <col min="1518" max="1518" width="9" style="1" customWidth="1"/>
    <col min="1519" max="1519" width="8.5703125" style="1" customWidth="1"/>
    <col min="1520" max="1520" width="8" style="1" customWidth="1"/>
    <col min="1521" max="1521" width="9.28515625" style="1" customWidth="1"/>
    <col min="1522" max="1522" width="8.42578125" style="1" customWidth="1"/>
    <col min="1523" max="1523" width="8.85546875" style="1" customWidth="1"/>
    <col min="1524" max="1524" width="8.28515625" style="1" customWidth="1"/>
    <col min="1525" max="1525" width="9.7109375" style="1" customWidth="1"/>
    <col min="1526" max="1526" width="17.5703125" style="1" customWidth="1"/>
    <col min="1527" max="1527" width="17.42578125" style="1" customWidth="1"/>
    <col min="1528" max="1528" width="9.7109375" style="1" customWidth="1"/>
    <col min="1529" max="1761" width="11.42578125" style="1"/>
    <col min="1762" max="1762" width="3" style="1" customWidth="1"/>
    <col min="1763" max="1763" width="28.7109375" style="1" customWidth="1"/>
    <col min="1764" max="1764" width="11.7109375" style="1" customWidth="1"/>
    <col min="1765" max="1765" width="11.140625" style="1" customWidth="1"/>
    <col min="1766" max="1766" width="9.85546875" style="1" customWidth="1"/>
    <col min="1767" max="1768" width="5.85546875" style="1" customWidth="1"/>
    <col min="1769" max="1769" width="8" style="1" customWidth="1"/>
    <col min="1770" max="1770" width="8.5703125" style="1" customWidth="1"/>
    <col min="1771" max="1771" width="7.28515625" style="1" customWidth="1"/>
    <col min="1772" max="1772" width="8.28515625" style="1" customWidth="1"/>
    <col min="1773" max="1773" width="8.140625" style="1" customWidth="1"/>
    <col min="1774" max="1774" width="9" style="1" customWidth="1"/>
    <col min="1775" max="1775" width="8.5703125" style="1" customWidth="1"/>
    <col min="1776" max="1776" width="8" style="1" customWidth="1"/>
    <col min="1777" max="1777" width="9.28515625" style="1" customWidth="1"/>
    <col min="1778" max="1778" width="8.42578125" style="1" customWidth="1"/>
    <col min="1779" max="1779" width="8.85546875" style="1" customWidth="1"/>
    <col min="1780" max="1780" width="8.28515625" style="1" customWidth="1"/>
    <col min="1781" max="1781" width="9.7109375" style="1" customWidth="1"/>
    <col min="1782" max="1782" width="17.5703125" style="1" customWidth="1"/>
    <col min="1783" max="1783" width="17.42578125" style="1" customWidth="1"/>
    <col min="1784" max="1784" width="9.7109375" style="1" customWidth="1"/>
    <col min="1785" max="2017" width="11.42578125" style="1"/>
    <col min="2018" max="2018" width="3" style="1" customWidth="1"/>
    <col min="2019" max="2019" width="28.7109375" style="1" customWidth="1"/>
    <col min="2020" max="2020" width="11.7109375" style="1" customWidth="1"/>
    <col min="2021" max="2021" width="11.140625" style="1" customWidth="1"/>
    <col min="2022" max="2022" width="9.85546875" style="1" customWidth="1"/>
    <col min="2023" max="2024" width="5.85546875" style="1" customWidth="1"/>
    <col min="2025" max="2025" width="8" style="1" customWidth="1"/>
    <col min="2026" max="2026" width="8.5703125" style="1" customWidth="1"/>
    <col min="2027" max="2027" width="7.28515625" style="1" customWidth="1"/>
    <col min="2028" max="2028" width="8.28515625" style="1" customWidth="1"/>
    <col min="2029" max="2029" width="8.140625" style="1" customWidth="1"/>
    <col min="2030" max="2030" width="9" style="1" customWidth="1"/>
    <col min="2031" max="2031" width="8.5703125" style="1" customWidth="1"/>
    <col min="2032" max="2032" width="8" style="1" customWidth="1"/>
    <col min="2033" max="2033" width="9.28515625" style="1" customWidth="1"/>
    <col min="2034" max="2034" width="8.42578125" style="1" customWidth="1"/>
    <col min="2035" max="2035" width="8.85546875" style="1" customWidth="1"/>
    <col min="2036" max="2036" width="8.28515625" style="1" customWidth="1"/>
    <col min="2037" max="2037" width="9.7109375" style="1" customWidth="1"/>
    <col min="2038" max="2038" width="17.5703125" style="1" customWidth="1"/>
    <col min="2039" max="2039" width="17.42578125" style="1" customWidth="1"/>
    <col min="2040" max="2040" width="9.7109375" style="1" customWidth="1"/>
    <col min="2041" max="2273" width="11.42578125" style="1"/>
    <col min="2274" max="2274" width="3" style="1" customWidth="1"/>
    <col min="2275" max="2275" width="28.7109375" style="1" customWidth="1"/>
    <col min="2276" max="2276" width="11.7109375" style="1" customWidth="1"/>
    <col min="2277" max="2277" width="11.140625" style="1" customWidth="1"/>
    <col min="2278" max="2278" width="9.85546875" style="1" customWidth="1"/>
    <col min="2279" max="2280" width="5.85546875" style="1" customWidth="1"/>
    <col min="2281" max="2281" width="8" style="1" customWidth="1"/>
    <col min="2282" max="2282" width="8.5703125" style="1" customWidth="1"/>
    <col min="2283" max="2283" width="7.28515625" style="1" customWidth="1"/>
    <col min="2284" max="2284" width="8.28515625" style="1" customWidth="1"/>
    <col min="2285" max="2285" width="8.140625" style="1" customWidth="1"/>
    <col min="2286" max="2286" width="9" style="1" customWidth="1"/>
    <col min="2287" max="2287" width="8.5703125" style="1" customWidth="1"/>
    <col min="2288" max="2288" width="8" style="1" customWidth="1"/>
    <col min="2289" max="2289" width="9.28515625" style="1" customWidth="1"/>
    <col min="2290" max="2290" width="8.42578125" style="1" customWidth="1"/>
    <col min="2291" max="2291" width="8.85546875" style="1" customWidth="1"/>
    <col min="2292" max="2292" width="8.28515625" style="1" customWidth="1"/>
    <col min="2293" max="2293" width="9.7109375" style="1" customWidth="1"/>
    <col min="2294" max="2294" width="17.5703125" style="1" customWidth="1"/>
    <col min="2295" max="2295" width="17.42578125" style="1" customWidth="1"/>
    <col min="2296" max="2296" width="9.7109375" style="1" customWidth="1"/>
    <col min="2297" max="2529" width="11.42578125" style="1"/>
    <col min="2530" max="2530" width="3" style="1" customWidth="1"/>
    <col min="2531" max="2531" width="28.7109375" style="1" customWidth="1"/>
    <col min="2532" max="2532" width="11.7109375" style="1" customWidth="1"/>
    <col min="2533" max="2533" width="11.140625" style="1" customWidth="1"/>
    <col min="2534" max="2534" width="9.85546875" style="1" customWidth="1"/>
    <col min="2535" max="2536" width="5.85546875" style="1" customWidth="1"/>
    <col min="2537" max="2537" width="8" style="1" customWidth="1"/>
    <col min="2538" max="2538" width="8.5703125" style="1" customWidth="1"/>
    <col min="2539" max="2539" width="7.28515625" style="1" customWidth="1"/>
    <col min="2540" max="2540" width="8.28515625" style="1" customWidth="1"/>
    <col min="2541" max="2541" width="8.140625" style="1" customWidth="1"/>
    <col min="2542" max="2542" width="9" style="1" customWidth="1"/>
    <col min="2543" max="2543" width="8.5703125" style="1" customWidth="1"/>
    <col min="2544" max="2544" width="8" style="1" customWidth="1"/>
    <col min="2545" max="2545" width="9.28515625" style="1" customWidth="1"/>
    <col min="2546" max="2546" width="8.42578125" style="1" customWidth="1"/>
    <col min="2547" max="2547" width="8.85546875" style="1" customWidth="1"/>
    <col min="2548" max="2548" width="8.28515625" style="1" customWidth="1"/>
    <col min="2549" max="2549" width="9.7109375" style="1" customWidth="1"/>
    <col min="2550" max="2550" width="17.5703125" style="1" customWidth="1"/>
    <col min="2551" max="2551" width="17.42578125" style="1" customWidth="1"/>
    <col min="2552" max="2552" width="9.7109375" style="1" customWidth="1"/>
    <col min="2553" max="2785" width="11.42578125" style="1"/>
    <col min="2786" max="2786" width="3" style="1" customWidth="1"/>
    <col min="2787" max="2787" width="28.7109375" style="1" customWidth="1"/>
    <col min="2788" max="2788" width="11.7109375" style="1" customWidth="1"/>
    <col min="2789" max="2789" width="11.140625" style="1" customWidth="1"/>
    <col min="2790" max="2790" width="9.85546875" style="1" customWidth="1"/>
    <col min="2791" max="2792" width="5.85546875" style="1" customWidth="1"/>
    <col min="2793" max="2793" width="8" style="1" customWidth="1"/>
    <col min="2794" max="2794" width="8.5703125" style="1" customWidth="1"/>
    <col min="2795" max="2795" width="7.28515625" style="1" customWidth="1"/>
    <col min="2796" max="2796" width="8.28515625" style="1" customWidth="1"/>
    <col min="2797" max="2797" width="8.140625" style="1" customWidth="1"/>
    <col min="2798" max="2798" width="9" style="1" customWidth="1"/>
    <col min="2799" max="2799" width="8.5703125" style="1" customWidth="1"/>
    <col min="2800" max="2800" width="8" style="1" customWidth="1"/>
    <col min="2801" max="2801" width="9.28515625" style="1" customWidth="1"/>
    <col min="2802" max="2802" width="8.42578125" style="1" customWidth="1"/>
    <col min="2803" max="2803" width="8.85546875" style="1" customWidth="1"/>
    <col min="2804" max="2804" width="8.28515625" style="1" customWidth="1"/>
    <col min="2805" max="2805" width="9.7109375" style="1" customWidth="1"/>
    <col min="2806" max="2806" width="17.5703125" style="1" customWidth="1"/>
    <col min="2807" max="2807" width="17.42578125" style="1" customWidth="1"/>
    <col min="2808" max="2808" width="9.7109375" style="1" customWidth="1"/>
    <col min="2809" max="3041" width="11.42578125" style="1"/>
    <col min="3042" max="3042" width="3" style="1" customWidth="1"/>
    <col min="3043" max="3043" width="28.7109375" style="1" customWidth="1"/>
    <col min="3044" max="3044" width="11.7109375" style="1" customWidth="1"/>
    <col min="3045" max="3045" width="11.140625" style="1" customWidth="1"/>
    <col min="3046" max="3046" width="9.85546875" style="1" customWidth="1"/>
    <col min="3047" max="3048" width="5.85546875" style="1" customWidth="1"/>
    <col min="3049" max="3049" width="8" style="1" customWidth="1"/>
    <col min="3050" max="3050" width="8.5703125" style="1" customWidth="1"/>
    <col min="3051" max="3051" width="7.28515625" style="1" customWidth="1"/>
    <col min="3052" max="3052" width="8.28515625" style="1" customWidth="1"/>
    <col min="3053" max="3053" width="8.140625" style="1" customWidth="1"/>
    <col min="3054" max="3054" width="9" style="1" customWidth="1"/>
    <col min="3055" max="3055" width="8.5703125" style="1" customWidth="1"/>
    <col min="3056" max="3056" width="8" style="1" customWidth="1"/>
    <col min="3057" max="3057" width="9.28515625" style="1" customWidth="1"/>
    <col min="3058" max="3058" width="8.42578125" style="1" customWidth="1"/>
    <col min="3059" max="3059" width="8.85546875" style="1" customWidth="1"/>
    <col min="3060" max="3060" width="8.28515625" style="1" customWidth="1"/>
    <col min="3061" max="3061" width="9.7109375" style="1" customWidth="1"/>
    <col min="3062" max="3062" width="17.5703125" style="1" customWidth="1"/>
    <col min="3063" max="3063" width="17.42578125" style="1" customWidth="1"/>
    <col min="3064" max="3064" width="9.7109375" style="1" customWidth="1"/>
    <col min="3065" max="3297" width="11.42578125" style="1"/>
    <col min="3298" max="3298" width="3" style="1" customWidth="1"/>
    <col min="3299" max="3299" width="28.7109375" style="1" customWidth="1"/>
    <col min="3300" max="3300" width="11.7109375" style="1" customWidth="1"/>
    <col min="3301" max="3301" width="11.140625" style="1" customWidth="1"/>
    <col min="3302" max="3302" width="9.85546875" style="1" customWidth="1"/>
    <col min="3303" max="3304" width="5.85546875" style="1" customWidth="1"/>
    <col min="3305" max="3305" width="8" style="1" customWidth="1"/>
    <col min="3306" max="3306" width="8.5703125" style="1" customWidth="1"/>
    <col min="3307" max="3307" width="7.28515625" style="1" customWidth="1"/>
    <col min="3308" max="3308" width="8.28515625" style="1" customWidth="1"/>
    <col min="3309" max="3309" width="8.140625" style="1" customWidth="1"/>
    <col min="3310" max="3310" width="9" style="1" customWidth="1"/>
    <col min="3311" max="3311" width="8.5703125" style="1" customWidth="1"/>
    <col min="3312" max="3312" width="8" style="1" customWidth="1"/>
    <col min="3313" max="3313" width="9.28515625" style="1" customWidth="1"/>
    <col min="3314" max="3314" width="8.42578125" style="1" customWidth="1"/>
    <col min="3315" max="3315" width="8.85546875" style="1" customWidth="1"/>
    <col min="3316" max="3316" width="8.28515625" style="1" customWidth="1"/>
    <col min="3317" max="3317" width="9.7109375" style="1" customWidth="1"/>
    <col min="3318" max="3318" width="17.5703125" style="1" customWidth="1"/>
    <col min="3319" max="3319" width="17.42578125" style="1" customWidth="1"/>
    <col min="3320" max="3320" width="9.7109375" style="1" customWidth="1"/>
    <col min="3321" max="3553" width="11.42578125" style="1"/>
    <col min="3554" max="3554" width="3" style="1" customWidth="1"/>
    <col min="3555" max="3555" width="28.7109375" style="1" customWidth="1"/>
    <col min="3556" max="3556" width="11.7109375" style="1" customWidth="1"/>
    <col min="3557" max="3557" width="11.140625" style="1" customWidth="1"/>
    <col min="3558" max="3558" width="9.85546875" style="1" customWidth="1"/>
    <col min="3559" max="3560" width="5.85546875" style="1" customWidth="1"/>
    <col min="3561" max="3561" width="8" style="1" customWidth="1"/>
    <col min="3562" max="3562" width="8.5703125" style="1" customWidth="1"/>
    <col min="3563" max="3563" width="7.28515625" style="1" customWidth="1"/>
    <col min="3564" max="3564" width="8.28515625" style="1" customWidth="1"/>
    <col min="3565" max="3565" width="8.140625" style="1" customWidth="1"/>
    <col min="3566" max="3566" width="9" style="1" customWidth="1"/>
    <col min="3567" max="3567" width="8.5703125" style="1" customWidth="1"/>
    <col min="3568" max="3568" width="8" style="1" customWidth="1"/>
    <col min="3569" max="3569" width="9.28515625" style="1" customWidth="1"/>
    <col min="3570" max="3570" width="8.42578125" style="1" customWidth="1"/>
    <col min="3571" max="3571" width="8.85546875" style="1" customWidth="1"/>
    <col min="3572" max="3572" width="8.28515625" style="1" customWidth="1"/>
    <col min="3573" max="3573" width="9.7109375" style="1" customWidth="1"/>
    <col min="3574" max="3574" width="17.5703125" style="1" customWidth="1"/>
    <col min="3575" max="3575" width="17.42578125" style="1" customWidth="1"/>
    <col min="3576" max="3576" width="9.7109375" style="1" customWidth="1"/>
    <col min="3577" max="3809" width="11.42578125" style="1"/>
    <col min="3810" max="3810" width="3" style="1" customWidth="1"/>
    <col min="3811" max="3811" width="28.7109375" style="1" customWidth="1"/>
    <col min="3812" max="3812" width="11.7109375" style="1" customWidth="1"/>
    <col min="3813" max="3813" width="11.140625" style="1" customWidth="1"/>
    <col min="3814" max="3814" width="9.85546875" style="1" customWidth="1"/>
    <col min="3815" max="3816" width="5.85546875" style="1" customWidth="1"/>
    <col min="3817" max="3817" width="8" style="1" customWidth="1"/>
    <col min="3818" max="3818" width="8.5703125" style="1" customWidth="1"/>
    <col min="3819" max="3819" width="7.28515625" style="1" customWidth="1"/>
    <col min="3820" max="3820" width="8.28515625" style="1" customWidth="1"/>
    <col min="3821" max="3821" width="8.140625" style="1" customWidth="1"/>
    <col min="3822" max="3822" width="9" style="1" customWidth="1"/>
    <col min="3823" max="3823" width="8.5703125" style="1" customWidth="1"/>
    <col min="3824" max="3824" width="8" style="1" customWidth="1"/>
    <col min="3825" max="3825" width="9.28515625" style="1" customWidth="1"/>
    <col min="3826" max="3826" width="8.42578125" style="1" customWidth="1"/>
    <col min="3827" max="3827" width="8.85546875" style="1" customWidth="1"/>
    <col min="3828" max="3828" width="8.28515625" style="1" customWidth="1"/>
    <col min="3829" max="3829" width="9.7109375" style="1" customWidth="1"/>
    <col min="3830" max="3830" width="17.5703125" style="1" customWidth="1"/>
    <col min="3831" max="3831" width="17.42578125" style="1" customWidth="1"/>
    <col min="3832" max="3832" width="9.7109375" style="1" customWidth="1"/>
    <col min="3833" max="4065" width="11.42578125" style="1"/>
    <col min="4066" max="4066" width="3" style="1" customWidth="1"/>
    <col min="4067" max="4067" width="28.7109375" style="1" customWidth="1"/>
    <col min="4068" max="4068" width="11.7109375" style="1" customWidth="1"/>
    <col min="4069" max="4069" width="11.140625" style="1" customWidth="1"/>
    <col min="4070" max="4070" width="9.85546875" style="1" customWidth="1"/>
    <col min="4071" max="4072" width="5.85546875" style="1" customWidth="1"/>
    <col min="4073" max="4073" width="8" style="1" customWidth="1"/>
    <col min="4074" max="4074" width="8.5703125" style="1" customWidth="1"/>
    <col min="4075" max="4075" width="7.28515625" style="1" customWidth="1"/>
    <col min="4076" max="4076" width="8.28515625" style="1" customWidth="1"/>
    <col min="4077" max="4077" width="8.140625" style="1" customWidth="1"/>
    <col min="4078" max="4078" width="9" style="1" customWidth="1"/>
    <col min="4079" max="4079" width="8.5703125" style="1" customWidth="1"/>
    <col min="4080" max="4080" width="8" style="1" customWidth="1"/>
    <col min="4081" max="4081" width="9.28515625" style="1" customWidth="1"/>
    <col min="4082" max="4082" width="8.42578125" style="1" customWidth="1"/>
    <col min="4083" max="4083" width="8.85546875" style="1" customWidth="1"/>
    <col min="4084" max="4084" width="8.28515625" style="1" customWidth="1"/>
    <col min="4085" max="4085" width="9.7109375" style="1" customWidth="1"/>
    <col min="4086" max="4086" width="17.5703125" style="1" customWidth="1"/>
    <col min="4087" max="4087" width="17.42578125" style="1" customWidth="1"/>
    <col min="4088" max="4088" width="9.7109375" style="1" customWidth="1"/>
    <col min="4089" max="4321" width="11.42578125" style="1"/>
    <col min="4322" max="4322" width="3" style="1" customWidth="1"/>
    <col min="4323" max="4323" width="28.7109375" style="1" customWidth="1"/>
    <col min="4324" max="4324" width="11.7109375" style="1" customWidth="1"/>
    <col min="4325" max="4325" width="11.140625" style="1" customWidth="1"/>
    <col min="4326" max="4326" width="9.85546875" style="1" customWidth="1"/>
    <col min="4327" max="4328" width="5.85546875" style="1" customWidth="1"/>
    <col min="4329" max="4329" width="8" style="1" customWidth="1"/>
    <col min="4330" max="4330" width="8.5703125" style="1" customWidth="1"/>
    <col min="4331" max="4331" width="7.28515625" style="1" customWidth="1"/>
    <col min="4332" max="4332" width="8.28515625" style="1" customWidth="1"/>
    <col min="4333" max="4333" width="8.140625" style="1" customWidth="1"/>
    <col min="4334" max="4334" width="9" style="1" customWidth="1"/>
    <col min="4335" max="4335" width="8.5703125" style="1" customWidth="1"/>
    <col min="4336" max="4336" width="8" style="1" customWidth="1"/>
    <col min="4337" max="4337" width="9.28515625" style="1" customWidth="1"/>
    <col min="4338" max="4338" width="8.42578125" style="1" customWidth="1"/>
    <col min="4339" max="4339" width="8.85546875" style="1" customWidth="1"/>
    <col min="4340" max="4340" width="8.28515625" style="1" customWidth="1"/>
    <col min="4341" max="4341" width="9.7109375" style="1" customWidth="1"/>
    <col min="4342" max="4342" width="17.5703125" style="1" customWidth="1"/>
    <col min="4343" max="4343" width="17.42578125" style="1" customWidth="1"/>
    <col min="4344" max="4344" width="9.7109375" style="1" customWidth="1"/>
    <col min="4345" max="4577" width="11.42578125" style="1"/>
    <col min="4578" max="4578" width="3" style="1" customWidth="1"/>
    <col min="4579" max="4579" width="28.7109375" style="1" customWidth="1"/>
    <col min="4580" max="4580" width="11.7109375" style="1" customWidth="1"/>
    <col min="4581" max="4581" width="11.140625" style="1" customWidth="1"/>
    <col min="4582" max="4582" width="9.85546875" style="1" customWidth="1"/>
    <col min="4583" max="4584" width="5.85546875" style="1" customWidth="1"/>
    <col min="4585" max="4585" width="8" style="1" customWidth="1"/>
    <col min="4586" max="4586" width="8.5703125" style="1" customWidth="1"/>
    <col min="4587" max="4587" width="7.28515625" style="1" customWidth="1"/>
    <col min="4588" max="4588" width="8.28515625" style="1" customWidth="1"/>
    <col min="4589" max="4589" width="8.140625" style="1" customWidth="1"/>
    <col min="4590" max="4590" width="9" style="1" customWidth="1"/>
    <col min="4591" max="4591" width="8.5703125" style="1" customWidth="1"/>
    <col min="4592" max="4592" width="8" style="1" customWidth="1"/>
    <col min="4593" max="4593" width="9.28515625" style="1" customWidth="1"/>
    <col min="4594" max="4594" width="8.42578125" style="1" customWidth="1"/>
    <col min="4595" max="4595" width="8.85546875" style="1" customWidth="1"/>
    <col min="4596" max="4596" width="8.28515625" style="1" customWidth="1"/>
    <col min="4597" max="4597" width="9.7109375" style="1" customWidth="1"/>
    <col min="4598" max="4598" width="17.5703125" style="1" customWidth="1"/>
    <col min="4599" max="4599" width="17.42578125" style="1" customWidth="1"/>
    <col min="4600" max="4600" width="9.7109375" style="1" customWidth="1"/>
    <col min="4601" max="4833" width="11.42578125" style="1"/>
    <col min="4834" max="4834" width="3" style="1" customWidth="1"/>
    <col min="4835" max="4835" width="28.7109375" style="1" customWidth="1"/>
    <col min="4836" max="4836" width="11.7109375" style="1" customWidth="1"/>
    <col min="4837" max="4837" width="11.140625" style="1" customWidth="1"/>
    <col min="4838" max="4838" width="9.85546875" style="1" customWidth="1"/>
    <col min="4839" max="4840" width="5.85546875" style="1" customWidth="1"/>
    <col min="4841" max="4841" width="8" style="1" customWidth="1"/>
    <col min="4842" max="4842" width="8.5703125" style="1" customWidth="1"/>
    <col min="4843" max="4843" width="7.28515625" style="1" customWidth="1"/>
    <col min="4844" max="4844" width="8.28515625" style="1" customWidth="1"/>
    <col min="4845" max="4845" width="8.140625" style="1" customWidth="1"/>
    <col min="4846" max="4846" width="9" style="1" customWidth="1"/>
    <col min="4847" max="4847" width="8.5703125" style="1" customWidth="1"/>
    <col min="4848" max="4848" width="8" style="1" customWidth="1"/>
    <col min="4849" max="4849" width="9.28515625" style="1" customWidth="1"/>
    <col min="4850" max="4850" width="8.42578125" style="1" customWidth="1"/>
    <col min="4851" max="4851" width="8.85546875" style="1" customWidth="1"/>
    <col min="4852" max="4852" width="8.28515625" style="1" customWidth="1"/>
    <col min="4853" max="4853" width="9.7109375" style="1" customWidth="1"/>
    <col min="4854" max="4854" width="17.5703125" style="1" customWidth="1"/>
    <col min="4855" max="4855" width="17.42578125" style="1" customWidth="1"/>
    <col min="4856" max="4856" width="9.7109375" style="1" customWidth="1"/>
    <col min="4857" max="5089" width="11.42578125" style="1"/>
    <col min="5090" max="5090" width="3" style="1" customWidth="1"/>
    <col min="5091" max="5091" width="28.7109375" style="1" customWidth="1"/>
    <col min="5092" max="5092" width="11.7109375" style="1" customWidth="1"/>
    <col min="5093" max="5093" width="11.140625" style="1" customWidth="1"/>
    <col min="5094" max="5094" width="9.85546875" style="1" customWidth="1"/>
    <col min="5095" max="5096" width="5.85546875" style="1" customWidth="1"/>
    <col min="5097" max="5097" width="8" style="1" customWidth="1"/>
    <col min="5098" max="5098" width="8.5703125" style="1" customWidth="1"/>
    <col min="5099" max="5099" width="7.28515625" style="1" customWidth="1"/>
    <col min="5100" max="5100" width="8.28515625" style="1" customWidth="1"/>
    <col min="5101" max="5101" width="8.140625" style="1" customWidth="1"/>
    <col min="5102" max="5102" width="9" style="1" customWidth="1"/>
    <col min="5103" max="5103" width="8.5703125" style="1" customWidth="1"/>
    <col min="5104" max="5104" width="8" style="1" customWidth="1"/>
    <col min="5105" max="5105" width="9.28515625" style="1" customWidth="1"/>
    <col min="5106" max="5106" width="8.42578125" style="1" customWidth="1"/>
    <col min="5107" max="5107" width="8.85546875" style="1" customWidth="1"/>
    <col min="5108" max="5108" width="8.28515625" style="1" customWidth="1"/>
    <col min="5109" max="5109" width="9.7109375" style="1" customWidth="1"/>
    <col min="5110" max="5110" width="17.5703125" style="1" customWidth="1"/>
    <col min="5111" max="5111" width="17.42578125" style="1" customWidth="1"/>
    <col min="5112" max="5112" width="9.7109375" style="1" customWidth="1"/>
    <col min="5113" max="5345" width="11.42578125" style="1"/>
    <col min="5346" max="5346" width="3" style="1" customWidth="1"/>
    <col min="5347" max="5347" width="28.7109375" style="1" customWidth="1"/>
    <col min="5348" max="5348" width="11.7109375" style="1" customWidth="1"/>
    <col min="5349" max="5349" width="11.140625" style="1" customWidth="1"/>
    <col min="5350" max="5350" width="9.85546875" style="1" customWidth="1"/>
    <col min="5351" max="5352" width="5.85546875" style="1" customWidth="1"/>
    <col min="5353" max="5353" width="8" style="1" customWidth="1"/>
    <col min="5354" max="5354" width="8.5703125" style="1" customWidth="1"/>
    <col min="5355" max="5355" width="7.28515625" style="1" customWidth="1"/>
    <col min="5356" max="5356" width="8.28515625" style="1" customWidth="1"/>
    <col min="5357" max="5357" width="8.140625" style="1" customWidth="1"/>
    <col min="5358" max="5358" width="9" style="1" customWidth="1"/>
    <col min="5359" max="5359" width="8.5703125" style="1" customWidth="1"/>
    <col min="5360" max="5360" width="8" style="1" customWidth="1"/>
    <col min="5361" max="5361" width="9.28515625" style="1" customWidth="1"/>
    <col min="5362" max="5362" width="8.42578125" style="1" customWidth="1"/>
    <col min="5363" max="5363" width="8.85546875" style="1" customWidth="1"/>
    <col min="5364" max="5364" width="8.28515625" style="1" customWidth="1"/>
    <col min="5365" max="5365" width="9.7109375" style="1" customWidth="1"/>
    <col min="5366" max="5366" width="17.5703125" style="1" customWidth="1"/>
    <col min="5367" max="5367" width="17.42578125" style="1" customWidth="1"/>
    <col min="5368" max="5368" width="9.7109375" style="1" customWidth="1"/>
    <col min="5369" max="5601" width="11.42578125" style="1"/>
    <col min="5602" max="5602" width="3" style="1" customWidth="1"/>
    <col min="5603" max="5603" width="28.7109375" style="1" customWidth="1"/>
    <col min="5604" max="5604" width="11.7109375" style="1" customWidth="1"/>
    <col min="5605" max="5605" width="11.140625" style="1" customWidth="1"/>
    <col min="5606" max="5606" width="9.85546875" style="1" customWidth="1"/>
    <col min="5607" max="5608" width="5.85546875" style="1" customWidth="1"/>
    <col min="5609" max="5609" width="8" style="1" customWidth="1"/>
    <col min="5610" max="5610" width="8.5703125" style="1" customWidth="1"/>
    <col min="5611" max="5611" width="7.28515625" style="1" customWidth="1"/>
    <col min="5612" max="5612" width="8.28515625" style="1" customWidth="1"/>
    <col min="5613" max="5613" width="8.140625" style="1" customWidth="1"/>
    <col min="5614" max="5614" width="9" style="1" customWidth="1"/>
    <col min="5615" max="5615" width="8.5703125" style="1" customWidth="1"/>
    <col min="5616" max="5616" width="8" style="1" customWidth="1"/>
    <col min="5617" max="5617" width="9.28515625" style="1" customWidth="1"/>
    <col min="5618" max="5618" width="8.42578125" style="1" customWidth="1"/>
    <col min="5619" max="5619" width="8.85546875" style="1" customWidth="1"/>
    <col min="5620" max="5620" width="8.28515625" style="1" customWidth="1"/>
    <col min="5621" max="5621" width="9.7109375" style="1" customWidth="1"/>
    <col min="5622" max="5622" width="17.5703125" style="1" customWidth="1"/>
    <col min="5623" max="5623" width="17.42578125" style="1" customWidth="1"/>
    <col min="5624" max="5624" width="9.7109375" style="1" customWidth="1"/>
    <col min="5625" max="5857" width="11.42578125" style="1"/>
    <col min="5858" max="5858" width="3" style="1" customWidth="1"/>
    <col min="5859" max="5859" width="28.7109375" style="1" customWidth="1"/>
    <col min="5860" max="5860" width="11.7109375" style="1" customWidth="1"/>
    <col min="5861" max="5861" width="11.140625" style="1" customWidth="1"/>
    <col min="5862" max="5862" width="9.85546875" style="1" customWidth="1"/>
    <col min="5863" max="5864" width="5.85546875" style="1" customWidth="1"/>
    <col min="5865" max="5865" width="8" style="1" customWidth="1"/>
    <col min="5866" max="5866" width="8.5703125" style="1" customWidth="1"/>
    <col min="5867" max="5867" width="7.28515625" style="1" customWidth="1"/>
    <col min="5868" max="5868" width="8.28515625" style="1" customWidth="1"/>
    <col min="5869" max="5869" width="8.140625" style="1" customWidth="1"/>
    <col min="5870" max="5870" width="9" style="1" customWidth="1"/>
    <col min="5871" max="5871" width="8.5703125" style="1" customWidth="1"/>
    <col min="5872" max="5872" width="8" style="1" customWidth="1"/>
    <col min="5873" max="5873" width="9.28515625" style="1" customWidth="1"/>
    <col min="5874" max="5874" width="8.42578125" style="1" customWidth="1"/>
    <col min="5875" max="5875" width="8.85546875" style="1" customWidth="1"/>
    <col min="5876" max="5876" width="8.28515625" style="1" customWidth="1"/>
    <col min="5877" max="5877" width="9.7109375" style="1" customWidth="1"/>
    <col min="5878" max="5878" width="17.5703125" style="1" customWidth="1"/>
    <col min="5879" max="5879" width="17.42578125" style="1" customWidth="1"/>
    <col min="5880" max="5880" width="9.7109375" style="1" customWidth="1"/>
    <col min="5881" max="6113" width="11.42578125" style="1"/>
    <col min="6114" max="6114" width="3" style="1" customWidth="1"/>
    <col min="6115" max="6115" width="28.7109375" style="1" customWidth="1"/>
    <col min="6116" max="6116" width="11.7109375" style="1" customWidth="1"/>
    <col min="6117" max="6117" width="11.140625" style="1" customWidth="1"/>
    <col min="6118" max="6118" width="9.85546875" style="1" customWidth="1"/>
    <col min="6119" max="6120" width="5.85546875" style="1" customWidth="1"/>
    <col min="6121" max="6121" width="8" style="1" customWidth="1"/>
    <col min="6122" max="6122" width="8.5703125" style="1" customWidth="1"/>
    <col min="6123" max="6123" width="7.28515625" style="1" customWidth="1"/>
    <col min="6124" max="6124" width="8.28515625" style="1" customWidth="1"/>
    <col min="6125" max="6125" width="8.140625" style="1" customWidth="1"/>
    <col min="6126" max="6126" width="9" style="1" customWidth="1"/>
    <col min="6127" max="6127" width="8.5703125" style="1" customWidth="1"/>
    <col min="6128" max="6128" width="8" style="1" customWidth="1"/>
    <col min="6129" max="6129" width="9.28515625" style="1" customWidth="1"/>
    <col min="6130" max="6130" width="8.42578125" style="1" customWidth="1"/>
    <col min="6131" max="6131" width="8.85546875" style="1" customWidth="1"/>
    <col min="6132" max="6132" width="8.28515625" style="1" customWidth="1"/>
    <col min="6133" max="6133" width="9.7109375" style="1" customWidth="1"/>
    <col min="6134" max="6134" width="17.5703125" style="1" customWidth="1"/>
    <col min="6135" max="6135" width="17.42578125" style="1" customWidth="1"/>
    <col min="6136" max="6136" width="9.7109375" style="1" customWidth="1"/>
    <col min="6137" max="6369" width="11.42578125" style="1"/>
    <col min="6370" max="6370" width="3" style="1" customWidth="1"/>
    <col min="6371" max="6371" width="28.7109375" style="1" customWidth="1"/>
    <col min="6372" max="6372" width="11.7109375" style="1" customWidth="1"/>
    <col min="6373" max="6373" width="11.140625" style="1" customWidth="1"/>
    <col min="6374" max="6374" width="9.85546875" style="1" customWidth="1"/>
    <col min="6375" max="6376" width="5.85546875" style="1" customWidth="1"/>
    <col min="6377" max="6377" width="8" style="1" customWidth="1"/>
    <col min="6378" max="6378" width="8.5703125" style="1" customWidth="1"/>
    <col min="6379" max="6379" width="7.28515625" style="1" customWidth="1"/>
    <col min="6380" max="6380" width="8.28515625" style="1" customWidth="1"/>
    <col min="6381" max="6381" width="8.140625" style="1" customWidth="1"/>
    <col min="6382" max="6382" width="9" style="1" customWidth="1"/>
    <col min="6383" max="6383" width="8.5703125" style="1" customWidth="1"/>
    <col min="6384" max="6384" width="8" style="1" customWidth="1"/>
    <col min="6385" max="6385" width="9.28515625" style="1" customWidth="1"/>
    <col min="6386" max="6386" width="8.42578125" style="1" customWidth="1"/>
    <col min="6387" max="6387" width="8.85546875" style="1" customWidth="1"/>
    <col min="6388" max="6388" width="8.28515625" style="1" customWidth="1"/>
    <col min="6389" max="6389" width="9.7109375" style="1" customWidth="1"/>
    <col min="6390" max="6390" width="17.5703125" style="1" customWidth="1"/>
    <col min="6391" max="6391" width="17.42578125" style="1" customWidth="1"/>
    <col min="6392" max="6392" width="9.7109375" style="1" customWidth="1"/>
    <col min="6393" max="6625" width="11.42578125" style="1"/>
    <col min="6626" max="6626" width="3" style="1" customWidth="1"/>
    <col min="6627" max="6627" width="28.7109375" style="1" customWidth="1"/>
    <col min="6628" max="6628" width="11.7109375" style="1" customWidth="1"/>
    <col min="6629" max="6629" width="11.140625" style="1" customWidth="1"/>
    <col min="6630" max="6630" width="9.85546875" style="1" customWidth="1"/>
    <col min="6631" max="6632" width="5.85546875" style="1" customWidth="1"/>
    <col min="6633" max="6633" width="8" style="1" customWidth="1"/>
    <col min="6634" max="6634" width="8.5703125" style="1" customWidth="1"/>
    <col min="6635" max="6635" width="7.28515625" style="1" customWidth="1"/>
    <col min="6636" max="6636" width="8.28515625" style="1" customWidth="1"/>
    <col min="6637" max="6637" width="8.140625" style="1" customWidth="1"/>
    <col min="6638" max="6638" width="9" style="1" customWidth="1"/>
    <col min="6639" max="6639" width="8.5703125" style="1" customWidth="1"/>
    <col min="6640" max="6640" width="8" style="1" customWidth="1"/>
    <col min="6641" max="6641" width="9.28515625" style="1" customWidth="1"/>
    <col min="6642" max="6642" width="8.42578125" style="1" customWidth="1"/>
    <col min="6643" max="6643" width="8.85546875" style="1" customWidth="1"/>
    <col min="6644" max="6644" width="8.28515625" style="1" customWidth="1"/>
    <col min="6645" max="6645" width="9.7109375" style="1" customWidth="1"/>
    <col min="6646" max="6646" width="17.5703125" style="1" customWidth="1"/>
    <col min="6647" max="6647" width="17.42578125" style="1" customWidth="1"/>
    <col min="6648" max="6648" width="9.7109375" style="1" customWidth="1"/>
    <col min="6649" max="6881" width="11.42578125" style="1"/>
    <col min="6882" max="6882" width="3" style="1" customWidth="1"/>
    <col min="6883" max="6883" width="28.7109375" style="1" customWidth="1"/>
    <col min="6884" max="6884" width="11.7109375" style="1" customWidth="1"/>
    <col min="6885" max="6885" width="11.140625" style="1" customWidth="1"/>
    <col min="6886" max="6886" width="9.85546875" style="1" customWidth="1"/>
    <col min="6887" max="6888" width="5.85546875" style="1" customWidth="1"/>
    <col min="6889" max="6889" width="8" style="1" customWidth="1"/>
    <col min="6890" max="6890" width="8.5703125" style="1" customWidth="1"/>
    <col min="6891" max="6891" width="7.28515625" style="1" customWidth="1"/>
    <col min="6892" max="6892" width="8.28515625" style="1" customWidth="1"/>
    <col min="6893" max="6893" width="8.140625" style="1" customWidth="1"/>
    <col min="6894" max="6894" width="9" style="1" customWidth="1"/>
    <col min="6895" max="6895" width="8.5703125" style="1" customWidth="1"/>
    <col min="6896" max="6896" width="8" style="1" customWidth="1"/>
    <col min="6897" max="6897" width="9.28515625" style="1" customWidth="1"/>
    <col min="6898" max="6898" width="8.42578125" style="1" customWidth="1"/>
    <col min="6899" max="6899" width="8.85546875" style="1" customWidth="1"/>
    <col min="6900" max="6900" width="8.28515625" style="1" customWidth="1"/>
    <col min="6901" max="6901" width="9.7109375" style="1" customWidth="1"/>
    <col min="6902" max="6902" width="17.5703125" style="1" customWidth="1"/>
    <col min="6903" max="6903" width="17.42578125" style="1" customWidth="1"/>
    <col min="6904" max="6904" width="9.7109375" style="1" customWidth="1"/>
    <col min="6905" max="7137" width="11.42578125" style="1"/>
    <col min="7138" max="7138" width="3" style="1" customWidth="1"/>
    <col min="7139" max="7139" width="28.7109375" style="1" customWidth="1"/>
    <col min="7140" max="7140" width="11.7109375" style="1" customWidth="1"/>
    <col min="7141" max="7141" width="11.140625" style="1" customWidth="1"/>
    <col min="7142" max="7142" width="9.85546875" style="1" customWidth="1"/>
    <col min="7143" max="7144" width="5.85546875" style="1" customWidth="1"/>
    <col min="7145" max="7145" width="8" style="1" customWidth="1"/>
    <col min="7146" max="7146" width="8.5703125" style="1" customWidth="1"/>
    <col min="7147" max="7147" width="7.28515625" style="1" customWidth="1"/>
    <col min="7148" max="7148" width="8.28515625" style="1" customWidth="1"/>
    <col min="7149" max="7149" width="8.140625" style="1" customWidth="1"/>
    <col min="7150" max="7150" width="9" style="1" customWidth="1"/>
    <col min="7151" max="7151" width="8.5703125" style="1" customWidth="1"/>
    <col min="7152" max="7152" width="8" style="1" customWidth="1"/>
    <col min="7153" max="7153" width="9.28515625" style="1" customWidth="1"/>
    <col min="7154" max="7154" width="8.42578125" style="1" customWidth="1"/>
    <col min="7155" max="7155" width="8.85546875" style="1" customWidth="1"/>
    <col min="7156" max="7156" width="8.28515625" style="1" customWidth="1"/>
    <col min="7157" max="7157" width="9.7109375" style="1" customWidth="1"/>
    <col min="7158" max="7158" width="17.5703125" style="1" customWidth="1"/>
    <col min="7159" max="7159" width="17.42578125" style="1" customWidth="1"/>
    <col min="7160" max="7160" width="9.7109375" style="1" customWidth="1"/>
    <col min="7161" max="7393" width="11.42578125" style="1"/>
    <col min="7394" max="7394" width="3" style="1" customWidth="1"/>
    <col min="7395" max="7395" width="28.7109375" style="1" customWidth="1"/>
    <col min="7396" max="7396" width="11.7109375" style="1" customWidth="1"/>
    <col min="7397" max="7397" width="11.140625" style="1" customWidth="1"/>
    <col min="7398" max="7398" width="9.85546875" style="1" customWidth="1"/>
    <col min="7399" max="7400" width="5.85546875" style="1" customWidth="1"/>
    <col min="7401" max="7401" width="8" style="1" customWidth="1"/>
    <col min="7402" max="7402" width="8.5703125" style="1" customWidth="1"/>
    <col min="7403" max="7403" width="7.28515625" style="1" customWidth="1"/>
    <col min="7404" max="7404" width="8.28515625" style="1" customWidth="1"/>
    <col min="7405" max="7405" width="8.140625" style="1" customWidth="1"/>
    <col min="7406" max="7406" width="9" style="1" customWidth="1"/>
    <col min="7407" max="7407" width="8.5703125" style="1" customWidth="1"/>
    <col min="7408" max="7408" width="8" style="1" customWidth="1"/>
    <col min="7409" max="7409" width="9.28515625" style="1" customWidth="1"/>
    <col min="7410" max="7410" width="8.42578125" style="1" customWidth="1"/>
    <col min="7411" max="7411" width="8.85546875" style="1" customWidth="1"/>
    <col min="7412" max="7412" width="8.28515625" style="1" customWidth="1"/>
    <col min="7413" max="7413" width="9.7109375" style="1" customWidth="1"/>
    <col min="7414" max="7414" width="17.5703125" style="1" customWidth="1"/>
    <col min="7415" max="7415" width="17.42578125" style="1" customWidth="1"/>
    <col min="7416" max="7416" width="9.7109375" style="1" customWidth="1"/>
    <col min="7417" max="7649" width="11.42578125" style="1"/>
    <col min="7650" max="7650" width="3" style="1" customWidth="1"/>
    <col min="7651" max="7651" width="28.7109375" style="1" customWidth="1"/>
    <col min="7652" max="7652" width="11.7109375" style="1" customWidth="1"/>
    <col min="7653" max="7653" width="11.140625" style="1" customWidth="1"/>
    <col min="7654" max="7654" width="9.85546875" style="1" customWidth="1"/>
    <col min="7655" max="7656" width="5.85546875" style="1" customWidth="1"/>
    <col min="7657" max="7657" width="8" style="1" customWidth="1"/>
    <col min="7658" max="7658" width="8.5703125" style="1" customWidth="1"/>
    <col min="7659" max="7659" width="7.28515625" style="1" customWidth="1"/>
    <col min="7660" max="7660" width="8.28515625" style="1" customWidth="1"/>
    <col min="7661" max="7661" width="8.140625" style="1" customWidth="1"/>
    <col min="7662" max="7662" width="9" style="1" customWidth="1"/>
    <col min="7663" max="7663" width="8.5703125" style="1" customWidth="1"/>
    <col min="7664" max="7664" width="8" style="1" customWidth="1"/>
    <col min="7665" max="7665" width="9.28515625" style="1" customWidth="1"/>
    <col min="7666" max="7666" width="8.42578125" style="1" customWidth="1"/>
    <col min="7667" max="7667" width="8.85546875" style="1" customWidth="1"/>
    <col min="7668" max="7668" width="8.28515625" style="1" customWidth="1"/>
    <col min="7669" max="7669" width="9.7109375" style="1" customWidth="1"/>
    <col min="7670" max="7670" width="17.5703125" style="1" customWidth="1"/>
    <col min="7671" max="7671" width="17.42578125" style="1" customWidth="1"/>
    <col min="7672" max="7672" width="9.7109375" style="1" customWidth="1"/>
    <col min="7673" max="7905" width="11.42578125" style="1"/>
    <col min="7906" max="7906" width="3" style="1" customWidth="1"/>
    <col min="7907" max="7907" width="28.7109375" style="1" customWidth="1"/>
    <col min="7908" max="7908" width="11.7109375" style="1" customWidth="1"/>
    <col min="7909" max="7909" width="11.140625" style="1" customWidth="1"/>
    <col min="7910" max="7910" width="9.85546875" style="1" customWidth="1"/>
    <col min="7911" max="7912" width="5.85546875" style="1" customWidth="1"/>
    <col min="7913" max="7913" width="8" style="1" customWidth="1"/>
    <col min="7914" max="7914" width="8.5703125" style="1" customWidth="1"/>
    <col min="7915" max="7915" width="7.28515625" style="1" customWidth="1"/>
    <col min="7916" max="7916" width="8.28515625" style="1" customWidth="1"/>
    <col min="7917" max="7917" width="8.140625" style="1" customWidth="1"/>
    <col min="7918" max="7918" width="9" style="1" customWidth="1"/>
    <col min="7919" max="7919" width="8.5703125" style="1" customWidth="1"/>
    <col min="7920" max="7920" width="8" style="1" customWidth="1"/>
    <col min="7921" max="7921" width="9.28515625" style="1" customWidth="1"/>
    <col min="7922" max="7922" width="8.42578125" style="1" customWidth="1"/>
    <col min="7923" max="7923" width="8.85546875" style="1" customWidth="1"/>
    <col min="7924" max="7924" width="8.28515625" style="1" customWidth="1"/>
    <col min="7925" max="7925" width="9.7109375" style="1" customWidth="1"/>
    <col min="7926" max="7926" width="17.5703125" style="1" customWidth="1"/>
    <col min="7927" max="7927" width="17.42578125" style="1" customWidth="1"/>
    <col min="7928" max="7928" width="9.7109375" style="1" customWidth="1"/>
    <col min="7929" max="8161" width="11.42578125" style="1"/>
    <col min="8162" max="8162" width="3" style="1" customWidth="1"/>
    <col min="8163" max="8163" width="28.7109375" style="1" customWidth="1"/>
    <col min="8164" max="8164" width="11.7109375" style="1" customWidth="1"/>
    <col min="8165" max="8165" width="11.140625" style="1" customWidth="1"/>
    <col min="8166" max="8166" width="9.85546875" style="1" customWidth="1"/>
    <col min="8167" max="8168" width="5.85546875" style="1" customWidth="1"/>
    <col min="8169" max="8169" width="8" style="1" customWidth="1"/>
    <col min="8170" max="8170" width="8.5703125" style="1" customWidth="1"/>
    <col min="8171" max="8171" width="7.28515625" style="1" customWidth="1"/>
    <col min="8172" max="8172" width="8.28515625" style="1" customWidth="1"/>
    <col min="8173" max="8173" width="8.140625" style="1" customWidth="1"/>
    <col min="8174" max="8174" width="9" style="1" customWidth="1"/>
    <col min="8175" max="8175" width="8.5703125" style="1" customWidth="1"/>
    <col min="8176" max="8176" width="8" style="1" customWidth="1"/>
    <col min="8177" max="8177" width="9.28515625" style="1" customWidth="1"/>
    <col min="8178" max="8178" width="8.42578125" style="1" customWidth="1"/>
    <col min="8179" max="8179" width="8.85546875" style="1" customWidth="1"/>
    <col min="8180" max="8180" width="8.28515625" style="1" customWidth="1"/>
    <col min="8181" max="8181" width="9.7109375" style="1" customWidth="1"/>
    <col min="8182" max="8182" width="17.5703125" style="1" customWidth="1"/>
    <col min="8183" max="8183" width="17.42578125" style="1" customWidth="1"/>
    <col min="8184" max="8184" width="9.7109375" style="1" customWidth="1"/>
    <col min="8185" max="8417" width="11.42578125" style="1"/>
    <col min="8418" max="8418" width="3" style="1" customWidth="1"/>
    <col min="8419" max="8419" width="28.7109375" style="1" customWidth="1"/>
    <col min="8420" max="8420" width="11.7109375" style="1" customWidth="1"/>
    <col min="8421" max="8421" width="11.140625" style="1" customWidth="1"/>
    <col min="8422" max="8422" width="9.85546875" style="1" customWidth="1"/>
    <col min="8423" max="8424" width="5.85546875" style="1" customWidth="1"/>
    <col min="8425" max="8425" width="8" style="1" customWidth="1"/>
    <col min="8426" max="8426" width="8.5703125" style="1" customWidth="1"/>
    <col min="8427" max="8427" width="7.28515625" style="1" customWidth="1"/>
    <col min="8428" max="8428" width="8.28515625" style="1" customWidth="1"/>
    <col min="8429" max="8429" width="8.140625" style="1" customWidth="1"/>
    <col min="8430" max="8430" width="9" style="1" customWidth="1"/>
    <col min="8431" max="8431" width="8.5703125" style="1" customWidth="1"/>
    <col min="8432" max="8432" width="8" style="1" customWidth="1"/>
    <col min="8433" max="8433" width="9.28515625" style="1" customWidth="1"/>
    <col min="8434" max="8434" width="8.42578125" style="1" customWidth="1"/>
    <col min="8435" max="8435" width="8.85546875" style="1" customWidth="1"/>
    <col min="8436" max="8436" width="8.28515625" style="1" customWidth="1"/>
    <col min="8437" max="8437" width="9.7109375" style="1" customWidth="1"/>
    <col min="8438" max="8438" width="17.5703125" style="1" customWidth="1"/>
    <col min="8439" max="8439" width="17.42578125" style="1" customWidth="1"/>
    <col min="8440" max="8440" width="9.7109375" style="1" customWidth="1"/>
    <col min="8441" max="8673" width="11.42578125" style="1"/>
    <col min="8674" max="8674" width="3" style="1" customWidth="1"/>
    <col min="8675" max="8675" width="28.7109375" style="1" customWidth="1"/>
    <col min="8676" max="8676" width="11.7109375" style="1" customWidth="1"/>
    <col min="8677" max="8677" width="11.140625" style="1" customWidth="1"/>
    <col min="8678" max="8678" width="9.85546875" style="1" customWidth="1"/>
    <col min="8679" max="8680" width="5.85546875" style="1" customWidth="1"/>
    <col min="8681" max="8681" width="8" style="1" customWidth="1"/>
    <col min="8682" max="8682" width="8.5703125" style="1" customWidth="1"/>
    <col min="8683" max="8683" width="7.28515625" style="1" customWidth="1"/>
    <col min="8684" max="8684" width="8.28515625" style="1" customWidth="1"/>
    <col min="8685" max="8685" width="8.140625" style="1" customWidth="1"/>
    <col min="8686" max="8686" width="9" style="1" customWidth="1"/>
    <col min="8687" max="8687" width="8.5703125" style="1" customWidth="1"/>
    <col min="8688" max="8688" width="8" style="1" customWidth="1"/>
    <col min="8689" max="8689" width="9.28515625" style="1" customWidth="1"/>
    <col min="8690" max="8690" width="8.42578125" style="1" customWidth="1"/>
    <col min="8691" max="8691" width="8.85546875" style="1" customWidth="1"/>
    <col min="8692" max="8692" width="8.28515625" style="1" customWidth="1"/>
    <col min="8693" max="8693" width="9.7109375" style="1" customWidth="1"/>
    <col min="8694" max="8694" width="17.5703125" style="1" customWidth="1"/>
    <col min="8695" max="8695" width="17.42578125" style="1" customWidth="1"/>
    <col min="8696" max="8696" width="9.7109375" style="1" customWidth="1"/>
    <col min="8697" max="8929" width="11.42578125" style="1"/>
    <col min="8930" max="8930" width="3" style="1" customWidth="1"/>
    <col min="8931" max="8931" width="28.7109375" style="1" customWidth="1"/>
    <col min="8932" max="8932" width="11.7109375" style="1" customWidth="1"/>
    <col min="8933" max="8933" width="11.140625" style="1" customWidth="1"/>
    <col min="8934" max="8934" width="9.85546875" style="1" customWidth="1"/>
    <col min="8935" max="8936" width="5.85546875" style="1" customWidth="1"/>
    <col min="8937" max="8937" width="8" style="1" customWidth="1"/>
    <col min="8938" max="8938" width="8.5703125" style="1" customWidth="1"/>
    <col min="8939" max="8939" width="7.28515625" style="1" customWidth="1"/>
    <col min="8940" max="8940" width="8.28515625" style="1" customWidth="1"/>
    <col min="8941" max="8941" width="8.140625" style="1" customWidth="1"/>
    <col min="8942" max="8942" width="9" style="1" customWidth="1"/>
    <col min="8943" max="8943" width="8.5703125" style="1" customWidth="1"/>
    <col min="8944" max="8944" width="8" style="1" customWidth="1"/>
    <col min="8945" max="8945" width="9.28515625" style="1" customWidth="1"/>
    <col min="8946" max="8946" width="8.42578125" style="1" customWidth="1"/>
    <col min="8947" max="8947" width="8.85546875" style="1" customWidth="1"/>
    <col min="8948" max="8948" width="8.28515625" style="1" customWidth="1"/>
    <col min="8949" max="8949" width="9.7109375" style="1" customWidth="1"/>
    <col min="8950" max="8950" width="17.5703125" style="1" customWidth="1"/>
    <col min="8951" max="8951" width="17.42578125" style="1" customWidth="1"/>
    <col min="8952" max="8952" width="9.7109375" style="1" customWidth="1"/>
    <col min="8953" max="9185" width="11.42578125" style="1"/>
    <col min="9186" max="9186" width="3" style="1" customWidth="1"/>
    <col min="9187" max="9187" width="28.7109375" style="1" customWidth="1"/>
    <col min="9188" max="9188" width="11.7109375" style="1" customWidth="1"/>
    <col min="9189" max="9189" width="11.140625" style="1" customWidth="1"/>
    <col min="9190" max="9190" width="9.85546875" style="1" customWidth="1"/>
    <col min="9191" max="9192" width="5.85546875" style="1" customWidth="1"/>
    <col min="9193" max="9193" width="8" style="1" customWidth="1"/>
    <col min="9194" max="9194" width="8.5703125" style="1" customWidth="1"/>
    <col min="9195" max="9195" width="7.28515625" style="1" customWidth="1"/>
    <col min="9196" max="9196" width="8.28515625" style="1" customWidth="1"/>
    <col min="9197" max="9197" width="8.140625" style="1" customWidth="1"/>
    <col min="9198" max="9198" width="9" style="1" customWidth="1"/>
    <col min="9199" max="9199" width="8.5703125" style="1" customWidth="1"/>
    <col min="9200" max="9200" width="8" style="1" customWidth="1"/>
    <col min="9201" max="9201" width="9.28515625" style="1" customWidth="1"/>
    <col min="9202" max="9202" width="8.42578125" style="1" customWidth="1"/>
    <col min="9203" max="9203" width="8.85546875" style="1" customWidth="1"/>
    <col min="9204" max="9204" width="8.28515625" style="1" customWidth="1"/>
    <col min="9205" max="9205" width="9.7109375" style="1" customWidth="1"/>
    <col min="9206" max="9206" width="17.5703125" style="1" customWidth="1"/>
    <col min="9207" max="9207" width="17.42578125" style="1" customWidth="1"/>
    <col min="9208" max="9208" width="9.7109375" style="1" customWidth="1"/>
    <col min="9209" max="9441" width="11.42578125" style="1"/>
    <col min="9442" max="9442" width="3" style="1" customWidth="1"/>
    <col min="9443" max="9443" width="28.7109375" style="1" customWidth="1"/>
    <col min="9444" max="9444" width="11.7109375" style="1" customWidth="1"/>
    <col min="9445" max="9445" width="11.140625" style="1" customWidth="1"/>
    <col min="9446" max="9446" width="9.85546875" style="1" customWidth="1"/>
    <col min="9447" max="9448" width="5.85546875" style="1" customWidth="1"/>
    <col min="9449" max="9449" width="8" style="1" customWidth="1"/>
    <col min="9450" max="9450" width="8.5703125" style="1" customWidth="1"/>
    <col min="9451" max="9451" width="7.28515625" style="1" customWidth="1"/>
    <col min="9452" max="9452" width="8.28515625" style="1" customWidth="1"/>
    <col min="9453" max="9453" width="8.140625" style="1" customWidth="1"/>
    <col min="9454" max="9454" width="9" style="1" customWidth="1"/>
    <col min="9455" max="9455" width="8.5703125" style="1" customWidth="1"/>
    <col min="9456" max="9456" width="8" style="1" customWidth="1"/>
    <col min="9457" max="9457" width="9.28515625" style="1" customWidth="1"/>
    <col min="9458" max="9458" width="8.42578125" style="1" customWidth="1"/>
    <col min="9459" max="9459" width="8.85546875" style="1" customWidth="1"/>
    <col min="9460" max="9460" width="8.28515625" style="1" customWidth="1"/>
    <col min="9461" max="9461" width="9.7109375" style="1" customWidth="1"/>
    <col min="9462" max="9462" width="17.5703125" style="1" customWidth="1"/>
    <col min="9463" max="9463" width="17.42578125" style="1" customWidth="1"/>
    <col min="9464" max="9464" width="9.7109375" style="1" customWidth="1"/>
    <col min="9465" max="9697" width="11.42578125" style="1"/>
    <col min="9698" max="9698" width="3" style="1" customWidth="1"/>
    <col min="9699" max="9699" width="28.7109375" style="1" customWidth="1"/>
    <col min="9700" max="9700" width="11.7109375" style="1" customWidth="1"/>
    <col min="9701" max="9701" width="11.140625" style="1" customWidth="1"/>
    <col min="9702" max="9702" width="9.85546875" style="1" customWidth="1"/>
    <col min="9703" max="9704" width="5.85546875" style="1" customWidth="1"/>
    <col min="9705" max="9705" width="8" style="1" customWidth="1"/>
    <col min="9706" max="9706" width="8.5703125" style="1" customWidth="1"/>
    <col min="9707" max="9707" width="7.28515625" style="1" customWidth="1"/>
    <col min="9708" max="9708" width="8.28515625" style="1" customWidth="1"/>
    <col min="9709" max="9709" width="8.140625" style="1" customWidth="1"/>
    <col min="9710" max="9710" width="9" style="1" customWidth="1"/>
    <col min="9711" max="9711" width="8.5703125" style="1" customWidth="1"/>
    <col min="9712" max="9712" width="8" style="1" customWidth="1"/>
    <col min="9713" max="9713" width="9.28515625" style="1" customWidth="1"/>
    <col min="9714" max="9714" width="8.42578125" style="1" customWidth="1"/>
    <col min="9715" max="9715" width="8.85546875" style="1" customWidth="1"/>
    <col min="9716" max="9716" width="8.28515625" style="1" customWidth="1"/>
    <col min="9717" max="9717" width="9.7109375" style="1" customWidth="1"/>
    <col min="9718" max="9718" width="17.5703125" style="1" customWidth="1"/>
    <col min="9719" max="9719" width="17.42578125" style="1" customWidth="1"/>
    <col min="9720" max="9720" width="9.7109375" style="1" customWidth="1"/>
    <col min="9721" max="9953" width="11.42578125" style="1"/>
    <col min="9954" max="9954" width="3" style="1" customWidth="1"/>
    <col min="9955" max="9955" width="28.7109375" style="1" customWidth="1"/>
    <col min="9956" max="9956" width="11.7109375" style="1" customWidth="1"/>
    <col min="9957" max="9957" width="11.140625" style="1" customWidth="1"/>
    <col min="9958" max="9958" width="9.85546875" style="1" customWidth="1"/>
    <col min="9959" max="9960" width="5.85546875" style="1" customWidth="1"/>
    <col min="9961" max="9961" width="8" style="1" customWidth="1"/>
    <col min="9962" max="9962" width="8.5703125" style="1" customWidth="1"/>
    <col min="9963" max="9963" width="7.28515625" style="1" customWidth="1"/>
    <col min="9964" max="9964" width="8.28515625" style="1" customWidth="1"/>
    <col min="9965" max="9965" width="8.140625" style="1" customWidth="1"/>
    <col min="9966" max="9966" width="9" style="1" customWidth="1"/>
    <col min="9967" max="9967" width="8.5703125" style="1" customWidth="1"/>
    <col min="9968" max="9968" width="8" style="1" customWidth="1"/>
    <col min="9969" max="9969" width="9.28515625" style="1" customWidth="1"/>
    <col min="9970" max="9970" width="8.42578125" style="1" customWidth="1"/>
    <col min="9971" max="9971" width="8.85546875" style="1" customWidth="1"/>
    <col min="9972" max="9972" width="8.28515625" style="1" customWidth="1"/>
    <col min="9973" max="9973" width="9.7109375" style="1" customWidth="1"/>
    <col min="9974" max="9974" width="17.5703125" style="1" customWidth="1"/>
    <col min="9975" max="9975" width="17.42578125" style="1" customWidth="1"/>
    <col min="9976" max="9976" width="9.7109375" style="1" customWidth="1"/>
    <col min="9977" max="10209" width="11.42578125" style="1"/>
    <col min="10210" max="10210" width="3" style="1" customWidth="1"/>
    <col min="10211" max="10211" width="28.7109375" style="1" customWidth="1"/>
    <col min="10212" max="10212" width="11.7109375" style="1" customWidth="1"/>
    <col min="10213" max="10213" width="11.140625" style="1" customWidth="1"/>
    <col min="10214" max="10214" width="9.85546875" style="1" customWidth="1"/>
    <col min="10215" max="10216" width="5.85546875" style="1" customWidth="1"/>
    <col min="10217" max="10217" width="8" style="1" customWidth="1"/>
    <col min="10218" max="10218" width="8.5703125" style="1" customWidth="1"/>
    <col min="10219" max="10219" width="7.28515625" style="1" customWidth="1"/>
    <col min="10220" max="10220" width="8.28515625" style="1" customWidth="1"/>
    <col min="10221" max="10221" width="8.140625" style="1" customWidth="1"/>
    <col min="10222" max="10222" width="9" style="1" customWidth="1"/>
    <col min="10223" max="10223" width="8.5703125" style="1" customWidth="1"/>
    <col min="10224" max="10224" width="8" style="1" customWidth="1"/>
    <col min="10225" max="10225" width="9.28515625" style="1" customWidth="1"/>
    <col min="10226" max="10226" width="8.42578125" style="1" customWidth="1"/>
    <col min="10227" max="10227" width="8.85546875" style="1" customWidth="1"/>
    <col min="10228" max="10228" width="8.28515625" style="1" customWidth="1"/>
    <col min="10229" max="10229" width="9.7109375" style="1" customWidth="1"/>
    <col min="10230" max="10230" width="17.5703125" style="1" customWidth="1"/>
    <col min="10231" max="10231" width="17.42578125" style="1" customWidth="1"/>
    <col min="10232" max="10232" width="9.7109375" style="1" customWidth="1"/>
    <col min="10233" max="10465" width="11.42578125" style="1"/>
    <col min="10466" max="10466" width="3" style="1" customWidth="1"/>
    <col min="10467" max="10467" width="28.7109375" style="1" customWidth="1"/>
    <col min="10468" max="10468" width="11.7109375" style="1" customWidth="1"/>
    <col min="10469" max="10469" width="11.140625" style="1" customWidth="1"/>
    <col min="10470" max="10470" width="9.85546875" style="1" customWidth="1"/>
    <col min="10471" max="10472" width="5.85546875" style="1" customWidth="1"/>
    <col min="10473" max="10473" width="8" style="1" customWidth="1"/>
    <col min="10474" max="10474" width="8.5703125" style="1" customWidth="1"/>
    <col min="10475" max="10475" width="7.28515625" style="1" customWidth="1"/>
    <col min="10476" max="10476" width="8.28515625" style="1" customWidth="1"/>
    <col min="10477" max="10477" width="8.140625" style="1" customWidth="1"/>
    <col min="10478" max="10478" width="9" style="1" customWidth="1"/>
    <col min="10479" max="10479" width="8.5703125" style="1" customWidth="1"/>
    <col min="10480" max="10480" width="8" style="1" customWidth="1"/>
    <col min="10481" max="10481" width="9.28515625" style="1" customWidth="1"/>
    <col min="10482" max="10482" width="8.42578125" style="1" customWidth="1"/>
    <col min="10483" max="10483" width="8.85546875" style="1" customWidth="1"/>
    <col min="10484" max="10484" width="8.28515625" style="1" customWidth="1"/>
    <col min="10485" max="10485" width="9.7109375" style="1" customWidth="1"/>
    <col min="10486" max="10486" width="17.5703125" style="1" customWidth="1"/>
    <col min="10487" max="10487" width="17.42578125" style="1" customWidth="1"/>
    <col min="10488" max="10488" width="9.7109375" style="1" customWidth="1"/>
    <col min="10489" max="10721" width="11.42578125" style="1"/>
    <col min="10722" max="10722" width="3" style="1" customWidth="1"/>
    <col min="10723" max="10723" width="28.7109375" style="1" customWidth="1"/>
    <col min="10724" max="10724" width="11.7109375" style="1" customWidth="1"/>
    <col min="10725" max="10725" width="11.140625" style="1" customWidth="1"/>
    <col min="10726" max="10726" width="9.85546875" style="1" customWidth="1"/>
    <col min="10727" max="10728" width="5.85546875" style="1" customWidth="1"/>
    <col min="10729" max="10729" width="8" style="1" customWidth="1"/>
    <col min="10730" max="10730" width="8.5703125" style="1" customWidth="1"/>
    <col min="10731" max="10731" width="7.28515625" style="1" customWidth="1"/>
    <col min="10732" max="10732" width="8.28515625" style="1" customWidth="1"/>
    <col min="10733" max="10733" width="8.140625" style="1" customWidth="1"/>
    <col min="10734" max="10734" width="9" style="1" customWidth="1"/>
    <col min="10735" max="10735" width="8.5703125" style="1" customWidth="1"/>
    <col min="10736" max="10736" width="8" style="1" customWidth="1"/>
    <col min="10737" max="10737" width="9.28515625" style="1" customWidth="1"/>
    <col min="10738" max="10738" width="8.42578125" style="1" customWidth="1"/>
    <col min="10739" max="10739" width="8.85546875" style="1" customWidth="1"/>
    <col min="10740" max="10740" width="8.28515625" style="1" customWidth="1"/>
    <col min="10741" max="10741" width="9.7109375" style="1" customWidth="1"/>
    <col min="10742" max="10742" width="17.5703125" style="1" customWidth="1"/>
    <col min="10743" max="10743" width="17.42578125" style="1" customWidth="1"/>
    <col min="10744" max="10744" width="9.7109375" style="1" customWidth="1"/>
    <col min="10745" max="10977" width="11.42578125" style="1"/>
    <col min="10978" max="10978" width="3" style="1" customWidth="1"/>
    <col min="10979" max="10979" width="28.7109375" style="1" customWidth="1"/>
    <col min="10980" max="10980" width="11.7109375" style="1" customWidth="1"/>
    <col min="10981" max="10981" width="11.140625" style="1" customWidth="1"/>
    <col min="10982" max="10982" width="9.85546875" style="1" customWidth="1"/>
    <col min="10983" max="10984" width="5.85546875" style="1" customWidth="1"/>
    <col min="10985" max="10985" width="8" style="1" customWidth="1"/>
    <col min="10986" max="10986" width="8.5703125" style="1" customWidth="1"/>
    <col min="10987" max="10987" width="7.28515625" style="1" customWidth="1"/>
    <col min="10988" max="10988" width="8.28515625" style="1" customWidth="1"/>
    <col min="10989" max="10989" width="8.140625" style="1" customWidth="1"/>
    <col min="10990" max="10990" width="9" style="1" customWidth="1"/>
    <col min="10991" max="10991" width="8.5703125" style="1" customWidth="1"/>
    <col min="10992" max="10992" width="8" style="1" customWidth="1"/>
    <col min="10993" max="10993" width="9.28515625" style="1" customWidth="1"/>
    <col min="10994" max="10994" width="8.42578125" style="1" customWidth="1"/>
    <col min="10995" max="10995" width="8.85546875" style="1" customWidth="1"/>
    <col min="10996" max="10996" width="8.28515625" style="1" customWidth="1"/>
    <col min="10997" max="10997" width="9.7109375" style="1" customWidth="1"/>
    <col min="10998" max="10998" width="17.5703125" style="1" customWidth="1"/>
    <col min="10999" max="10999" width="17.42578125" style="1" customWidth="1"/>
    <col min="11000" max="11000" width="9.7109375" style="1" customWidth="1"/>
    <col min="11001" max="11233" width="11.42578125" style="1"/>
    <col min="11234" max="11234" width="3" style="1" customWidth="1"/>
    <col min="11235" max="11235" width="28.7109375" style="1" customWidth="1"/>
    <col min="11236" max="11236" width="11.7109375" style="1" customWidth="1"/>
    <col min="11237" max="11237" width="11.140625" style="1" customWidth="1"/>
    <col min="11238" max="11238" width="9.85546875" style="1" customWidth="1"/>
    <col min="11239" max="11240" width="5.85546875" style="1" customWidth="1"/>
    <col min="11241" max="11241" width="8" style="1" customWidth="1"/>
    <col min="11242" max="11242" width="8.5703125" style="1" customWidth="1"/>
    <col min="11243" max="11243" width="7.28515625" style="1" customWidth="1"/>
    <col min="11244" max="11244" width="8.28515625" style="1" customWidth="1"/>
    <col min="11245" max="11245" width="8.140625" style="1" customWidth="1"/>
    <col min="11246" max="11246" width="9" style="1" customWidth="1"/>
    <col min="11247" max="11247" width="8.5703125" style="1" customWidth="1"/>
    <col min="11248" max="11248" width="8" style="1" customWidth="1"/>
    <col min="11249" max="11249" width="9.28515625" style="1" customWidth="1"/>
    <col min="11250" max="11250" width="8.42578125" style="1" customWidth="1"/>
    <col min="11251" max="11251" width="8.85546875" style="1" customWidth="1"/>
    <col min="11252" max="11252" width="8.28515625" style="1" customWidth="1"/>
    <col min="11253" max="11253" width="9.7109375" style="1" customWidth="1"/>
    <col min="11254" max="11254" width="17.5703125" style="1" customWidth="1"/>
    <col min="11255" max="11255" width="17.42578125" style="1" customWidth="1"/>
    <col min="11256" max="11256" width="9.7109375" style="1" customWidth="1"/>
    <col min="11257" max="11489" width="11.42578125" style="1"/>
    <col min="11490" max="11490" width="3" style="1" customWidth="1"/>
    <col min="11491" max="11491" width="28.7109375" style="1" customWidth="1"/>
    <col min="11492" max="11492" width="11.7109375" style="1" customWidth="1"/>
    <col min="11493" max="11493" width="11.140625" style="1" customWidth="1"/>
    <col min="11494" max="11494" width="9.85546875" style="1" customWidth="1"/>
    <col min="11495" max="11496" width="5.85546875" style="1" customWidth="1"/>
    <col min="11497" max="11497" width="8" style="1" customWidth="1"/>
    <col min="11498" max="11498" width="8.5703125" style="1" customWidth="1"/>
    <col min="11499" max="11499" width="7.28515625" style="1" customWidth="1"/>
    <col min="11500" max="11500" width="8.28515625" style="1" customWidth="1"/>
    <col min="11501" max="11501" width="8.140625" style="1" customWidth="1"/>
    <col min="11502" max="11502" width="9" style="1" customWidth="1"/>
    <col min="11503" max="11503" width="8.5703125" style="1" customWidth="1"/>
    <col min="11504" max="11504" width="8" style="1" customWidth="1"/>
    <col min="11505" max="11505" width="9.28515625" style="1" customWidth="1"/>
    <col min="11506" max="11506" width="8.42578125" style="1" customWidth="1"/>
    <col min="11507" max="11507" width="8.85546875" style="1" customWidth="1"/>
    <col min="11508" max="11508" width="8.28515625" style="1" customWidth="1"/>
    <col min="11509" max="11509" width="9.7109375" style="1" customWidth="1"/>
    <col min="11510" max="11510" width="17.5703125" style="1" customWidth="1"/>
    <col min="11511" max="11511" width="17.42578125" style="1" customWidth="1"/>
    <col min="11512" max="11512" width="9.7109375" style="1" customWidth="1"/>
    <col min="11513" max="11745" width="11.42578125" style="1"/>
    <col min="11746" max="11746" width="3" style="1" customWidth="1"/>
    <col min="11747" max="11747" width="28.7109375" style="1" customWidth="1"/>
    <col min="11748" max="11748" width="11.7109375" style="1" customWidth="1"/>
    <col min="11749" max="11749" width="11.140625" style="1" customWidth="1"/>
    <col min="11750" max="11750" width="9.85546875" style="1" customWidth="1"/>
    <col min="11751" max="11752" width="5.85546875" style="1" customWidth="1"/>
    <col min="11753" max="11753" width="8" style="1" customWidth="1"/>
    <col min="11754" max="11754" width="8.5703125" style="1" customWidth="1"/>
    <col min="11755" max="11755" width="7.28515625" style="1" customWidth="1"/>
    <col min="11756" max="11756" width="8.28515625" style="1" customWidth="1"/>
    <col min="11757" max="11757" width="8.140625" style="1" customWidth="1"/>
    <col min="11758" max="11758" width="9" style="1" customWidth="1"/>
    <col min="11759" max="11759" width="8.5703125" style="1" customWidth="1"/>
    <col min="11760" max="11760" width="8" style="1" customWidth="1"/>
    <col min="11761" max="11761" width="9.28515625" style="1" customWidth="1"/>
    <col min="11762" max="11762" width="8.42578125" style="1" customWidth="1"/>
    <col min="11763" max="11763" width="8.85546875" style="1" customWidth="1"/>
    <col min="11764" max="11764" width="8.28515625" style="1" customWidth="1"/>
    <col min="11765" max="11765" width="9.7109375" style="1" customWidth="1"/>
    <col min="11766" max="11766" width="17.5703125" style="1" customWidth="1"/>
    <col min="11767" max="11767" width="17.42578125" style="1" customWidth="1"/>
    <col min="11768" max="11768" width="9.7109375" style="1" customWidth="1"/>
    <col min="11769" max="12001" width="11.42578125" style="1"/>
    <col min="12002" max="12002" width="3" style="1" customWidth="1"/>
    <col min="12003" max="12003" width="28.7109375" style="1" customWidth="1"/>
    <col min="12004" max="12004" width="11.7109375" style="1" customWidth="1"/>
    <col min="12005" max="12005" width="11.140625" style="1" customWidth="1"/>
    <col min="12006" max="12006" width="9.85546875" style="1" customWidth="1"/>
    <col min="12007" max="12008" width="5.85546875" style="1" customWidth="1"/>
    <col min="12009" max="12009" width="8" style="1" customWidth="1"/>
    <col min="12010" max="12010" width="8.5703125" style="1" customWidth="1"/>
    <col min="12011" max="12011" width="7.28515625" style="1" customWidth="1"/>
    <col min="12012" max="12012" width="8.28515625" style="1" customWidth="1"/>
    <col min="12013" max="12013" width="8.140625" style="1" customWidth="1"/>
    <col min="12014" max="12014" width="9" style="1" customWidth="1"/>
    <col min="12015" max="12015" width="8.5703125" style="1" customWidth="1"/>
    <col min="12016" max="12016" width="8" style="1" customWidth="1"/>
    <col min="12017" max="12017" width="9.28515625" style="1" customWidth="1"/>
    <col min="12018" max="12018" width="8.42578125" style="1" customWidth="1"/>
    <col min="12019" max="12019" width="8.85546875" style="1" customWidth="1"/>
    <col min="12020" max="12020" width="8.28515625" style="1" customWidth="1"/>
    <col min="12021" max="12021" width="9.7109375" style="1" customWidth="1"/>
    <col min="12022" max="12022" width="17.5703125" style="1" customWidth="1"/>
    <col min="12023" max="12023" width="17.42578125" style="1" customWidth="1"/>
    <col min="12024" max="12024" width="9.7109375" style="1" customWidth="1"/>
    <col min="12025" max="12257" width="11.42578125" style="1"/>
    <col min="12258" max="12258" width="3" style="1" customWidth="1"/>
    <col min="12259" max="12259" width="28.7109375" style="1" customWidth="1"/>
    <col min="12260" max="12260" width="11.7109375" style="1" customWidth="1"/>
    <col min="12261" max="12261" width="11.140625" style="1" customWidth="1"/>
    <col min="12262" max="12262" width="9.85546875" style="1" customWidth="1"/>
    <col min="12263" max="12264" width="5.85546875" style="1" customWidth="1"/>
    <col min="12265" max="12265" width="8" style="1" customWidth="1"/>
    <col min="12266" max="12266" width="8.5703125" style="1" customWidth="1"/>
    <col min="12267" max="12267" width="7.28515625" style="1" customWidth="1"/>
    <col min="12268" max="12268" width="8.28515625" style="1" customWidth="1"/>
    <col min="12269" max="12269" width="8.140625" style="1" customWidth="1"/>
    <col min="12270" max="12270" width="9" style="1" customWidth="1"/>
    <col min="12271" max="12271" width="8.5703125" style="1" customWidth="1"/>
    <col min="12272" max="12272" width="8" style="1" customWidth="1"/>
    <col min="12273" max="12273" width="9.28515625" style="1" customWidth="1"/>
    <col min="12274" max="12274" width="8.42578125" style="1" customWidth="1"/>
    <col min="12275" max="12275" width="8.85546875" style="1" customWidth="1"/>
    <col min="12276" max="12276" width="8.28515625" style="1" customWidth="1"/>
    <col min="12277" max="12277" width="9.7109375" style="1" customWidth="1"/>
    <col min="12278" max="12278" width="17.5703125" style="1" customWidth="1"/>
    <col min="12279" max="12279" width="17.42578125" style="1" customWidth="1"/>
    <col min="12280" max="12280" width="9.7109375" style="1" customWidth="1"/>
    <col min="12281" max="12513" width="11.42578125" style="1"/>
    <col min="12514" max="12514" width="3" style="1" customWidth="1"/>
    <col min="12515" max="12515" width="28.7109375" style="1" customWidth="1"/>
    <col min="12516" max="12516" width="11.7109375" style="1" customWidth="1"/>
    <col min="12517" max="12517" width="11.140625" style="1" customWidth="1"/>
    <col min="12518" max="12518" width="9.85546875" style="1" customWidth="1"/>
    <col min="12519" max="12520" width="5.85546875" style="1" customWidth="1"/>
    <col min="12521" max="12521" width="8" style="1" customWidth="1"/>
    <col min="12522" max="12522" width="8.5703125" style="1" customWidth="1"/>
    <col min="12523" max="12523" width="7.28515625" style="1" customWidth="1"/>
    <col min="12524" max="12524" width="8.28515625" style="1" customWidth="1"/>
    <col min="12525" max="12525" width="8.140625" style="1" customWidth="1"/>
    <col min="12526" max="12526" width="9" style="1" customWidth="1"/>
    <col min="12527" max="12527" width="8.5703125" style="1" customWidth="1"/>
    <col min="12528" max="12528" width="8" style="1" customWidth="1"/>
    <col min="12529" max="12529" width="9.28515625" style="1" customWidth="1"/>
    <col min="12530" max="12530" width="8.42578125" style="1" customWidth="1"/>
    <col min="12531" max="12531" width="8.85546875" style="1" customWidth="1"/>
    <col min="12532" max="12532" width="8.28515625" style="1" customWidth="1"/>
    <col min="12533" max="12533" width="9.7109375" style="1" customWidth="1"/>
    <col min="12534" max="12534" width="17.5703125" style="1" customWidth="1"/>
    <col min="12535" max="12535" width="17.42578125" style="1" customWidth="1"/>
    <col min="12536" max="12536" width="9.7109375" style="1" customWidth="1"/>
    <col min="12537" max="12769" width="11.42578125" style="1"/>
    <col min="12770" max="12770" width="3" style="1" customWidth="1"/>
    <col min="12771" max="12771" width="28.7109375" style="1" customWidth="1"/>
    <col min="12772" max="12772" width="11.7109375" style="1" customWidth="1"/>
    <col min="12773" max="12773" width="11.140625" style="1" customWidth="1"/>
    <col min="12774" max="12774" width="9.85546875" style="1" customWidth="1"/>
    <col min="12775" max="12776" width="5.85546875" style="1" customWidth="1"/>
    <col min="12777" max="12777" width="8" style="1" customWidth="1"/>
    <col min="12778" max="12778" width="8.5703125" style="1" customWidth="1"/>
    <col min="12779" max="12779" width="7.28515625" style="1" customWidth="1"/>
    <col min="12780" max="12780" width="8.28515625" style="1" customWidth="1"/>
    <col min="12781" max="12781" width="8.140625" style="1" customWidth="1"/>
    <col min="12782" max="12782" width="9" style="1" customWidth="1"/>
    <col min="12783" max="12783" width="8.5703125" style="1" customWidth="1"/>
    <col min="12784" max="12784" width="8" style="1" customWidth="1"/>
    <col min="12785" max="12785" width="9.28515625" style="1" customWidth="1"/>
    <col min="12786" max="12786" width="8.42578125" style="1" customWidth="1"/>
    <col min="12787" max="12787" width="8.85546875" style="1" customWidth="1"/>
    <col min="12788" max="12788" width="8.28515625" style="1" customWidth="1"/>
    <col min="12789" max="12789" width="9.7109375" style="1" customWidth="1"/>
    <col min="12790" max="12790" width="17.5703125" style="1" customWidth="1"/>
    <col min="12791" max="12791" width="17.42578125" style="1" customWidth="1"/>
    <col min="12792" max="12792" width="9.7109375" style="1" customWidth="1"/>
    <col min="12793" max="13025" width="11.42578125" style="1"/>
    <col min="13026" max="13026" width="3" style="1" customWidth="1"/>
    <col min="13027" max="13027" width="28.7109375" style="1" customWidth="1"/>
    <col min="13028" max="13028" width="11.7109375" style="1" customWidth="1"/>
    <col min="13029" max="13029" width="11.140625" style="1" customWidth="1"/>
    <col min="13030" max="13030" width="9.85546875" style="1" customWidth="1"/>
    <col min="13031" max="13032" width="5.85546875" style="1" customWidth="1"/>
    <col min="13033" max="13033" width="8" style="1" customWidth="1"/>
    <col min="13034" max="13034" width="8.5703125" style="1" customWidth="1"/>
    <col min="13035" max="13035" width="7.28515625" style="1" customWidth="1"/>
    <col min="13036" max="13036" width="8.28515625" style="1" customWidth="1"/>
    <col min="13037" max="13037" width="8.140625" style="1" customWidth="1"/>
    <col min="13038" max="13038" width="9" style="1" customWidth="1"/>
    <col min="13039" max="13039" width="8.5703125" style="1" customWidth="1"/>
    <col min="13040" max="13040" width="8" style="1" customWidth="1"/>
    <col min="13041" max="13041" width="9.28515625" style="1" customWidth="1"/>
    <col min="13042" max="13042" width="8.42578125" style="1" customWidth="1"/>
    <col min="13043" max="13043" width="8.85546875" style="1" customWidth="1"/>
    <col min="13044" max="13044" width="8.28515625" style="1" customWidth="1"/>
    <col min="13045" max="13045" width="9.7109375" style="1" customWidth="1"/>
    <col min="13046" max="13046" width="17.5703125" style="1" customWidth="1"/>
    <col min="13047" max="13047" width="17.42578125" style="1" customWidth="1"/>
    <col min="13048" max="13048" width="9.7109375" style="1" customWidth="1"/>
    <col min="13049" max="13281" width="11.42578125" style="1"/>
    <col min="13282" max="13282" width="3" style="1" customWidth="1"/>
    <col min="13283" max="13283" width="28.7109375" style="1" customWidth="1"/>
    <col min="13284" max="13284" width="11.7109375" style="1" customWidth="1"/>
    <col min="13285" max="13285" width="11.140625" style="1" customWidth="1"/>
    <col min="13286" max="13286" width="9.85546875" style="1" customWidth="1"/>
    <col min="13287" max="13288" width="5.85546875" style="1" customWidth="1"/>
    <col min="13289" max="13289" width="8" style="1" customWidth="1"/>
    <col min="13290" max="13290" width="8.5703125" style="1" customWidth="1"/>
    <col min="13291" max="13291" width="7.28515625" style="1" customWidth="1"/>
    <col min="13292" max="13292" width="8.28515625" style="1" customWidth="1"/>
    <col min="13293" max="13293" width="8.140625" style="1" customWidth="1"/>
    <col min="13294" max="13294" width="9" style="1" customWidth="1"/>
    <col min="13295" max="13295" width="8.5703125" style="1" customWidth="1"/>
    <col min="13296" max="13296" width="8" style="1" customWidth="1"/>
    <col min="13297" max="13297" width="9.28515625" style="1" customWidth="1"/>
    <col min="13298" max="13298" width="8.42578125" style="1" customWidth="1"/>
    <col min="13299" max="13299" width="8.85546875" style="1" customWidth="1"/>
    <col min="13300" max="13300" width="8.28515625" style="1" customWidth="1"/>
    <col min="13301" max="13301" width="9.7109375" style="1" customWidth="1"/>
    <col min="13302" max="13302" width="17.5703125" style="1" customWidth="1"/>
    <col min="13303" max="13303" width="17.42578125" style="1" customWidth="1"/>
    <col min="13304" max="13304" width="9.7109375" style="1" customWidth="1"/>
    <col min="13305" max="13537" width="11.42578125" style="1"/>
    <col min="13538" max="13538" width="3" style="1" customWidth="1"/>
    <col min="13539" max="13539" width="28.7109375" style="1" customWidth="1"/>
    <col min="13540" max="13540" width="11.7109375" style="1" customWidth="1"/>
    <col min="13541" max="13541" width="11.140625" style="1" customWidth="1"/>
    <col min="13542" max="13542" width="9.85546875" style="1" customWidth="1"/>
    <col min="13543" max="13544" width="5.85546875" style="1" customWidth="1"/>
    <col min="13545" max="13545" width="8" style="1" customWidth="1"/>
    <col min="13546" max="13546" width="8.5703125" style="1" customWidth="1"/>
    <col min="13547" max="13547" width="7.28515625" style="1" customWidth="1"/>
    <col min="13548" max="13548" width="8.28515625" style="1" customWidth="1"/>
    <col min="13549" max="13549" width="8.140625" style="1" customWidth="1"/>
    <col min="13550" max="13550" width="9" style="1" customWidth="1"/>
    <col min="13551" max="13551" width="8.5703125" style="1" customWidth="1"/>
    <col min="13552" max="13552" width="8" style="1" customWidth="1"/>
    <col min="13553" max="13553" width="9.28515625" style="1" customWidth="1"/>
    <col min="13554" max="13554" width="8.42578125" style="1" customWidth="1"/>
    <col min="13555" max="13555" width="8.85546875" style="1" customWidth="1"/>
    <col min="13556" max="13556" width="8.28515625" style="1" customWidth="1"/>
    <col min="13557" max="13557" width="9.7109375" style="1" customWidth="1"/>
    <col min="13558" max="13558" width="17.5703125" style="1" customWidth="1"/>
    <col min="13559" max="13559" width="17.42578125" style="1" customWidth="1"/>
    <col min="13560" max="13560" width="9.7109375" style="1" customWidth="1"/>
    <col min="13561" max="13793" width="11.42578125" style="1"/>
    <col min="13794" max="13794" width="3" style="1" customWidth="1"/>
    <col min="13795" max="13795" width="28.7109375" style="1" customWidth="1"/>
    <col min="13796" max="13796" width="11.7109375" style="1" customWidth="1"/>
    <col min="13797" max="13797" width="11.140625" style="1" customWidth="1"/>
    <col min="13798" max="13798" width="9.85546875" style="1" customWidth="1"/>
    <col min="13799" max="13800" width="5.85546875" style="1" customWidth="1"/>
    <col min="13801" max="13801" width="8" style="1" customWidth="1"/>
    <col min="13802" max="13802" width="8.5703125" style="1" customWidth="1"/>
    <col min="13803" max="13803" width="7.28515625" style="1" customWidth="1"/>
    <col min="13804" max="13804" width="8.28515625" style="1" customWidth="1"/>
    <col min="13805" max="13805" width="8.140625" style="1" customWidth="1"/>
    <col min="13806" max="13806" width="9" style="1" customWidth="1"/>
    <col min="13807" max="13807" width="8.5703125" style="1" customWidth="1"/>
    <col min="13808" max="13808" width="8" style="1" customWidth="1"/>
    <col min="13809" max="13809" width="9.28515625" style="1" customWidth="1"/>
    <col min="13810" max="13810" width="8.42578125" style="1" customWidth="1"/>
    <col min="13811" max="13811" width="8.85546875" style="1" customWidth="1"/>
    <col min="13812" max="13812" width="8.28515625" style="1" customWidth="1"/>
    <col min="13813" max="13813" width="9.7109375" style="1" customWidth="1"/>
    <col min="13814" max="13814" width="17.5703125" style="1" customWidth="1"/>
    <col min="13815" max="13815" width="17.42578125" style="1" customWidth="1"/>
    <col min="13816" max="13816" width="9.7109375" style="1" customWidth="1"/>
    <col min="13817" max="14049" width="11.42578125" style="1"/>
    <col min="14050" max="14050" width="3" style="1" customWidth="1"/>
    <col min="14051" max="14051" width="28.7109375" style="1" customWidth="1"/>
    <col min="14052" max="14052" width="11.7109375" style="1" customWidth="1"/>
    <col min="14053" max="14053" width="11.140625" style="1" customWidth="1"/>
    <col min="14054" max="14054" width="9.85546875" style="1" customWidth="1"/>
    <col min="14055" max="14056" width="5.85546875" style="1" customWidth="1"/>
    <col min="14057" max="14057" width="8" style="1" customWidth="1"/>
    <col min="14058" max="14058" width="8.5703125" style="1" customWidth="1"/>
    <col min="14059" max="14059" width="7.28515625" style="1" customWidth="1"/>
    <col min="14060" max="14060" width="8.28515625" style="1" customWidth="1"/>
    <col min="14061" max="14061" width="8.140625" style="1" customWidth="1"/>
    <col min="14062" max="14062" width="9" style="1" customWidth="1"/>
    <col min="14063" max="14063" width="8.5703125" style="1" customWidth="1"/>
    <col min="14064" max="14064" width="8" style="1" customWidth="1"/>
    <col min="14065" max="14065" width="9.28515625" style="1" customWidth="1"/>
    <col min="14066" max="14066" width="8.42578125" style="1" customWidth="1"/>
    <col min="14067" max="14067" width="8.85546875" style="1" customWidth="1"/>
    <col min="14068" max="14068" width="8.28515625" style="1" customWidth="1"/>
    <col min="14069" max="14069" width="9.7109375" style="1" customWidth="1"/>
    <col min="14070" max="14070" width="17.5703125" style="1" customWidth="1"/>
    <col min="14071" max="14071" width="17.42578125" style="1" customWidth="1"/>
    <col min="14072" max="14072" width="9.7109375" style="1" customWidth="1"/>
    <col min="14073" max="14305" width="11.42578125" style="1"/>
    <col min="14306" max="14306" width="3" style="1" customWidth="1"/>
    <col min="14307" max="14307" width="28.7109375" style="1" customWidth="1"/>
    <col min="14308" max="14308" width="11.7109375" style="1" customWidth="1"/>
    <col min="14309" max="14309" width="11.140625" style="1" customWidth="1"/>
    <col min="14310" max="14310" width="9.85546875" style="1" customWidth="1"/>
    <col min="14311" max="14312" width="5.85546875" style="1" customWidth="1"/>
    <col min="14313" max="14313" width="8" style="1" customWidth="1"/>
    <col min="14314" max="14314" width="8.5703125" style="1" customWidth="1"/>
    <col min="14315" max="14315" width="7.28515625" style="1" customWidth="1"/>
    <col min="14316" max="14316" width="8.28515625" style="1" customWidth="1"/>
    <col min="14317" max="14317" width="8.140625" style="1" customWidth="1"/>
    <col min="14318" max="14318" width="9" style="1" customWidth="1"/>
    <col min="14319" max="14319" width="8.5703125" style="1" customWidth="1"/>
    <col min="14320" max="14320" width="8" style="1" customWidth="1"/>
    <col min="14321" max="14321" width="9.28515625" style="1" customWidth="1"/>
    <col min="14322" max="14322" width="8.42578125" style="1" customWidth="1"/>
    <col min="14323" max="14323" width="8.85546875" style="1" customWidth="1"/>
    <col min="14324" max="14324" width="8.28515625" style="1" customWidth="1"/>
    <col min="14325" max="14325" width="9.7109375" style="1" customWidth="1"/>
    <col min="14326" max="14326" width="17.5703125" style="1" customWidth="1"/>
    <col min="14327" max="14327" width="17.42578125" style="1" customWidth="1"/>
    <col min="14328" max="14328" width="9.7109375" style="1" customWidth="1"/>
    <col min="14329" max="14561" width="11.42578125" style="1"/>
    <col min="14562" max="14562" width="3" style="1" customWidth="1"/>
    <col min="14563" max="14563" width="28.7109375" style="1" customWidth="1"/>
    <col min="14564" max="14564" width="11.7109375" style="1" customWidth="1"/>
    <col min="14565" max="14565" width="11.140625" style="1" customWidth="1"/>
    <col min="14566" max="14566" width="9.85546875" style="1" customWidth="1"/>
    <col min="14567" max="14568" width="5.85546875" style="1" customWidth="1"/>
    <col min="14569" max="14569" width="8" style="1" customWidth="1"/>
    <col min="14570" max="14570" width="8.5703125" style="1" customWidth="1"/>
    <col min="14571" max="14571" width="7.28515625" style="1" customWidth="1"/>
    <col min="14572" max="14572" width="8.28515625" style="1" customWidth="1"/>
    <col min="14573" max="14573" width="8.140625" style="1" customWidth="1"/>
    <col min="14574" max="14574" width="9" style="1" customWidth="1"/>
    <col min="14575" max="14575" width="8.5703125" style="1" customWidth="1"/>
    <col min="14576" max="14576" width="8" style="1" customWidth="1"/>
    <col min="14577" max="14577" width="9.28515625" style="1" customWidth="1"/>
    <col min="14578" max="14578" width="8.42578125" style="1" customWidth="1"/>
    <col min="14579" max="14579" width="8.85546875" style="1" customWidth="1"/>
    <col min="14580" max="14580" width="8.28515625" style="1" customWidth="1"/>
    <col min="14581" max="14581" width="9.7109375" style="1" customWidth="1"/>
    <col min="14582" max="14582" width="17.5703125" style="1" customWidth="1"/>
    <col min="14583" max="14583" width="17.42578125" style="1" customWidth="1"/>
    <col min="14584" max="14584" width="9.7109375" style="1" customWidth="1"/>
    <col min="14585" max="14817" width="11.42578125" style="1"/>
    <col min="14818" max="14818" width="3" style="1" customWidth="1"/>
    <col min="14819" max="14819" width="28.7109375" style="1" customWidth="1"/>
    <col min="14820" max="14820" width="11.7109375" style="1" customWidth="1"/>
    <col min="14821" max="14821" width="11.140625" style="1" customWidth="1"/>
    <col min="14822" max="14822" width="9.85546875" style="1" customWidth="1"/>
    <col min="14823" max="14824" width="5.85546875" style="1" customWidth="1"/>
    <col min="14825" max="14825" width="8" style="1" customWidth="1"/>
    <col min="14826" max="14826" width="8.5703125" style="1" customWidth="1"/>
    <col min="14827" max="14827" width="7.28515625" style="1" customWidth="1"/>
    <col min="14828" max="14828" width="8.28515625" style="1" customWidth="1"/>
    <col min="14829" max="14829" width="8.140625" style="1" customWidth="1"/>
    <col min="14830" max="14830" width="9" style="1" customWidth="1"/>
    <col min="14831" max="14831" width="8.5703125" style="1" customWidth="1"/>
    <col min="14832" max="14832" width="8" style="1" customWidth="1"/>
    <col min="14833" max="14833" width="9.28515625" style="1" customWidth="1"/>
    <col min="14834" max="14834" width="8.42578125" style="1" customWidth="1"/>
    <col min="14835" max="14835" width="8.85546875" style="1" customWidth="1"/>
    <col min="14836" max="14836" width="8.28515625" style="1" customWidth="1"/>
    <col min="14837" max="14837" width="9.7109375" style="1" customWidth="1"/>
    <col min="14838" max="14838" width="17.5703125" style="1" customWidth="1"/>
    <col min="14839" max="14839" width="17.42578125" style="1" customWidth="1"/>
    <col min="14840" max="14840" width="9.7109375" style="1" customWidth="1"/>
    <col min="14841" max="15073" width="11.42578125" style="1"/>
    <col min="15074" max="15074" width="3" style="1" customWidth="1"/>
    <col min="15075" max="15075" width="28.7109375" style="1" customWidth="1"/>
    <col min="15076" max="15076" width="11.7109375" style="1" customWidth="1"/>
    <col min="15077" max="15077" width="11.140625" style="1" customWidth="1"/>
    <col min="15078" max="15078" width="9.85546875" style="1" customWidth="1"/>
    <col min="15079" max="15080" width="5.85546875" style="1" customWidth="1"/>
    <col min="15081" max="15081" width="8" style="1" customWidth="1"/>
    <col min="15082" max="15082" width="8.5703125" style="1" customWidth="1"/>
    <col min="15083" max="15083" width="7.28515625" style="1" customWidth="1"/>
    <col min="15084" max="15084" width="8.28515625" style="1" customWidth="1"/>
    <col min="15085" max="15085" width="8.140625" style="1" customWidth="1"/>
    <col min="15086" max="15086" width="9" style="1" customWidth="1"/>
    <col min="15087" max="15087" width="8.5703125" style="1" customWidth="1"/>
    <col min="15088" max="15088" width="8" style="1" customWidth="1"/>
    <col min="15089" max="15089" width="9.28515625" style="1" customWidth="1"/>
    <col min="15090" max="15090" width="8.42578125" style="1" customWidth="1"/>
    <col min="15091" max="15091" width="8.85546875" style="1" customWidth="1"/>
    <col min="15092" max="15092" width="8.28515625" style="1" customWidth="1"/>
    <col min="15093" max="15093" width="9.7109375" style="1" customWidth="1"/>
    <col min="15094" max="15094" width="17.5703125" style="1" customWidth="1"/>
    <col min="15095" max="15095" width="17.42578125" style="1" customWidth="1"/>
    <col min="15096" max="15096" width="9.7109375" style="1" customWidth="1"/>
    <col min="15097" max="15329" width="11.42578125" style="1"/>
    <col min="15330" max="15330" width="3" style="1" customWidth="1"/>
    <col min="15331" max="15331" width="28.7109375" style="1" customWidth="1"/>
    <col min="15332" max="15332" width="11.7109375" style="1" customWidth="1"/>
    <col min="15333" max="15333" width="11.140625" style="1" customWidth="1"/>
    <col min="15334" max="15334" width="9.85546875" style="1" customWidth="1"/>
    <col min="15335" max="15336" width="5.85546875" style="1" customWidth="1"/>
    <col min="15337" max="15337" width="8" style="1" customWidth="1"/>
    <col min="15338" max="15338" width="8.5703125" style="1" customWidth="1"/>
    <col min="15339" max="15339" width="7.28515625" style="1" customWidth="1"/>
    <col min="15340" max="15340" width="8.28515625" style="1" customWidth="1"/>
    <col min="15341" max="15341" width="8.140625" style="1" customWidth="1"/>
    <col min="15342" max="15342" width="9" style="1" customWidth="1"/>
    <col min="15343" max="15343" width="8.5703125" style="1" customWidth="1"/>
    <col min="15344" max="15344" width="8" style="1" customWidth="1"/>
    <col min="15345" max="15345" width="9.28515625" style="1" customWidth="1"/>
    <col min="15346" max="15346" width="8.42578125" style="1" customWidth="1"/>
    <col min="15347" max="15347" width="8.85546875" style="1" customWidth="1"/>
    <col min="15348" max="15348" width="8.28515625" style="1" customWidth="1"/>
    <col min="15349" max="15349" width="9.7109375" style="1" customWidth="1"/>
    <col min="15350" max="15350" width="17.5703125" style="1" customWidth="1"/>
    <col min="15351" max="15351" width="17.42578125" style="1" customWidth="1"/>
    <col min="15352" max="15352" width="9.7109375" style="1" customWidth="1"/>
    <col min="15353" max="15585" width="11.42578125" style="1"/>
    <col min="15586" max="15586" width="3" style="1" customWidth="1"/>
    <col min="15587" max="15587" width="28.7109375" style="1" customWidth="1"/>
    <col min="15588" max="15588" width="11.7109375" style="1" customWidth="1"/>
    <col min="15589" max="15589" width="11.140625" style="1" customWidth="1"/>
    <col min="15590" max="15590" width="9.85546875" style="1" customWidth="1"/>
    <col min="15591" max="15592" width="5.85546875" style="1" customWidth="1"/>
    <col min="15593" max="15593" width="8" style="1" customWidth="1"/>
    <col min="15594" max="15594" width="8.5703125" style="1" customWidth="1"/>
    <col min="15595" max="15595" width="7.28515625" style="1" customWidth="1"/>
    <col min="15596" max="15596" width="8.28515625" style="1" customWidth="1"/>
    <col min="15597" max="15597" width="8.140625" style="1" customWidth="1"/>
    <col min="15598" max="15598" width="9" style="1" customWidth="1"/>
    <col min="15599" max="15599" width="8.5703125" style="1" customWidth="1"/>
    <col min="15600" max="15600" width="8" style="1" customWidth="1"/>
    <col min="15601" max="15601" width="9.28515625" style="1" customWidth="1"/>
    <col min="15602" max="15602" width="8.42578125" style="1" customWidth="1"/>
    <col min="15603" max="15603" width="8.85546875" style="1" customWidth="1"/>
    <col min="15604" max="15604" width="8.28515625" style="1" customWidth="1"/>
    <col min="15605" max="15605" width="9.7109375" style="1" customWidth="1"/>
    <col min="15606" max="15606" width="17.5703125" style="1" customWidth="1"/>
    <col min="15607" max="15607" width="17.42578125" style="1" customWidth="1"/>
    <col min="15608" max="15608" width="9.7109375" style="1" customWidth="1"/>
    <col min="15609" max="15841" width="11.42578125" style="1"/>
    <col min="15842" max="15842" width="3" style="1" customWidth="1"/>
    <col min="15843" max="15843" width="28.7109375" style="1" customWidth="1"/>
    <col min="15844" max="15844" width="11.7109375" style="1" customWidth="1"/>
    <col min="15845" max="15845" width="11.140625" style="1" customWidth="1"/>
    <col min="15846" max="15846" width="9.85546875" style="1" customWidth="1"/>
    <col min="15847" max="15848" width="5.85546875" style="1" customWidth="1"/>
    <col min="15849" max="15849" width="8" style="1" customWidth="1"/>
    <col min="15850" max="15850" width="8.5703125" style="1" customWidth="1"/>
    <col min="15851" max="15851" width="7.28515625" style="1" customWidth="1"/>
    <col min="15852" max="15852" width="8.28515625" style="1" customWidth="1"/>
    <col min="15853" max="15853" width="8.140625" style="1" customWidth="1"/>
    <col min="15854" max="15854" width="9" style="1" customWidth="1"/>
    <col min="15855" max="15855" width="8.5703125" style="1" customWidth="1"/>
    <col min="15856" max="15856" width="8" style="1" customWidth="1"/>
    <col min="15857" max="15857" width="9.28515625" style="1" customWidth="1"/>
    <col min="15858" max="15858" width="8.42578125" style="1" customWidth="1"/>
    <col min="15859" max="15859" width="8.85546875" style="1" customWidth="1"/>
    <col min="15860" max="15860" width="8.28515625" style="1" customWidth="1"/>
    <col min="15861" max="15861" width="9.7109375" style="1" customWidth="1"/>
    <col min="15862" max="15862" width="17.5703125" style="1" customWidth="1"/>
    <col min="15863" max="15863" width="17.42578125" style="1" customWidth="1"/>
    <col min="15864" max="15864" width="9.7109375" style="1" customWidth="1"/>
    <col min="15865" max="16097" width="11.42578125" style="1"/>
    <col min="16098" max="16098" width="3" style="1" customWidth="1"/>
    <col min="16099" max="16099" width="28.7109375" style="1" customWidth="1"/>
    <col min="16100" max="16100" width="11.7109375" style="1" customWidth="1"/>
    <col min="16101" max="16101" width="11.140625" style="1" customWidth="1"/>
    <col min="16102" max="16102" width="9.85546875" style="1" customWidth="1"/>
    <col min="16103" max="16104" width="5.85546875" style="1" customWidth="1"/>
    <col min="16105" max="16105" width="8" style="1" customWidth="1"/>
    <col min="16106" max="16106" width="8.5703125" style="1" customWidth="1"/>
    <col min="16107" max="16107" width="7.28515625" style="1" customWidth="1"/>
    <col min="16108" max="16108" width="8.28515625" style="1" customWidth="1"/>
    <col min="16109" max="16109" width="8.140625" style="1" customWidth="1"/>
    <col min="16110" max="16110" width="9" style="1" customWidth="1"/>
    <col min="16111" max="16111" width="8.5703125" style="1" customWidth="1"/>
    <col min="16112" max="16112" width="8" style="1" customWidth="1"/>
    <col min="16113" max="16113" width="9.28515625" style="1" customWidth="1"/>
    <col min="16114" max="16114" width="8.42578125" style="1" customWidth="1"/>
    <col min="16115" max="16115" width="8.85546875" style="1" customWidth="1"/>
    <col min="16116" max="16116" width="8.28515625" style="1" customWidth="1"/>
    <col min="16117" max="16117" width="9.7109375" style="1" customWidth="1"/>
    <col min="16118" max="16118" width="17.5703125" style="1" customWidth="1"/>
    <col min="16119" max="16119" width="17.42578125" style="1" customWidth="1"/>
    <col min="16120" max="16120" width="9.7109375" style="1" customWidth="1"/>
    <col min="16121" max="16384" width="11.42578125" style="1"/>
  </cols>
  <sheetData>
    <row r="1" spans="1:71" s="27" customFormat="1" ht="17.25" customHeight="1" x14ac:dyDescent="0.2">
      <c r="A1" s="178"/>
      <c r="B1" s="178"/>
      <c r="C1" s="179" t="s">
        <v>36</v>
      </c>
      <c r="D1" s="180"/>
      <c r="E1" s="180"/>
      <c r="F1" s="180"/>
      <c r="G1" s="180"/>
      <c r="H1" s="180"/>
      <c r="I1" s="180"/>
      <c r="J1" s="180"/>
      <c r="K1" s="180"/>
      <c r="L1" s="180"/>
      <c r="M1" s="180"/>
      <c r="N1" s="180"/>
      <c r="O1" s="180"/>
      <c r="P1" s="180"/>
      <c r="Q1" s="180"/>
      <c r="R1" s="180"/>
      <c r="S1" s="180"/>
      <c r="T1" s="181"/>
      <c r="U1" s="178" t="s">
        <v>35</v>
      </c>
      <c r="V1" s="178"/>
      <c r="W1" s="178"/>
      <c r="X1" s="178"/>
      <c r="Y1" s="178"/>
      <c r="Z1" s="178"/>
      <c r="AA1" s="178"/>
    </row>
    <row r="2" spans="1:71" s="27" customFormat="1" ht="46.5" customHeight="1" x14ac:dyDescent="0.2">
      <c r="A2" s="178"/>
      <c r="B2" s="178"/>
      <c r="C2" s="179" t="s">
        <v>302</v>
      </c>
      <c r="D2" s="180"/>
      <c r="E2" s="180"/>
      <c r="F2" s="180"/>
      <c r="G2" s="180"/>
      <c r="H2" s="180"/>
      <c r="I2" s="180"/>
      <c r="J2" s="180"/>
      <c r="K2" s="180"/>
      <c r="L2" s="180"/>
      <c r="M2" s="180"/>
      <c r="N2" s="180"/>
      <c r="O2" s="180"/>
      <c r="P2" s="180"/>
      <c r="Q2" s="180"/>
      <c r="R2" s="180"/>
      <c r="S2" s="180"/>
      <c r="T2" s="181"/>
      <c r="U2" s="182" t="s">
        <v>256</v>
      </c>
      <c r="V2" s="182"/>
      <c r="W2" s="182"/>
      <c r="X2" s="182"/>
      <c r="Y2" s="182"/>
      <c r="Z2" s="182"/>
      <c r="AA2" s="182"/>
    </row>
    <row r="3" spans="1:71" s="27" customFormat="1" ht="17.25" customHeight="1" x14ac:dyDescent="0.2">
      <c r="A3" s="178"/>
      <c r="B3" s="178"/>
      <c r="C3" s="182" t="s">
        <v>257</v>
      </c>
      <c r="D3" s="182"/>
      <c r="E3" s="182"/>
      <c r="F3" s="182"/>
      <c r="G3" s="182"/>
      <c r="H3" s="182"/>
      <c r="I3" s="182"/>
      <c r="J3" s="182"/>
      <c r="K3" s="182"/>
      <c r="L3" s="182"/>
      <c r="M3" s="169" t="s">
        <v>258</v>
      </c>
      <c r="N3" s="170"/>
      <c r="O3" s="170"/>
      <c r="P3" s="170"/>
      <c r="Q3" s="170"/>
      <c r="R3" s="170"/>
      <c r="S3" s="170"/>
      <c r="T3" s="171"/>
      <c r="U3" s="182" t="s">
        <v>298</v>
      </c>
      <c r="V3" s="182"/>
      <c r="W3" s="182"/>
      <c r="X3" s="182"/>
      <c r="Y3" s="182"/>
      <c r="Z3" s="182"/>
      <c r="AA3" s="182"/>
    </row>
    <row r="4" spans="1:71" ht="14.25" customHeight="1" x14ac:dyDescent="0.2">
      <c r="A4" s="158"/>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row>
    <row r="5" spans="1:71" ht="22.5" customHeight="1" x14ac:dyDescent="0.2">
      <c r="A5" s="160" t="s">
        <v>0</v>
      </c>
      <c r="B5" s="161"/>
      <c r="C5" s="233"/>
      <c r="D5" s="234"/>
      <c r="E5" s="234"/>
      <c r="F5" s="235"/>
      <c r="G5" s="2"/>
      <c r="H5" s="2"/>
      <c r="I5" s="160" t="s">
        <v>1</v>
      </c>
      <c r="J5" s="161"/>
      <c r="K5" s="231"/>
      <c r="L5" s="163"/>
      <c r="M5" s="164" t="s">
        <v>2</v>
      </c>
      <c r="N5" s="164"/>
      <c r="O5" s="232"/>
      <c r="P5" s="166"/>
      <c r="Q5" s="3"/>
      <c r="R5" s="160" t="s">
        <v>3</v>
      </c>
      <c r="S5" s="167" t="s">
        <v>3</v>
      </c>
      <c r="T5" s="175"/>
      <c r="U5" s="176"/>
      <c r="V5" s="176"/>
      <c r="W5" s="176"/>
      <c r="X5" s="176"/>
      <c r="Y5" s="176"/>
      <c r="Z5" s="176"/>
      <c r="AA5" s="177"/>
      <c r="AC5" s="160" t="s">
        <v>249</v>
      </c>
      <c r="AD5" s="167"/>
    </row>
    <row r="6" spans="1:71" ht="12" customHeight="1" thickBot="1" x14ac:dyDescent="0.25">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row>
    <row r="7" spans="1:71" ht="12" customHeight="1" x14ac:dyDescent="0.2">
      <c r="A7" s="185" t="s">
        <v>4</v>
      </c>
      <c r="B7" s="185" t="s">
        <v>5</v>
      </c>
      <c r="C7" s="172" t="s">
        <v>6</v>
      </c>
      <c r="D7" s="172" t="s">
        <v>63</v>
      </c>
      <c r="E7" s="189" t="s">
        <v>7</v>
      </c>
      <c r="F7" s="172" t="s">
        <v>8</v>
      </c>
      <c r="G7" s="172" t="s">
        <v>60</v>
      </c>
      <c r="H7" s="172" t="s">
        <v>59</v>
      </c>
      <c r="I7" s="172" t="s">
        <v>9</v>
      </c>
      <c r="J7" s="185" t="s">
        <v>10</v>
      </c>
      <c r="K7" s="172" t="s">
        <v>11</v>
      </c>
      <c r="L7" s="193" t="s">
        <v>12</v>
      </c>
      <c r="M7" s="193"/>
      <c r="N7" s="193"/>
      <c r="O7" s="193"/>
      <c r="P7" s="193"/>
      <c r="Q7" s="193"/>
      <c r="R7" s="202" t="s">
        <v>13</v>
      </c>
      <c r="S7" s="202"/>
      <c r="T7" s="202"/>
      <c r="U7" s="202"/>
      <c r="V7" s="202"/>
      <c r="W7" s="202"/>
      <c r="X7" s="202"/>
      <c r="Y7" s="202"/>
      <c r="Z7" s="202"/>
      <c r="AA7" s="192" t="s">
        <v>14</v>
      </c>
      <c r="AC7" s="217" t="s">
        <v>207</v>
      </c>
      <c r="AD7" s="222" t="s">
        <v>188</v>
      </c>
      <c r="AE7" s="95"/>
      <c r="AF7" s="95"/>
      <c r="AG7" s="96" t="s">
        <v>127</v>
      </c>
      <c r="AH7" s="97"/>
      <c r="AI7" s="97"/>
      <c r="AJ7" s="97"/>
      <c r="AK7" s="97"/>
      <c r="AL7" s="97" t="s">
        <v>127</v>
      </c>
      <c r="AM7" s="97"/>
      <c r="AN7" s="97"/>
      <c r="AO7" s="97"/>
      <c r="AP7" s="97"/>
      <c r="AQ7" s="97"/>
      <c r="AR7" s="97"/>
      <c r="AS7" s="97"/>
      <c r="AT7" s="97" t="s">
        <v>127</v>
      </c>
      <c r="AU7" s="97"/>
      <c r="AV7" s="97"/>
      <c r="AW7" s="97"/>
      <c r="AX7" s="97"/>
      <c r="AY7" s="97"/>
      <c r="AZ7" s="97"/>
      <c r="BA7" s="97"/>
      <c r="BB7" s="97" t="s">
        <v>127</v>
      </c>
      <c r="BC7" s="97"/>
      <c r="BD7" s="97"/>
      <c r="BE7" s="97"/>
      <c r="BF7" s="97"/>
      <c r="BG7" s="97"/>
      <c r="BH7" s="97"/>
      <c r="BI7" s="98" t="s">
        <v>127</v>
      </c>
      <c r="BJ7" s="96" t="s">
        <v>177</v>
      </c>
      <c r="BK7" s="97"/>
      <c r="BL7" s="97"/>
      <c r="BM7" s="99"/>
      <c r="BN7" s="99"/>
      <c r="BO7" s="99"/>
      <c r="BP7" s="99"/>
      <c r="BQ7" s="99"/>
      <c r="BR7" s="100" t="s">
        <v>177</v>
      </c>
      <c r="BS7" s="4"/>
    </row>
    <row r="8" spans="1:71" ht="12.75" customHeight="1" x14ac:dyDescent="0.2">
      <c r="A8" s="186"/>
      <c r="B8" s="186"/>
      <c r="C8" s="188"/>
      <c r="D8" s="188"/>
      <c r="E8" s="190"/>
      <c r="F8" s="188"/>
      <c r="G8" s="188"/>
      <c r="H8" s="188"/>
      <c r="I8" s="188"/>
      <c r="J8" s="186"/>
      <c r="K8" s="201"/>
      <c r="L8" s="193" t="s">
        <v>15</v>
      </c>
      <c r="M8" s="172" t="s">
        <v>42</v>
      </c>
      <c r="N8" s="172" t="s">
        <v>43</v>
      </c>
      <c r="O8" s="172" t="s">
        <v>248</v>
      </c>
      <c r="P8" s="172" t="s">
        <v>16</v>
      </c>
      <c r="Q8" s="193" t="s">
        <v>17</v>
      </c>
      <c r="R8" s="193" t="s">
        <v>18</v>
      </c>
      <c r="S8" s="193" t="s">
        <v>19</v>
      </c>
      <c r="T8" s="172" t="s">
        <v>20</v>
      </c>
      <c r="U8" s="193" t="s">
        <v>21</v>
      </c>
      <c r="V8" s="193" t="s">
        <v>292</v>
      </c>
      <c r="W8" s="172" t="s">
        <v>40</v>
      </c>
      <c r="X8" s="172" t="s">
        <v>39</v>
      </c>
      <c r="Y8" s="172" t="s">
        <v>289</v>
      </c>
      <c r="Z8" s="193" t="s">
        <v>17</v>
      </c>
      <c r="AA8" s="192"/>
      <c r="AC8" s="218"/>
      <c r="AD8" s="223"/>
      <c r="AE8" s="226" t="s">
        <v>128</v>
      </c>
      <c r="AF8" s="226"/>
      <c r="AG8" s="226"/>
      <c r="AH8" s="226"/>
      <c r="AI8" s="226"/>
      <c r="AJ8" s="227"/>
      <c r="AK8" s="224" t="s">
        <v>86</v>
      </c>
      <c r="AL8" s="224"/>
      <c r="AM8" s="224"/>
      <c r="AN8" s="224"/>
      <c r="AO8" s="51" t="s">
        <v>93</v>
      </c>
      <c r="AP8" s="224" t="s">
        <v>96</v>
      </c>
      <c r="AQ8" s="224"/>
      <c r="AR8" s="224"/>
      <c r="AS8" s="224"/>
      <c r="AT8" s="225" t="s">
        <v>100</v>
      </c>
      <c r="AU8" s="226"/>
      <c r="AV8" s="226"/>
      <c r="AW8" s="226"/>
      <c r="AX8" s="226"/>
      <c r="AY8" s="226"/>
      <c r="AZ8" s="226"/>
      <c r="BA8" s="226"/>
      <c r="BB8" s="227"/>
      <c r="BC8" s="228" t="s">
        <v>162</v>
      </c>
      <c r="BD8" s="51" t="s">
        <v>293</v>
      </c>
      <c r="BE8" s="213" t="s">
        <v>168</v>
      </c>
      <c r="BF8" s="214"/>
      <c r="BG8" s="213" t="s">
        <v>170</v>
      </c>
      <c r="BH8" s="215"/>
      <c r="BI8" s="216"/>
      <c r="BJ8" s="60" t="s">
        <v>181</v>
      </c>
      <c r="BK8" s="51" t="s">
        <v>183</v>
      </c>
      <c r="BL8" s="60" t="s">
        <v>184</v>
      </c>
      <c r="BM8" s="52" t="s">
        <v>185</v>
      </c>
      <c r="BN8" s="220" t="s">
        <v>187</v>
      </c>
      <c r="BO8" s="221"/>
      <c r="BP8" s="225" t="s">
        <v>190</v>
      </c>
      <c r="BQ8" s="226"/>
      <c r="BR8" s="230"/>
      <c r="BS8" s="4"/>
    </row>
    <row r="9" spans="1:71" ht="12.75" customHeight="1" x14ac:dyDescent="0.25">
      <c r="A9" s="187"/>
      <c r="B9" s="187"/>
      <c r="C9" s="173"/>
      <c r="D9" s="173"/>
      <c r="E9" s="191"/>
      <c r="F9" s="173"/>
      <c r="G9" s="173"/>
      <c r="H9" s="173"/>
      <c r="I9" s="173"/>
      <c r="J9" s="187"/>
      <c r="K9" s="188"/>
      <c r="L9" s="194"/>
      <c r="M9" s="173"/>
      <c r="N9" s="173"/>
      <c r="O9" s="173"/>
      <c r="P9" s="173"/>
      <c r="Q9" s="194"/>
      <c r="R9" s="194"/>
      <c r="S9" s="194"/>
      <c r="T9" s="173"/>
      <c r="U9" s="194"/>
      <c r="V9" s="194"/>
      <c r="W9" s="173"/>
      <c r="X9" s="173"/>
      <c r="Y9" s="173"/>
      <c r="Z9" s="194"/>
      <c r="AA9" s="192"/>
      <c r="AC9" s="219"/>
      <c r="AD9" s="92" t="s">
        <v>189</v>
      </c>
      <c r="AE9" s="91" t="s">
        <v>221</v>
      </c>
      <c r="AF9" s="91" t="s">
        <v>222</v>
      </c>
      <c r="AG9" s="52" t="s">
        <v>129</v>
      </c>
      <c r="AH9" s="51" t="s">
        <v>178</v>
      </c>
      <c r="AI9" s="51" t="s">
        <v>130</v>
      </c>
      <c r="AJ9" s="51" t="s">
        <v>179</v>
      </c>
      <c r="AK9" s="51" t="s">
        <v>132</v>
      </c>
      <c r="AL9" s="51" t="s">
        <v>133</v>
      </c>
      <c r="AM9" s="76" t="s">
        <v>202</v>
      </c>
      <c r="AN9" s="51" t="s">
        <v>134</v>
      </c>
      <c r="AO9" s="51" t="s">
        <v>135</v>
      </c>
      <c r="AP9" s="76" t="s">
        <v>137</v>
      </c>
      <c r="AQ9" s="76" t="s">
        <v>136</v>
      </c>
      <c r="AR9" s="76" t="s">
        <v>138</v>
      </c>
      <c r="AS9" s="23" t="s">
        <v>209</v>
      </c>
      <c r="AT9" s="51" t="s">
        <v>153</v>
      </c>
      <c r="AU9" s="51" t="s">
        <v>154</v>
      </c>
      <c r="AV9" s="51" t="s">
        <v>155</v>
      </c>
      <c r="AW9" s="51" t="s">
        <v>156</v>
      </c>
      <c r="AX9" s="51" t="s">
        <v>157</v>
      </c>
      <c r="AY9" s="51" t="s">
        <v>158</v>
      </c>
      <c r="AZ9" s="51" t="s">
        <v>159</v>
      </c>
      <c r="BA9" s="51" t="s">
        <v>160</v>
      </c>
      <c r="BB9" s="51" t="s">
        <v>161</v>
      </c>
      <c r="BC9" s="229"/>
      <c r="BD9" s="51" t="s">
        <v>163</v>
      </c>
      <c r="BE9" s="57" t="s">
        <v>169</v>
      </c>
      <c r="BF9" s="56" t="s">
        <v>164</v>
      </c>
      <c r="BG9" s="60" t="s">
        <v>164</v>
      </c>
      <c r="BH9" s="56" t="s">
        <v>169</v>
      </c>
      <c r="BI9" s="64" t="s">
        <v>171</v>
      </c>
      <c r="BJ9" s="61" t="s">
        <v>180</v>
      </c>
      <c r="BK9" s="56" t="s">
        <v>182</v>
      </c>
      <c r="BL9" s="56" t="s">
        <v>182</v>
      </c>
      <c r="BM9" s="51" t="s">
        <v>186</v>
      </c>
      <c r="BN9" s="46" t="s">
        <v>169</v>
      </c>
      <c r="BO9" s="51" t="s">
        <v>164</v>
      </c>
      <c r="BP9" s="51" t="s">
        <v>164</v>
      </c>
      <c r="BQ9" s="51" t="s">
        <v>169</v>
      </c>
      <c r="BR9" s="101" t="s">
        <v>171</v>
      </c>
      <c r="BS9" s="4"/>
    </row>
    <row r="10" spans="1:71" x14ac:dyDescent="0.2">
      <c r="A10" s="6">
        <v>1</v>
      </c>
      <c r="B10" s="38" t="str">
        <f>IF('1° Quincena'!B10="","",'1° Quincena'!B10)</f>
        <v/>
      </c>
      <c r="C10" s="38" t="str">
        <f>IF('1° Quincena'!C10="","",'1° Quincena'!C10)</f>
        <v/>
      </c>
      <c r="D10" s="38" t="str">
        <f>IF('1° Quincena'!D10="","",'1° Quincena'!D10)</f>
        <v/>
      </c>
      <c r="E10" s="38" t="str">
        <f>IF('1° Quincena'!E10="","",'1° Quincena'!E10)</f>
        <v/>
      </c>
      <c r="F10" s="38" t="str">
        <f>IF('1° Quincena'!F10="","",'1° Quincena'!F10)</f>
        <v/>
      </c>
      <c r="G10" s="7"/>
      <c r="H10" s="31" t="str">
        <f>IF(G10="","",VLOOKUP(G10,Riesgo_ARL[],2,0))</f>
        <v/>
      </c>
      <c r="I10" s="120">
        <f>+'1° Quincena'!G10</f>
        <v>0</v>
      </c>
      <c r="J10" s="8"/>
      <c r="K10" s="39">
        <f>'1° Quincena'!I10</f>
        <v>0</v>
      </c>
      <c r="L10" s="34">
        <f>+K10/30*J10</f>
        <v>0</v>
      </c>
      <c r="M10" s="33"/>
      <c r="N10" s="33"/>
      <c r="O10" s="34">
        <f>IF(I10=0,IF(K10&lt;2*Cifras_2013[SMLMV],Cifras_2013[AUX TRANSP]*('1° Quincena'!H10+'2° Quincena'!J10)/30,0),0)</f>
        <v>0</v>
      </c>
      <c r="P10" s="33"/>
      <c r="Q10" s="35">
        <f>SUM(L10:P10)</f>
        <v>0</v>
      </c>
      <c r="R10" s="34">
        <f>(Q10-O10+'1° Quincena'!O10-'1° Quincena'!M10)*'V. datos'!$B$7</f>
        <v>0</v>
      </c>
      <c r="S10" s="34">
        <f>(Q10-O10+'1° Quincena'!O10-'1° Quincena'!M10)*'V. datos'!$B$8</f>
        <v>0</v>
      </c>
      <c r="T10" s="34">
        <f>+VLOOKUP('1° Quincena'!O10+'2° Quincena'!Q10,Fondo_pensional[[Valor]:[Aporte fondo pensional]],2,1)*('1° Quincena'!O10+'2° Quincena'!Q10)</f>
        <v>0</v>
      </c>
      <c r="U10" s="45"/>
      <c r="V10" s="45"/>
      <c r="W10" s="45"/>
      <c r="X10" s="34">
        <f t="shared" ref="X10:X12" si="0">+AD10</f>
        <v>0</v>
      </c>
      <c r="Y10" s="32"/>
      <c r="Z10" s="35">
        <f t="shared" ref="Z10:Z12" si="1">SUM(R10:Y10)</f>
        <v>0</v>
      </c>
      <c r="AA10" s="36">
        <f t="shared" ref="AA10:AA12" si="2">+Q10-Z10</f>
        <v>0</v>
      </c>
      <c r="AC10" s="102">
        <f>SUM('1° Quincena'!O10,'2° Quincena'!Q10)</f>
        <v>0</v>
      </c>
      <c r="AD10" s="93">
        <f>+MAX(BI10,BR10)</f>
        <v>0</v>
      </c>
      <c r="AE10" s="62"/>
      <c r="AF10" s="62"/>
      <c r="AG10" s="66">
        <f>+SUM(AE10:AF10)</f>
        <v>0</v>
      </c>
      <c r="AH10" s="49"/>
      <c r="AI10" s="49"/>
      <c r="AJ10" s="49"/>
      <c r="AK10" s="159">
        <f>+(1197418+1271189+1263558+1310990+1347407+1391804+1421264+1452466+1496629+1525090+1467944+1583854)/12</f>
        <v>1394134.4166666667</v>
      </c>
      <c r="AL10" s="49"/>
      <c r="AM10" s="75">
        <v>1</v>
      </c>
      <c r="AN10" s="53">
        <f>MIN(AM10*AC10*'V. datos'!$F$14,'V. datos'!$E$14*Cifras_2013[UVT])</f>
        <v>0</v>
      </c>
      <c r="AO10" s="49">
        <f>(62000000/12)*0.04</f>
        <v>206666.66666666669</v>
      </c>
      <c r="AP10" s="53">
        <f>+S10</f>
        <v>0</v>
      </c>
      <c r="AQ10" s="49"/>
      <c r="AR10" s="49"/>
      <c r="AS10" s="53">
        <f>+MIN(SUM(AP10:AR10),AC10*Pension_AFC[Pensión y AFC])</f>
        <v>0</v>
      </c>
      <c r="AT10" s="49"/>
      <c r="AU10" s="49"/>
      <c r="AV10" s="49"/>
      <c r="AW10" s="49"/>
      <c r="AX10" s="49"/>
      <c r="AY10" s="49"/>
      <c r="AZ10" s="49"/>
      <c r="BA10" s="49"/>
      <c r="BB10" s="49"/>
      <c r="BC10" s="59">
        <f t="shared" ref="BC10:BC29" si="3">-SUM(-AC10,AG10:AL10,AN10:AO10,AS10:BB10)</f>
        <v>-1600801.0833333335</v>
      </c>
      <c r="BD10" s="53">
        <f>+MIN(BC10*Subtotal_1[Porcentaje],Cifras_2013[UVT]*Subtotal_1[Cantidad de UVT])</f>
        <v>-400200.27083333337</v>
      </c>
      <c r="BE10" s="59">
        <f>+BC10-BD10</f>
        <v>-1200600.8125</v>
      </c>
      <c r="BF10" s="58">
        <f>+BE10/Cifras_2013[UVT]</f>
        <v>-44.73010739167691</v>
      </c>
      <c r="BG10" s="58">
        <f>IF(BF10&gt;0,(BF10-VLOOKUP(BF10-0.0001,Retencion_basica[],1,1))*VLOOKUP(BF10-0.0001,Retencion_basica[],3,1)+VLOOKUP(BF10-0.0001,Retencion_basica[],4,1),0)</f>
        <v>0</v>
      </c>
      <c r="BH10" s="58">
        <f>+BG10*Cifras_2013[UVT]</f>
        <v>0</v>
      </c>
      <c r="BI10" s="65">
        <f>+MROUND(MAX(BH10-0.0001,0),1000)</f>
        <v>0</v>
      </c>
      <c r="BJ10" s="66">
        <f>+SUM('2° Quincena'!R10:T10)</f>
        <v>0</v>
      </c>
      <c r="BK10" s="49"/>
      <c r="BL10" s="49"/>
      <c r="BM10" s="49"/>
      <c r="BN10" s="59">
        <f t="shared" ref="BN10:BN29" si="4">+AC10-SUM(BJ10:BM10)</f>
        <v>0</v>
      </c>
      <c r="BO10" s="58">
        <f>+BN10/Cifras_2013[UVT]</f>
        <v>0</v>
      </c>
      <c r="BP10" s="53">
        <f>IF(BO10&lt;Retencion_minima_alta[Desde],VLOOKUP(BO10,Retencion_minima[],3,1),BO10*Retencion_minima_alta[Tarifa]+Retencion_minima_alta[Adicional])</f>
        <v>0</v>
      </c>
      <c r="BQ10" s="53">
        <f>+BP10*Cifras_2013[UVT]</f>
        <v>0</v>
      </c>
      <c r="BR10" s="103">
        <f>+MROUND(MAX(BQ10-0.0001,0),1000)</f>
        <v>0</v>
      </c>
      <c r="BS10" s="50"/>
    </row>
    <row r="11" spans="1:71" x14ac:dyDescent="0.2">
      <c r="A11" s="6">
        <v>2</v>
      </c>
      <c r="B11" s="38" t="str">
        <f>IF('1° Quincena'!B11="","",'1° Quincena'!B11)</f>
        <v/>
      </c>
      <c r="C11" s="38" t="str">
        <f>IF('1° Quincena'!C11="","",'1° Quincena'!C11)</f>
        <v/>
      </c>
      <c r="D11" s="38" t="str">
        <f>IF('1° Quincena'!D11="","",'1° Quincena'!D11)</f>
        <v/>
      </c>
      <c r="E11" s="38" t="str">
        <f>IF('1° Quincena'!E11="","",'1° Quincena'!E11)</f>
        <v/>
      </c>
      <c r="F11" s="38" t="str">
        <f>IF('1° Quincena'!F11="","",'1° Quincena'!F11)</f>
        <v/>
      </c>
      <c r="G11" s="7"/>
      <c r="H11" s="31" t="str">
        <f>IF(G11="","",VLOOKUP(G11,Riesgo_ARL[],2,0))</f>
        <v/>
      </c>
      <c r="I11" s="120">
        <f>+'1° Quincena'!G11</f>
        <v>0</v>
      </c>
      <c r="J11" s="8"/>
      <c r="K11" s="39">
        <f>'1° Quincena'!I11</f>
        <v>0</v>
      </c>
      <c r="L11" s="34">
        <f t="shared" ref="L11:L29" si="5">+K11/30*J11</f>
        <v>0</v>
      </c>
      <c r="M11" s="33"/>
      <c r="N11" s="33"/>
      <c r="O11" s="34">
        <f>IF(I11=0,IF(K11&lt;2*Cifras_2013[SMLMV],Cifras_2013[AUX TRANSP]*('1° Quincena'!H11+'2° Quincena'!J11)/30,0),0)</f>
        <v>0</v>
      </c>
      <c r="P11" s="33"/>
      <c r="Q11" s="35">
        <f t="shared" ref="Q11:Q29" si="6">SUM(L11:P11)</f>
        <v>0</v>
      </c>
      <c r="R11" s="34">
        <f>(Q11-O11+'1° Quincena'!O11-'1° Quincena'!M11)*'V. datos'!$B$7</f>
        <v>0</v>
      </c>
      <c r="S11" s="34">
        <f>(Q11-O11+'1° Quincena'!O11-'1° Quincena'!M11)*'V. datos'!$B$8</f>
        <v>0</v>
      </c>
      <c r="T11" s="34">
        <f>+VLOOKUP('1° Quincena'!O11+'2° Quincena'!Q11,Fondo_pensional[[Valor]:[Aporte fondo pensional]],2,1)*('1° Quincena'!O11+'2° Quincena'!Q11)</f>
        <v>0</v>
      </c>
      <c r="U11" s="45"/>
      <c r="V11" s="45"/>
      <c r="W11" s="45"/>
      <c r="X11" s="34">
        <f t="shared" si="0"/>
        <v>0</v>
      </c>
      <c r="Y11" s="32"/>
      <c r="Z11" s="35">
        <f t="shared" si="1"/>
        <v>0</v>
      </c>
      <c r="AA11" s="36">
        <f t="shared" si="2"/>
        <v>0</v>
      </c>
      <c r="AC11" s="102">
        <f>SUM('1° Quincena'!O11,'2° Quincena'!Q11)</f>
        <v>0</v>
      </c>
      <c r="AD11" s="93">
        <f t="shared" ref="AD11:AD29" si="7">+MAX(BI11,BR11)</f>
        <v>0</v>
      </c>
      <c r="AE11" s="63"/>
      <c r="AF11" s="63"/>
      <c r="AG11" s="66">
        <f t="shared" ref="AG11:AG29" si="8">+SUM(AE11:AF11)</f>
        <v>0</v>
      </c>
      <c r="AH11" s="48"/>
      <c r="AI11" s="48"/>
      <c r="AJ11" s="48"/>
      <c r="AK11" s="48"/>
      <c r="AL11" s="48"/>
      <c r="AM11" s="75"/>
      <c r="AN11" s="53">
        <f>MIN(AM11*AC11*'V. datos'!$F$14,'V. datos'!$E$14*Cifras_2013[UVT])</f>
        <v>0</v>
      </c>
      <c r="AO11" s="48"/>
      <c r="AP11" s="53">
        <f t="shared" ref="AP11:AP29" si="9">+S11</f>
        <v>0</v>
      </c>
      <c r="AQ11" s="48"/>
      <c r="AR11" s="48"/>
      <c r="AS11" s="53">
        <f>+MIN(SUM(AP11:AR11),AC11*Pension_AFC[Pensión y AFC])</f>
        <v>0</v>
      </c>
      <c r="AT11" s="48"/>
      <c r="AU11" s="48"/>
      <c r="AV11" s="48"/>
      <c r="AW11" s="48"/>
      <c r="AX11" s="48"/>
      <c r="AY11" s="48"/>
      <c r="AZ11" s="48"/>
      <c r="BA11" s="48"/>
      <c r="BB11" s="48"/>
      <c r="BC11" s="59">
        <f t="shared" si="3"/>
        <v>0</v>
      </c>
      <c r="BD11" s="53">
        <f>+MIN(BC11*Subtotal_1[Porcentaje],Cifras_2013[UVT]*Subtotal_1[Cantidad de UVT])</f>
        <v>0</v>
      </c>
      <c r="BE11" s="59">
        <f t="shared" ref="BE11:BE29" si="10">+BC11-BD11</f>
        <v>0</v>
      </c>
      <c r="BF11" s="58">
        <f>+BE11/Cifras_2013[UVT]</f>
        <v>0</v>
      </c>
      <c r="BG11" s="58">
        <f>IF(BF11&gt;0,(BF11-VLOOKUP(BF11-0.0001,Retencion_basica[],1,1))*VLOOKUP(BF11-0.0001,Retencion_basica[],3,1)+VLOOKUP(BF11-0.0001,Retencion_basica[],4,1),0)</f>
        <v>0</v>
      </c>
      <c r="BH11" s="58">
        <f>+BG11*Cifras_2013[UVT]</f>
        <v>0</v>
      </c>
      <c r="BI11" s="65">
        <f t="shared" ref="BI11:BI29" si="11">+MROUND(MAX(BH11-0.0001,0),1000)</f>
        <v>0</v>
      </c>
      <c r="BJ11" s="66">
        <f>+SUM('2° Quincena'!R11:T11)</f>
        <v>0</v>
      </c>
      <c r="BK11" s="48"/>
      <c r="BL11" s="48"/>
      <c r="BM11" s="48"/>
      <c r="BN11" s="59">
        <f t="shared" si="4"/>
        <v>0</v>
      </c>
      <c r="BO11" s="58">
        <f>+BN11/Cifras_2013[UVT]</f>
        <v>0</v>
      </c>
      <c r="BP11" s="53">
        <f>IF(BO11&lt;Retencion_minima_alta[Desde],VLOOKUP(BO11,Retencion_minima[],3,1),BO11*Retencion_minima_alta[Tarifa]+Retencion_minima_alta[Adicional])</f>
        <v>0</v>
      </c>
      <c r="BQ11" s="53">
        <f>+BP11*Cifras_2013[UVT]</f>
        <v>0</v>
      </c>
      <c r="BR11" s="103">
        <f t="shared" ref="BR11:BR29" si="12">+MROUND(MAX(BQ11-0.0001,0),1000)</f>
        <v>0</v>
      </c>
      <c r="BS11" s="9"/>
    </row>
    <row r="12" spans="1:71" x14ac:dyDescent="0.2">
      <c r="A12" s="6">
        <v>3</v>
      </c>
      <c r="B12" s="38" t="str">
        <f>IF('1° Quincena'!B12="","",'1° Quincena'!B12)</f>
        <v/>
      </c>
      <c r="C12" s="38" t="str">
        <f>IF('1° Quincena'!C12="","",'1° Quincena'!C12)</f>
        <v/>
      </c>
      <c r="D12" s="38" t="str">
        <f>IF('1° Quincena'!D12="","",'1° Quincena'!D12)</f>
        <v/>
      </c>
      <c r="E12" s="38" t="str">
        <f>IF('1° Quincena'!E12="","",'1° Quincena'!E12)</f>
        <v/>
      </c>
      <c r="F12" s="38" t="str">
        <f>IF('1° Quincena'!F12="","",'1° Quincena'!F12)</f>
        <v/>
      </c>
      <c r="G12" s="7"/>
      <c r="H12" s="31" t="str">
        <f>IF(G12="","",VLOOKUP(G12,Riesgo_ARL[],2,0))</f>
        <v/>
      </c>
      <c r="I12" s="120">
        <f>+'1° Quincena'!G12</f>
        <v>0</v>
      </c>
      <c r="J12" s="8"/>
      <c r="K12" s="39">
        <f>'1° Quincena'!I12</f>
        <v>0</v>
      </c>
      <c r="L12" s="34">
        <f t="shared" si="5"/>
        <v>0</v>
      </c>
      <c r="M12" s="33"/>
      <c r="N12" s="33"/>
      <c r="O12" s="34">
        <f>IF(I12=0,IF(K12&lt;2*Cifras_2013[SMLMV],Cifras_2013[AUX TRANSP]*('1° Quincena'!H12+'2° Quincena'!J12)/30,0),0)</f>
        <v>0</v>
      </c>
      <c r="P12" s="33"/>
      <c r="Q12" s="35">
        <f t="shared" si="6"/>
        <v>0</v>
      </c>
      <c r="R12" s="34">
        <f>(Q12-O12+'1° Quincena'!O12-'1° Quincena'!M12)*'V. datos'!$B$7</f>
        <v>0</v>
      </c>
      <c r="S12" s="34">
        <f>(Q12-O12+'1° Quincena'!O12-'1° Quincena'!M12)*'V. datos'!$B$8</f>
        <v>0</v>
      </c>
      <c r="T12" s="34">
        <f>+VLOOKUP('1° Quincena'!O12+'2° Quincena'!Q12,Fondo_pensional[[Valor]:[Aporte fondo pensional]],2,1)*('1° Quincena'!O12+'2° Quincena'!Q12)</f>
        <v>0</v>
      </c>
      <c r="U12" s="45"/>
      <c r="V12" s="45"/>
      <c r="W12" s="45"/>
      <c r="X12" s="34">
        <f t="shared" si="0"/>
        <v>0</v>
      </c>
      <c r="Y12" s="32"/>
      <c r="Z12" s="35">
        <f t="shared" si="1"/>
        <v>0</v>
      </c>
      <c r="AA12" s="36">
        <f t="shared" si="2"/>
        <v>0</v>
      </c>
      <c r="AC12" s="102">
        <f>SUM('1° Quincena'!O12,'2° Quincena'!Q12)</f>
        <v>0</v>
      </c>
      <c r="AD12" s="93">
        <f t="shared" si="7"/>
        <v>0</v>
      </c>
      <c r="AE12" s="63"/>
      <c r="AF12" s="63"/>
      <c r="AG12" s="66">
        <f t="shared" si="8"/>
        <v>0</v>
      </c>
      <c r="AH12" s="48"/>
      <c r="AI12" s="48"/>
      <c r="AJ12" s="48"/>
      <c r="AK12" s="48"/>
      <c r="AL12" s="48"/>
      <c r="AM12" s="75"/>
      <c r="AN12" s="53">
        <f>MIN(AM12*AC12*'V. datos'!$F$14,'V. datos'!$E$14*Cifras_2013[UVT])</f>
        <v>0</v>
      </c>
      <c r="AO12" s="48"/>
      <c r="AP12" s="53">
        <f t="shared" si="9"/>
        <v>0</v>
      </c>
      <c r="AQ12" s="48"/>
      <c r="AR12" s="48"/>
      <c r="AS12" s="53">
        <f>+MIN(SUM(AP12:AR12),AC12*Pension_AFC[Pensión y AFC])</f>
        <v>0</v>
      </c>
      <c r="AT12" s="48"/>
      <c r="AU12" s="48"/>
      <c r="AV12" s="48"/>
      <c r="AW12" s="48"/>
      <c r="AX12" s="48"/>
      <c r="AY12" s="48"/>
      <c r="AZ12" s="48"/>
      <c r="BA12" s="48"/>
      <c r="BB12" s="48"/>
      <c r="BC12" s="59">
        <f t="shared" si="3"/>
        <v>0</v>
      </c>
      <c r="BD12" s="53">
        <f>+MIN(BC12*Subtotal_1[Porcentaje],Cifras_2013[UVT]*Subtotal_1[Cantidad de UVT])</f>
        <v>0</v>
      </c>
      <c r="BE12" s="59">
        <f t="shared" si="10"/>
        <v>0</v>
      </c>
      <c r="BF12" s="58">
        <f>+BE12/Cifras_2013[UVT]</f>
        <v>0</v>
      </c>
      <c r="BG12" s="58">
        <f>IF(BF12&gt;0,(BF12-VLOOKUP(BF12-0.0001,Retencion_basica[],1,1))*VLOOKUP(BF12-0.0001,Retencion_basica[],3,1)+VLOOKUP(BF12-0.0001,Retencion_basica[],4,1),0)</f>
        <v>0</v>
      </c>
      <c r="BH12" s="58">
        <f>+BG12*Cifras_2013[UVT]</f>
        <v>0</v>
      </c>
      <c r="BI12" s="65">
        <f t="shared" si="11"/>
        <v>0</v>
      </c>
      <c r="BJ12" s="66">
        <f>+SUM('2° Quincena'!R12:T12)</f>
        <v>0</v>
      </c>
      <c r="BK12" s="48"/>
      <c r="BL12" s="48"/>
      <c r="BM12" s="48"/>
      <c r="BN12" s="59">
        <f t="shared" si="4"/>
        <v>0</v>
      </c>
      <c r="BO12" s="58">
        <f>+BN12/Cifras_2013[UVT]</f>
        <v>0</v>
      </c>
      <c r="BP12" s="53">
        <f>IF(BO12&lt;Retencion_minima_alta[Desde],VLOOKUP(BO12,Retencion_minima[],3,1),BO12*Retencion_minima_alta[Tarifa]+Retencion_minima_alta[Adicional])</f>
        <v>0</v>
      </c>
      <c r="BQ12" s="53">
        <f>+BP12*Cifras_2013[UVT]</f>
        <v>0</v>
      </c>
      <c r="BR12" s="103">
        <f t="shared" si="12"/>
        <v>0</v>
      </c>
      <c r="BS12" s="9"/>
    </row>
    <row r="13" spans="1:71" x14ac:dyDescent="0.2">
      <c r="A13" s="6">
        <v>4</v>
      </c>
      <c r="B13" s="38" t="str">
        <f>IF('1° Quincena'!B13="","",'1° Quincena'!B13)</f>
        <v/>
      </c>
      <c r="C13" s="38" t="str">
        <f>IF('1° Quincena'!C13="","",'1° Quincena'!C13)</f>
        <v/>
      </c>
      <c r="D13" s="38" t="str">
        <f>IF('1° Quincena'!D13="","",'1° Quincena'!D13)</f>
        <v/>
      </c>
      <c r="E13" s="38" t="str">
        <f>IF('1° Quincena'!E13="","",'1° Quincena'!E13)</f>
        <v/>
      </c>
      <c r="F13" s="38" t="str">
        <f>IF('1° Quincena'!F13="","",'1° Quincena'!F13)</f>
        <v/>
      </c>
      <c r="G13" s="7"/>
      <c r="H13" s="31" t="str">
        <f>IF(G13="","",VLOOKUP(G13,Riesgo_ARL[],2,0))</f>
        <v/>
      </c>
      <c r="I13" s="120">
        <f>+'1° Quincena'!G13</f>
        <v>0</v>
      </c>
      <c r="J13" s="8"/>
      <c r="K13" s="39">
        <f>'1° Quincena'!I13</f>
        <v>0</v>
      </c>
      <c r="L13" s="34">
        <f t="shared" si="5"/>
        <v>0</v>
      </c>
      <c r="M13" s="33"/>
      <c r="N13" s="33"/>
      <c r="O13" s="34">
        <f>IF(I13=0,IF(K13&lt;2*Cifras_2013[SMLMV],Cifras_2013[AUX TRANSP]*('1° Quincena'!H13+'2° Quincena'!J13)/30,0),0)</f>
        <v>0</v>
      </c>
      <c r="P13" s="33"/>
      <c r="Q13" s="35">
        <f t="shared" si="6"/>
        <v>0</v>
      </c>
      <c r="R13" s="34">
        <f>(Q13-O13+'1° Quincena'!O13-'1° Quincena'!M13)*'V. datos'!$B$7</f>
        <v>0</v>
      </c>
      <c r="S13" s="34">
        <f>(Q13-O13+'1° Quincena'!O13-'1° Quincena'!M13)*'V. datos'!$B$8</f>
        <v>0</v>
      </c>
      <c r="T13" s="34">
        <f>+VLOOKUP('1° Quincena'!O13+'2° Quincena'!Q13,Fondo_pensional[[Valor]:[Aporte fondo pensional]],2,1)*('1° Quincena'!O13+'2° Quincena'!Q13)</f>
        <v>0</v>
      </c>
      <c r="U13" s="33"/>
      <c r="V13" s="33"/>
      <c r="W13" s="33"/>
      <c r="X13" s="34">
        <f t="shared" ref="X13:X29" si="13">+AD13</f>
        <v>0</v>
      </c>
      <c r="Y13" s="32"/>
      <c r="Z13" s="35">
        <f t="shared" ref="Z13:Z29" si="14">SUM(R13:Y13)</f>
        <v>0</v>
      </c>
      <c r="AA13" s="36">
        <f t="shared" ref="AA13:AA29" si="15">+Q13-Z13</f>
        <v>0</v>
      </c>
      <c r="AC13" s="102">
        <f>SUM('1° Quincena'!O13,'2° Quincena'!Q13)</f>
        <v>0</v>
      </c>
      <c r="AD13" s="93">
        <f t="shared" si="7"/>
        <v>0</v>
      </c>
      <c r="AE13" s="63"/>
      <c r="AF13" s="63"/>
      <c r="AG13" s="66">
        <f t="shared" si="8"/>
        <v>0</v>
      </c>
      <c r="AH13" s="48"/>
      <c r="AI13" s="48"/>
      <c r="AJ13" s="48"/>
      <c r="AK13" s="48"/>
      <c r="AL13" s="48"/>
      <c r="AM13" s="75"/>
      <c r="AN13" s="53">
        <f>MIN(AM13*AC13*'V. datos'!$F$14,'V. datos'!$E$14*Cifras_2013[UVT])</f>
        <v>0</v>
      </c>
      <c r="AO13" s="48"/>
      <c r="AP13" s="53">
        <f t="shared" si="9"/>
        <v>0</v>
      </c>
      <c r="AQ13" s="48"/>
      <c r="AR13" s="48"/>
      <c r="AS13" s="53">
        <f>+MIN(SUM(AP13:AR13),AC13*Pension_AFC[Pensión y AFC])</f>
        <v>0</v>
      </c>
      <c r="AT13" s="48"/>
      <c r="AU13" s="48"/>
      <c r="AV13" s="48"/>
      <c r="AW13" s="48"/>
      <c r="AX13" s="48"/>
      <c r="AY13" s="48"/>
      <c r="AZ13" s="48"/>
      <c r="BA13" s="48"/>
      <c r="BB13" s="48"/>
      <c r="BC13" s="59">
        <f t="shared" si="3"/>
        <v>0</v>
      </c>
      <c r="BD13" s="53">
        <f>+MIN(BC13*Subtotal_1[Porcentaje],Cifras_2013[UVT]*Subtotal_1[Cantidad de UVT])</f>
        <v>0</v>
      </c>
      <c r="BE13" s="59">
        <f t="shared" si="10"/>
        <v>0</v>
      </c>
      <c r="BF13" s="58">
        <f>+BE13/Cifras_2013[UVT]</f>
        <v>0</v>
      </c>
      <c r="BG13" s="58">
        <f>IF(BF13&gt;0,(BF13-VLOOKUP(BF13-0.0001,Retencion_basica[],1,1))*VLOOKUP(BF13-0.0001,Retencion_basica[],3,1)+VLOOKUP(BF13-0.0001,Retencion_basica[],4,1),0)</f>
        <v>0</v>
      </c>
      <c r="BH13" s="58">
        <f>+BG13*Cifras_2013[UVT]</f>
        <v>0</v>
      </c>
      <c r="BI13" s="65">
        <f t="shared" si="11"/>
        <v>0</v>
      </c>
      <c r="BJ13" s="66">
        <f>+SUM('2° Quincena'!R13:T13)</f>
        <v>0</v>
      </c>
      <c r="BK13" s="48"/>
      <c r="BL13" s="48"/>
      <c r="BM13" s="48"/>
      <c r="BN13" s="59">
        <f t="shared" si="4"/>
        <v>0</v>
      </c>
      <c r="BO13" s="58">
        <f>+BN13/Cifras_2013[UVT]</f>
        <v>0</v>
      </c>
      <c r="BP13" s="53">
        <f>IF(BO13&lt;Retencion_minima_alta[Desde],VLOOKUP(BO13,Retencion_minima[],3,1),BO13*Retencion_minima_alta[Tarifa]+Retencion_minima_alta[Adicional])</f>
        <v>0</v>
      </c>
      <c r="BQ13" s="53">
        <f>+BP13*Cifras_2013[UVT]</f>
        <v>0</v>
      </c>
      <c r="BR13" s="103">
        <f t="shared" si="12"/>
        <v>0</v>
      </c>
      <c r="BS13" s="9"/>
    </row>
    <row r="14" spans="1:71" x14ac:dyDescent="0.2">
      <c r="A14" s="6">
        <v>5</v>
      </c>
      <c r="B14" s="38" t="str">
        <f>IF('1° Quincena'!B14="","",'1° Quincena'!B14)</f>
        <v/>
      </c>
      <c r="C14" s="38" t="str">
        <f>IF('1° Quincena'!C14="","",'1° Quincena'!C14)</f>
        <v/>
      </c>
      <c r="D14" s="38" t="str">
        <f>IF('1° Quincena'!D14="","",'1° Quincena'!D14)</f>
        <v/>
      </c>
      <c r="E14" s="38" t="str">
        <f>IF('1° Quincena'!E14="","",'1° Quincena'!E14)</f>
        <v/>
      </c>
      <c r="F14" s="38" t="str">
        <f>IF('1° Quincena'!F14="","",'1° Quincena'!F14)</f>
        <v/>
      </c>
      <c r="G14" s="7"/>
      <c r="H14" s="31" t="str">
        <f>IF(G14="","",VLOOKUP(G14,Riesgo_ARL[],2,0))</f>
        <v/>
      </c>
      <c r="I14" s="120">
        <f>+'1° Quincena'!G14</f>
        <v>0</v>
      </c>
      <c r="J14" s="8"/>
      <c r="K14" s="39">
        <f>'1° Quincena'!I14</f>
        <v>0</v>
      </c>
      <c r="L14" s="34">
        <f t="shared" si="5"/>
        <v>0</v>
      </c>
      <c r="M14" s="33"/>
      <c r="N14" s="33"/>
      <c r="O14" s="34">
        <f>IF(I14=0,IF(K14&lt;2*Cifras_2013[SMLMV],Cifras_2013[AUX TRANSP]*('1° Quincena'!H14+'2° Quincena'!J14)/30,0),0)</f>
        <v>0</v>
      </c>
      <c r="P14" s="33"/>
      <c r="Q14" s="35">
        <f t="shared" si="6"/>
        <v>0</v>
      </c>
      <c r="R14" s="34">
        <f>(Q14-O14+'1° Quincena'!O14-'1° Quincena'!M14)*'V. datos'!$B$7</f>
        <v>0</v>
      </c>
      <c r="S14" s="34">
        <f>(Q14-O14+'1° Quincena'!O14-'1° Quincena'!M14)*'V. datos'!$B$8</f>
        <v>0</v>
      </c>
      <c r="T14" s="34">
        <f>+VLOOKUP('1° Quincena'!O14+'2° Quincena'!Q14,Fondo_pensional[[Valor]:[Aporte fondo pensional]],2,1)*('1° Quincena'!O14+'2° Quincena'!Q14)</f>
        <v>0</v>
      </c>
      <c r="U14" s="33"/>
      <c r="V14" s="33"/>
      <c r="W14" s="33"/>
      <c r="X14" s="34">
        <f t="shared" si="13"/>
        <v>0</v>
      </c>
      <c r="Y14" s="32"/>
      <c r="Z14" s="35">
        <f t="shared" si="14"/>
        <v>0</v>
      </c>
      <c r="AA14" s="36">
        <f t="shared" si="15"/>
        <v>0</v>
      </c>
      <c r="AC14" s="102">
        <f>SUM('1° Quincena'!O14,'2° Quincena'!Q14)</f>
        <v>0</v>
      </c>
      <c r="AD14" s="93">
        <f t="shared" si="7"/>
        <v>0</v>
      </c>
      <c r="AE14" s="63"/>
      <c r="AF14" s="63"/>
      <c r="AG14" s="66">
        <f t="shared" si="8"/>
        <v>0</v>
      </c>
      <c r="AH14" s="48"/>
      <c r="AI14" s="48"/>
      <c r="AJ14" s="48"/>
      <c r="AK14" s="48"/>
      <c r="AL14" s="48"/>
      <c r="AM14" s="75"/>
      <c r="AN14" s="53">
        <f>MIN(AM14*AC14*'V. datos'!$F$14,'V. datos'!$E$14*Cifras_2013[UVT])</f>
        <v>0</v>
      </c>
      <c r="AO14" s="48"/>
      <c r="AP14" s="53">
        <f t="shared" si="9"/>
        <v>0</v>
      </c>
      <c r="AQ14" s="48"/>
      <c r="AR14" s="48"/>
      <c r="AS14" s="53">
        <f>+MIN(SUM(AP14:AR14),AC14*Pension_AFC[Pensión y AFC])</f>
        <v>0</v>
      </c>
      <c r="AT14" s="48"/>
      <c r="AU14" s="48"/>
      <c r="AV14" s="48"/>
      <c r="AW14" s="48"/>
      <c r="AX14" s="48"/>
      <c r="AY14" s="48"/>
      <c r="AZ14" s="48"/>
      <c r="BA14" s="48"/>
      <c r="BB14" s="48"/>
      <c r="BC14" s="59">
        <f t="shared" si="3"/>
        <v>0</v>
      </c>
      <c r="BD14" s="53">
        <f>+MIN(BC14*Subtotal_1[Porcentaje],Cifras_2013[UVT]*Subtotal_1[Cantidad de UVT])</f>
        <v>0</v>
      </c>
      <c r="BE14" s="59">
        <f t="shared" si="10"/>
        <v>0</v>
      </c>
      <c r="BF14" s="58">
        <f>+BE14/Cifras_2013[UVT]</f>
        <v>0</v>
      </c>
      <c r="BG14" s="58">
        <f>IF(BF14&gt;0,(BF14-VLOOKUP(BF14-0.0001,Retencion_basica[],1,1))*VLOOKUP(BF14-0.0001,Retencion_basica[],3,1)+VLOOKUP(BF14-0.0001,Retencion_basica[],4,1),0)</f>
        <v>0</v>
      </c>
      <c r="BH14" s="58">
        <f>+BG14*Cifras_2013[UVT]</f>
        <v>0</v>
      </c>
      <c r="BI14" s="65">
        <f t="shared" si="11"/>
        <v>0</v>
      </c>
      <c r="BJ14" s="66">
        <f>+SUM('2° Quincena'!R14:T14)</f>
        <v>0</v>
      </c>
      <c r="BK14" s="48"/>
      <c r="BL14" s="48"/>
      <c r="BM14" s="48"/>
      <c r="BN14" s="59">
        <f t="shared" si="4"/>
        <v>0</v>
      </c>
      <c r="BO14" s="58">
        <f>+BN14/Cifras_2013[UVT]</f>
        <v>0</v>
      </c>
      <c r="BP14" s="53">
        <f>IF(BO14&lt;Retencion_minima_alta[Desde],VLOOKUP(BO14,Retencion_minima[],3,1),BO14*Retencion_minima_alta[Tarifa]+Retencion_minima_alta[Adicional])</f>
        <v>0</v>
      </c>
      <c r="BQ14" s="53">
        <f>+BP14*Cifras_2013[UVT]</f>
        <v>0</v>
      </c>
      <c r="BR14" s="103">
        <f t="shared" si="12"/>
        <v>0</v>
      </c>
      <c r="BS14" s="9"/>
    </row>
    <row r="15" spans="1:71" x14ac:dyDescent="0.2">
      <c r="A15" s="6">
        <v>6</v>
      </c>
      <c r="B15" s="38" t="str">
        <f>IF('1° Quincena'!B15="","",'1° Quincena'!B15)</f>
        <v/>
      </c>
      <c r="C15" s="38" t="str">
        <f>IF('1° Quincena'!C15="","",'1° Quincena'!C15)</f>
        <v/>
      </c>
      <c r="D15" s="38" t="str">
        <f>IF('1° Quincena'!D15="","",'1° Quincena'!D15)</f>
        <v/>
      </c>
      <c r="E15" s="38" t="str">
        <f>IF('1° Quincena'!E15="","",'1° Quincena'!E15)</f>
        <v/>
      </c>
      <c r="F15" s="38" t="str">
        <f>IF('1° Quincena'!F15="","",'1° Quincena'!F15)</f>
        <v/>
      </c>
      <c r="G15" s="7"/>
      <c r="H15" s="31" t="str">
        <f>IF(G15="","",VLOOKUP(G15,Riesgo_ARL[],2,0))</f>
        <v/>
      </c>
      <c r="I15" s="120">
        <f>+'1° Quincena'!G15</f>
        <v>0</v>
      </c>
      <c r="J15" s="8"/>
      <c r="K15" s="39">
        <f>'1° Quincena'!I15</f>
        <v>0</v>
      </c>
      <c r="L15" s="34">
        <f t="shared" si="5"/>
        <v>0</v>
      </c>
      <c r="M15" s="33"/>
      <c r="N15" s="33"/>
      <c r="O15" s="34">
        <f>IF(I15=0,IF(K15&lt;2*Cifras_2013[SMLMV],Cifras_2013[AUX TRANSP]*('1° Quincena'!H15+'2° Quincena'!J15)/30,0),0)</f>
        <v>0</v>
      </c>
      <c r="P15" s="33"/>
      <c r="Q15" s="35">
        <f t="shared" si="6"/>
        <v>0</v>
      </c>
      <c r="R15" s="34">
        <f>(Q15-O15+'1° Quincena'!O15-'1° Quincena'!M15)*'V. datos'!$B$7</f>
        <v>0</v>
      </c>
      <c r="S15" s="34">
        <f>(Q15-O15+'1° Quincena'!O15-'1° Quincena'!M15)*'V. datos'!$B$8</f>
        <v>0</v>
      </c>
      <c r="T15" s="34">
        <f>+VLOOKUP('1° Quincena'!O15+'2° Quincena'!Q15,Fondo_pensional[[Valor]:[Aporte fondo pensional]],2,1)*('1° Quincena'!O15+'2° Quincena'!Q15)</f>
        <v>0</v>
      </c>
      <c r="U15" s="33"/>
      <c r="V15" s="33"/>
      <c r="W15" s="33"/>
      <c r="X15" s="34">
        <f t="shared" si="13"/>
        <v>0</v>
      </c>
      <c r="Y15" s="32"/>
      <c r="Z15" s="35">
        <f t="shared" si="14"/>
        <v>0</v>
      </c>
      <c r="AA15" s="36">
        <f t="shared" si="15"/>
        <v>0</v>
      </c>
      <c r="AC15" s="102">
        <f>SUM('1° Quincena'!O15,'2° Quincena'!Q15)</f>
        <v>0</v>
      </c>
      <c r="AD15" s="93">
        <f t="shared" si="7"/>
        <v>0</v>
      </c>
      <c r="AE15" s="63"/>
      <c r="AF15" s="63"/>
      <c r="AG15" s="66">
        <f t="shared" si="8"/>
        <v>0</v>
      </c>
      <c r="AH15" s="48"/>
      <c r="AI15" s="48"/>
      <c r="AJ15" s="48"/>
      <c r="AK15" s="48"/>
      <c r="AL15" s="48"/>
      <c r="AM15" s="75"/>
      <c r="AN15" s="53">
        <f>MIN(AM15*AC15*'V. datos'!$F$14,'V. datos'!$E$14*Cifras_2013[UVT])</f>
        <v>0</v>
      </c>
      <c r="AO15" s="48"/>
      <c r="AP15" s="53">
        <f t="shared" si="9"/>
        <v>0</v>
      </c>
      <c r="AQ15" s="48"/>
      <c r="AR15" s="48"/>
      <c r="AS15" s="53">
        <f>+MIN(SUM(AP15:AR15),AC15*Pension_AFC[Pensión y AFC])</f>
        <v>0</v>
      </c>
      <c r="AT15" s="48"/>
      <c r="AU15" s="48"/>
      <c r="AV15" s="48"/>
      <c r="AW15" s="48"/>
      <c r="AX15" s="48"/>
      <c r="AY15" s="48"/>
      <c r="AZ15" s="48"/>
      <c r="BA15" s="48"/>
      <c r="BB15" s="48"/>
      <c r="BC15" s="59">
        <f t="shared" si="3"/>
        <v>0</v>
      </c>
      <c r="BD15" s="53">
        <f>+MIN(BC15*Subtotal_1[Porcentaje],Cifras_2013[UVT]*Subtotal_1[Cantidad de UVT])</f>
        <v>0</v>
      </c>
      <c r="BE15" s="59">
        <f t="shared" si="10"/>
        <v>0</v>
      </c>
      <c r="BF15" s="58">
        <f>+BE15/Cifras_2013[UVT]</f>
        <v>0</v>
      </c>
      <c r="BG15" s="58">
        <f>IF(BF15&gt;0,(BF15-VLOOKUP(BF15-0.0001,Retencion_basica[],1,1))*VLOOKUP(BF15-0.0001,Retencion_basica[],3,1)+VLOOKUP(BF15-0.0001,Retencion_basica[],4,1),0)</f>
        <v>0</v>
      </c>
      <c r="BH15" s="58">
        <f>+BG15*Cifras_2013[UVT]</f>
        <v>0</v>
      </c>
      <c r="BI15" s="65">
        <f t="shared" si="11"/>
        <v>0</v>
      </c>
      <c r="BJ15" s="66">
        <f>+SUM('2° Quincena'!R15:T15)</f>
        <v>0</v>
      </c>
      <c r="BK15" s="48"/>
      <c r="BL15" s="48"/>
      <c r="BM15" s="48"/>
      <c r="BN15" s="59">
        <f t="shared" si="4"/>
        <v>0</v>
      </c>
      <c r="BO15" s="58">
        <f>+BN15/Cifras_2013[UVT]</f>
        <v>0</v>
      </c>
      <c r="BP15" s="53">
        <f>IF(BO15&lt;Retencion_minima_alta[Desde],VLOOKUP(BO15,Retencion_minima[],3,1),BO15*Retencion_minima_alta[Tarifa]+Retencion_minima_alta[Adicional])</f>
        <v>0</v>
      </c>
      <c r="BQ15" s="53">
        <f>+BP15*Cifras_2013[UVT]</f>
        <v>0</v>
      </c>
      <c r="BR15" s="103">
        <f t="shared" si="12"/>
        <v>0</v>
      </c>
      <c r="BS15" s="9"/>
    </row>
    <row r="16" spans="1:71" x14ac:dyDescent="0.2">
      <c r="A16" s="6">
        <v>7</v>
      </c>
      <c r="B16" s="38" t="str">
        <f>IF('1° Quincena'!B16="","",'1° Quincena'!B16)</f>
        <v/>
      </c>
      <c r="C16" s="38" t="str">
        <f>IF('1° Quincena'!C16="","",'1° Quincena'!C16)</f>
        <v/>
      </c>
      <c r="D16" s="38" t="str">
        <f>IF('1° Quincena'!D16="","",'1° Quincena'!D16)</f>
        <v/>
      </c>
      <c r="E16" s="38" t="str">
        <f>IF('1° Quincena'!E16="","",'1° Quincena'!E16)</f>
        <v/>
      </c>
      <c r="F16" s="38" t="str">
        <f>IF('1° Quincena'!F16="","",'1° Quincena'!F16)</f>
        <v/>
      </c>
      <c r="G16" s="7"/>
      <c r="H16" s="31" t="str">
        <f>IF(G16="","",VLOOKUP(G16,Riesgo_ARL[],2,0))</f>
        <v/>
      </c>
      <c r="I16" s="120">
        <f>+'1° Quincena'!G16</f>
        <v>0</v>
      </c>
      <c r="J16" s="8"/>
      <c r="K16" s="39">
        <f>'1° Quincena'!I16</f>
        <v>0</v>
      </c>
      <c r="L16" s="34">
        <f t="shared" si="5"/>
        <v>0</v>
      </c>
      <c r="M16" s="33"/>
      <c r="N16" s="33"/>
      <c r="O16" s="34">
        <f>IF(I16=0,IF(K16&lt;2*Cifras_2013[SMLMV],Cifras_2013[AUX TRANSP]*('1° Quincena'!H16+'2° Quincena'!J16)/30,0),0)</f>
        <v>0</v>
      </c>
      <c r="P16" s="33"/>
      <c r="Q16" s="35">
        <f t="shared" si="6"/>
        <v>0</v>
      </c>
      <c r="R16" s="34">
        <f>(Q16-O16+'1° Quincena'!O16-'1° Quincena'!M16)*'V. datos'!$B$7</f>
        <v>0</v>
      </c>
      <c r="S16" s="34">
        <f>(Q16-O16+'1° Quincena'!O16-'1° Quincena'!M16)*'V. datos'!$B$8</f>
        <v>0</v>
      </c>
      <c r="T16" s="34">
        <f>+VLOOKUP('1° Quincena'!O16+'2° Quincena'!Q16,Fondo_pensional[[Valor]:[Aporte fondo pensional]],2,1)*('1° Quincena'!O16+'2° Quincena'!Q16)</f>
        <v>0</v>
      </c>
      <c r="U16" s="33"/>
      <c r="V16" s="33"/>
      <c r="W16" s="33"/>
      <c r="X16" s="34">
        <f t="shared" si="13"/>
        <v>0</v>
      </c>
      <c r="Y16" s="32"/>
      <c r="Z16" s="35">
        <f t="shared" si="14"/>
        <v>0</v>
      </c>
      <c r="AA16" s="36">
        <f t="shared" si="15"/>
        <v>0</v>
      </c>
      <c r="AC16" s="102">
        <f>SUM('1° Quincena'!O16,'2° Quincena'!Q16)</f>
        <v>0</v>
      </c>
      <c r="AD16" s="93">
        <f t="shared" si="7"/>
        <v>0</v>
      </c>
      <c r="AE16" s="63"/>
      <c r="AF16" s="63"/>
      <c r="AG16" s="66">
        <f t="shared" si="8"/>
        <v>0</v>
      </c>
      <c r="AH16" s="48"/>
      <c r="AI16" s="48"/>
      <c r="AJ16" s="48"/>
      <c r="AK16" s="48"/>
      <c r="AL16" s="48"/>
      <c r="AM16" s="75"/>
      <c r="AN16" s="53">
        <f>MIN(AM16*AC16*'V. datos'!$F$14,'V. datos'!$E$14*Cifras_2013[UVT])</f>
        <v>0</v>
      </c>
      <c r="AO16" s="48"/>
      <c r="AP16" s="53">
        <f t="shared" si="9"/>
        <v>0</v>
      </c>
      <c r="AQ16" s="48"/>
      <c r="AR16" s="48"/>
      <c r="AS16" s="53">
        <f>+MIN(SUM(AP16:AR16),AC16*Pension_AFC[Pensión y AFC])</f>
        <v>0</v>
      </c>
      <c r="AT16" s="48"/>
      <c r="AU16" s="48"/>
      <c r="AV16" s="48"/>
      <c r="AW16" s="48"/>
      <c r="AX16" s="48"/>
      <c r="AY16" s="48"/>
      <c r="AZ16" s="48"/>
      <c r="BA16" s="48"/>
      <c r="BB16" s="48"/>
      <c r="BC16" s="59">
        <f t="shared" si="3"/>
        <v>0</v>
      </c>
      <c r="BD16" s="53">
        <f>+MIN(BC16*Subtotal_1[Porcentaje],Cifras_2013[UVT]*Subtotal_1[Cantidad de UVT])</f>
        <v>0</v>
      </c>
      <c r="BE16" s="59">
        <f t="shared" si="10"/>
        <v>0</v>
      </c>
      <c r="BF16" s="58">
        <f>+BE16/Cifras_2013[UVT]</f>
        <v>0</v>
      </c>
      <c r="BG16" s="58">
        <f>IF(BF16&gt;0,(BF16-VLOOKUP(BF16-0.0001,Retencion_basica[],1,1))*VLOOKUP(BF16-0.0001,Retencion_basica[],3,1)+VLOOKUP(BF16-0.0001,Retencion_basica[],4,1),0)</f>
        <v>0</v>
      </c>
      <c r="BH16" s="58">
        <f>+BG16*Cifras_2013[UVT]</f>
        <v>0</v>
      </c>
      <c r="BI16" s="65">
        <f t="shared" si="11"/>
        <v>0</v>
      </c>
      <c r="BJ16" s="66">
        <f>+SUM('2° Quincena'!R16:T16)</f>
        <v>0</v>
      </c>
      <c r="BK16" s="48"/>
      <c r="BL16" s="48"/>
      <c r="BM16" s="48"/>
      <c r="BN16" s="59">
        <f t="shared" si="4"/>
        <v>0</v>
      </c>
      <c r="BO16" s="58">
        <f>+BN16/Cifras_2013[UVT]</f>
        <v>0</v>
      </c>
      <c r="BP16" s="53">
        <f>IF(BO16&lt;Retencion_minima_alta[Desde],VLOOKUP(BO16,Retencion_minima[],3,1),BO16*Retencion_minima_alta[Tarifa]+Retencion_minima_alta[Adicional])</f>
        <v>0</v>
      </c>
      <c r="BQ16" s="53">
        <f>+BP16*Cifras_2013[UVT]</f>
        <v>0</v>
      </c>
      <c r="BR16" s="103">
        <f t="shared" si="12"/>
        <v>0</v>
      </c>
      <c r="BS16" s="9"/>
    </row>
    <row r="17" spans="1:71" x14ac:dyDescent="0.2">
      <c r="A17" s="6">
        <v>8</v>
      </c>
      <c r="B17" s="38" t="str">
        <f>IF('1° Quincena'!B17="","",'1° Quincena'!B17)</f>
        <v/>
      </c>
      <c r="C17" s="38" t="str">
        <f>IF('1° Quincena'!C17="","",'1° Quincena'!C17)</f>
        <v/>
      </c>
      <c r="D17" s="38" t="str">
        <f>IF('1° Quincena'!D17="","",'1° Quincena'!D17)</f>
        <v/>
      </c>
      <c r="E17" s="38" t="str">
        <f>IF('1° Quincena'!E17="","",'1° Quincena'!E17)</f>
        <v/>
      </c>
      <c r="F17" s="38" t="str">
        <f>IF('1° Quincena'!F17="","",'1° Quincena'!F17)</f>
        <v/>
      </c>
      <c r="G17" s="7"/>
      <c r="H17" s="31" t="str">
        <f>IF(G17="","",VLOOKUP(G17,Riesgo_ARL[],2,0))</f>
        <v/>
      </c>
      <c r="I17" s="120">
        <f>+'1° Quincena'!G17</f>
        <v>0</v>
      </c>
      <c r="J17" s="8"/>
      <c r="K17" s="39">
        <f>'1° Quincena'!I17</f>
        <v>0</v>
      </c>
      <c r="L17" s="34">
        <f t="shared" si="5"/>
        <v>0</v>
      </c>
      <c r="M17" s="33"/>
      <c r="N17" s="33"/>
      <c r="O17" s="34">
        <f>IF(I17=0,IF(K17&lt;2*Cifras_2013[SMLMV],Cifras_2013[AUX TRANSP]*('1° Quincena'!H17+'2° Quincena'!J17)/30,0),0)</f>
        <v>0</v>
      </c>
      <c r="P17" s="33"/>
      <c r="Q17" s="35">
        <f t="shared" si="6"/>
        <v>0</v>
      </c>
      <c r="R17" s="34">
        <f>(Q17-O17+'1° Quincena'!O17-'1° Quincena'!M17)*'V. datos'!$B$7</f>
        <v>0</v>
      </c>
      <c r="S17" s="34">
        <f>(Q17-O17+'1° Quincena'!O17-'1° Quincena'!M17)*'V. datos'!$B$8</f>
        <v>0</v>
      </c>
      <c r="T17" s="34">
        <f>+VLOOKUP('1° Quincena'!O17+'2° Quincena'!Q17,Fondo_pensional[[Valor]:[Aporte fondo pensional]],2,1)*('1° Quincena'!O17+'2° Quincena'!Q17)</f>
        <v>0</v>
      </c>
      <c r="U17" s="33"/>
      <c r="V17" s="33"/>
      <c r="W17" s="33"/>
      <c r="X17" s="34">
        <f t="shared" si="13"/>
        <v>0</v>
      </c>
      <c r="Y17" s="32"/>
      <c r="Z17" s="35">
        <f t="shared" si="14"/>
        <v>0</v>
      </c>
      <c r="AA17" s="36">
        <f t="shared" si="15"/>
        <v>0</v>
      </c>
      <c r="AC17" s="102">
        <f>SUM('1° Quincena'!O17,'2° Quincena'!Q17)</f>
        <v>0</v>
      </c>
      <c r="AD17" s="93">
        <f t="shared" si="7"/>
        <v>0</v>
      </c>
      <c r="AE17" s="63"/>
      <c r="AF17" s="63"/>
      <c r="AG17" s="66">
        <f t="shared" si="8"/>
        <v>0</v>
      </c>
      <c r="AH17" s="48"/>
      <c r="AI17" s="48"/>
      <c r="AJ17" s="48"/>
      <c r="AK17" s="48"/>
      <c r="AL17" s="48"/>
      <c r="AM17" s="75"/>
      <c r="AN17" s="53">
        <f>MIN(AM17*AC17*'V. datos'!$F$14,'V. datos'!$E$14*Cifras_2013[UVT])</f>
        <v>0</v>
      </c>
      <c r="AO17" s="48"/>
      <c r="AP17" s="53">
        <f t="shared" si="9"/>
        <v>0</v>
      </c>
      <c r="AQ17" s="48"/>
      <c r="AR17" s="48"/>
      <c r="AS17" s="53">
        <f>+MIN(SUM(AP17:AR17),AC17*Pension_AFC[Pensión y AFC])</f>
        <v>0</v>
      </c>
      <c r="AT17" s="48"/>
      <c r="AU17" s="48"/>
      <c r="AV17" s="48"/>
      <c r="AW17" s="48"/>
      <c r="AX17" s="48"/>
      <c r="AY17" s="48"/>
      <c r="AZ17" s="48"/>
      <c r="BA17" s="48"/>
      <c r="BB17" s="48"/>
      <c r="BC17" s="59">
        <f t="shared" si="3"/>
        <v>0</v>
      </c>
      <c r="BD17" s="53">
        <f>+MIN(BC17*Subtotal_1[Porcentaje],Cifras_2013[UVT]*Subtotal_1[Cantidad de UVT])</f>
        <v>0</v>
      </c>
      <c r="BE17" s="59">
        <f t="shared" si="10"/>
        <v>0</v>
      </c>
      <c r="BF17" s="58">
        <f>+BE17/Cifras_2013[UVT]</f>
        <v>0</v>
      </c>
      <c r="BG17" s="58">
        <f>IF(BF17&gt;0,(BF17-VLOOKUP(BF17-0.0001,Retencion_basica[],1,1))*VLOOKUP(BF17-0.0001,Retencion_basica[],3,1)+VLOOKUP(BF17-0.0001,Retencion_basica[],4,1),0)</f>
        <v>0</v>
      </c>
      <c r="BH17" s="58">
        <f>+BG17*Cifras_2013[UVT]</f>
        <v>0</v>
      </c>
      <c r="BI17" s="65">
        <f t="shared" si="11"/>
        <v>0</v>
      </c>
      <c r="BJ17" s="66">
        <f>+SUM('2° Quincena'!R17:T17)</f>
        <v>0</v>
      </c>
      <c r="BK17" s="48"/>
      <c r="BL17" s="48"/>
      <c r="BM17" s="48"/>
      <c r="BN17" s="59">
        <f t="shared" si="4"/>
        <v>0</v>
      </c>
      <c r="BO17" s="58">
        <f>+BN17/Cifras_2013[UVT]</f>
        <v>0</v>
      </c>
      <c r="BP17" s="53">
        <f>IF(BO17&lt;Retencion_minima_alta[Desde],VLOOKUP(BO17,Retencion_minima[],3,1),BO17*Retencion_minima_alta[Tarifa]+Retencion_minima_alta[Adicional])</f>
        <v>0</v>
      </c>
      <c r="BQ17" s="53">
        <f>+BP17*Cifras_2013[UVT]</f>
        <v>0</v>
      </c>
      <c r="BR17" s="103">
        <f t="shared" si="12"/>
        <v>0</v>
      </c>
      <c r="BS17" s="9"/>
    </row>
    <row r="18" spans="1:71" x14ac:dyDescent="0.2">
      <c r="A18" s="6">
        <v>9</v>
      </c>
      <c r="B18" s="38" t="str">
        <f>IF('1° Quincena'!B18="","",'1° Quincena'!B18)</f>
        <v/>
      </c>
      <c r="C18" s="38" t="str">
        <f>IF('1° Quincena'!C18="","",'1° Quincena'!C18)</f>
        <v/>
      </c>
      <c r="D18" s="38" t="str">
        <f>IF('1° Quincena'!D18="","",'1° Quincena'!D18)</f>
        <v/>
      </c>
      <c r="E18" s="38" t="str">
        <f>IF('1° Quincena'!E18="","",'1° Quincena'!E18)</f>
        <v/>
      </c>
      <c r="F18" s="38" t="str">
        <f>IF('1° Quincena'!F18="","",'1° Quincena'!F18)</f>
        <v/>
      </c>
      <c r="G18" s="7"/>
      <c r="H18" s="31" t="str">
        <f>IF(G18="","",VLOOKUP(G18,Riesgo_ARL[],2,0))</f>
        <v/>
      </c>
      <c r="I18" s="120">
        <f>+'1° Quincena'!G18</f>
        <v>0</v>
      </c>
      <c r="J18" s="8"/>
      <c r="K18" s="39">
        <f>'1° Quincena'!I18</f>
        <v>0</v>
      </c>
      <c r="L18" s="34">
        <f t="shared" si="5"/>
        <v>0</v>
      </c>
      <c r="M18" s="33"/>
      <c r="N18" s="33"/>
      <c r="O18" s="34">
        <f>IF(I18=0,IF(K18&lt;2*Cifras_2013[SMLMV],Cifras_2013[AUX TRANSP]*('1° Quincena'!H18+'2° Quincena'!J18)/30,0),0)</f>
        <v>0</v>
      </c>
      <c r="P18" s="33"/>
      <c r="Q18" s="35">
        <f t="shared" si="6"/>
        <v>0</v>
      </c>
      <c r="R18" s="34">
        <f>(Q18-O18+'1° Quincena'!O18-'1° Quincena'!M18)*'V. datos'!$B$7</f>
        <v>0</v>
      </c>
      <c r="S18" s="34">
        <f>(Q18-O18+'1° Quincena'!O18-'1° Quincena'!M18)*'V. datos'!$B$8</f>
        <v>0</v>
      </c>
      <c r="T18" s="34">
        <f>+VLOOKUP('1° Quincena'!O18+'2° Quincena'!Q18,Fondo_pensional[[Valor]:[Aporte fondo pensional]],2,1)*('1° Quincena'!O18+'2° Quincena'!Q18)</f>
        <v>0</v>
      </c>
      <c r="U18" s="33"/>
      <c r="V18" s="33"/>
      <c r="W18" s="33"/>
      <c r="X18" s="34">
        <f t="shared" si="13"/>
        <v>0</v>
      </c>
      <c r="Y18" s="32"/>
      <c r="Z18" s="35">
        <f t="shared" si="14"/>
        <v>0</v>
      </c>
      <c r="AA18" s="36">
        <f t="shared" si="15"/>
        <v>0</v>
      </c>
      <c r="AC18" s="102">
        <f>SUM('1° Quincena'!O18,'2° Quincena'!Q18)</f>
        <v>0</v>
      </c>
      <c r="AD18" s="93">
        <f t="shared" si="7"/>
        <v>0</v>
      </c>
      <c r="AE18" s="63"/>
      <c r="AF18" s="63"/>
      <c r="AG18" s="66">
        <f t="shared" si="8"/>
        <v>0</v>
      </c>
      <c r="AH18" s="48"/>
      <c r="AI18" s="48"/>
      <c r="AJ18" s="48"/>
      <c r="AK18" s="48"/>
      <c r="AL18" s="48"/>
      <c r="AM18" s="75"/>
      <c r="AN18" s="53">
        <f>MIN(AM18*AC18*'V. datos'!$F$14,'V. datos'!$E$14*Cifras_2013[UVT])</f>
        <v>0</v>
      </c>
      <c r="AO18" s="48"/>
      <c r="AP18" s="53">
        <f t="shared" si="9"/>
        <v>0</v>
      </c>
      <c r="AQ18" s="48"/>
      <c r="AR18" s="48"/>
      <c r="AS18" s="53">
        <f>+MIN(SUM(AP18:AR18),AC18*Pension_AFC[Pensión y AFC])</f>
        <v>0</v>
      </c>
      <c r="AT18" s="48"/>
      <c r="AU18" s="48"/>
      <c r="AV18" s="48"/>
      <c r="AW18" s="48"/>
      <c r="AX18" s="48"/>
      <c r="AY18" s="48"/>
      <c r="AZ18" s="48"/>
      <c r="BA18" s="48"/>
      <c r="BB18" s="48"/>
      <c r="BC18" s="59">
        <f t="shared" si="3"/>
        <v>0</v>
      </c>
      <c r="BD18" s="53">
        <f>+MIN(BC18*Subtotal_1[Porcentaje],Cifras_2013[UVT]*Subtotal_1[Cantidad de UVT])</f>
        <v>0</v>
      </c>
      <c r="BE18" s="59">
        <f t="shared" si="10"/>
        <v>0</v>
      </c>
      <c r="BF18" s="58">
        <f>+BE18/Cifras_2013[UVT]</f>
        <v>0</v>
      </c>
      <c r="BG18" s="58">
        <f>IF(BF18&gt;0,(BF18-VLOOKUP(BF18-0.0001,Retencion_basica[],1,1))*VLOOKUP(BF18-0.0001,Retencion_basica[],3,1)+VLOOKUP(BF18-0.0001,Retencion_basica[],4,1),0)</f>
        <v>0</v>
      </c>
      <c r="BH18" s="58">
        <f>+BG18*Cifras_2013[UVT]</f>
        <v>0</v>
      </c>
      <c r="BI18" s="65">
        <f t="shared" si="11"/>
        <v>0</v>
      </c>
      <c r="BJ18" s="66">
        <f>+SUM('2° Quincena'!R18:T18)</f>
        <v>0</v>
      </c>
      <c r="BK18" s="48"/>
      <c r="BL18" s="48"/>
      <c r="BM18" s="48"/>
      <c r="BN18" s="59">
        <f t="shared" si="4"/>
        <v>0</v>
      </c>
      <c r="BO18" s="58">
        <f>+BN18/Cifras_2013[UVT]</f>
        <v>0</v>
      </c>
      <c r="BP18" s="53">
        <f>IF(BO18&lt;Retencion_minima_alta[Desde],VLOOKUP(BO18,Retencion_minima[],3,1),BO18*Retencion_minima_alta[Tarifa]+Retencion_minima_alta[Adicional])</f>
        <v>0</v>
      </c>
      <c r="BQ18" s="53">
        <f>+BP18*Cifras_2013[UVT]</f>
        <v>0</v>
      </c>
      <c r="BR18" s="103">
        <f t="shared" si="12"/>
        <v>0</v>
      </c>
      <c r="BS18" s="9"/>
    </row>
    <row r="19" spans="1:71" x14ac:dyDescent="0.2">
      <c r="A19" s="6">
        <v>10</v>
      </c>
      <c r="B19" s="38" t="str">
        <f>IF('1° Quincena'!B19="","",'1° Quincena'!B19)</f>
        <v/>
      </c>
      <c r="C19" s="38" t="str">
        <f>IF('1° Quincena'!C19="","",'1° Quincena'!C19)</f>
        <v/>
      </c>
      <c r="D19" s="38" t="str">
        <f>IF('1° Quincena'!D19="","",'1° Quincena'!D19)</f>
        <v/>
      </c>
      <c r="E19" s="38" t="str">
        <f>IF('1° Quincena'!E19="","",'1° Quincena'!E19)</f>
        <v/>
      </c>
      <c r="F19" s="38" t="str">
        <f>IF('1° Quincena'!F19="","",'1° Quincena'!F19)</f>
        <v/>
      </c>
      <c r="G19" s="7"/>
      <c r="H19" s="31" t="str">
        <f>IF(G19="","",VLOOKUP(G19,Riesgo_ARL[],2,0))</f>
        <v/>
      </c>
      <c r="I19" s="120">
        <f>+'1° Quincena'!G19</f>
        <v>0</v>
      </c>
      <c r="J19" s="8"/>
      <c r="K19" s="39">
        <f>'1° Quincena'!I19</f>
        <v>0</v>
      </c>
      <c r="L19" s="34">
        <f t="shared" si="5"/>
        <v>0</v>
      </c>
      <c r="M19" s="33"/>
      <c r="N19" s="33"/>
      <c r="O19" s="34">
        <f>IF(I19=0,IF(K19&lt;2*Cifras_2013[SMLMV],Cifras_2013[AUX TRANSP]*('1° Quincena'!H19+'2° Quincena'!J19)/30,0),0)</f>
        <v>0</v>
      </c>
      <c r="P19" s="33"/>
      <c r="Q19" s="35">
        <f t="shared" si="6"/>
        <v>0</v>
      </c>
      <c r="R19" s="34">
        <f>(Q19-O19+'1° Quincena'!O19-'1° Quincena'!M19)*'V. datos'!$B$7</f>
        <v>0</v>
      </c>
      <c r="S19" s="34">
        <f>(Q19-O19+'1° Quincena'!O19-'1° Quincena'!M19)*'V. datos'!$B$8</f>
        <v>0</v>
      </c>
      <c r="T19" s="34">
        <f>+VLOOKUP('1° Quincena'!O19+'2° Quincena'!Q19,Fondo_pensional[[Valor]:[Aporte fondo pensional]],2,1)*('1° Quincena'!O19+'2° Quincena'!Q19)</f>
        <v>0</v>
      </c>
      <c r="U19" s="33"/>
      <c r="V19" s="33"/>
      <c r="W19" s="33"/>
      <c r="X19" s="34">
        <f t="shared" si="13"/>
        <v>0</v>
      </c>
      <c r="Y19" s="32"/>
      <c r="Z19" s="35">
        <f t="shared" si="14"/>
        <v>0</v>
      </c>
      <c r="AA19" s="36">
        <f t="shared" si="15"/>
        <v>0</v>
      </c>
      <c r="AC19" s="102">
        <f>SUM('1° Quincena'!O19,'2° Quincena'!Q19)</f>
        <v>0</v>
      </c>
      <c r="AD19" s="93">
        <f t="shared" si="7"/>
        <v>0</v>
      </c>
      <c r="AE19" s="63"/>
      <c r="AF19" s="63"/>
      <c r="AG19" s="66">
        <f t="shared" si="8"/>
        <v>0</v>
      </c>
      <c r="AH19" s="48"/>
      <c r="AI19" s="48"/>
      <c r="AJ19" s="48"/>
      <c r="AK19" s="48"/>
      <c r="AL19" s="48"/>
      <c r="AM19" s="75"/>
      <c r="AN19" s="53">
        <f>MIN(AM19*AC19*'V. datos'!$F$14,'V. datos'!$E$14*Cifras_2013[UVT])</f>
        <v>0</v>
      </c>
      <c r="AO19" s="48"/>
      <c r="AP19" s="53">
        <f t="shared" si="9"/>
        <v>0</v>
      </c>
      <c r="AQ19" s="48"/>
      <c r="AR19" s="48"/>
      <c r="AS19" s="53">
        <f>+MIN(SUM(AP19:AR19),AC19*Pension_AFC[Pensión y AFC])</f>
        <v>0</v>
      </c>
      <c r="AT19" s="48"/>
      <c r="AU19" s="48"/>
      <c r="AV19" s="48"/>
      <c r="AW19" s="48"/>
      <c r="AX19" s="48"/>
      <c r="AY19" s="48"/>
      <c r="AZ19" s="48"/>
      <c r="BA19" s="48"/>
      <c r="BB19" s="48"/>
      <c r="BC19" s="59">
        <f t="shared" si="3"/>
        <v>0</v>
      </c>
      <c r="BD19" s="53">
        <f>+MIN(BC19*Subtotal_1[Porcentaje],Cifras_2013[UVT]*Subtotal_1[Cantidad de UVT])</f>
        <v>0</v>
      </c>
      <c r="BE19" s="59">
        <f t="shared" si="10"/>
        <v>0</v>
      </c>
      <c r="BF19" s="58">
        <f>+BE19/Cifras_2013[UVT]</f>
        <v>0</v>
      </c>
      <c r="BG19" s="58">
        <f>IF(BF19&gt;0,(BF19-VLOOKUP(BF19-0.0001,Retencion_basica[],1,1))*VLOOKUP(BF19-0.0001,Retencion_basica[],3,1)+VLOOKUP(BF19-0.0001,Retencion_basica[],4,1),0)</f>
        <v>0</v>
      </c>
      <c r="BH19" s="58">
        <f>+BG19*Cifras_2013[UVT]</f>
        <v>0</v>
      </c>
      <c r="BI19" s="65">
        <f t="shared" si="11"/>
        <v>0</v>
      </c>
      <c r="BJ19" s="66">
        <f>+SUM('2° Quincena'!R19:T19)</f>
        <v>0</v>
      </c>
      <c r="BK19" s="48"/>
      <c r="BL19" s="48"/>
      <c r="BM19" s="48"/>
      <c r="BN19" s="59">
        <f t="shared" si="4"/>
        <v>0</v>
      </c>
      <c r="BO19" s="58">
        <f>+BN19/Cifras_2013[UVT]</f>
        <v>0</v>
      </c>
      <c r="BP19" s="53">
        <f>IF(BO19&lt;Retencion_minima_alta[Desde],VLOOKUP(BO19,Retencion_minima[],3,1),BO19*Retencion_minima_alta[Tarifa]+Retencion_minima_alta[Adicional])</f>
        <v>0</v>
      </c>
      <c r="BQ19" s="53">
        <f>+BP19*Cifras_2013[UVT]</f>
        <v>0</v>
      </c>
      <c r="BR19" s="103">
        <f t="shared" si="12"/>
        <v>0</v>
      </c>
      <c r="BS19" s="9"/>
    </row>
    <row r="20" spans="1:71" x14ac:dyDescent="0.2">
      <c r="A20" s="6">
        <v>11</v>
      </c>
      <c r="B20" s="38" t="str">
        <f>IF('1° Quincena'!B20="","",'1° Quincena'!B20)</f>
        <v/>
      </c>
      <c r="C20" s="38" t="str">
        <f>IF('1° Quincena'!C20="","",'1° Quincena'!C20)</f>
        <v/>
      </c>
      <c r="D20" s="38" t="str">
        <f>IF('1° Quincena'!D20="","",'1° Quincena'!D20)</f>
        <v/>
      </c>
      <c r="E20" s="38" t="str">
        <f>IF('1° Quincena'!E20="","",'1° Quincena'!E20)</f>
        <v/>
      </c>
      <c r="F20" s="38" t="str">
        <f>IF('1° Quincena'!F20="","",'1° Quincena'!F20)</f>
        <v/>
      </c>
      <c r="G20" s="7"/>
      <c r="H20" s="31" t="str">
        <f>IF(G20="","",VLOOKUP(G20,Riesgo_ARL[],2,0))</f>
        <v/>
      </c>
      <c r="I20" s="120">
        <f>+'1° Quincena'!G20</f>
        <v>0</v>
      </c>
      <c r="J20" s="8"/>
      <c r="K20" s="39">
        <f>'1° Quincena'!I20</f>
        <v>0</v>
      </c>
      <c r="L20" s="34">
        <f t="shared" si="5"/>
        <v>0</v>
      </c>
      <c r="M20" s="33"/>
      <c r="N20" s="33"/>
      <c r="O20" s="34">
        <f>IF(I20=0,IF(K20&lt;2*Cifras_2013[SMLMV],Cifras_2013[AUX TRANSP]*('1° Quincena'!H20+'2° Quincena'!J20)/30,0),0)</f>
        <v>0</v>
      </c>
      <c r="P20" s="33"/>
      <c r="Q20" s="35">
        <f t="shared" si="6"/>
        <v>0</v>
      </c>
      <c r="R20" s="34">
        <f>(Q20-O20+'1° Quincena'!O20-'1° Quincena'!M20)*'V. datos'!$B$7</f>
        <v>0</v>
      </c>
      <c r="S20" s="34">
        <f>(Q20-O20+'1° Quincena'!O20-'1° Quincena'!M20)*'V. datos'!$B$8</f>
        <v>0</v>
      </c>
      <c r="T20" s="34">
        <f>+VLOOKUP('1° Quincena'!O20+'2° Quincena'!Q20,Fondo_pensional[[Valor]:[Aporte fondo pensional]],2,1)*('1° Quincena'!O20+'2° Quincena'!Q20)</f>
        <v>0</v>
      </c>
      <c r="U20" s="33"/>
      <c r="V20" s="33"/>
      <c r="W20" s="33"/>
      <c r="X20" s="34">
        <f t="shared" si="13"/>
        <v>0</v>
      </c>
      <c r="Y20" s="32"/>
      <c r="Z20" s="35">
        <f t="shared" si="14"/>
        <v>0</v>
      </c>
      <c r="AA20" s="36">
        <f t="shared" si="15"/>
        <v>0</v>
      </c>
      <c r="AC20" s="102">
        <f>SUM('1° Quincena'!O20,'2° Quincena'!Q20)</f>
        <v>0</v>
      </c>
      <c r="AD20" s="93">
        <f t="shared" si="7"/>
        <v>0</v>
      </c>
      <c r="AE20" s="63"/>
      <c r="AF20" s="63"/>
      <c r="AG20" s="66">
        <f t="shared" si="8"/>
        <v>0</v>
      </c>
      <c r="AH20" s="48"/>
      <c r="AI20" s="48"/>
      <c r="AJ20" s="48"/>
      <c r="AK20" s="48"/>
      <c r="AL20" s="48"/>
      <c r="AM20" s="75"/>
      <c r="AN20" s="53">
        <f>MIN(AM20*AC20*'V. datos'!$F$14,'V. datos'!$E$14*Cifras_2013[UVT])</f>
        <v>0</v>
      </c>
      <c r="AO20" s="48"/>
      <c r="AP20" s="53">
        <f t="shared" si="9"/>
        <v>0</v>
      </c>
      <c r="AQ20" s="48"/>
      <c r="AR20" s="48"/>
      <c r="AS20" s="53">
        <f>+MIN(SUM(AP20:AR20),AC20*Pension_AFC[Pensión y AFC])</f>
        <v>0</v>
      </c>
      <c r="AT20" s="48"/>
      <c r="AU20" s="48"/>
      <c r="AV20" s="48"/>
      <c r="AW20" s="48"/>
      <c r="AX20" s="48"/>
      <c r="AY20" s="48"/>
      <c r="AZ20" s="48"/>
      <c r="BA20" s="48"/>
      <c r="BB20" s="48"/>
      <c r="BC20" s="59">
        <f t="shared" si="3"/>
        <v>0</v>
      </c>
      <c r="BD20" s="53">
        <f>+MIN(BC20*Subtotal_1[Porcentaje],Cifras_2013[UVT]*Subtotal_1[Cantidad de UVT])</f>
        <v>0</v>
      </c>
      <c r="BE20" s="59">
        <f t="shared" si="10"/>
        <v>0</v>
      </c>
      <c r="BF20" s="58">
        <f>+BE20/Cifras_2013[UVT]</f>
        <v>0</v>
      </c>
      <c r="BG20" s="58">
        <f>IF(BF20&gt;0,(BF20-VLOOKUP(BF20-0.0001,Retencion_basica[],1,1))*VLOOKUP(BF20-0.0001,Retencion_basica[],3,1)+VLOOKUP(BF20-0.0001,Retencion_basica[],4,1),0)</f>
        <v>0</v>
      </c>
      <c r="BH20" s="58">
        <f>+BG20*Cifras_2013[UVT]</f>
        <v>0</v>
      </c>
      <c r="BI20" s="65">
        <f t="shared" si="11"/>
        <v>0</v>
      </c>
      <c r="BJ20" s="66">
        <f>+SUM('2° Quincena'!R20:T20)</f>
        <v>0</v>
      </c>
      <c r="BK20" s="48"/>
      <c r="BL20" s="48"/>
      <c r="BM20" s="48"/>
      <c r="BN20" s="59">
        <f t="shared" si="4"/>
        <v>0</v>
      </c>
      <c r="BO20" s="58">
        <f>+BN20/Cifras_2013[UVT]</f>
        <v>0</v>
      </c>
      <c r="BP20" s="53">
        <f>IF(BO20&lt;Retencion_minima_alta[Desde],VLOOKUP(BO20,Retencion_minima[],3,1),BO20*Retencion_minima_alta[Tarifa]+Retencion_minima_alta[Adicional])</f>
        <v>0</v>
      </c>
      <c r="BQ20" s="53">
        <f>+BP20*Cifras_2013[UVT]</f>
        <v>0</v>
      </c>
      <c r="BR20" s="103">
        <f t="shared" si="12"/>
        <v>0</v>
      </c>
      <c r="BS20" s="9"/>
    </row>
    <row r="21" spans="1:71" x14ac:dyDescent="0.2">
      <c r="A21" s="6">
        <v>12</v>
      </c>
      <c r="B21" s="38" t="str">
        <f>IF('1° Quincena'!B21="","",'1° Quincena'!B21)</f>
        <v/>
      </c>
      <c r="C21" s="38" t="str">
        <f>IF('1° Quincena'!C21="","",'1° Quincena'!C21)</f>
        <v/>
      </c>
      <c r="D21" s="38" t="str">
        <f>IF('1° Quincena'!D21="","",'1° Quincena'!D21)</f>
        <v/>
      </c>
      <c r="E21" s="38" t="str">
        <f>IF('1° Quincena'!E21="","",'1° Quincena'!E21)</f>
        <v/>
      </c>
      <c r="F21" s="38" t="str">
        <f>IF('1° Quincena'!F21="","",'1° Quincena'!F21)</f>
        <v/>
      </c>
      <c r="G21" s="7"/>
      <c r="H21" s="31" t="str">
        <f>IF(G21="","",VLOOKUP(G21,Riesgo_ARL[],2,0))</f>
        <v/>
      </c>
      <c r="I21" s="120">
        <f>+'1° Quincena'!G21</f>
        <v>0</v>
      </c>
      <c r="J21" s="8"/>
      <c r="K21" s="39">
        <f>'1° Quincena'!I21</f>
        <v>0</v>
      </c>
      <c r="L21" s="34">
        <f t="shared" si="5"/>
        <v>0</v>
      </c>
      <c r="M21" s="33"/>
      <c r="N21" s="33"/>
      <c r="O21" s="34">
        <f>IF(I21=0,IF(K21&lt;2*Cifras_2013[SMLMV],Cifras_2013[AUX TRANSP]*('1° Quincena'!H21+'2° Quincena'!J21)/30,0),0)</f>
        <v>0</v>
      </c>
      <c r="P21" s="33"/>
      <c r="Q21" s="35">
        <f t="shared" si="6"/>
        <v>0</v>
      </c>
      <c r="R21" s="34">
        <f>(Q21-O21+'1° Quincena'!O21-'1° Quincena'!M21)*'V. datos'!$B$7</f>
        <v>0</v>
      </c>
      <c r="S21" s="34">
        <f>(Q21-O21+'1° Quincena'!O21-'1° Quincena'!M21)*'V. datos'!$B$8</f>
        <v>0</v>
      </c>
      <c r="T21" s="34">
        <f>+VLOOKUP('1° Quincena'!O21+'2° Quincena'!Q21,Fondo_pensional[[Valor]:[Aporte fondo pensional]],2,1)*('1° Quincena'!O21+'2° Quincena'!Q21)</f>
        <v>0</v>
      </c>
      <c r="U21" s="33"/>
      <c r="V21" s="33"/>
      <c r="W21" s="33"/>
      <c r="X21" s="34">
        <f t="shared" si="13"/>
        <v>0</v>
      </c>
      <c r="Y21" s="32"/>
      <c r="Z21" s="35">
        <f t="shared" si="14"/>
        <v>0</v>
      </c>
      <c r="AA21" s="36">
        <f t="shared" si="15"/>
        <v>0</v>
      </c>
      <c r="AC21" s="102">
        <f>SUM('1° Quincena'!O21,'2° Quincena'!Q21)</f>
        <v>0</v>
      </c>
      <c r="AD21" s="93">
        <f t="shared" si="7"/>
        <v>0</v>
      </c>
      <c r="AE21" s="63"/>
      <c r="AF21" s="63"/>
      <c r="AG21" s="66">
        <f t="shared" si="8"/>
        <v>0</v>
      </c>
      <c r="AH21" s="48"/>
      <c r="AI21" s="48"/>
      <c r="AJ21" s="48"/>
      <c r="AK21" s="48"/>
      <c r="AL21" s="48"/>
      <c r="AM21" s="75"/>
      <c r="AN21" s="53">
        <f>MIN(AM21*AC21*'V. datos'!$F$14,'V. datos'!$E$14*Cifras_2013[UVT])</f>
        <v>0</v>
      </c>
      <c r="AO21" s="48"/>
      <c r="AP21" s="53">
        <f t="shared" si="9"/>
        <v>0</v>
      </c>
      <c r="AQ21" s="48"/>
      <c r="AR21" s="48"/>
      <c r="AS21" s="53">
        <f>+MIN(SUM(AP21:AR21),AC21*Pension_AFC[Pensión y AFC])</f>
        <v>0</v>
      </c>
      <c r="AT21" s="48"/>
      <c r="AU21" s="48"/>
      <c r="AV21" s="48"/>
      <c r="AW21" s="48"/>
      <c r="AX21" s="48"/>
      <c r="AY21" s="48"/>
      <c r="AZ21" s="48"/>
      <c r="BA21" s="48"/>
      <c r="BB21" s="48"/>
      <c r="BC21" s="59">
        <f t="shared" si="3"/>
        <v>0</v>
      </c>
      <c r="BD21" s="53">
        <f>+MIN(BC21*Subtotal_1[Porcentaje],Cifras_2013[UVT]*Subtotal_1[Cantidad de UVT])</f>
        <v>0</v>
      </c>
      <c r="BE21" s="59">
        <f t="shared" si="10"/>
        <v>0</v>
      </c>
      <c r="BF21" s="58">
        <f>+BE21/Cifras_2013[UVT]</f>
        <v>0</v>
      </c>
      <c r="BG21" s="58">
        <f>IF(BF21&gt;0,(BF21-VLOOKUP(BF21-0.0001,Retencion_basica[],1,1))*VLOOKUP(BF21-0.0001,Retencion_basica[],3,1)+VLOOKUP(BF21-0.0001,Retencion_basica[],4,1),0)</f>
        <v>0</v>
      </c>
      <c r="BH21" s="58">
        <f>+BG21*Cifras_2013[UVT]</f>
        <v>0</v>
      </c>
      <c r="BI21" s="65">
        <f t="shared" si="11"/>
        <v>0</v>
      </c>
      <c r="BJ21" s="66">
        <f>+SUM('2° Quincena'!R21:T21)</f>
        <v>0</v>
      </c>
      <c r="BK21" s="48"/>
      <c r="BL21" s="48"/>
      <c r="BM21" s="48"/>
      <c r="BN21" s="59">
        <f t="shared" si="4"/>
        <v>0</v>
      </c>
      <c r="BO21" s="58">
        <f>+BN21/Cifras_2013[UVT]</f>
        <v>0</v>
      </c>
      <c r="BP21" s="53">
        <f>IF(BO21&lt;Retencion_minima_alta[Desde],VLOOKUP(BO21,Retencion_minima[],3,1),BO21*Retencion_minima_alta[Tarifa]+Retencion_minima_alta[Adicional])</f>
        <v>0</v>
      </c>
      <c r="BQ21" s="53">
        <f>+BP21*Cifras_2013[UVT]</f>
        <v>0</v>
      </c>
      <c r="BR21" s="103">
        <f t="shared" si="12"/>
        <v>0</v>
      </c>
      <c r="BS21" s="9"/>
    </row>
    <row r="22" spans="1:71" x14ac:dyDescent="0.2">
      <c r="A22" s="6">
        <v>13</v>
      </c>
      <c r="B22" s="38" t="str">
        <f>IF('1° Quincena'!B22="","",'1° Quincena'!B22)</f>
        <v/>
      </c>
      <c r="C22" s="38" t="str">
        <f>IF('1° Quincena'!C22="","",'1° Quincena'!C22)</f>
        <v/>
      </c>
      <c r="D22" s="38" t="str">
        <f>IF('1° Quincena'!D22="","",'1° Quincena'!D22)</f>
        <v/>
      </c>
      <c r="E22" s="38" t="str">
        <f>IF('1° Quincena'!E22="","",'1° Quincena'!E22)</f>
        <v/>
      </c>
      <c r="F22" s="38" t="str">
        <f>IF('1° Quincena'!F22="","",'1° Quincena'!F22)</f>
        <v/>
      </c>
      <c r="G22" s="7"/>
      <c r="H22" s="31" t="str">
        <f>IF(G22="","",VLOOKUP(G22,Riesgo_ARL[],2,0))</f>
        <v/>
      </c>
      <c r="I22" s="120">
        <f>+'1° Quincena'!G22</f>
        <v>0</v>
      </c>
      <c r="J22" s="8"/>
      <c r="K22" s="39">
        <f>'1° Quincena'!I22</f>
        <v>0</v>
      </c>
      <c r="L22" s="34">
        <f t="shared" ref="L22:L26" si="16">+K22/30*J22</f>
        <v>0</v>
      </c>
      <c r="M22" s="33"/>
      <c r="N22" s="33"/>
      <c r="O22" s="34">
        <f>IF(I22=0,IF(K22&lt;2*Cifras_2013[SMLMV],Cifras_2013[AUX TRANSP]*('1° Quincena'!H22+'2° Quincena'!J22)/30,0),0)</f>
        <v>0</v>
      </c>
      <c r="P22" s="33"/>
      <c r="Q22" s="35">
        <f t="shared" ref="Q22:Q26" si="17">SUM(L22:P22)</f>
        <v>0</v>
      </c>
      <c r="R22" s="34">
        <f>(Q22-O22+'1° Quincena'!O22-'1° Quincena'!M22)*'V. datos'!$B$7</f>
        <v>0</v>
      </c>
      <c r="S22" s="34">
        <f>(Q22-O22+'1° Quincena'!O22-'1° Quincena'!M22)*'V. datos'!$B$8</f>
        <v>0</v>
      </c>
      <c r="T22" s="34">
        <f>+VLOOKUP('1° Quincena'!O22+'2° Quincena'!Q22,Fondo_pensional[[Valor]:[Aporte fondo pensional]],2,1)*('1° Quincena'!O22+'2° Quincena'!Q22)</f>
        <v>0</v>
      </c>
      <c r="U22" s="33"/>
      <c r="V22" s="33"/>
      <c r="W22" s="33"/>
      <c r="X22" s="34">
        <f t="shared" si="13"/>
        <v>0</v>
      </c>
      <c r="Y22" s="32"/>
      <c r="Z22" s="35">
        <f t="shared" si="14"/>
        <v>0</v>
      </c>
      <c r="AA22" s="36">
        <f t="shared" ref="AA22:AA26" si="18">+Q22-Z22</f>
        <v>0</v>
      </c>
      <c r="AC22" s="102">
        <f>SUM('1° Quincena'!O22,'2° Quincena'!Q22)</f>
        <v>0</v>
      </c>
      <c r="AD22" s="93">
        <f t="shared" si="7"/>
        <v>0</v>
      </c>
      <c r="AE22" s="63"/>
      <c r="AF22" s="63"/>
      <c r="AG22" s="66">
        <f t="shared" si="8"/>
        <v>0</v>
      </c>
      <c r="AH22" s="48"/>
      <c r="AI22" s="48"/>
      <c r="AJ22" s="48"/>
      <c r="AK22" s="48"/>
      <c r="AL22" s="48"/>
      <c r="AM22" s="75"/>
      <c r="AN22" s="53">
        <f>MIN(AM22*AC22*'V. datos'!$F$14,'V. datos'!$E$14*Cifras_2013[UVT])</f>
        <v>0</v>
      </c>
      <c r="AO22" s="48"/>
      <c r="AP22" s="53">
        <f t="shared" si="9"/>
        <v>0</v>
      </c>
      <c r="AQ22" s="48"/>
      <c r="AR22" s="48"/>
      <c r="AS22" s="53">
        <f>+MIN(SUM(AP22:AR22),AC22*Pension_AFC[Pensión y AFC])</f>
        <v>0</v>
      </c>
      <c r="AT22" s="48"/>
      <c r="AU22" s="48"/>
      <c r="AV22" s="48"/>
      <c r="AW22" s="48"/>
      <c r="AX22" s="48"/>
      <c r="AY22" s="48"/>
      <c r="AZ22" s="48"/>
      <c r="BA22" s="48"/>
      <c r="BB22" s="48"/>
      <c r="BC22" s="59">
        <f t="shared" si="3"/>
        <v>0</v>
      </c>
      <c r="BD22" s="53">
        <f>+MIN(BC22*Subtotal_1[Porcentaje],Cifras_2013[UVT]*Subtotal_1[Cantidad de UVT])</f>
        <v>0</v>
      </c>
      <c r="BE22" s="59">
        <f t="shared" si="10"/>
        <v>0</v>
      </c>
      <c r="BF22" s="58">
        <f>+BE22/Cifras_2013[UVT]</f>
        <v>0</v>
      </c>
      <c r="BG22" s="58">
        <f>IF(BF22&gt;0,(BF22-VLOOKUP(BF22-0.0001,Retencion_basica[],1,1))*VLOOKUP(BF22-0.0001,Retencion_basica[],3,1)+VLOOKUP(BF22-0.0001,Retencion_basica[],4,1),0)</f>
        <v>0</v>
      </c>
      <c r="BH22" s="58">
        <f>+BG22*Cifras_2013[UVT]</f>
        <v>0</v>
      </c>
      <c r="BI22" s="65">
        <f t="shared" si="11"/>
        <v>0</v>
      </c>
      <c r="BJ22" s="66">
        <f>+SUM('2° Quincena'!R22:T22)</f>
        <v>0</v>
      </c>
      <c r="BK22" s="48"/>
      <c r="BL22" s="48"/>
      <c r="BM22" s="48"/>
      <c r="BN22" s="59">
        <f t="shared" si="4"/>
        <v>0</v>
      </c>
      <c r="BO22" s="58">
        <f>+BN22/Cifras_2013[UVT]</f>
        <v>0</v>
      </c>
      <c r="BP22" s="53">
        <f>IF(BO22&lt;Retencion_minima_alta[Desde],VLOOKUP(BO22,Retencion_minima[],3,1),BO22*Retencion_minima_alta[Tarifa]+Retencion_minima_alta[Adicional])</f>
        <v>0</v>
      </c>
      <c r="BQ22" s="53">
        <f>+BP22*Cifras_2013[UVT]</f>
        <v>0</v>
      </c>
      <c r="BR22" s="103">
        <f t="shared" si="12"/>
        <v>0</v>
      </c>
      <c r="BS22" s="9"/>
    </row>
    <row r="23" spans="1:71" x14ac:dyDescent="0.2">
      <c r="A23" s="6">
        <v>14</v>
      </c>
      <c r="B23" s="38" t="str">
        <f>IF('1° Quincena'!B23="","",'1° Quincena'!B23)</f>
        <v/>
      </c>
      <c r="C23" s="38" t="str">
        <f>IF('1° Quincena'!C23="","",'1° Quincena'!C23)</f>
        <v/>
      </c>
      <c r="D23" s="38" t="str">
        <f>IF('1° Quincena'!D23="","",'1° Quincena'!D23)</f>
        <v/>
      </c>
      <c r="E23" s="38" t="str">
        <f>IF('1° Quincena'!E23="","",'1° Quincena'!E23)</f>
        <v/>
      </c>
      <c r="F23" s="38" t="str">
        <f>IF('1° Quincena'!F23="","",'1° Quincena'!F23)</f>
        <v/>
      </c>
      <c r="G23" s="13"/>
      <c r="H23" s="31" t="str">
        <f>IF(G23="","",VLOOKUP(G23,Riesgo_ARL[],2,0))</f>
        <v/>
      </c>
      <c r="I23" s="120">
        <f>+'1° Quincena'!G23</f>
        <v>0</v>
      </c>
      <c r="J23" s="8"/>
      <c r="K23" s="39">
        <f>'1° Quincena'!I23</f>
        <v>0</v>
      </c>
      <c r="L23" s="34">
        <f t="shared" si="16"/>
        <v>0</v>
      </c>
      <c r="M23" s="33"/>
      <c r="N23" s="33"/>
      <c r="O23" s="34">
        <f>IF(I23=0,IF(K23&lt;2*Cifras_2013[SMLMV],Cifras_2013[AUX TRANSP]*('1° Quincena'!H23+'2° Quincena'!J23)/30,0),0)</f>
        <v>0</v>
      </c>
      <c r="P23" s="33"/>
      <c r="Q23" s="35">
        <f t="shared" si="17"/>
        <v>0</v>
      </c>
      <c r="R23" s="34">
        <f>(Q23-O23+'1° Quincena'!O23-'1° Quincena'!M23)*'V. datos'!$B$7</f>
        <v>0</v>
      </c>
      <c r="S23" s="34">
        <f>(Q23-O23+'1° Quincena'!O23-'1° Quincena'!M23)*'V. datos'!$B$8</f>
        <v>0</v>
      </c>
      <c r="T23" s="34">
        <f>+VLOOKUP('1° Quincena'!O23+'2° Quincena'!Q23,Fondo_pensional[[Valor]:[Aporte fondo pensional]],2,1)*('1° Quincena'!O23+'2° Quincena'!Q23)</f>
        <v>0</v>
      </c>
      <c r="U23" s="33"/>
      <c r="V23" s="33"/>
      <c r="W23" s="33"/>
      <c r="X23" s="34">
        <f t="shared" si="13"/>
        <v>0</v>
      </c>
      <c r="Y23" s="32"/>
      <c r="Z23" s="35">
        <f t="shared" si="14"/>
        <v>0</v>
      </c>
      <c r="AA23" s="36">
        <f t="shared" si="18"/>
        <v>0</v>
      </c>
      <c r="AC23" s="102">
        <f>SUM('1° Quincena'!O23,'2° Quincena'!Q23)</f>
        <v>0</v>
      </c>
      <c r="AD23" s="93">
        <f t="shared" si="7"/>
        <v>0</v>
      </c>
      <c r="AE23" s="63"/>
      <c r="AF23" s="63"/>
      <c r="AG23" s="66">
        <f t="shared" si="8"/>
        <v>0</v>
      </c>
      <c r="AH23" s="48"/>
      <c r="AI23" s="48"/>
      <c r="AJ23" s="48"/>
      <c r="AK23" s="48"/>
      <c r="AL23" s="48"/>
      <c r="AM23" s="75"/>
      <c r="AN23" s="53">
        <f>MIN(AM23*AC23*'V. datos'!$F$14,'V. datos'!$E$14*Cifras_2013[UVT])</f>
        <v>0</v>
      </c>
      <c r="AO23" s="48"/>
      <c r="AP23" s="53">
        <f t="shared" si="9"/>
        <v>0</v>
      </c>
      <c r="AQ23" s="48"/>
      <c r="AR23" s="48"/>
      <c r="AS23" s="53">
        <f>+MIN(SUM(AP23:AR23),AC23*Pension_AFC[Pensión y AFC])</f>
        <v>0</v>
      </c>
      <c r="AT23" s="48"/>
      <c r="AU23" s="48"/>
      <c r="AV23" s="48"/>
      <c r="AW23" s="48"/>
      <c r="AX23" s="48"/>
      <c r="AY23" s="48"/>
      <c r="AZ23" s="48"/>
      <c r="BA23" s="48"/>
      <c r="BB23" s="48"/>
      <c r="BC23" s="59">
        <f t="shared" si="3"/>
        <v>0</v>
      </c>
      <c r="BD23" s="53">
        <f>+MIN(BC23*Subtotal_1[Porcentaje],Cifras_2013[UVT]*Subtotal_1[Cantidad de UVT])</f>
        <v>0</v>
      </c>
      <c r="BE23" s="59">
        <f t="shared" si="10"/>
        <v>0</v>
      </c>
      <c r="BF23" s="58">
        <f>+BE23/Cifras_2013[UVT]</f>
        <v>0</v>
      </c>
      <c r="BG23" s="58">
        <f>IF(BF23&gt;0,(BF23-VLOOKUP(BF23-0.0001,Retencion_basica[],1,1))*VLOOKUP(BF23-0.0001,Retencion_basica[],3,1)+VLOOKUP(BF23-0.0001,Retencion_basica[],4,1),0)</f>
        <v>0</v>
      </c>
      <c r="BH23" s="58">
        <f>+BG23*Cifras_2013[UVT]</f>
        <v>0</v>
      </c>
      <c r="BI23" s="65">
        <f t="shared" si="11"/>
        <v>0</v>
      </c>
      <c r="BJ23" s="66">
        <f>+SUM('2° Quincena'!R23:T23)</f>
        <v>0</v>
      </c>
      <c r="BK23" s="48"/>
      <c r="BL23" s="48"/>
      <c r="BM23" s="48"/>
      <c r="BN23" s="59">
        <f t="shared" si="4"/>
        <v>0</v>
      </c>
      <c r="BO23" s="58">
        <f>+BN23/Cifras_2013[UVT]</f>
        <v>0</v>
      </c>
      <c r="BP23" s="53">
        <f>IF(BO23&lt;Retencion_minima_alta[Desde],VLOOKUP(BO23,Retencion_minima[],3,1),BO23*Retencion_minima_alta[Tarifa]+Retencion_minima_alta[Adicional])</f>
        <v>0</v>
      </c>
      <c r="BQ23" s="53">
        <f>+BP23*Cifras_2013[UVT]</f>
        <v>0</v>
      </c>
      <c r="BR23" s="103">
        <f t="shared" si="12"/>
        <v>0</v>
      </c>
      <c r="BS23" s="9"/>
    </row>
    <row r="24" spans="1:71" x14ac:dyDescent="0.2">
      <c r="A24" s="6">
        <v>15</v>
      </c>
      <c r="B24" s="38" t="str">
        <f>IF('1° Quincena'!B24="","",'1° Quincena'!B24)</f>
        <v/>
      </c>
      <c r="C24" s="38" t="str">
        <f>IF('1° Quincena'!C24="","",'1° Quincena'!C24)</f>
        <v/>
      </c>
      <c r="D24" s="38" t="str">
        <f>IF('1° Quincena'!D24="","",'1° Quincena'!D24)</f>
        <v/>
      </c>
      <c r="E24" s="38" t="str">
        <f>IF('1° Quincena'!E24="","",'1° Quincena'!E24)</f>
        <v/>
      </c>
      <c r="F24" s="38" t="str">
        <f>IF('1° Quincena'!F24="","",'1° Quincena'!F24)</f>
        <v/>
      </c>
      <c r="G24" s="13"/>
      <c r="H24" s="31" t="str">
        <f>IF(G24="","",VLOOKUP(G24,Riesgo_ARL[],2,0))</f>
        <v/>
      </c>
      <c r="I24" s="120">
        <f>+'1° Quincena'!G24</f>
        <v>0</v>
      </c>
      <c r="J24" s="8"/>
      <c r="K24" s="39">
        <f>'1° Quincena'!I24</f>
        <v>0</v>
      </c>
      <c r="L24" s="34">
        <f t="shared" si="16"/>
        <v>0</v>
      </c>
      <c r="M24" s="33"/>
      <c r="N24" s="33"/>
      <c r="O24" s="34">
        <f>IF(I24=0,IF(K24&lt;2*Cifras_2013[SMLMV],Cifras_2013[AUX TRANSP]*('1° Quincena'!H24+'2° Quincena'!J24)/30,0),0)</f>
        <v>0</v>
      </c>
      <c r="P24" s="33"/>
      <c r="Q24" s="35">
        <f t="shared" si="17"/>
        <v>0</v>
      </c>
      <c r="R24" s="34">
        <f>(Q24-O24+'1° Quincena'!O24-'1° Quincena'!M24)*'V. datos'!$B$7</f>
        <v>0</v>
      </c>
      <c r="S24" s="34">
        <f>(Q24-O24+'1° Quincena'!O24-'1° Quincena'!M24)*'V. datos'!$B$8</f>
        <v>0</v>
      </c>
      <c r="T24" s="34">
        <f>+VLOOKUP('1° Quincena'!O24+'2° Quincena'!Q24,Fondo_pensional[[Valor]:[Aporte fondo pensional]],2,1)*('1° Quincena'!O24+'2° Quincena'!Q24)</f>
        <v>0</v>
      </c>
      <c r="U24" s="33"/>
      <c r="V24" s="33"/>
      <c r="W24" s="33"/>
      <c r="X24" s="34">
        <f t="shared" si="13"/>
        <v>0</v>
      </c>
      <c r="Y24" s="32"/>
      <c r="Z24" s="35">
        <f t="shared" si="14"/>
        <v>0</v>
      </c>
      <c r="AA24" s="36">
        <f t="shared" si="18"/>
        <v>0</v>
      </c>
      <c r="AC24" s="102">
        <f>SUM('1° Quincena'!O24,'2° Quincena'!Q24)</f>
        <v>0</v>
      </c>
      <c r="AD24" s="93">
        <f t="shared" si="7"/>
        <v>0</v>
      </c>
      <c r="AE24" s="63"/>
      <c r="AF24" s="63"/>
      <c r="AG24" s="66">
        <f t="shared" si="8"/>
        <v>0</v>
      </c>
      <c r="AH24" s="48"/>
      <c r="AI24" s="48"/>
      <c r="AJ24" s="48"/>
      <c r="AK24" s="48"/>
      <c r="AL24" s="48"/>
      <c r="AM24" s="75"/>
      <c r="AN24" s="53">
        <f>MIN(AM24*AC24*'V. datos'!$F$14,'V. datos'!$E$14*Cifras_2013[UVT])</f>
        <v>0</v>
      </c>
      <c r="AO24" s="48"/>
      <c r="AP24" s="53">
        <f t="shared" si="9"/>
        <v>0</v>
      </c>
      <c r="AQ24" s="48"/>
      <c r="AR24" s="48"/>
      <c r="AS24" s="53">
        <f>+MIN(SUM(AP24:AR24),AC24*Pension_AFC[Pensión y AFC])</f>
        <v>0</v>
      </c>
      <c r="AT24" s="48"/>
      <c r="AU24" s="48"/>
      <c r="AV24" s="48"/>
      <c r="AW24" s="48"/>
      <c r="AX24" s="48"/>
      <c r="AY24" s="48"/>
      <c r="AZ24" s="48"/>
      <c r="BA24" s="48"/>
      <c r="BB24" s="48"/>
      <c r="BC24" s="59">
        <f t="shared" si="3"/>
        <v>0</v>
      </c>
      <c r="BD24" s="53">
        <f>+MIN(BC24*Subtotal_1[Porcentaje],Cifras_2013[UVT]*Subtotal_1[Cantidad de UVT])</f>
        <v>0</v>
      </c>
      <c r="BE24" s="59">
        <f t="shared" si="10"/>
        <v>0</v>
      </c>
      <c r="BF24" s="58">
        <f>+BE24/Cifras_2013[UVT]</f>
        <v>0</v>
      </c>
      <c r="BG24" s="58">
        <f>IF(BF24&gt;0,(BF24-VLOOKUP(BF24-0.0001,Retencion_basica[],1,1))*VLOOKUP(BF24-0.0001,Retencion_basica[],3,1)+VLOOKUP(BF24-0.0001,Retencion_basica[],4,1),0)</f>
        <v>0</v>
      </c>
      <c r="BH24" s="58">
        <f>+BG24*Cifras_2013[UVT]</f>
        <v>0</v>
      </c>
      <c r="BI24" s="65">
        <f t="shared" si="11"/>
        <v>0</v>
      </c>
      <c r="BJ24" s="66">
        <f>+SUM('2° Quincena'!R24:T24)</f>
        <v>0</v>
      </c>
      <c r="BK24" s="48"/>
      <c r="BL24" s="48"/>
      <c r="BM24" s="48"/>
      <c r="BN24" s="59">
        <f t="shared" si="4"/>
        <v>0</v>
      </c>
      <c r="BO24" s="58">
        <f>+BN24/Cifras_2013[UVT]</f>
        <v>0</v>
      </c>
      <c r="BP24" s="53">
        <f>IF(BO24&lt;Retencion_minima_alta[Desde],VLOOKUP(BO24,Retencion_minima[],3,1),BO24*Retencion_minima_alta[Tarifa]+Retencion_minima_alta[Adicional])</f>
        <v>0</v>
      </c>
      <c r="BQ24" s="53">
        <f>+BP24*Cifras_2013[UVT]</f>
        <v>0</v>
      </c>
      <c r="BR24" s="103">
        <f t="shared" si="12"/>
        <v>0</v>
      </c>
      <c r="BS24" s="9"/>
    </row>
    <row r="25" spans="1:71" x14ac:dyDescent="0.2">
      <c r="A25" s="6">
        <v>16</v>
      </c>
      <c r="B25" s="38" t="str">
        <f>IF('1° Quincena'!B25="","",'1° Quincena'!B25)</f>
        <v/>
      </c>
      <c r="C25" s="38" t="str">
        <f>IF('1° Quincena'!C25="","",'1° Quincena'!C25)</f>
        <v/>
      </c>
      <c r="D25" s="38" t="str">
        <f>IF('1° Quincena'!D25="","",'1° Quincena'!D25)</f>
        <v/>
      </c>
      <c r="E25" s="38" t="str">
        <f>IF('1° Quincena'!E25="","",'1° Quincena'!E25)</f>
        <v/>
      </c>
      <c r="F25" s="38" t="str">
        <f>IF('1° Quincena'!F25="","",'1° Quincena'!F25)</f>
        <v/>
      </c>
      <c r="G25" s="13"/>
      <c r="H25" s="31" t="str">
        <f>IF(G25="","",VLOOKUP(G25,Riesgo_ARL[],2,0))</f>
        <v/>
      </c>
      <c r="I25" s="120">
        <f>+'1° Quincena'!G25</f>
        <v>0</v>
      </c>
      <c r="J25" s="8"/>
      <c r="K25" s="39">
        <f>'1° Quincena'!I25</f>
        <v>0</v>
      </c>
      <c r="L25" s="34">
        <f t="shared" si="16"/>
        <v>0</v>
      </c>
      <c r="M25" s="33"/>
      <c r="N25" s="33"/>
      <c r="O25" s="34">
        <f>IF(I25=0,IF(K25&lt;2*Cifras_2013[SMLMV],Cifras_2013[AUX TRANSP]*('1° Quincena'!H25+'2° Quincena'!J25)/30,0),0)</f>
        <v>0</v>
      </c>
      <c r="P25" s="33"/>
      <c r="Q25" s="35">
        <f t="shared" si="17"/>
        <v>0</v>
      </c>
      <c r="R25" s="34">
        <f>(Q25-O25+'1° Quincena'!O25-'1° Quincena'!M25)*'V. datos'!$B$7</f>
        <v>0</v>
      </c>
      <c r="S25" s="34">
        <f>(Q25-O25+'1° Quincena'!O25-'1° Quincena'!M25)*'V. datos'!$B$8</f>
        <v>0</v>
      </c>
      <c r="T25" s="34">
        <f>+VLOOKUP('1° Quincena'!O25+'2° Quincena'!Q25,Fondo_pensional[[Valor]:[Aporte fondo pensional]],2,1)*('1° Quincena'!O25+'2° Quincena'!Q25)</f>
        <v>0</v>
      </c>
      <c r="U25" s="33"/>
      <c r="V25" s="33"/>
      <c r="W25" s="33"/>
      <c r="X25" s="34">
        <f t="shared" si="13"/>
        <v>0</v>
      </c>
      <c r="Y25" s="32"/>
      <c r="Z25" s="35">
        <f t="shared" si="14"/>
        <v>0</v>
      </c>
      <c r="AA25" s="36">
        <f t="shared" si="18"/>
        <v>0</v>
      </c>
      <c r="AC25" s="102">
        <f>SUM('1° Quincena'!O25,'2° Quincena'!Q25)</f>
        <v>0</v>
      </c>
      <c r="AD25" s="93">
        <f t="shared" si="7"/>
        <v>0</v>
      </c>
      <c r="AE25" s="63"/>
      <c r="AF25" s="63"/>
      <c r="AG25" s="66">
        <f t="shared" si="8"/>
        <v>0</v>
      </c>
      <c r="AH25" s="48"/>
      <c r="AI25" s="48"/>
      <c r="AJ25" s="48"/>
      <c r="AK25" s="48"/>
      <c r="AL25" s="48"/>
      <c r="AM25" s="75"/>
      <c r="AN25" s="53">
        <f>MIN(AM25*AC25*'V. datos'!$F$14,'V. datos'!$E$14*Cifras_2013[UVT])</f>
        <v>0</v>
      </c>
      <c r="AO25" s="48"/>
      <c r="AP25" s="53">
        <f t="shared" si="9"/>
        <v>0</v>
      </c>
      <c r="AQ25" s="48"/>
      <c r="AR25" s="48"/>
      <c r="AS25" s="53">
        <f>+MIN(SUM(AP25:AR25),AC25*Pension_AFC[Pensión y AFC])</f>
        <v>0</v>
      </c>
      <c r="AT25" s="48"/>
      <c r="AU25" s="48"/>
      <c r="AV25" s="48"/>
      <c r="AW25" s="48"/>
      <c r="AX25" s="48"/>
      <c r="AY25" s="48"/>
      <c r="AZ25" s="48"/>
      <c r="BA25" s="48"/>
      <c r="BB25" s="48"/>
      <c r="BC25" s="59">
        <f t="shared" si="3"/>
        <v>0</v>
      </c>
      <c r="BD25" s="53">
        <f>+MIN(BC25*Subtotal_1[Porcentaje],Cifras_2013[UVT]*Subtotal_1[Cantidad de UVT])</f>
        <v>0</v>
      </c>
      <c r="BE25" s="59">
        <f t="shared" si="10"/>
        <v>0</v>
      </c>
      <c r="BF25" s="58">
        <f>+BE25/Cifras_2013[UVT]</f>
        <v>0</v>
      </c>
      <c r="BG25" s="58">
        <f>IF(BF25&gt;0,(BF25-VLOOKUP(BF25-0.0001,Retencion_basica[],1,1))*VLOOKUP(BF25-0.0001,Retencion_basica[],3,1)+VLOOKUP(BF25-0.0001,Retencion_basica[],4,1),0)</f>
        <v>0</v>
      </c>
      <c r="BH25" s="58">
        <f>+BG25*Cifras_2013[UVT]</f>
        <v>0</v>
      </c>
      <c r="BI25" s="65">
        <f t="shared" si="11"/>
        <v>0</v>
      </c>
      <c r="BJ25" s="66">
        <f>+SUM('2° Quincena'!R25:T25)</f>
        <v>0</v>
      </c>
      <c r="BK25" s="48"/>
      <c r="BL25" s="48"/>
      <c r="BM25" s="48"/>
      <c r="BN25" s="59">
        <f t="shared" si="4"/>
        <v>0</v>
      </c>
      <c r="BO25" s="58">
        <f>+BN25/Cifras_2013[UVT]</f>
        <v>0</v>
      </c>
      <c r="BP25" s="53">
        <f>IF(BO25&lt;Retencion_minima_alta[Desde],VLOOKUP(BO25,Retencion_minima[],3,1),BO25*Retencion_minima_alta[Tarifa]+Retencion_minima_alta[Adicional])</f>
        <v>0</v>
      </c>
      <c r="BQ25" s="53">
        <f>+BP25*Cifras_2013[UVT]</f>
        <v>0</v>
      </c>
      <c r="BR25" s="103">
        <f t="shared" si="12"/>
        <v>0</v>
      </c>
      <c r="BS25" s="9"/>
    </row>
    <row r="26" spans="1:71" x14ac:dyDescent="0.2">
      <c r="A26" s="6">
        <v>17</v>
      </c>
      <c r="B26" s="38" t="str">
        <f>IF('1° Quincena'!B26="","",'1° Quincena'!B26)</f>
        <v/>
      </c>
      <c r="C26" s="38" t="str">
        <f>IF('1° Quincena'!C26="","",'1° Quincena'!C26)</f>
        <v/>
      </c>
      <c r="D26" s="38" t="str">
        <f>IF('1° Quincena'!D26="","",'1° Quincena'!D26)</f>
        <v/>
      </c>
      <c r="E26" s="38" t="str">
        <f>IF('1° Quincena'!E26="","",'1° Quincena'!E26)</f>
        <v/>
      </c>
      <c r="F26" s="38" t="str">
        <f>IF('1° Quincena'!F26="","",'1° Quincena'!F26)</f>
        <v/>
      </c>
      <c r="G26" s="13"/>
      <c r="H26" s="31" t="str">
        <f>IF(G26="","",VLOOKUP(G26,Riesgo_ARL[],2,0))</f>
        <v/>
      </c>
      <c r="I26" s="120">
        <f>+'1° Quincena'!G26</f>
        <v>0</v>
      </c>
      <c r="J26" s="8"/>
      <c r="K26" s="39">
        <f>'1° Quincena'!I26</f>
        <v>0</v>
      </c>
      <c r="L26" s="34">
        <f t="shared" si="16"/>
        <v>0</v>
      </c>
      <c r="M26" s="33"/>
      <c r="N26" s="33"/>
      <c r="O26" s="34">
        <f>IF(I26=0,IF(K26&lt;2*Cifras_2013[SMLMV],Cifras_2013[AUX TRANSP]*('1° Quincena'!H26+'2° Quincena'!J26)/30,0),0)</f>
        <v>0</v>
      </c>
      <c r="P26" s="33"/>
      <c r="Q26" s="35">
        <f t="shared" si="17"/>
        <v>0</v>
      </c>
      <c r="R26" s="34">
        <f>(Q26-O26+'1° Quincena'!O26-'1° Quincena'!M26)*'V. datos'!$B$7</f>
        <v>0</v>
      </c>
      <c r="S26" s="34">
        <f>(Q26-O26+'1° Quincena'!O26-'1° Quincena'!M26)*'V. datos'!$B$8</f>
        <v>0</v>
      </c>
      <c r="T26" s="34">
        <f>+VLOOKUP('1° Quincena'!O26+'2° Quincena'!Q26,Fondo_pensional[[Valor]:[Aporte fondo pensional]],2,1)*('1° Quincena'!O26+'2° Quincena'!Q26)</f>
        <v>0</v>
      </c>
      <c r="U26" s="33"/>
      <c r="V26" s="33"/>
      <c r="W26" s="33"/>
      <c r="X26" s="34">
        <f t="shared" si="13"/>
        <v>0</v>
      </c>
      <c r="Y26" s="32"/>
      <c r="Z26" s="35">
        <f t="shared" si="14"/>
        <v>0</v>
      </c>
      <c r="AA26" s="36">
        <f t="shared" si="18"/>
        <v>0</v>
      </c>
      <c r="AC26" s="102">
        <f>SUM('1° Quincena'!O26,'2° Quincena'!Q26)</f>
        <v>0</v>
      </c>
      <c r="AD26" s="93">
        <f t="shared" si="7"/>
        <v>0</v>
      </c>
      <c r="AE26" s="63"/>
      <c r="AF26" s="63"/>
      <c r="AG26" s="66">
        <f t="shared" si="8"/>
        <v>0</v>
      </c>
      <c r="AH26" s="48"/>
      <c r="AI26" s="48"/>
      <c r="AJ26" s="48"/>
      <c r="AK26" s="48"/>
      <c r="AL26" s="48"/>
      <c r="AM26" s="75"/>
      <c r="AN26" s="53">
        <f>MIN(AM26*AC26*'V. datos'!$F$14,'V. datos'!$E$14*Cifras_2013[UVT])</f>
        <v>0</v>
      </c>
      <c r="AO26" s="48"/>
      <c r="AP26" s="53">
        <f t="shared" si="9"/>
        <v>0</v>
      </c>
      <c r="AQ26" s="48"/>
      <c r="AR26" s="48"/>
      <c r="AS26" s="53">
        <f>+MIN(SUM(AP26:AR26),AC26*Pension_AFC[Pensión y AFC])</f>
        <v>0</v>
      </c>
      <c r="AT26" s="48"/>
      <c r="AU26" s="48"/>
      <c r="AV26" s="48"/>
      <c r="AW26" s="48"/>
      <c r="AX26" s="48"/>
      <c r="AY26" s="48"/>
      <c r="AZ26" s="48"/>
      <c r="BA26" s="48"/>
      <c r="BB26" s="48"/>
      <c r="BC26" s="59">
        <f t="shared" si="3"/>
        <v>0</v>
      </c>
      <c r="BD26" s="53">
        <f>+MIN(BC26*Subtotal_1[Porcentaje],Cifras_2013[UVT]*Subtotal_1[Cantidad de UVT])</f>
        <v>0</v>
      </c>
      <c r="BE26" s="59">
        <f t="shared" si="10"/>
        <v>0</v>
      </c>
      <c r="BF26" s="58">
        <f>+BE26/Cifras_2013[UVT]</f>
        <v>0</v>
      </c>
      <c r="BG26" s="58">
        <f>IF(BF26&gt;0,(BF26-VLOOKUP(BF26-0.0001,Retencion_basica[],1,1))*VLOOKUP(BF26-0.0001,Retencion_basica[],3,1)+VLOOKUP(BF26-0.0001,Retencion_basica[],4,1),0)</f>
        <v>0</v>
      </c>
      <c r="BH26" s="58">
        <f>+BG26*Cifras_2013[UVT]</f>
        <v>0</v>
      </c>
      <c r="BI26" s="65">
        <f t="shared" si="11"/>
        <v>0</v>
      </c>
      <c r="BJ26" s="66">
        <f>+SUM('2° Quincena'!R26:T26)</f>
        <v>0</v>
      </c>
      <c r="BK26" s="48"/>
      <c r="BL26" s="48"/>
      <c r="BM26" s="48"/>
      <c r="BN26" s="59">
        <f t="shared" si="4"/>
        <v>0</v>
      </c>
      <c r="BO26" s="58">
        <f>+BN26/Cifras_2013[UVT]</f>
        <v>0</v>
      </c>
      <c r="BP26" s="53">
        <f>IF(BO26&lt;Retencion_minima_alta[Desde],VLOOKUP(BO26,Retencion_minima[],3,1),BO26*Retencion_minima_alta[Tarifa]+Retencion_minima_alta[Adicional])</f>
        <v>0</v>
      </c>
      <c r="BQ26" s="53">
        <f>+BP26*Cifras_2013[UVT]</f>
        <v>0</v>
      </c>
      <c r="BR26" s="103">
        <f t="shared" si="12"/>
        <v>0</v>
      </c>
      <c r="BS26" s="9"/>
    </row>
    <row r="27" spans="1:71" x14ac:dyDescent="0.2">
      <c r="A27" s="6">
        <v>18</v>
      </c>
      <c r="B27" s="38" t="str">
        <f>IF('1° Quincena'!B27="","",'1° Quincena'!B27)</f>
        <v/>
      </c>
      <c r="C27" s="38" t="str">
        <f>IF('1° Quincena'!C27="","",'1° Quincena'!C27)</f>
        <v/>
      </c>
      <c r="D27" s="38" t="str">
        <f>IF('1° Quincena'!D27="","",'1° Quincena'!D27)</f>
        <v/>
      </c>
      <c r="E27" s="38" t="str">
        <f>IF('1° Quincena'!E27="","",'1° Quincena'!E27)</f>
        <v/>
      </c>
      <c r="F27" s="38" t="str">
        <f>IF('1° Quincena'!F27="","",'1° Quincena'!F27)</f>
        <v/>
      </c>
      <c r="G27" s="13"/>
      <c r="H27" s="31" t="str">
        <f>IF(G27="","",VLOOKUP(G27,Riesgo_ARL[],2,0))</f>
        <v/>
      </c>
      <c r="I27" s="120">
        <f>+'1° Quincena'!G27</f>
        <v>0</v>
      </c>
      <c r="J27" s="8"/>
      <c r="K27" s="39">
        <f>'1° Quincena'!I27</f>
        <v>0</v>
      </c>
      <c r="L27" s="34">
        <f t="shared" si="5"/>
        <v>0</v>
      </c>
      <c r="M27" s="33"/>
      <c r="N27" s="33"/>
      <c r="O27" s="34">
        <f>IF(I27=0,IF(K27&lt;2*Cifras_2013[SMLMV],Cifras_2013[AUX TRANSP]*('1° Quincena'!H27+'2° Quincena'!J27)/30,0),0)</f>
        <v>0</v>
      </c>
      <c r="P27" s="33"/>
      <c r="Q27" s="35">
        <f t="shared" si="6"/>
        <v>0</v>
      </c>
      <c r="R27" s="34">
        <f>(Q27-O27+'1° Quincena'!O27-'1° Quincena'!M27)*'V. datos'!$B$7</f>
        <v>0</v>
      </c>
      <c r="S27" s="34">
        <f>(Q27-O27+'1° Quincena'!O27-'1° Quincena'!M27)*'V. datos'!$B$8</f>
        <v>0</v>
      </c>
      <c r="T27" s="34">
        <f>+VLOOKUP('1° Quincena'!O27+'2° Quincena'!Q27,Fondo_pensional[[Valor]:[Aporte fondo pensional]],2,1)*('1° Quincena'!O27+'2° Quincena'!Q27)</f>
        <v>0</v>
      </c>
      <c r="U27" s="33"/>
      <c r="V27" s="33"/>
      <c r="W27" s="33"/>
      <c r="X27" s="34">
        <f t="shared" si="13"/>
        <v>0</v>
      </c>
      <c r="Y27" s="32"/>
      <c r="Z27" s="35">
        <f t="shared" si="14"/>
        <v>0</v>
      </c>
      <c r="AA27" s="36">
        <f t="shared" si="15"/>
        <v>0</v>
      </c>
      <c r="AC27" s="102">
        <f>SUM('1° Quincena'!O27,'2° Quincena'!Q27)</f>
        <v>0</v>
      </c>
      <c r="AD27" s="93">
        <f t="shared" si="7"/>
        <v>0</v>
      </c>
      <c r="AE27" s="63"/>
      <c r="AF27" s="63"/>
      <c r="AG27" s="66">
        <f t="shared" si="8"/>
        <v>0</v>
      </c>
      <c r="AH27" s="48"/>
      <c r="AI27" s="48"/>
      <c r="AJ27" s="48"/>
      <c r="AK27" s="48"/>
      <c r="AL27" s="48"/>
      <c r="AM27" s="75"/>
      <c r="AN27" s="53">
        <f>MIN(AM27*AC27*'V. datos'!$F$14,'V. datos'!$E$14*Cifras_2013[UVT])</f>
        <v>0</v>
      </c>
      <c r="AO27" s="48"/>
      <c r="AP27" s="53">
        <f t="shared" si="9"/>
        <v>0</v>
      </c>
      <c r="AQ27" s="48"/>
      <c r="AR27" s="48"/>
      <c r="AS27" s="53">
        <f>+MIN(SUM(AP27:AR27),AC27*Pension_AFC[Pensión y AFC])</f>
        <v>0</v>
      </c>
      <c r="AT27" s="48"/>
      <c r="AU27" s="48"/>
      <c r="AV27" s="48"/>
      <c r="AW27" s="48"/>
      <c r="AX27" s="48"/>
      <c r="AY27" s="48"/>
      <c r="AZ27" s="48"/>
      <c r="BA27" s="48"/>
      <c r="BB27" s="48"/>
      <c r="BC27" s="59">
        <f t="shared" si="3"/>
        <v>0</v>
      </c>
      <c r="BD27" s="53">
        <f>+MIN(BC27*Subtotal_1[Porcentaje],Cifras_2013[UVT]*Subtotal_1[Cantidad de UVT])</f>
        <v>0</v>
      </c>
      <c r="BE27" s="59">
        <f t="shared" si="10"/>
        <v>0</v>
      </c>
      <c r="BF27" s="58">
        <f>+BE27/Cifras_2013[UVT]</f>
        <v>0</v>
      </c>
      <c r="BG27" s="58">
        <f>IF(BF27&gt;0,(BF27-VLOOKUP(BF27-0.0001,Retencion_basica[],1,1))*VLOOKUP(BF27-0.0001,Retencion_basica[],3,1)+VLOOKUP(BF27-0.0001,Retencion_basica[],4,1),0)</f>
        <v>0</v>
      </c>
      <c r="BH27" s="58">
        <f>+BG27*Cifras_2013[UVT]</f>
        <v>0</v>
      </c>
      <c r="BI27" s="65">
        <f t="shared" si="11"/>
        <v>0</v>
      </c>
      <c r="BJ27" s="66">
        <f>+SUM('2° Quincena'!R27:T27)</f>
        <v>0</v>
      </c>
      <c r="BK27" s="48"/>
      <c r="BL27" s="48"/>
      <c r="BM27" s="48"/>
      <c r="BN27" s="59">
        <f t="shared" si="4"/>
        <v>0</v>
      </c>
      <c r="BO27" s="58">
        <f>+BN27/Cifras_2013[UVT]</f>
        <v>0</v>
      </c>
      <c r="BP27" s="53">
        <f>IF(BO27&lt;Retencion_minima_alta[Desde],VLOOKUP(BO27,Retencion_minima[],3,1),BO27*Retencion_minima_alta[Tarifa]+Retencion_minima_alta[Adicional])</f>
        <v>0</v>
      </c>
      <c r="BQ27" s="53">
        <f>+BP27*Cifras_2013[UVT]</f>
        <v>0</v>
      </c>
      <c r="BR27" s="103">
        <f t="shared" si="12"/>
        <v>0</v>
      </c>
      <c r="BS27" s="9"/>
    </row>
    <row r="28" spans="1:71" x14ac:dyDescent="0.2">
      <c r="A28" s="6">
        <v>19</v>
      </c>
      <c r="B28" s="38" t="str">
        <f>IF('1° Quincena'!B28="","",'1° Quincena'!B28)</f>
        <v/>
      </c>
      <c r="C28" s="38" t="str">
        <f>IF('1° Quincena'!C28="","",'1° Quincena'!C28)</f>
        <v/>
      </c>
      <c r="D28" s="38" t="str">
        <f>IF('1° Quincena'!D28="","",'1° Quincena'!D28)</f>
        <v/>
      </c>
      <c r="E28" s="38" t="str">
        <f>IF('1° Quincena'!E28="","",'1° Quincena'!E28)</f>
        <v/>
      </c>
      <c r="F28" s="38" t="str">
        <f>IF('1° Quincena'!F28="","",'1° Quincena'!F28)</f>
        <v/>
      </c>
      <c r="G28" s="7"/>
      <c r="H28" s="31" t="str">
        <f>IF(G28="","",VLOOKUP(G28,Riesgo_ARL[],2,0))</f>
        <v/>
      </c>
      <c r="I28" s="120">
        <f>+'1° Quincena'!G28</f>
        <v>0</v>
      </c>
      <c r="J28" s="8"/>
      <c r="K28" s="39">
        <f>'1° Quincena'!I28</f>
        <v>0</v>
      </c>
      <c r="L28" s="34">
        <f t="shared" si="5"/>
        <v>0</v>
      </c>
      <c r="M28" s="33"/>
      <c r="N28" s="33"/>
      <c r="O28" s="34">
        <f>IF(I28=0,IF(K28&lt;2*Cifras_2013[SMLMV],Cifras_2013[AUX TRANSP]*('1° Quincena'!H28+'2° Quincena'!J28)/30,0),0)</f>
        <v>0</v>
      </c>
      <c r="P28" s="33"/>
      <c r="Q28" s="35">
        <f t="shared" si="6"/>
        <v>0</v>
      </c>
      <c r="R28" s="34">
        <f>(Q28-O28+'1° Quincena'!O28-'1° Quincena'!M28)*'V. datos'!$B$7</f>
        <v>0</v>
      </c>
      <c r="S28" s="34">
        <f>(Q28-O28+'1° Quincena'!O28-'1° Quincena'!M28)*'V. datos'!$B$8</f>
        <v>0</v>
      </c>
      <c r="T28" s="34">
        <f>+VLOOKUP('1° Quincena'!O28+'2° Quincena'!Q28,Fondo_pensional[[Valor]:[Aporte fondo pensional]],2,1)*('1° Quincena'!O28+'2° Quincena'!Q28)</f>
        <v>0</v>
      </c>
      <c r="U28" s="33"/>
      <c r="V28" s="33"/>
      <c r="W28" s="33"/>
      <c r="X28" s="34">
        <f t="shared" si="13"/>
        <v>0</v>
      </c>
      <c r="Y28" s="32"/>
      <c r="Z28" s="35">
        <f t="shared" si="14"/>
        <v>0</v>
      </c>
      <c r="AA28" s="36">
        <f t="shared" si="15"/>
        <v>0</v>
      </c>
      <c r="AC28" s="102">
        <f>SUM('1° Quincena'!O28,'2° Quincena'!Q28)</f>
        <v>0</v>
      </c>
      <c r="AD28" s="93">
        <f t="shared" si="7"/>
        <v>0</v>
      </c>
      <c r="AE28" s="63"/>
      <c r="AF28" s="63"/>
      <c r="AG28" s="66">
        <f t="shared" si="8"/>
        <v>0</v>
      </c>
      <c r="AH28" s="48"/>
      <c r="AI28" s="48"/>
      <c r="AJ28" s="48"/>
      <c r="AK28" s="48"/>
      <c r="AL28" s="48"/>
      <c r="AM28" s="75"/>
      <c r="AN28" s="53">
        <f>MIN(AM28*AC28*'V. datos'!$F$14,'V. datos'!$E$14*Cifras_2013[UVT])</f>
        <v>0</v>
      </c>
      <c r="AO28" s="48"/>
      <c r="AP28" s="53">
        <f t="shared" si="9"/>
        <v>0</v>
      </c>
      <c r="AQ28" s="48"/>
      <c r="AR28" s="48"/>
      <c r="AS28" s="53">
        <f>+MIN(SUM(AP28:AR28),AC28*Pension_AFC[Pensión y AFC])</f>
        <v>0</v>
      </c>
      <c r="AT28" s="48"/>
      <c r="AU28" s="48"/>
      <c r="AV28" s="48"/>
      <c r="AW28" s="48"/>
      <c r="AX28" s="48"/>
      <c r="AY28" s="48"/>
      <c r="AZ28" s="48"/>
      <c r="BA28" s="48"/>
      <c r="BB28" s="48"/>
      <c r="BC28" s="59">
        <f t="shared" si="3"/>
        <v>0</v>
      </c>
      <c r="BD28" s="53">
        <f>+MIN(BC28*Subtotal_1[Porcentaje],Cifras_2013[UVT]*Subtotal_1[Cantidad de UVT])</f>
        <v>0</v>
      </c>
      <c r="BE28" s="59">
        <f t="shared" si="10"/>
        <v>0</v>
      </c>
      <c r="BF28" s="58">
        <f>+BE28/Cifras_2013[UVT]</f>
        <v>0</v>
      </c>
      <c r="BG28" s="58">
        <f>IF(BF28&gt;0,(BF28-VLOOKUP(BF28-0.0001,Retencion_basica[],1,1))*VLOOKUP(BF28-0.0001,Retencion_basica[],3,1)+VLOOKUP(BF28-0.0001,Retencion_basica[],4,1),0)</f>
        <v>0</v>
      </c>
      <c r="BH28" s="58">
        <f>+BG28*Cifras_2013[UVT]</f>
        <v>0</v>
      </c>
      <c r="BI28" s="65">
        <f t="shared" si="11"/>
        <v>0</v>
      </c>
      <c r="BJ28" s="66">
        <f>+SUM('2° Quincena'!R28:T28)</f>
        <v>0</v>
      </c>
      <c r="BK28" s="48"/>
      <c r="BL28" s="48"/>
      <c r="BM28" s="48"/>
      <c r="BN28" s="59">
        <f t="shared" si="4"/>
        <v>0</v>
      </c>
      <c r="BO28" s="58">
        <f>+BN28/Cifras_2013[UVT]</f>
        <v>0</v>
      </c>
      <c r="BP28" s="53">
        <f>IF(BO28&lt;Retencion_minima_alta[Desde],VLOOKUP(BO28,Retencion_minima[],3,1),BO28*Retencion_minima_alta[Tarifa]+Retencion_minima_alta[Adicional])</f>
        <v>0</v>
      </c>
      <c r="BQ28" s="53">
        <f>+BP28*Cifras_2013[UVT]</f>
        <v>0</v>
      </c>
      <c r="BR28" s="103">
        <f t="shared" si="12"/>
        <v>0</v>
      </c>
      <c r="BS28" s="9"/>
    </row>
    <row r="29" spans="1:71" ht="13.5" thickBot="1" x14ac:dyDescent="0.25">
      <c r="A29" s="6">
        <v>20</v>
      </c>
      <c r="B29" s="38" t="str">
        <f>IF('1° Quincena'!B29="","",'1° Quincena'!B29)</f>
        <v/>
      </c>
      <c r="C29" s="38" t="str">
        <f>IF('1° Quincena'!C29="","",'1° Quincena'!C29)</f>
        <v/>
      </c>
      <c r="D29" s="38" t="str">
        <f>IF('1° Quincena'!D29="","",'1° Quincena'!D29)</f>
        <v/>
      </c>
      <c r="E29" s="38" t="str">
        <f>IF('1° Quincena'!E29="","",'1° Quincena'!E29)</f>
        <v/>
      </c>
      <c r="F29" s="38" t="str">
        <f>IF('1° Quincena'!F29="","",'1° Quincena'!F29)</f>
        <v/>
      </c>
      <c r="G29" s="7"/>
      <c r="H29" s="31" t="str">
        <f>IF(G29="","",VLOOKUP(G29,Riesgo_ARL[],2,0))</f>
        <v/>
      </c>
      <c r="I29" s="120">
        <f>+'1° Quincena'!G29</f>
        <v>0</v>
      </c>
      <c r="J29" s="8"/>
      <c r="K29" s="39">
        <f>'1° Quincena'!I29</f>
        <v>0</v>
      </c>
      <c r="L29" s="34">
        <f t="shared" si="5"/>
        <v>0</v>
      </c>
      <c r="M29" s="33"/>
      <c r="N29" s="33"/>
      <c r="O29" s="34">
        <f>IF(I29=0,IF(K29&lt;2*Cifras_2013[SMLMV],Cifras_2013[AUX TRANSP]*('1° Quincena'!H29+'2° Quincena'!J29)/30,0),0)</f>
        <v>0</v>
      </c>
      <c r="P29" s="33"/>
      <c r="Q29" s="35">
        <f t="shared" si="6"/>
        <v>0</v>
      </c>
      <c r="R29" s="34">
        <f>(Q29-O29+'1° Quincena'!O29-'1° Quincena'!M29)*'V. datos'!$B$7</f>
        <v>0</v>
      </c>
      <c r="S29" s="34">
        <f>(Q29-O29+'1° Quincena'!O29-'1° Quincena'!M29)*'V. datos'!$B$8</f>
        <v>0</v>
      </c>
      <c r="T29" s="34">
        <f>+VLOOKUP('1° Quincena'!O29+'2° Quincena'!Q29,Fondo_pensional[[Valor]:[Aporte fondo pensional]],2,1)*('1° Quincena'!O29+'2° Quincena'!Q29)</f>
        <v>0</v>
      </c>
      <c r="U29" s="33"/>
      <c r="V29" s="33"/>
      <c r="W29" s="33"/>
      <c r="X29" s="34">
        <f t="shared" si="13"/>
        <v>0</v>
      </c>
      <c r="Y29" s="32"/>
      <c r="Z29" s="35">
        <f t="shared" si="14"/>
        <v>0</v>
      </c>
      <c r="AA29" s="36">
        <f t="shared" si="15"/>
        <v>0</v>
      </c>
      <c r="AC29" s="104">
        <f>SUM('1° Quincena'!O29,'2° Quincena'!Q29)</f>
        <v>0</v>
      </c>
      <c r="AD29" s="105">
        <f t="shared" si="7"/>
        <v>0</v>
      </c>
      <c r="AE29" s="106"/>
      <c r="AF29" s="106"/>
      <c r="AG29" s="107">
        <f t="shared" si="8"/>
        <v>0</v>
      </c>
      <c r="AH29" s="108"/>
      <c r="AI29" s="108"/>
      <c r="AJ29" s="108"/>
      <c r="AK29" s="108"/>
      <c r="AL29" s="108"/>
      <c r="AM29" s="109"/>
      <c r="AN29" s="110">
        <f>MIN(AM29*AC29*'V. datos'!$F$14,'V. datos'!$E$14*Cifras_2013[UVT])</f>
        <v>0</v>
      </c>
      <c r="AO29" s="108"/>
      <c r="AP29" s="110">
        <f t="shared" si="9"/>
        <v>0</v>
      </c>
      <c r="AQ29" s="108"/>
      <c r="AR29" s="108"/>
      <c r="AS29" s="110">
        <f>+MIN(SUM(AP29:AR29),AC29*Pension_AFC[Pensión y AFC])</f>
        <v>0</v>
      </c>
      <c r="AT29" s="108"/>
      <c r="AU29" s="108"/>
      <c r="AV29" s="108"/>
      <c r="AW29" s="108"/>
      <c r="AX29" s="108"/>
      <c r="AY29" s="108"/>
      <c r="AZ29" s="108"/>
      <c r="BA29" s="108"/>
      <c r="BB29" s="108"/>
      <c r="BC29" s="111">
        <f t="shared" si="3"/>
        <v>0</v>
      </c>
      <c r="BD29" s="110">
        <f>+MIN(BC29*Subtotal_1[Porcentaje],Cifras_2013[UVT]*Subtotal_1[Cantidad de UVT])</f>
        <v>0</v>
      </c>
      <c r="BE29" s="111">
        <f t="shared" si="10"/>
        <v>0</v>
      </c>
      <c r="BF29" s="112">
        <f>+BE29/Cifras_2013[UVT]</f>
        <v>0</v>
      </c>
      <c r="BG29" s="112">
        <f>IF(BF29&gt;0,(BF29-VLOOKUP(BF29-0.0001,Retencion_basica[],1,1))*VLOOKUP(BF29-0.0001,Retencion_basica[],3,1)+VLOOKUP(BF29-0.0001,Retencion_basica[],4,1),0)</f>
        <v>0</v>
      </c>
      <c r="BH29" s="112">
        <f>+BG29*Cifras_2013[UVT]</f>
        <v>0</v>
      </c>
      <c r="BI29" s="113">
        <f t="shared" si="11"/>
        <v>0</v>
      </c>
      <c r="BJ29" s="107">
        <f>+SUM('2° Quincena'!R29:T29)</f>
        <v>0</v>
      </c>
      <c r="BK29" s="108"/>
      <c r="BL29" s="108"/>
      <c r="BM29" s="108"/>
      <c r="BN29" s="111">
        <f t="shared" si="4"/>
        <v>0</v>
      </c>
      <c r="BO29" s="112">
        <f>+BN29/Cifras_2013[UVT]</f>
        <v>0</v>
      </c>
      <c r="BP29" s="110">
        <f>IF(BO29&lt;Retencion_minima_alta[Desde],VLOOKUP(BO29,Retencion_minima[],3,1),BO29*Retencion_minima_alta[Tarifa]+Retencion_minima_alta[Adicional])</f>
        <v>0</v>
      </c>
      <c r="BQ29" s="110">
        <f>+BP29*Cifras_2013[UVT]</f>
        <v>0</v>
      </c>
      <c r="BR29" s="114">
        <f t="shared" si="12"/>
        <v>0</v>
      </c>
      <c r="BS29" s="9"/>
    </row>
    <row r="30" spans="1:71" ht="15" customHeight="1" x14ac:dyDescent="0.2">
      <c r="A30" s="195" t="s">
        <v>22</v>
      </c>
      <c r="B30" s="195"/>
      <c r="C30" s="195"/>
      <c r="D30" s="195"/>
      <c r="E30" s="195"/>
      <c r="F30" s="195"/>
      <c r="G30" s="195"/>
      <c r="H30" s="195"/>
      <c r="I30" s="195"/>
      <c r="J30" s="195"/>
      <c r="K30" s="195"/>
      <c r="L30" s="37">
        <f>SUM(L10:L29)</f>
        <v>0</v>
      </c>
      <c r="M30" s="37"/>
      <c r="N30" s="37">
        <f t="shared" ref="N30:Z30" si="19">SUM(N10:N29)</f>
        <v>0</v>
      </c>
      <c r="O30" s="37">
        <f t="shared" si="19"/>
        <v>0</v>
      </c>
      <c r="P30" s="37">
        <f t="shared" si="19"/>
        <v>0</v>
      </c>
      <c r="Q30" s="37">
        <f t="shared" si="19"/>
        <v>0</v>
      </c>
      <c r="R30" s="37">
        <f t="shared" si="19"/>
        <v>0</v>
      </c>
      <c r="S30" s="37">
        <f t="shared" si="19"/>
        <v>0</v>
      </c>
      <c r="T30" s="37">
        <f>SUM(T10:T29)</f>
        <v>0</v>
      </c>
      <c r="U30" s="37">
        <f t="shared" si="19"/>
        <v>0</v>
      </c>
      <c r="V30" s="37">
        <f t="shared" si="19"/>
        <v>0</v>
      </c>
      <c r="W30" s="37">
        <f t="shared" si="19"/>
        <v>0</v>
      </c>
      <c r="X30" s="37">
        <f t="shared" si="19"/>
        <v>0</v>
      </c>
      <c r="Y30" s="37">
        <f t="shared" si="19"/>
        <v>0</v>
      </c>
      <c r="Z30" s="37">
        <f t="shared" si="19"/>
        <v>0</v>
      </c>
      <c r="AA30" s="37">
        <f>SUM(AA10:AA29)</f>
        <v>0</v>
      </c>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row>
    <row r="31" spans="1:71" ht="20.25" customHeight="1" x14ac:dyDescent="0.2">
      <c r="A31" s="14"/>
      <c r="B31" s="15"/>
      <c r="C31" s="15"/>
      <c r="D31" s="15"/>
      <c r="E31" s="15"/>
      <c r="F31" s="15"/>
      <c r="G31" s="15"/>
      <c r="H31" s="15"/>
      <c r="I31" s="16"/>
      <c r="J31" s="16"/>
      <c r="K31" s="15"/>
      <c r="L31" s="15"/>
      <c r="M31" s="15"/>
      <c r="N31" s="15"/>
      <c r="O31" s="15"/>
      <c r="P31" s="15"/>
      <c r="Q31" s="15"/>
      <c r="R31" s="15"/>
      <c r="S31" s="15"/>
      <c r="T31" s="15"/>
      <c r="U31" s="15"/>
      <c r="V31" s="15"/>
      <c r="W31" s="15"/>
      <c r="X31" s="15"/>
      <c r="Y31" s="15"/>
      <c r="Z31" s="15"/>
      <c r="AA31" s="15"/>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row>
    <row r="32" spans="1:71" x14ac:dyDescent="0.2">
      <c r="A32" s="196" t="s">
        <v>23</v>
      </c>
      <c r="B32" s="197"/>
      <c r="C32" s="197"/>
      <c r="D32" s="197"/>
      <c r="E32" s="197"/>
      <c r="F32" s="197"/>
      <c r="G32" s="197"/>
      <c r="H32" s="197"/>
      <c r="I32" s="197"/>
      <c r="J32" s="197"/>
      <c r="K32" s="197"/>
      <c r="L32" s="197"/>
      <c r="M32" s="17"/>
      <c r="N32" s="195" t="s">
        <v>24</v>
      </c>
      <c r="O32" s="195"/>
      <c r="P32" s="195"/>
      <c r="Q32" s="18"/>
      <c r="R32" s="198" t="s">
        <v>25</v>
      </c>
      <c r="S32" s="199"/>
      <c r="T32" s="199"/>
      <c r="U32" s="199"/>
      <c r="V32" s="199"/>
      <c r="W32" s="199"/>
      <c r="X32" s="199"/>
      <c r="Y32" s="199"/>
      <c r="Z32" s="199"/>
      <c r="AA32" s="200"/>
      <c r="AC32" s="174" t="s">
        <v>255</v>
      </c>
      <c r="AD32" s="174"/>
      <c r="AE32" s="174"/>
      <c r="AF32" s="174"/>
      <c r="AG32" s="174"/>
      <c r="AH32" s="174"/>
      <c r="AI32" s="174"/>
    </row>
    <row r="33" spans="1:35" x14ac:dyDescent="0.2">
      <c r="A33" s="203" t="s">
        <v>26</v>
      </c>
      <c r="B33" s="203"/>
      <c r="C33" s="203"/>
      <c r="D33" s="203"/>
      <c r="E33" s="203"/>
      <c r="F33" s="203"/>
      <c r="G33" s="203"/>
      <c r="H33" s="203"/>
      <c r="I33" s="203"/>
      <c r="J33" s="203"/>
      <c r="K33" s="204">
        <f>($Q$30-$O$30)*'V. datos'!$C$7</f>
        <v>0</v>
      </c>
      <c r="L33" s="204"/>
      <c r="M33" s="18"/>
      <c r="N33" s="203" t="s">
        <v>71</v>
      </c>
      <c r="O33" s="203"/>
      <c r="P33" s="33">
        <f>+$Q$30*'V. datos'!$B$18</f>
        <v>0</v>
      </c>
      <c r="Q33" s="15"/>
      <c r="R33" s="210" t="s">
        <v>41</v>
      </c>
      <c r="S33" s="211"/>
      <c r="T33" s="211"/>
      <c r="U33" s="211"/>
      <c r="V33" s="211"/>
      <c r="W33" s="211"/>
      <c r="X33" s="211"/>
      <c r="Y33" s="211"/>
      <c r="Z33" s="211"/>
      <c r="AA33" s="212"/>
      <c r="AC33" s="115"/>
      <c r="AD33" s="168" t="s">
        <v>250</v>
      </c>
      <c r="AE33" s="168"/>
      <c r="AF33" s="168"/>
      <c r="AG33" s="168"/>
      <c r="AH33" s="168"/>
      <c r="AI33" s="168"/>
    </row>
    <row r="34" spans="1:35" x14ac:dyDescent="0.2">
      <c r="A34" s="203" t="s">
        <v>27</v>
      </c>
      <c r="B34" s="203"/>
      <c r="C34" s="203"/>
      <c r="D34" s="203"/>
      <c r="E34" s="203"/>
      <c r="F34" s="203"/>
      <c r="G34" s="203"/>
      <c r="H34" s="203"/>
      <c r="I34" s="203"/>
      <c r="J34" s="203"/>
      <c r="K34" s="204">
        <f>($Q$30-$O$30)*'V. datos'!$C$8</f>
        <v>0</v>
      </c>
      <c r="L34" s="204"/>
      <c r="M34" s="18"/>
      <c r="N34" s="203" t="s">
        <v>72</v>
      </c>
      <c r="O34" s="203"/>
      <c r="P34" s="33">
        <f>+$Q$30*'V. datos'!$B$19</f>
        <v>0</v>
      </c>
      <c r="Q34" s="15"/>
      <c r="R34" s="207" t="s">
        <v>287</v>
      </c>
      <c r="S34" s="208"/>
      <c r="T34" s="208"/>
      <c r="U34" s="208"/>
      <c r="V34" s="208"/>
      <c r="W34" s="208"/>
      <c r="X34" s="208"/>
      <c r="Y34" s="208"/>
      <c r="Z34" s="208"/>
      <c r="AA34" s="209"/>
      <c r="AC34" s="116"/>
      <c r="AD34" s="168" t="s">
        <v>251</v>
      </c>
      <c r="AE34" s="168"/>
      <c r="AF34" s="168"/>
      <c r="AG34" s="168"/>
      <c r="AH34" s="168"/>
      <c r="AI34" s="168"/>
    </row>
    <row r="35" spans="1:35" x14ac:dyDescent="0.2">
      <c r="A35" s="203" t="s">
        <v>64</v>
      </c>
      <c r="B35" s="203"/>
      <c r="C35" s="203"/>
      <c r="D35" s="203"/>
      <c r="E35" s="203"/>
      <c r="F35" s="203"/>
      <c r="G35" s="203"/>
      <c r="H35" s="203"/>
      <c r="I35" s="203"/>
      <c r="J35" s="203"/>
      <c r="K35" s="204">
        <f>+SUMPRODUCT($Q$10:$Q$29,$H$10:$H$29)-SUMPRODUCT($O$10:$O$29,$H$10:$H$29)</f>
        <v>0</v>
      </c>
      <c r="L35" s="204"/>
      <c r="M35" s="18"/>
      <c r="N35" s="203" t="s">
        <v>246</v>
      </c>
      <c r="O35" s="203"/>
      <c r="P35" s="33">
        <f>+P33*'V. datos'!B20</f>
        <v>0</v>
      </c>
      <c r="Q35" s="15"/>
      <c r="R35" s="207"/>
      <c r="S35" s="208"/>
      <c r="T35" s="208"/>
      <c r="U35" s="208"/>
      <c r="V35" s="208"/>
      <c r="W35" s="208"/>
      <c r="X35" s="208"/>
      <c r="Y35" s="208"/>
      <c r="Z35" s="208"/>
      <c r="AA35" s="209"/>
      <c r="AC35" s="117"/>
      <c r="AD35" s="168" t="s">
        <v>252</v>
      </c>
      <c r="AE35" s="168"/>
      <c r="AF35" s="168"/>
      <c r="AG35" s="168"/>
      <c r="AH35" s="168"/>
      <c r="AI35" s="168"/>
    </row>
    <row r="36" spans="1:35" x14ac:dyDescent="0.2">
      <c r="A36" s="203" t="s">
        <v>65</v>
      </c>
      <c r="B36" s="203"/>
      <c r="C36" s="203"/>
      <c r="D36" s="203"/>
      <c r="E36" s="203"/>
      <c r="F36" s="203"/>
      <c r="G36" s="203"/>
      <c r="H36" s="203"/>
      <c r="I36" s="203"/>
      <c r="J36" s="203"/>
      <c r="K36" s="204">
        <f>($Q$30-$O$30)*'V. datos'!$B$12</f>
        <v>0</v>
      </c>
      <c r="L36" s="204"/>
      <c r="M36" s="18"/>
      <c r="N36" s="203" t="s">
        <v>30</v>
      </c>
      <c r="O36" s="203"/>
      <c r="P36" s="33">
        <f>($Q$30-$O$30)*'V. datos'!$B$21</f>
        <v>0</v>
      </c>
      <c r="Q36" s="15"/>
      <c r="R36" s="210"/>
      <c r="S36" s="211"/>
      <c r="T36" s="211"/>
      <c r="U36" s="211"/>
      <c r="V36" s="211"/>
      <c r="W36" s="211"/>
      <c r="X36" s="211"/>
      <c r="Y36" s="211"/>
      <c r="Z36" s="211"/>
      <c r="AA36" s="212"/>
      <c r="AC36" s="118"/>
      <c r="AD36" s="168" t="s">
        <v>259</v>
      </c>
      <c r="AE36" s="168"/>
      <c r="AF36" s="168"/>
      <c r="AG36" s="168"/>
      <c r="AH36" s="168"/>
      <c r="AI36" s="168"/>
    </row>
    <row r="37" spans="1:35" x14ac:dyDescent="0.2">
      <c r="A37" s="203" t="s">
        <v>31</v>
      </c>
      <c r="B37" s="203"/>
      <c r="C37" s="203"/>
      <c r="D37" s="203"/>
      <c r="E37" s="203"/>
      <c r="F37" s="203"/>
      <c r="G37" s="203"/>
      <c r="H37" s="203"/>
      <c r="I37" s="203"/>
      <c r="J37" s="203"/>
      <c r="K37" s="204">
        <f>($Q$30-$O$30)*'V. datos'!$B$13</f>
        <v>0</v>
      </c>
      <c r="L37" s="204"/>
      <c r="M37" s="18"/>
      <c r="Q37" s="15"/>
      <c r="R37" s="210"/>
      <c r="S37" s="211"/>
      <c r="T37" s="211"/>
      <c r="U37" s="211"/>
      <c r="V37" s="211"/>
      <c r="W37" s="211"/>
      <c r="X37" s="211"/>
      <c r="Y37" s="211"/>
      <c r="Z37" s="211"/>
      <c r="AA37" s="212"/>
      <c r="AC37" s="119"/>
      <c r="AD37" s="168" t="s">
        <v>253</v>
      </c>
      <c r="AE37" s="168"/>
      <c r="AF37" s="168"/>
      <c r="AG37" s="168"/>
      <c r="AH37" s="168"/>
      <c r="AI37" s="168"/>
    </row>
    <row r="38" spans="1:35" x14ac:dyDescent="0.2">
      <c r="A38" s="203" t="s">
        <v>32</v>
      </c>
      <c r="B38" s="203"/>
      <c r="C38" s="203"/>
      <c r="D38" s="203"/>
      <c r="E38" s="203"/>
      <c r="F38" s="203"/>
      <c r="G38" s="203"/>
      <c r="H38" s="203"/>
      <c r="I38" s="203"/>
      <c r="J38" s="203"/>
      <c r="K38" s="204">
        <f>($Q$30-$O$30)*'V. datos'!$B$14</f>
        <v>0</v>
      </c>
      <c r="L38" s="204"/>
      <c r="M38" s="18"/>
      <c r="Q38" s="15"/>
      <c r="R38" s="210"/>
      <c r="S38" s="211"/>
      <c r="T38" s="211"/>
      <c r="U38" s="211"/>
      <c r="V38" s="211"/>
      <c r="W38" s="211"/>
      <c r="X38" s="211"/>
      <c r="Y38" s="211"/>
      <c r="Z38" s="211"/>
      <c r="AA38" s="212"/>
    </row>
    <row r="39" spans="1:35" x14ac:dyDescent="0.2">
      <c r="M39" s="22"/>
      <c r="N39" s="22"/>
      <c r="O39" s="15"/>
      <c r="P39" s="15"/>
      <c r="Q39" s="15"/>
      <c r="R39" s="15"/>
      <c r="S39" s="15"/>
      <c r="T39" s="15"/>
      <c r="U39" s="15"/>
      <c r="V39" s="15"/>
      <c r="W39" s="15"/>
      <c r="X39" s="15"/>
      <c r="Y39" s="15"/>
      <c r="Z39" s="15"/>
      <c r="AA39" s="15"/>
    </row>
    <row r="40" spans="1:35" x14ac:dyDescent="0.2">
      <c r="A40" s="14"/>
      <c r="B40" s="15"/>
      <c r="C40" s="15"/>
      <c r="D40" s="15"/>
      <c r="E40" s="15"/>
      <c r="F40" s="15"/>
      <c r="G40" s="15"/>
      <c r="H40" s="15"/>
      <c r="I40" s="16"/>
      <c r="J40" s="16"/>
      <c r="K40" s="15"/>
      <c r="L40" s="15"/>
      <c r="M40" s="15"/>
      <c r="N40" s="15"/>
      <c r="O40" s="15"/>
      <c r="P40" s="15"/>
      <c r="Q40" s="15"/>
      <c r="R40" s="15"/>
      <c r="S40" s="15"/>
      <c r="T40" s="15"/>
      <c r="U40" s="15"/>
      <c r="V40" s="15"/>
      <c r="W40" s="15"/>
      <c r="X40" s="15"/>
      <c r="Y40" s="15"/>
      <c r="Z40" s="15"/>
      <c r="AA40" s="15"/>
    </row>
    <row r="41" spans="1:35" s="25" customFormat="1" ht="19.5" customHeight="1" x14ac:dyDescent="0.2">
      <c r="A41" s="23"/>
      <c r="B41" s="24"/>
      <c r="C41" s="205"/>
      <c r="D41" s="205"/>
      <c r="E41" s="205"/>
      <c r="F41" s="205"/>
      <c r="G41" s="205"/>
      <c r="H41" s="205"/>
      <c r="I41" s="205"/>
      <c r="J41" s="205"/>
      <c r="K41" s="205"/>
      <c r="O41" s="205"/>
      <c r="P41" s="205"/>
      <c r="Q41" s="205"/>
      <c r="R41" s="205"/>
      <c r="S41" s="205"/>
      <c r="T41" s="205"/>
    </row>
    <row r="42" spans="1:35" ht="18" customHeight="1" x14ac:dyDescent="0.2">
      <c r="A42" s="9"/>
      <c r="C42" s="195" t="s">
        <v>33</v>
      </c>
      <c r="D42" s="195"/>
      <c r="E42" s="195"/>
      <c r="F42" s="195"/>
      <c r="G42" s="195"/>
      <c r="H42" s="195"/>
      <c r="I42" s="195"/>
      <c r="J42" s="195"/>
      <c r="K42" s="195"/>
      <c r="O42" s="195" t="s">
        <v>34</v>
      </c>
      <c r="P42" s="195"/>
      <c r="Q42" s="195"/>
      <c r="R42" s="195"/>
      <c r="S42" s="195"/>
      <c r="T42" s="195"/>
    </row>
    <row r="43" spans="1:35" x14ac:dyDescent="0.2">
      <c r="B43" s="9"/>
      <c r="C43" s="9"/>
      <c r="D43" s="9"/>
      <c r="E43" s="9"/>
      <c r="F43" s="9"/>
      <c r="G43" s="9"/>
      <c r="H43" s="9"/>
      <c r="I43" s="9"/>
      <c r="J43" s="9"/>
      <c r="K43" s="9"/>
      <c r="Q43" s="9"/>
    </row>
    <row r="44" spans="1:35" x14ac:dyDescent="0.2">
      <c r="A44" s="18"/>
      <c r="B44" s="18"/>
      <c r="C44" s="18"/>
      <c r="D44" s="18"/>
      <c r="E44" s="18"/>
      <c r="F44" s="18"/>
      <c r="G44" s="18"/>
      <c r="H44" s="18"/>
      <c r="K44" s="18"/>
      <c r="Q44" s="18"/>
      <c r="R44" s="18"/>
      <c r="S44" s="18"/>
      <c r="T44" s="18"/>
      <c r="U44" s="18"/>
      <c r="V44" s="18"/>
      <c r="W44" s="18"/>
      <c r="X44" s="18"/>
      <c r="Y44" s="18"/>
      <c r="Z44" s="18"/>
      <c r="AA44" s="18"/>
    </row>
    <row r="45" spans="1:35" x14ac:dyDescent="0.2">
      <c r="A45" s="18"/>
      <c r="B45" s="18"/>
      <c r="I45" s="1"/>
      <c r="K45" s="18"/>
      <c r="L45" s="18"/>
      <c r="M45" s="18"/>
      <c r="N45" s="18"/>
      <c r="O45" s="18"/>
      <c r="P45" s="18"/>
      <c r="Q45" s="18"/>
      <c r="R45" s="18"/>
      <c r="S45" s="18"/>
      <c r="T45" s="18"/>
      <c r="U45" s="18"/>
      <c r="V45" s="18"/>
      <c r="W45" s="18"/>
      <c r="X45" s="18"/>
      <c r="Y45" s="18"/>
      <c r="Z45" s="18"/>
      <c r="AA45" s="18"/>
    </row>
    <row r="46" spans="1:35" x14ac:dyDescent="0.2">
      <c r="A46" s="18"/>
      <c r="B46" s="18"/>
      <c r="I46" s="1"/>
      <c r="K46" s="18"/>
      <c r="L46" s="18"/>
      <c r="M46" s="18"/>
      <c r="N46" s="18"/>
      <c r="O46" s="18"/>
      <c r="P46" s="18"/>
      <c r="Q46" s="18"/>
      <c r="R46" s="18"/>
      <c r="S46" s="18"/>
      <c r="T46" s="18"/>
      <c r="U46" s="18"/>
      <c r="V46" s="18"/>
      <c r="W46" s="18"/>
      <c r="X46" s="18"/>
      <c r="Y46" s="18"/>
      <c r="Z46" s="18"/>
      <c r="AA46" s="18"/>
    </row>
  </sheetData>
  <mergeCells count="93">
    <mergeCell ref="R7:Z7"/>
    <mergeCell ref="T8:T9"/>
    <mergeCell ref="D7:D9"/>
    <mergeCell ref="G7:G9"/>
    <mergeCell ref="N8:N9"/>
    <mergeCell ref="I7:I9"/>
    <mergeCell ref="J7:J9"/>
    <mergeCell ref="K7:K9"/>
    <mergeCell ref="L7:Q7"/>
    <mergeCell ref="A7:A9"/>
    <mergeCell ref="B7:B9"/>
    <mergeCell ref="C7:C9"/>
    <mergeCell ref="E7:E9"/>
    <mergeCell ref="F7:F9"/>
    <mergeCell ref="A1:B3"/>
    <mergeCell ref="C1:T1"/>
    <mergeCell ref="A5:B5"/>
    <mergeCell ref="I5:J5"/>
    <mergeCell ref="K5:L5"/>
    <mergeCell ref="O5:P5"/>
    <mergeCell ref="R5:S5"/>
    <mergeCell ref="T5:AA5"/>
    <mergeCell ref="M5:N5"/>
    <mergeCell ref="C5:F5"/>
    <mergeCell ref="U1:AA1"/>
    <mergeCell ref="C2:T2"/>
    <mergeCell ref="U2:AA2"/>
    <mergeCell ref="C3:L3"/>
    <mergeCell ref="U3:AA3"/>
    <mergeCell ref="A32:L32"/>
    <mergeCell ref="Q8:Q9"/>
    <mergeCell ref="R8:R9"/>
    <mergeCell ref="N32:P32"/>
    <mergeCell ref="R32:AA32"/>
    <mergeCell ref="X8:X9"/>
    <mergeCell ref="W8:W9"/>
    <mergeCell ref="M8:M9"/>
    <mergeCell ref="U8:U9"/>
    <mergeCell ref="O8:O9"/>
    <mergeCell ref="P8:P9"/>
    <mergeCell ref="V8:V9"/>
    <mergeCell ref="H7:H9"/>
    <mergeCell ref="A30:K30"/>
    <mergeCell ref="AA7:AA9"/>
    <mergeCell ref="L8:L9"/>
    <mergeCell ref="A35:J35"/>
    <mergeCell ref="N35:O35"/>
    <mergeCell ref="A34:J34"/>
    <mergeCell ref="N33:O33"/>
    <mergeCell ref="K33:L33"/>
    <mergeCell ref="K35:L35"/>
    <mergeCell ref="K34:L34"/>
    <mergeCell ref="BP8:BR8"/>
    <mergeCell ref="AE8:AJ8"/>
    <mergeCell ref="C41:K41"/>
    <mergeCell ref="O41:T41"/>
    <mergeCell ref="C42:K42"/>
    <mergeCell ref="O42:T42"/>
    <mergeCell ref="A36:J36"/>
    <mergeCell ref="N36:O36"/>
    <mergeCell ref="A37:J37"/>
    <mergeCell ref="A38:J38"/>
    <mergeCell ref="K36:L36"/>
    <mergeCell ref="K37:L37"/>
    <mergeCell ref="K38:L38"/>
    <mergeCell ref="R38:AA38"/>
    <mergeCell ref="A33:J33"/>
    <mergeCell ref="N34:O34"/>
    <mergeCell ref="BE8:BF8"/>
    <mergeCell ref="BG8:BI8"/>
    <mergeCell ref="AC7:AC9"/>
    <mergeCell ref="BN8:BO8"/>
    <mergeCell ref="AD7:AD8"/>
    <mergeCell ref="AK8:AN8"/>
    <mergeCell ref="AP8:AS8"/>
    <mergeCell ref="AT8:BB8"/>
    <mergeCell ref="BC8:BC9"/>
    <mergeCell ref="AD37:AI37"/>
    <mergeCell ref="AC32:AI32"/>
    <mergeCell ref="M3:T3"/>
    <mergeCell ref="R34:AA34"/>
    <mergeCell ref="R33:AA33"/>
    <mergeCell ref="R35:AA35"/>
    <mergeCell ref="R36:AA36"/>
    <mergeCell ref="R37:AA37"/>
    <mergeCell ref="Y8:Y9"/>
    <mergeCell ref="AC5:AD5"/>
    <mergeCell ref="AD33:AI33"/>
    <mergeCell ref="AD34:AI34"/>
    <mergeCell ref="AD35:AI35"/>
    <mergeCell ref="AD36:AI36"/>
    <mergeCell ref="Z8:Z9"/>
    <mergeCell ref="S8:S9"/>
  </mergeCells>
  <dataValidations count="4">
    <dataValidation type="whole" allowBlank="1" showInputMessage="1" showErrorMessage="1" sqref="J10:J29">
      <formula1>0</formula1>
      <formula2>15</formula2>
    </dataValidation>
    <dataValidation type="whole" allowBlank="1" showInputMessage="1" showErrorMessage="1" sqref="AM10:AM29">
      <formula1>0</formula1>
      <formula2>100</formula2>
    </dataValidation>
    <dataValidation type="whole" allowBlank="1" showInputMessage="1" showErrorMessage="1" errorTitle="Vive en la finca" error="Indique si el trabajador reside en la finca en la que labora (1=sí; 0=no)." sqref="I10:I29">
      <formula1>0</formula1>
      <formula2>1</formula2>
    </dataValidation>
    <dataValidation type="custom" allowBlank="1" showInputMessage="1" showErrorMessage="1" sqref="B6:AA6">
      <formula1>""</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'V. datos'!$E$3:$E$7</xm:f>
          </x14:formula1>
          <xm:sqref>G10:G29</xm:sqref>
        </x14:dataValidation>
        <x14:dataValidation type="whole" operator="greaterThanOrEqual" allowBlank="1" showInputMessage="1" showErrorMessage="1">
          <x14:formula1>
            <xm:f>'V. datos'!$A$3</xm:f>
          </x14:formula1>
          <xm:sqref>K10:K29</xm:sqref>
        </x14:dataValidation>
        <x14:dataValidation type="decimal" allowBlank="1" showInputMessage="1" showErrorMessage="1">
          <x14:formula1>
            <xm:f>0</xm:f>
          </x14:formula1>
          <x14:formula2>
            <xm:f>'V. datos'!$C$3*'V. datos'!$E$12</xm:f>
          </x14:formula2>
          <xm:sqref>AK10:AK29</xm:sqref>
        </x14:dataValidation>
        <x14:dataValidation type="decimal" allowBlank="1" showInputMessage="1" showErrorMessage="1">
          <x14:formula1>
            <xm:f>0</xm:f>
          </x14:formula1>
          <x14:formula2>
            <xm:f>'V. datos'!$C$3*'V. datos'!$E$13</xm:f>
          </x14:formula2>
          <xm:sqref>AL10:AL29</xm:sqref>
        </x14:dataValidation>
        <x14:dataValidation type="decimal" allowBlank="1" showInputMessage="1" showErrorMessage="1">
          <x14:formula1>
            <xm:f>0</xm:f>
          </x14:formula1>
          <x14:formula2>
            <xm:f>MROUND('V. datos'!$C$3*'V. datos'!$E$14-0.0001,1000)</xm:f>
          </x14:formula2>
          <xm:sqref>AN10:AN29</xm:sqref>
        </x14:dataValidation>
        <x14:dataValidation type="decimal" allowBlank="1" showInputMessage="1" showErrorMessage="1">
          <x14:formula1>
            <xm:f>0</xm:f>
          </x14:formula1>
          <x14:formula2>
            <xm:f>IF($AC10&gt;'V. datos'!$C$3*'V. datos'!$E$18,0,'V. datos'!$C$3*'V. datos'!$E$19)</xm:f>
          </x14:formula2>
          <xm:sqref>AE10:AE29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workbookViewId="0">
      <selection activeCell="G12" sqref="G12:I12"/>
    </sheetView>
  </sheetViews>
  <sheetFormatPr baseColWidth="10" defaultColWidth="0" defaultRowHeight="14.25" zeroHeight="1" x14ac:dyDescent="0.2"/>
  <cols>
    <col min="1" max="1" width="1.42578125" style="149" customWidth="1"/>
    <col min="2" max="4" width="11.42578125" style="149" customWidth="1"/>
    <col min="5" max="5" width="12.7109375" style="149" bestFit="1" customWidth="1"/>
    <col min="6" max="9" width="11.42578125" style="149" customWidth="1"/>
    <col min="10" max="10" width="1.42578125" style="149" customWidth="1"/>
    <col min="11" max="16384" width="11.42578125" style="149" hidden="1"/>
  </cols>
  <sheetData>
    <row r="1" spans="2:9" x14ac:dyDescent="0.2">
      <c r="B1" s="244"/>
      <c r="C1" s="244" t="s">
        <v>36</v>
      </c>
      <c r="D1" s="244"/>
      <c r="E1" s="244"/>
      <c r="F1" s="244"/>
      <c r="G1" s="244"/>
      <c r="H1" s="244" t="s">
        <v>260</v>
      </c>
      <c r="I1" s="244"/>
    </row>
    <row r="2" spans="2:9" ht="45" customHeight="1" x14ac:dyDescent="0.2">
      <c r="B2" s="244"/>
      <c r="C2" s="244" t="s">
        <v>295</v>
      </c>
      <c r="D2" s="244"/>
      <c r="E2" s="244"/>
      <c r="F2" s="244"/>
      <c r="G2" s="244"/>
      <c r="H2" s="245" t="s">
        <v>256</v>
      </c>
      <c r="I2" s="245"/>
    </row>
    <row r="3" spans="2:9" x14ac:dyDescent="0.2">
      <c r="B3" s="244"/>
      <c r="C3" s="245" t="s">
        <v>285</v>
      </c>
      <c r="D3" s="245"/>
      <c r="E3" s="245"/>
      <c r="F3" s="245" t="s">
        <v>258</v>
      </c>
      <c r="G3" s="245"/>
      <c r="H3" s="245" t="s">
        <v>299</v>
      </c>
      <c r="I3" s="245"/>
    </row>
    <row r="4" spans="2:9" ht="15" thickBot="1" x14ac:dyDescent="0.25">
      <c r="B4" s="148"/>
      <c r="C4" s="148"/>
      <c r="D4" s="148"/>
      <c r="E4" s="148"/>
      <c r="F4" s="148"/>
    </row>
    <row r="5" spans="2:9" ht="15" thickBot="1" x14ac:dyDescent="0.25">
      <c r="C5" s="270" t="s">
        <v>264</v>
      </c>
      <c r="D5" s="271"/>
      <c r="E5" s="268"/>
      <c r="F5" s="268"/>
      <c r="G5" s="268"/>
      <c r="H5" s="269"/>
    </row>
    <row r="6" spans="2:9" x14ac:dyDescent="0.2">
      <c r="B6" s="121"/>
      <c r="C6" s="121"/>
      <c r="D6" s="121"/>
      <c r="E6" s="121"/>
      <c r="F6" s="122"/>
      <c r="G6" s="122"/>
      <c r="H6" s="122"/>
      <c r="I6" s="122"/>
    </row>
    <row r="7" spans="2:9" ht="7.5" customHeight="1" x14ac:dyDescent="0.2">
      <c r="B7" s="123"/>
      <c r="C7" s="123"/>
      <c r="D7" s="123"/>
      <c r="E7" s="123"/>
      <c r="F7" s="124"/>
      <c r="G7" s="124"/>
      <c r="H7" s="124"/>
      <c r="I7" s="124"/>
    </row>
    <row r="8" spans="2:9" x14ac:dyDescent="0.2">
      <c r="B8" s="244"/>
      <c r="C8" s="244" t="s">
        <v>36</v>
      </c>
      <c r="D8" s="244"/>
      <c r="E8" s="244"/>
      <c r="F8" s="244"/>
      <c r="G8" s="244"/>
      <c r="H8" s="244" t="s">
        <v>260</v>
      </c>
      <c r="I8" s="244"/>
    </row>
    <row r="9" spans="2:9" ht="45" customHeight="1" x14ac:dyDescent="0.2">
      <c r="B9" s="244"/>
      <c r="C9" s="244" t="s">
        <v>295</v>
      </c>
      <c r="D9" s="244"/>
      <c r="E9" s="244"/>
      <c r="F9" s="244"/>
      <c r="G9" s="244"/>
      <c r="H9" s="245" t="s">
        <v>256</v>
      </c>
      <c r="I9" s="245"/>
    </row>
    <row r="10" spans="2:9" ht="14.25" customHeight="1" x14ac:dyDescent="0.2">
      <c r="B10" s="244"/>
      <c r="C10" s="245" t="s">
        <v>285</v>
      </c>
      <c r="D10" s="245"/>
      <c r="E10" s="245"/>
      <c r="F10" s="245" t="s">
        <v>258</v>
      </c>
      <c r="G10" s="245"/>
      <c r="H10" s="245" t="s">
        <v>300</v>
      </c>
      <c r="I10" s="245"/>
    </row>
    <row r="11" spans="2:9" ht="15" thickBot="1" x14ac:dyDescent="0.25">
      <c r="B11" s="125"/>
      <c r="C11" s="125"/>
      <c r="D11" s="125"/>
      <c r="E11" s="125"/>
      <c r="F11" s="126"/>
      <c r="G11" s="126"/>
      <c r="H11" s="127"/>
      <c r="I11" s="127"/>
    </row>
    <row r="12" spans="2:9" ht="15" thickBot="1" x14ac:dyDescent="0.25">
      <c r="B12" s="266" t="s">
        <v>286</v>
      </c>
      <c r="C12" s="267"/>
      <c r="D12" s="128"/>
      <c r="E12" s="239" t="s">
        <v>261</v>
      </c>
      <c r="F12" s="239"/>
      <c r="G12" s="236" t="e">
        <f>+VLOOKUP($E$5,'1° Quincena'!$B$10:$Y$29,COUNTBLANK('1° Quincena'!$B$6:$E$6),0)</f>
        <v>#N/A</v>
      </c>
      <c r="H12" s="237"/>
      <c r="I12" s="238"/>
    </row>
    <row r="13" spans="2:9" x14ac:dyDescent="0.2">
      <c r="B13" s="125"/>
      <c r="C13" s="125"/>
      <c r="D13" s="125"/>
      <c r="E13" s="125"/>
      <c r="F13" s="126"/>
      <c r="G13" s="126"/>
      <c r="H13" s="126"/>
      <c r="I13" s="126"/>
    </row>
    <row r="14" spans="2:9" x14ac:dyDescent="0.2">
      <c r="B14" s="129" t="s">
        <v>262</v>
      </c>
      <c r="C14" s="263">
        <f>+'1° Quincena'!$C$5</f>
        <v>0</v>
      </c>
      <c r="D14" s="264"/>
      <c r="E14" s="264"/>
      <c r="F14" s="130" t="s">
        <v>263</v>
      </c>
      <c r="G14" s="236" t="e">
        <f>+VLOOKUP($E$5,'1° Quincena'!$B$10:$Y$29,COUNTBLANK('1° Quincena'!$B$6:$F$6),0)</f>
        <v>#N/A</v>
      </c>
      <c r="H14" s="237"/>
      <c r="I14" s="238"/>
    </row>
    <row r="15" spans="2:9" x14ac:dyDescent="0.2">
      <c r="B15" s="129" t="s">
        <v>264</v>
      </c>
      <c r="C15" s="265">
        <f>+$E$5</f>
        <v>0</v>
      </c>
      <c r="D15" s="265"/>
      <c r="E15" s="265"/>
      <c r="F15" s="130" t="s">
        <v>265</v>
      </c>
      <c r="G15" s="236" t="e">
        <f>+VLOOKUP($E$5,'1° Quincena'!$B$10:$Y$29,COUNTBLANK('1° Quincena'!$B$6:$I$6),0)</f>
        <v>#N/A</v>
      </c>
      <c r="H15" s="237"/>
      <c r="I15" s="238"/>
    </row>
    <row r="16" spans="2:9" x14ac:dyDescent="0.2">
      <c r="B16" s="129" t="s">
        <v>266</v>
      </c>
      <c r="C16" s="236" t="e">
        <f>+VLOOKUP($E$5,'1° Quincena'!$B$10:$Y$29,COUNTBLANK('1° Quincena'!$B$6:$C$6),0)</f>
        <v>#N/A</v>
      </c>
      <c r="D16" s="237"/>
      <c r="E16" s="238"/>
      <c r="F16" s="130" t="s">
        <v>1</v>
      </c>
      <c r="G16" s="151">
        <f>+'1° Quincena'!$I$5</f>
        <v>0</v>
      </c>
      <c r="H16" s="131" t="s">
        <v>2</v>
      </c>
      <c r="I16" s="152">
        <f>+'1° Quincena'!$M$5</f>
        <v>0</v>
      </c>
    </row>
    <row r="17" spans="2:9" x14ac:dyDescent="0.2">
      <c r="B17" s="153"/>
      <c r="C17" s="153"/>
      <c r="D17" s="153"/>
      <c r="E17" s="153"/>
      <c r="F17" s="153"/>
      <c r="G17" s="153"/>
      <c r="H17" s="153"/>
      <c r="I17" s="154"/>
    </row>
    <row r="18" spans="2:9" x14ac:dyDescent="0.2">
      <c r="D18" s="253" t="s">
        <v>296</v>
      </c>
      <c r="E18" s="253"/>
      <c r="F18" s="253"/>
      <c r="G18" s="147" t="e">
        <f>+VLOOKUP($E$5,'1° Quincena'!$B$10:$Y$29,COUNTBLANK('1° Quincena'!$B$6:$H$6),0)</f>
        <v>#N/A</v>
      </c>
      <c r="H18" s="153"/>
      <c r="I18" s="154"/>
    </row>
    <row r="19" spans="2:9" x14ac:dyDescent="0.2">
      <c r="F19" s="124"/>
      <c r="G19" s="124"/>
      <c r="H19" s="124"/>
      <c r="I19" s="124"/>
    </row>
    <row r="20" spans="2:9" x14ac:dyDescent="0.2">
      <c r="B20" s="257" t="s">
        <v>267</v>
      </c>
      <c r="C20" s="257"/>
      <c r="D20" s="257"/>
      <c r="E20" s="257"/>
      <c r="F20" s="239" t="s">
        <v>268</v>
      </c>
      <c r="G20" s="239"/>
      <c r="H20" s="239" t="s">
        <v>269</v>
      </c>
      <c r="I20" s="239"/>
    </row>
    <row r="21" spans="2:9" x14ac:dyDescent="0.2">
      <c r="B21" s="258" t="s">
        <v>270</v>
      </c>
      <c r="C21" s="259"/>
      <c r="D21" s="259"/>
      <c r="E21" s="260"/>
      <c r="F21" s="246" t="e">
        <f>+VLOOKUP($E$5,'1° Quincena'!$B$10:$Y$29,COUNTBLANK('1° Quincena'!$B$6:$I$6)+COUNTA($B$21:$B21),0)</f>
        <v>#N/A</v>
      </c>
      <c r="G21" s="247"/>
      <c r="H21" s="246"/>
      <c r="I21" s="247"/>
    </row>
    <row r="22" spans="2:9" x14ac:dyDescent="0.2">
      <c r="B22" s="258" t="s">
        <v>42</v>
      </c>
      <c r="C22" s="259"/>
      <c r="D22" s="259"/>
      <c r="E22" s="260"/>
      <c r="F22" s="246" t="e">
        <f>+VLOOKUP($E$5,'1° Quincena'!$B$10:$Y$29,COUNTBLANK('1° Quincena'!$B$6:$I$6)+COUNTA($B$21:$B22),0)</f>
        <v>#N/A</v>
      </c>
      <c r="G22" s="247"/>
      <c r="H22" s="246"/>
      <c r="I22" s="247"/>
    </row>
    <row r="23" spans="2:9" x14ac:dyDescent="0.2">
      <c r="B23" s="258" t="s">
        <v>271</v>
      </c>
      <c r="C23" s="259"/>
      <c r="D23" s="259"/>
      <c r="E23" s="260"/>
      <c r="F23" s="246" t="e">
        <f>+VLOOKUP($E$5,'1° Quincena'!$B$10:$Y$29,COUNTBLANK('1° Quincena'!$B$6:$I$6)+COUNTA($B$21:$B23),0)</f>
        <v>#N/A</v>
      </c>
      <c r="G23" s="247"/>
      <c r="H23" s="246"/>
      <c r="I23" s="247"/>
    </row>
    <row r="24" spans="2:9" x14ac:dyDescent="0.2">
      <c r="B24" s="254" t="s">
        <v>272</v>
      </c>
      <c r="C24" s="255"/>
      <c r="D24" s="255"/>
      <c r="E24" s="256"/>
      <c r="F24" s="246" t="e">
        <f>+VLOOKUP($E$5,'1° Quincena'!$B$10:$Y$29,COUNTBLANK('1° Quincena'!$B$6:$I$6)+COUNTA($B$21:$B24),0)</f>
        <v>#N/A</v>
      </c>
      <c r="G24" s="247"/>
      <c r="H24" s="246"/>
      <c r="I24" s="247"/>
    </row>
    <row r="25" spans="2:9" x14ac:dyDescent="0.2">
      <c r="B25" s="254" t="s">
        <v>273</v>
      </c>
      <c r="C25" s="255"/>
      <c r="D25" s="255"/>
      <c r="E25" s="256"/>
      <c r="F25" s="246" t="e">
        <f>+VLOOKUP($E$5,'1° Quincena'!$B$10:$Y$29,COUNTBLANK('1° Quincena'!$B$6:$I$6)+COUNTA($B$21:$B25),0)</f>
        <v>#N/A</v>
      </c>
      <c r="G25" s="247"/>
      <c r="H25" s="246"/>
      <c r="I25" s="247"/>
    </row>
    <row r="26" spans="2:9" x14ac:dyDescent="0.2">
      <c r="B26" s="254" t="s">
        <v>274</v>
      </c>
      <c r="C26" s="255"/>
      <c r="D26" s="255"/>
      <c r="E26" s="256"/>
      <c r="F26" s="246"/>
      <c r="G26" s="247"/>
      <c r="H26" s="246" t="e">
        <f>+VLOOKUP($E$5,'1° Quincena'!$B$10:$Y$29,COUNTBLANK('1° Quincena'!$B$6:$O$6)+COUNTA($B$26:$B26),0)</f>
        <v>#N/A</v>
      </c>
      <c r="I26" s="247"/>
    </row>
    <row r="27" spans="2:9" x14ac:dyDescent="0.2">
      <c r="B27" s="254" t="s">
        <v>275</v>
      </c>
      <c r="C27" s="255"/>
      <c r="D27" s="255"/>
      <c r="E27" s="256"/>
      <c r="F27" s="246"/>
      <c r="G27" s="247"/>
      <c r="H27" s="246" t="e">
        <f>+VLOOKUP($E$5,'1° Quincena'!$B$10:$Y$29,COUNTBLANK('1° Quincena'!$B$6:$O$6)+COUNTA($B$26:$B27),0)</f>
        <v>#N/A</v>
      </c>
      <c r="I27" s="247"/>
    </row>
    <row r="28" spans="2:9" x14ac:dyDescent="0.2">
      <c r="B28" s="254" t="s">
        <v>276</v>
      </c>
      <c r="C28" s="255"/>
      <c r="D28" s="255"/>
      <c r="E28" s="256"/>
      <c r="F28" s="261"/>
      <c r="G28" s="262"/>
      <c r="H28" s="246" t="e">
        <f>+VLOOKUP($E$5,'1° Quincena'!$B$10:$Y$29,COUNTBLANK('1° Quincena'!$B$6:$O$6)+COUNTA($B$26:$B28),0)</f>
        <v>#N/A</v>
      </c>
      <c r="I28" s="247"/>
    </row>
    <row r="29" spans="2:9" x14ac:dyDescent="0.2">
      <c r="B29" s="254" t="s">
        <v>21</v>
      </c>
      <c r="C29" s="255"/>
      <c r="D29" s="255"/>
      <c r="E29" s="256"/>
      <c r="F29" s="246"/>
      <c r="G29" s="247"/>
      <c r="H29" s="246" t="e">
        <f>+VLOOKUP($E$5,'1° Quincena'!$B$10:$Y$29,COUNTBLANK('1° Quincena'!$B$6:$O$6)+COUNTA($B$26:$B29),0)</f>
        <v>#N/A</v>
      </c>
      <c r="I29" s="247"/>
    </row>
    <row r="30" spans="2:9" x14ac:dyDescent="0.2">
      <c r="B30" s="254" t="s">
        <v>290</v>
      </c>
      <c r="C30" s="255"/>
      <c r="D30" s="255"/>
      <c r="E30" s="256"/>
      <c r="F30" s="246"/>
      <c r="G30" s="247"/>
      <c r="H30" s="246" t="e">
        <f>+VLOOKUP($E$5,'1° Quincena'!$B$10:$Y$29,COUNTBLANK('1° Quincena'!$B$6:$O$6)+COUNTA($B$26:$B30),0)</f>
        <v>#N/A</v>
      </c>
      <c r="I30" s="247"/>
    </row>
    <row r="31" spans="2:9" x14ac:dyDescent="0.2">
      <c r="B31" s="254" t="s">
        <v>40</v>
      </c>
      <c r="C31" s="255"/>
      <c r="D31" s="255"/>
      <c r="E31" s="256"/>
      <c r="F31" s="246"/>
      <c r="G31" s="247"/>
      <c r="H31" s="246" t="e">
        <f>+VLOOKUP($E$5,'1° Quincena'!$B$10:$Y$29,COUNTBLANK('1° Quincena'!$B$6:$O$6)+COUNTA($B$26:$B31),0)</f>
        <v>#N/A</v>
      </c>
      <c r="I31" s="247"/>
    </row>
    <row r="32" spans="2:9" x14ac:dyDescent="0.2">
      <c r="B32" s="254" t="s">
        <v>39</v>
      </c>
      <c r="C32" s="255"/>
      <c r="D32" s="255"/>
      <c r="E32" s="256"/>
      <c r="F32" s="246"/>
      <c r="G32" s="247"/>
      <c r="H32" s="246" t="e">
        <f>+VLOOKUP($E$5,'1° Quincena'!$B$10:$Y$29,COUNTBLANK('1° Quincena'!$B$6:$O$6)+COUNTA($B$26:$B32),0)</f>
        <v>#N/A</v>
      </c>
      <c r="I32" s="247"/>
    </row>
    <row r="33" spans="2:9" x14ac:dyDescent="0.2">
      <c r="B33" s="254" t="s">
        <v>277</v>
      </c>
      <c r="C33" s="255"/>
      <c r="D33" s="255"/>
      <c r="E33" s="256"/>
      <c r="F33" s="246"/>
      <c r="G33" s="247"/>
      <c r="H33" s="246" t="e">
        <f>+VLOOKUP($E$5,'1° Quincena'!$B$10:$Y$29,COUNTBLANK('1° Quincena'!$B$6:$O$6)+COUNTA($B$26:$B33),0)</f>
        <v>#N/A</v>
      </c>
      <c r="I33" s="247"/>
    </row>
    <row r="34" spans="2:9" x14ac:dyDescent="0.2">
      <c r="B34" s="248" t="s">
        <v>278</v>
      </c>
      <c r="C34" s="249"/>
      <c r="D34" s="249"/>
      <c r="E34" s="250"/>
      <c r="F34" s="251" t="e">
        <f>+SUM(F21:G33)</f>
        <v>#N/A</v>
      </c>
      <c r="G34" s="252"/>
      <c r="H34" s="251" t="e">
        <f>+SUM(H21:I33)</f>
        <v>#N/A</v>
      </c>
      <c r="I34" s="252"/>
    </row>
    <row r="35" spans="2:9" x14ac:dyDescent="0.2">
      <c r="B35" s="248" t="s">
        <v>279</v>
      </c>
      <c r="C35" s="249"/>
      <c r="D35" s="249"/>
      <c r="E35" s="249"/>
      <c r="F35" s="249"/>
      <c r="G35" s="250"/>
      <c r="H35" s="251" t="e">
        <f>+F34-H34</f>
        <v>#N/A</v>
      </c>
      <c r="I35" s="252"/>
    </row>
    <row r="36" spans="2:9" x14ac:dyDescent="0.2">
      <c r="B36" s="123"/>
      <c r="C36" s="123"/>
      <c r="D36" s="123"/>
      <c r="E36" s="123"/>
      <c r="F36" s="124"/>
      <c r="G36" s="124"/>
      <c r="H36" s="124"/>
      <c r="I36" s="124"/>
    </row>
    <row r="37" spans="2:9" x14ac:dyDescent="0.2">
      <c r="B37" s="132" t="s">
        <v>280</v>
      </c>
      <c r="C37" s="133"/>
      <c r="D37" s="133"/>
      <c r="E37" s="134"/>
      <c r="F37" s="135" t="s">
        <v>294</v>
      </c>
      <c r="G37" s="136"/>
      <c r="H37" s="136"/>
      <c r="I37" s="137"/>
    </row>
    <row r="38" spans="2:9" x14ac:dyDescent="0.2">
      <c r="B38" s="138" t="s">
        <v>281</v>
      </c>
      <c r="C38" s="240"/>
      <c r="D38" s="240"/>
      <c r="E38" s="241"/>
      <c r="F38" s="139"/>
      <c r="G38" s="124"/>
      <c r="H38" s="124"/>
      <c r="I38" s="140"/>
    </row>
    <row r="39" spans="2:9" x14ac:dyDescent="0.2">
      <c r="B39" s="138" t="s">
        <v>282</v>
      </c>
      <c r="C39" s="242"/>
      <c r="D39" s="242"/>
      <c r="E39" s="243"/>
      <c r="F39" s="139"/>
      <c r="G39" s="124"/>
      <c r="H39" s="124"/>
      <c r="I39" s="140"/>
    </row>
    <row r="40" spans="2:9" x14ac:dyDescent="0.2">
      <c r="B40" s="138" t="s">
        <v>283</v>
      </c>
      <c r="C40" s="242"/>
      <c r="D40" s="242"/>
      <c r="E40" s="243"/>
      <c r="F40" s="139"/>
      <c r="G40" s="124"/>
      <c r="H40" s="124"/>
      <c r="I40" s="140"/>
    </row>
    <row r="41" spans="2:9" x14ac:dyDescent="0.2">
      <c r="B41" s="141"/>
      <c r="C41" s="142"/>
      <c r="D41" s="142"/>
      <c r="E41" s="143"/>
      <c r="F41" s="144" t="s">
        <v>284</v>
      </c>
      <c r="G41" s="145"/>
      <c r="H41" s="145"/>
      <c r="I41" s="146"/>
    </row>
    <row r="42" spans="2:9" ht="7.5" customHeight="1" x14ac:dyDescent="0.2">
      <c r="B42" s="156"/>
      <c r="C42" s="156"/>
      <c r="D42" s="156"/>
      <c r="E42" s="156"/>
      <c r="F42" s="157"/>
      <c r="G42" s="157"/>
      <c r="H42" s="157"/>
      <c r="I42" s="157"/>
    </row>
    <row r="43" spans="2:9" ht="7.5" customHeight="1" x14ac:dyDescent="0.2">
      <c r="B43" s="148"/>
      <c r="C43" s="148"/>
      <c r="D43" s="148"/>
      <c r="E43" s="148"/>
      <c r="F43" s="148"/>
      <c r="G43" s="148"/>
      <c r="H43" s="148"/>
      <c r="I43" s="148"/>
    </row>
    <row r="44" spans="2:9" x14ac:dyDescent="0.2">
      <c r="B44" s="244"/>
      <c r="C44" s="244" t="s">
        <v>36</v>
      </c>
      <c r="D44" s="244"/>
      <c r="E44" s="244"/>
      <c r="F44" s="244"/>
      <c r="G44" s="244"/>
      <c r="H44" s="244" t="s">
        <v>260</v>
      </c>
      <c r="I44" s="244"/>
    </row>
    <row r="45" spans="2:9" ht="45" customHeight="1" x14ac:dyDescent="0.2">
      <c r="B45" s="244"/>
      <c r="C45" s="244" t="s">
        <v>295</v>
      </c>
      <c r="D45" s="244"/>
      <c r="E45" s="244"/>
      <c r="F45" s="244"/>
      <c r="G45" s="244"/>
      <c r="H45" s="245" t="s">
        <v>256</v>
      </c>
      <c r="I45" s="245"/>
    </row>
    <row r="46" spans="2:9" ht="14.25" customHeight="1" x14ac:dyDescent="0.2">
      <c r="B46" s="244"/>
      <c r="C46" s="245" t="s">
        <v>285</v>
      </c>
      <c r="D46" s="245"/>
      <c r="E46" s="245"/>
      <c r="F46" s="245" t="s">
        <v>258</v>
      </c>
      <c r="G46" s="245"/>
      <c r="H46" s="245" t="s">
        <v>301</v>
      </c>
      <c r="I46" s="245"/>
    </row>
    <row r="47" spans="2:9" ht="15" thickBot="1" x14ac:dyDescent="0.25">
      <c r="B47" s="125"/>
      <c r="C47" s="125"/>
      <c r="D47" s="125"/>
      <c r="E47" s="125"/>
      <c r="F47" s="126"/>
      <c r="G47" s="126"/>
      <c r="H47" s="127"/>
      <c r="I47" s="127"/>
    </row>
    <row r="48" spans="2:9" ht="15" thickBot="1" x14ac:dyDescent="0.25">
      <c r="B48" s="266" t="s">
        <v>291</v>
      </c>
      <c r="C48" s="267"/>
      <c r="D48" s="128"/>
      <c r="E48" s="239" t="s">
        <v>261</v>
      </c>
      <c r="F48" s="239"/>
      <c r="G48" s="236" t="e">
        <f>+VLOOKUP($E$5,'2° Quincena'!$B$10:$Y$29,COUNTBLANK('2° Quincena'!$B$6:$E$6),0)</f>
        <v>#N/A</v>
      </c>
      <c r="H48" s="237"/>
      <c r="I48" s="238"/>
    </row>
    <row r="49" spans="2:9" x14ac:dyDescent="0.2">
      <c r="B49" s="125"/>
      <c r="C49" s="125"/>
      <c r="D49" s="125"/>
      <c r="E49" s="125"/>
      <c r="F49" s="126"/>
      <c r="G49" s="126"/>
      <c r="H49" s="126"/>
      <c r="I49" s="126"/>
    </row>
    <row r="50" spans="2:9" x14ac:dyDescent="0.2">
      <c r="B50" s="129" t="s">
        <v>262</v>
      </c>
      <c r="C50" s="263">
        <f>+'2° Quincena'!C5</f>
        <v>0</v>
      </c>
      <c r="D50" s="264"/>
      <c r="E50" s="264"/>
      <c r="F50" s="130" t="s">
        <v>263</v>
      </c>
      <c r="G50" s="236" t="e">
        <f>+VLOOKUP($E$5,'2° Quincena'!$B$10:$Y$29,COUNTBLANK('2° Quincena'!$B$6:$F$6),0)</f>
        <v>#N/A</v>
      </c>
      <c r="H50" s="237"/>
      <c r="I50" s="238"/>
    </row>
    <row r="51" spans="2:9" x14ac:dyDescent="0.2">
      <c r="B51" s="129" t="s">
        <v>264</v>
      </c>
      <c r="C51" s="265">
        <f>+$E$5</f>
        <v>0</v>
      </c>
      <c r="D51" s="265"/>
      <c r="E51" s="265"/>
      <c r="F51" s="130" t="s">
        <v>265</v>
      </c>
      <c r="G51" s="236" t="e">
        <f>+VLOOKUP($E$5,'2° Quincena'!$B$10:$Y$29,COUNTBLANK('2° Quincena'!$B$6:$K$6),0)</f>
        <v>#N/A</v>
      </c>
      <c r="H51" s="237"/>
      <c r="I51" s="238"/>
    </row>
    <row r="52" spans="2:9" x14ac:dyDescent="0.2">
      <c r="B52" s="129" t="s">
        <v>266</v>
      </c>
      <c r="C52" s="236" t="e">
        <f>+VLOOKUP($E$5,'2° Quincena'!$B$10:$Y$29,COUNTBLANK('2° Quincena'!$B$6:$C$6),0)</f>
        <v>#N/A</v>
      </c>
      <c r="D52" s="237"/>
      <c r="E52" s="238"/>
      <c r="F52" s="130" t="s">
        <v>1</v>
      </c>
      <c r="G52" s="151">
        <f>+'2° Quincena'!K5</f>
        <v>0</v>
      </c>
      <c r="H52" s="131" t="s">
        <v>2</v>
      </c>
      <c r="I52" s="152">
        <f>+'2° Quincena'!O5</f>
        <v>0</v>
      </c>
    </row>
    <row r="53" spans="2:9" x14ac:dyDescent="0.2">
      <c r="B53" s="153"/>
      <c r="C53" s="153"/>
      <c r="D53" s="153"/>
      <c r="E53" s="153"/>
      <c r="F53" s="153"/>
      <c r="G53" s="153"/>
      <c r="H53" s="153"/>
      <c r="I53" s="154"/>
    </row>
    <row r="54" spans="2:9" x14ac:dyDescent="0.2">
      <c r="D54" s="253" t="s">
        <v>296</v>
      </c>
      <c r="E54" s="253"/>
      <c r="F54" s="253"/>
      <c r="G54" s="147" t="e">
        <f>+VLOOKUP($E$5,'2° Quincena'!$B$10:$Y$29,COUNTBLANK('2° Quincena'!$B$6:$J$6),0)</f>
        <v>#N/A</v>
      </c>
      <c r="H54" s="153"/>
      <c r="I54" s="154"/>
    </row>
    <row r="55" spans="2:9" x14ac:dyDescent="0.2">
      <c r="F55" s="124"/>
      <c r="G55" s="124"/>
      <c r="H55" s="124"/>
      <c r="I55" s="124"/>
    </row>
    <row r="56" spans="2:9" x14ac:dyDescent="0.2">
      <c r="B56" s="257" t="s">
        <v>267</v>
      </c>
      <c r="C56" s="257"/>
      <c r="D56" s="257"/>
      <c r="E56" s="257"/>
      <c r="F56" s="239" t="s">
        <v>268</v>
      </c>
      <c r="G56" s="239"/>
      <c r="H56" s="239" t="s">
        <v>269</v>
      </c>
      <c r="I56" s="239"/>
    </row>
    <row r="57" spans="2:9" x14ac:dyDescent="0.2">
      <c r="B57" s="258" t="s">
        <v>270</v>
      </c>
      <c r="C57" s="259"/>
      <c r="D57" s="259"/>
      <c r="E57" s="260"/>
      <c r="F57" s="246" t="e">
        <f>+VLOOKUP($E$5,'2° Quincena'!$B$10:$Y$29,COUNTBLANK('2° Quincena'!$B$6:$K$6)+COUNTA($B$57:$B57),0)</f>
        <v>#N/A</v>
      </c>
      <c r="G57" s="247"/>
      <c r="H57" s="246"/>
      <c r="I57" s="247"/>
    </row>
    <row r="58" spans="2:9" x14ac:dyDescent="0.2">
      <c r="B58" s="258" t="s">
        <v>42</v>
      </c>
      <c r="C58" s="259"/>
      <c r="D58" s="259"/>
      <c r="E58" s="260"/>
      <c r="F58" s="246" t="e">
        <f>+VLOOKUP($E$5,'2° Quincena'!$B$10:$Y$29,COUNTBLANK('2° Quincena'!$B$6:$K$6)+COUNTA($B$57:$B58),0)</f>
        <v>#N/A</v>
      </c>
      <c r="G58" s="247"/>
      <c r="H58" s="246"/>
      <c r="I58" s="247"/>
    </row>
    <row r="59" spans="2:9" x14ac:dyDescent="0.2">
      <c r="B59" s="258" t="s">
        <v>271</v>
      </c>
      <c r="C59" s="259"/>
      <c r="D59" s="259"/>
      <c r="E59" s="260"/>
      <c r="F59" s="246" t="e">
        <f>+VLOOKUP($E$5,'2° Quincena'!$B$10:$Y$29,COUNTBLANK('2° Quincena'!$B$6:$K$6)+COUNTA($B$57:$B59),0)</f>
        <v>#N/A</v>
      </c>
      <c r="G59" s="247"/>
      <c r="H59" s="246"/>
      <c r="I59" s="247"/>
    </row>
    <row r="60" spans="2:9" x14ac:dyDescent="0.2">
      <c r="B60" s="254" t="s">
        <v>272</v>
      </c>
      <c r="C60" s="255"/>
      <c r="D60" s="255"/>
      <c r="E60" s="256"/>
      <c r="F60" s="246" t="e">
        <f>+VLOOKUP($E$5,'2° Quincena'!$B$10:$Y$29,COUNTBLANK('2° Quincena'!$B$6:$K$6)+COUNTA($B$57:$B60),0)</f>
        <v>#N/A</v>
      </c>
      <c r="G60" s="247"/>
      <c r="H60" s="246"/>
      <c r="I60" s="247"/>
    </row>
    <row r="61" spans="2:9" x14ac:dyDescent="0.2">
      <c r="B61" s="254" t="s">
        <v>273</v>
      </c>
      <c r="C61" s="255"/>
      <c r="D61" s="255"/>
      <c r="E61" s="256"/>
      <c r="F61" s="246" t="e">
        <f>+VLOOKUP($E$5,'2° Quincena'!$B$10:$Y$29,COUNTBLANK('2° Quincena'!$B$6:$K$6)+COUNTA($B$57:$B61),0)</f>
        <v>#N/A</v>
      </c>
      <c r="G61" s="247"/>
      <c r="H61" s="246"/>
      <c r="I61" s="247"/>
    </row>
    <row r="62" spans="2:9" x14ac:dyDescent="0.2">
      <c r="B62" s="254" t="s">
        <v>274</v>
      </c>
      <c r="C62" s="255"/>
      <c r="D62" s="255"/>
      <c r="E62" s="256"/>
      <c r="F62" s="246"/>
      <c r="G62" s="247"/>
      <c r="H62" s="246" t="e">
        <f>+VLOOKUP($E$5,'2° Quincena'!$B$10:$Y$29,COUNTBLANK('2° Quincena'!$B$6:$Q$6)+COUNTA($B$62:$B62),0)</f>
        <v>#N/A</v>
      </c>
      <c r="I62" s="247"/>
    </row>
    <row r="63" spans="2:9" x14ac:dyDescent="0.2">
      <c r="B63" s="254" t="s">
        <v>275</v>
      </c>
      <c r="C63" s="255"/>
      <c r="D63" s="255"/>
      <c r="E63" s="256"/>
      <c r="F63" s="246"/>
      <c r="G63" s="247"/>
      <c r="H63" s="246" t="e">
        <f>+VLOOKUP($E$5,'2° Quincena'!$B$10:$Y$29,COUNTBLANK('2° Quincena'!$B$6:$Q$6)+COUNTA($B$62:$B63),0)</f>
        <v>#N/A</v>
      </c>
      <c r="I63" s="247"/>
    </row>
    <row r="64" spans="2:9" x14ac:dyDescent="0.2">
      <c r="B64" s="254" t="s">
        <v>276</v>
      </c>
      <c r="C64" s="255"/>
      <c r="D64" s="255"/>
      <c r="E64" s="256"/>
      <c r="F64" s="261"/>
      <c r="G64" s="262"/>
      <c r="H64" s="246" t="e">
        <f>+VLOOKUP($E$5,'2° Quincena'!$B$10:$Y$29,COUNTBLANK('2° Quincena'!$B$6:$Q$6)+COUNTA($B$62:$B64),0)</f>
        <v>#N/A</v>
      </c>
      <c r="I64" s="247"/>
    </row>
    <row r="65" spans="2:10" x14ac:dyDescent="0.2">
      <c r="B65" s="254" t="s">
        <v>21</v>
      </c>
      <c r="C65" s="255"/>
      <c r="D65" s="255"/>
      <c r="E65" s="256"/>
      <c r="F65" s="246"/>
      <c r="G65" s="247"/>
      <c r="H65" s="246" t="e">
        <f>+VLOOKUP($E$5,'2° Quincena'!$B$10:$Y$29,COUNTBLANK('2° Quincena'!$B$6:$Q$6)+COUNTA($B$62:$B65),0)</f>
        <v>#N/A</v>
      </c>
      <c r="I65" s="247"/>
    </row>
    <row r="66" spans="2:10" x14ac:dyDescent="0.2">
      <c r="B66" s="254" t="s">
        <v>290</v>
      </c>
      <c r="C66" s="255"/>
      <c r="D66" s="255"/>
      <c r="E66" s="256"/>
      <c r="F66" s="246"/>
      <c r="G66" s="247"/>
      <c r="H66" s="246" t="e">
        <f>+VLOOKUP($E$5,'2° Quincena'!$B$10:$Y$29,COUNTBLANK('2° Quincena'!$B$6:$Q$6)+COUNTA($B$62:$B66),0)</f>
        <v>#N/A</v>
      </c>
      <c r="I66" s="247"/>
    </row>
    <row r="67" spans="2:10" x14ac:dyDescent="0.2">
      <c r="B67" s="254" t="s">
        <v>40</v>
      </c>
      <c r="C67" s="255"/>
      <c r="D67" s="255"/>
      <c r="E67" s="256"/>
      <c r="F67" s="246"/>
      <c r="G67" s="247"/>
      <c r="H67" s="246" t="e">
        <f>+VLOOKUP($E$5,'2° Quincena'!$B$10:$Y$29,COUNTBLANK('2° Quincena'!$B$6:$Q$6)+COUNTA($B$62:$B67),0)</f>
        <v>#N/A</v>
      </c>
      <c r="I67" s="247"/>
    </row>
    <row r="68" spans="2:10" x14ac:dyDescent="0.2">
      <c r="B68" s="254" t="s">
        <v>39</v>
      </c>
      <c r="C68" s="255"/>
      <c r="D68" s="255"/>
      <c r="E68" s="256"/>
      <c r="F68" s="246"/>
      <c r="G68" s="247"/>
      <c r="H68" s="246" t="e">
        <f>+VLOOKUP($E$5,'2° Quincena'!$B$10:$Y$29,COUNTBLANK('2° Quincena'!$B$6:$Q$6)+COUNTA($B$62:$B68),0)</f>
        <v>#N/A</v>
      </c>
      <c r="I68" s="247"/>
    </row>
    <row r="69" spans="2:10" x14ac:dyDescent="0.2">
      <c r="B69" s="254" t="s">
        <v>277</v>
      </c>
      <c r="C69" s="255"/>
      <c r="D69" s="255"/>
      <c r="E69" s="256"/>
      <c r="F69" s="246"/>
      <c r="G69" s="247"/>
      <c r="H69" s="246" t="e">
        <f>+VLOOKUP($E$5,'2° Quincena'!$B$10:$Y$29,COUNTBLANK('2° Quincena'!$B$6:$Q$6)+COUNTA($B$62:$B69),0)</f>
        <v>#N/A</v>
      </c>
      <c r="I69" s="247"/>
    </row>
    <row r="70" spans="2:10" x14ac:dyDescent="0.2">
      <c r="B70" s="248" t="s">
        <v>278</v>
      </c>
      <c r="C70" s="249"/>
      <c r="D70" s="249"/>
      <c r="E70" s="250"/>
      <c r="F70" s="251" t="e">
        <f>+SUM(F57:G69)</f>
        <v>#N/A</v>
      </c>
      <c r="G70" s="252"/>
      <c r="H70" s="251" t="e">
        <f>+SUM(H57:I69)</f>
        <v>#N/A</v>
      </c>
      <c r="I70" s="252"/>
    </row>
    <row r="71" spans="2:10" x14ac:dyDescent="0.2">
      <c r="B71" s="248" t="s">
        <v>279</v>
      </c>
      <c r="C71" s="249"/>
      <c r="D71" s="249"/>
      <c r="E71" s="249"/>
      <c r="F71" s="249"/>
      <c r="G71" s="250"/>
      <c r="H71" s="251" t="e">
        <f>+F70-H70</f>
        <v>#N/A</v>
      </c>
      <c r="I71" s="252"/>
    </row>
    <row r="72" spans="2:10" x14ac:dyDescent="0.2">
      <c r="B72" s="123"/>
      <c r="C72" s="123"/>
      <c r="D72" s="123"/>
      <c r="E72" s="123"/>
      <c r="F72" s="124"/>
      <c r="G72" s="124"/>
      <c r="H72" s="124"/>
      <c r="I72" s="124"/>
    </row>
    <row r="73" spans="2:10" x14ac:dyDescent="0.2">
      <c r="B73" s="132" t="s">
        <v>280</v>
      </c>
      <c r="C73" s="133"/>
      <c r="D73" s="133"/>
      <c r="E73" s="134"/>
      <c r="F73" s="135" t="s">
        <v>294</v>
      </c>
      <c r="G73" s="136"/>
      <c r="H73" s="136"/>
      <c r="I73" s="137"/>
    </row>
    <row r="74" spans="2:10" x14ac:dyDescent="0.2">
      <c r="B74" s="138" t="s">
        <v>281</v>
      </c>
      <c r="C74" s="240"/>
      <c r="D74" s="240"/>
      <c r="E74" s="241"/>
      <c r="F74" s="139"/>
      <c r="G74" s="124"/>
      <c r="H74" s="124"/>
      <c r="I74" s="140"/>
    </row>
    <row r="75" spans="2:10" x14ac:dyDescent="0.2">
      <c r="B75" s="138" t="s">
        <v>282</v>
      </c>
      <c r="C75" s="242"/>
      <c r="D75" s="242"/>
      <c r="E75" s="243"/>
      <c r="F75" s="139"/>
      <c r="G75" s="124"/>
      <c r="H75" s="124"/>
      <c r="I75" s="140"/>
    </row>
    <row r="76" spans="2:10" x14ac:dyDescent="0.2">
      <c r="B76" s="138" t="s">
        <v>283</v>
      </c>
      <c r="C76" s="242"/>
      <c r="D76" s="242"/>
      <c r="E76" s="243"/>
      <c r="F76" s="139"/>
      <c r="G76" s="124"/>
      <c r="H76" s="124"/>
      <c r="I76" s="140"/>
    </row>
    <row r="77" spans="2:10" x14ac:dyDescent="0.2">
      <c r="B77" s="141"/>
      <c r="C77" s="142"/>
      <c r="D77" s="142"/>
      <c r="E77" s="143"/>
      <c r="F77" s="144" t="s">
        <v>284</v>
      </c>
      <c r="G77" s="145"/>
      <c r="H77" s="145"/>
      <c r="I77" s="146"/>
    </row>
    <row r="78" spans="2:10" ht="7.5" customHeight="1" x14ac:dyDescent="0.2">
      <c r="B78" s="123"/>
      <c r="C78" s="123"/>
      <c r="D78" s="123"/>
      <c r="E78" s="123"/>
      <c r="F78" s="124"/>
      <c r="G78" s="124"/>
      <c r="H78" s="124"/>
      <c r="I78" s="124"/>
    </row>
    <row r="79" spans="2:10" hidden="1" x14ac:dyDescent="0.2">
      <c r="B79" s="121"/>
      <c r="C79" s="123"/>
      <c r="D79" s="123"/>
      <c r="E79" s="123"/>
      <c r="F79" s="124"/>
      <c r="G79" s="124"/>
      <c r="H79" s="124"/>
      <c r="I79" s="124"/>
      <c r="J79" s="155"/>
    </row>
    <row r="80" spans="2:10" hidden="1" x14ac:dyDescent="0.2"/>
    <row r="81" hidden="1" x14ac:dyDescent="0.2"/>
    <row r="82" hidden="1" x14ac:dyDescent="0.2"/>
    <row r="83" hidden="1" x14ac:dyDescent="0.2"/>
    <row r="84" hidden="1" x14ac:dyDescent="0.2"/>
    <row r="85" hidden="1" x14ac:dyDescent="0.2"/>
  </sheetData>
  <mergeCells count="144">
    <mergeCell ref="H3:I3"/>
    <mergeCell ref="E12:F12"/>
    <mergeCell ref="G12:I12"/>
    <mergeCell ref="C14:E14"/>
    <mergeCell ref="G14:I14"/>
    <mergeCell ref="C15:E15"/>
    <mergeCell ref="G15:I15"/>
    <mergeCell ref="B8:B10"/>
    <mergeCell ref="C8:G8"/>
    <mergeCell ref="H8:I8"/>
    <mergeCell ref="C9:G9"/>
    <mergeCell ref="H9:I9"/>
    <mergeCell ref="C10:E10"/>
    <mergeCell ref="F10:G10"/>
    <mergeCell ref="H10:I10"/>
    <mergeCell ref="E5:H5"/>
    <mergeCell ref="C5:D5"/>
    <mergeCell ref="B12:C12"/>
    <mergeCell ref="B23:E23"/>
    <mergeCell ref="F23:G23"/>
    <mergeCell ref="H23:I23"/>
    <mergeCell ref="B24:E24"/>
    <mergeCell ref="F24:G24"/>
    <mergeCell ref="H24:I24"/>
    <mergeCell ref="C16:E16"/>
    <mergeCell ref="B20:E20"/>
    <mergeCell ref="F20:G20"/>
    <mergeCell ref="H20:I20"/>
    <mergeCell ref="B21:E21"/>
    <mergeCell ref="F21:G21"/>
    <mergeCell ref="H21:I21"/>
    <mergeCell ref="B22:E22"/>
    <mergeCell ref="D18:F18"/>
    <mergeCell ref="F22:G22"/>
    <mergeCell ref="H22:I22"/>
    <mergeCell ref="B27:E27"/>
    <mergeCell ref="F27:G27"/>
    <mergeCell ref="H27:I27"/>
    <mergeCell ref="B28:E28"/>
    <mergeCell ref="F28:G28"/>
    <mergeCell ref="H28:I28"/>
    <mergeCell ref="B25:E25"/>
    <mergeCell ref="F25:G25"/>
    <mergeCell ref="H25:I25"/>
    <mergeCell ref="B26:E26"/>
    <mergeCell ref="F26:G26"/>
    <mergeCell ref="H26:I26"/>
    <mergeCell ref="B29:E29"/>
    <mergeCell ref="F29:G29"/>
    <mergeCell ref="H29:I29"/>
    <mergeCell ref="B33:E33"/>
    <mergeCell ref="F33:G33"/>
    <mergeCell ref="H33:I33"/>
    <mergeCell ref="B32:E32"/>
    <mergeCell ref="F32:G32"/>
    <mergeCell ref="H32:I32"/>
    <mergeCell ref="B30:E30"/>
    <mergeCell ref="F30:G30"/>
    <mergeCell ref="H30:I30"/>
    <mergeCell ref="B31:E31"/>
    <mergeCell ref="F31:G31"/>
    <mergeCell ref="H31:I31"/>
    <mergeCell ref="G48:I48"/>
    <mergeCell ref="C50:E50"/>
    <mergeCell ref="G50:I50"/>
    <mergeCell ref="C51:E51"/>
    <mergeCell ref="G51:I51"/>
    <mergeCell ref="C39:E39"/>
    <mergeCell ref="C40:E40"/>
    <mergeCell ref="B34:E34"/>
    <mergeCell ref="F34:G34"/>
    <mergeCell ref="H34:I34"/>
    <mergeCell ref="B35:G35"/>
    <mergeCell ref="H35:I35"/>
    <mergeCell ref="C38:E38"/>
    <mergeCell ref="B48:C48"/>
    <mergeCell ref="B44:B46"/>
    <mergeCell ref="C44:G44"/>
    <mergeCell ref="H44:I44"/>
    <mergeCell ref="C45:G45"/>
    <mergeCell ref="H45:I45"/>
    <mergeCell ref="C46:E46"/>
    <mergeCell ref="B68:E68"/>
    <mergeCell ref="F68:G68"/>
    <mergeCell ref="H68:I68"/>
    <mergeCell ref="B69:E69"/>
    <mergeCell ref="B63:E63"/>
    <mergeCell ref="F63:G63"/>
    <mergeCell ref="H63:I63"/>
    <mergeCell ref="B64:E64"/>
    <mergeCell ref="F64:G64"/>
    <mergeCell ref="H64:I64"/>
    <mergeCell ref="H67:I67"/>
    <mergeCell ref="H66:I66"/>
    <mergeCell ref="B67:E67"/>
    <mergeCell ref="F67:G67"/>
    <mergeCell ref="B56:E56"/>
    <mergeCell ref="F56:G56"/>
    <mergeCell ref="H56:I56"/>
    <mergeCell ref="B65:E65"/>
    <mergeCell ref="F65:G65"/>
    <mergeCell ref="H65:I65"/>
    <mergeCell ref="B61:E61"/>
    <mergeCell ref="F61:G61"/>
    <mergeCell ref="H61:I61"/>
    <mergeCell ref="B62:E62"/>
    <mergeCell ref="F62:G62"/>
    <mergeCell ref="H62:I62"/>
    <mergeCell ref="B59:E59"/>
    <mergeCell ref="F59:G59"/>
    <mergeCell ref="H59:I59"/>
    <mergeCell ref="B60:E60"/>
    <mergeCell ref="F60:G60"/>
    <mergeCell ref="H60:I60"/>
    <mergeCell ref="B57:E57"/>
    <mergeCell ref="F57:G57"/>
    <mergeCell ref="H57:I57"/>
    <mergeCell ref="B58:E58"/>
    <mergeCell ref="F58:G58"/>
    <mergeCell ref="H58:I58"/>
    <mergeCell ref="C52:E52"/>
    <mergeCell ref="E48:F48"/>
    <mergeCell ref="C74:E74"/>
    <mergeCell ref="C75:E75"/>
    <mergeCell ref="C76:E76"/>
    <mergeCell ref="B1:B3"/>
    <mergeCell ref="C1:G1"/>
    <mergeCell ref="H1:I1"/>
    <mergeCell ref="C2:G2"/>
    <mergeCell ref="H2:I2"/>
    <mergeCell ref="C3:E3"/>
    <mergeCell ref="F3:G3"/>
    <mergeCell ref="F69:G69"/>
    <mergeCell ref="H69:I69"/>
    <mergeCell ref="B70:E70"/>
    <mergeCell ref="F70:G70"/>
    <mergeCell ref="H70:I70"/>
    <mergeCell ref="B71:G71"/>
    <mergeCell ref="H71:I71"/>
    <mergeCell ref="F46:G46"/>
    <mergeCell ref="H46:I46"/>
    <mergeCell ref="D54:F54"/>
    <mergeCell ref="B66:E66"/>
    <mergeCell ref="F66:G66"/>
  </mergeCells>
  <pageMargins left="0.7" right="0.7" top="0.75" bottom="0.75" header="0.3" footer="0.3"/>
  <pageSetup paperSize="9" scale="95" orientation="portrait" horizontalDpi="0"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 Quincena'!$B$10:$B$29</xm:f>
          </x14:formula1>
          <xm:sqref>E5:H5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20"/>
  <sheetViews>
    <sheetView topLeftCell="A28" workbookViewId="0">
      <selection activeCell="G40" sqref="G40"/>
    </sheetView>
  </sheetViews>
  <sheetFormatPr baseColWidth="10" defaultRowHeight="15" x14ac:dyDescent="0.25"/>
  <cols>
    <col min="1" max="1" width="20.7109375" bestFit="1" customWidth="1"/>
    <col min="2" max="2" width="24.140625" customWidth="1"/>
    <col min="3" max="3" width="16.140625" customWidth="1"/>
    <col min="4" max="4" width="17" customWidth="1"/>
    <col min="5" max="5" width="16.140625" customWidth="1"/>
    <col min="6" max="6" width="11.85546875" bestFit="1" customWidth="1"/>
    <col min="7" max="7" width="149.28515625" bestFit="1" customWidth="1"/>
  </cols>
  <sheetData>
    <row r="1" spans="1:72" x14ac:dyDescent="0.25">
      <c r="A1" s="292" t="s">
        <v>223</v>
      </c>
      <c r="B1" s="292"/>
      <c r="C1" s="292"/>
      <c r="E1" s="288" t="s">
        <v>58</v>
      </c>
      <c r="F1" s="288"/>
      <c r="G1" s="288"/>
    </row>
    <row r="2" spans="1:72" x14ac:dyDescent="0.25">
      <c r="A2" t="s">
        <v>37</v>
      </c>
      <c r="B2" t="s">
        <v>38</v>
      </c>
      <c r="C2" t="s">
        <v>164</v>
      </c>
      <c r="E2" t="s">
        <v>50</v>
      </c>
      <c r="F2" t="s">
        <v>51</v>
      </c>
      <c r="G2" t="s">
        <v>52</v>
      </c>
      <c r="I2" s="73"/>
      <c r="J2" s="73"/>
      <c r="K2" s="73"/>
      <c r="L2" s="73" t="s">
        <v>131</v>
      </c>
      <c r="M2" s="73"/>
      <c r="N2" s="73"/>
      <c r="O2" s="73"/>
      <c r="P2" s="73"/>
      <c r="Q2" s="73"/>
      <c r="R2" s="73"/>
      <c r="S2" s="73"/>
      <c r="T2" s="73" t="s">
        <v>131</v>
      </c>
      <c r="U2" s="73"/>
      <c r="V2" s="73"/>
      <c r="W2" s="73"/>
      <c r="X2" s="73"/>
      <c r="Y2" s="73"/>
      <c r="Z2" s="73"/>
      <c r="AA2" s="73"/>
      <c r="AB2" s="73"/>
      <c r="AC2" s="73"/>
      <c r="AD2" s="73"/>
      <c r="AE2" s="73"/>
      <c r="AF2" s="73"/>
      <c r="AG2" s="73"/>
      <c r="AH2" s="73"/>
      <c r="AI2" s="73"/>
      <c r="AJ2" s="73"/>
      <c r="AK2" s="73"/>
      <c r="AL2" s="73"/>
      <c r="AM2" s="73"/>
      <c r="AN2" s="73" t="s">
        <v>131</v>
      </c>
      <c r="AO2" s="73"/>
      <c r="AP2" s="73"/>
      <c r="AQ2" s="73"/>
      <c r="AR2" s="73"/>
      <c r="AS2" s="73"/>
      <c r="AT2" s="73"/>
      <c r="AU2" s="73"/>
      <c r="AV2" s="73"/>
      <c r="AW2" s="73"/>
      <c r="AX2" s="73"/>
      <c r="AY2" s="73"/>
      <c r="AZ2" s="73"/>
      <c r="BA2" s="73"/>
      <c r="BB2" s="73"/>
      <c r="BC2" s="73"/>
      <c r="BD2" s="73" t="s">
        <v>131</v>
      </c>
      <c r="BE2" s="73"/>
      <c r="BF2" s="73"/>
      <c r="BG2" s="73"/>
      <c r="BH2" s="73" t="s">
        <v>131</v>
      </c>
      <c r="BI2" s="73"/>
      <c r="BJ2" s="73" t="s">
        <v>131</v>
      </c>
      <c r="BK2" s="73"/>
      <c r="BL2" s="73"/>
      <c r="BM2" s="73"/>
      <c r="BN2" s="73"/>
      <c r="BO2" s="73"/>
      <c r="BP2" s="73"/>
      <c r="BQ2" s="73"/>
    </row>
    <row r="3" spans="1:72" x14ac:dyDescent="0.25">
      <c r="A3" s="28">
        <v>589500</v>
      </c>
      <c r="B3" s="28">
        <v>70500</v>
      </c>
      <c r="C3" s="28">
        <v>26841</v>
      </c>
      <c r="E3" t="s">
        <v>45</v>
      </c>
      <c r="F3" s="29">
        <v>5.2199999999999998E-3</v>
      </c>
      <c r="G3" t="s">
        <v>53</v>
      </c>
      <c r="I3" s="72" t="s">
        <v>77</v>
      </c>
      <c r="J3" s="72" t="s">
        <v>78</v>
      </c>
      <c r="K3" s="72" t="s">
        <v>79</v>
      </c>
      <c r="L3" s="72" t="s">
        <v>80</v>
      </c>
      <c r="M3" s="72"/>
      <c r="N3" s="72" t="s">
        <v>81</v>
      </c>
      <c r="O3" s="72" t="s">
        <v>82</v>
      </c>
      <c r="P3" s="72" t="s">
        <v>83</v>
      </c>
      <c r="Q3" s="72" t="s">
        <v>84</v>
      </c>
      <c r="R3" s="72" t="s">
        <v>85</v>
      </c>
      <c r="S3" s="72" t="s">
        <v>241</v>
      </c>
      <c r="T3" s="72" t="s">
        <v>242</v>
      </c>
      <c r="U3" s="72" t="s">
        <v>86</v>
      </c>
      <c r="V3" s="72"/>
      <c r="W3" s="72" t="s">
        <v>87</v>
      </c>
      <c r="X3" s="72" t="s">
        <v>198</v>
      </c>
      <c r="Y3" s="72" t="s">
        <v>88</v>
      </c>
      <c r="Z3" s="72" t="s">
        <v>243</v>
      </c>
      <c r="AA3" s="72"/>
      <c r="AB3" s="72" t="s">
        <v>244</v>
      </c>
      <c r="AC3" s="72" t="s">
        <v>89</v>
      </c>
      <c r="AD3" s="72" t="s">
        <v>90</v>
      </c>
      <c r="AE3" s="72"/>
      <c r="AF3" s="72" t="s">
        <v>91</v>
      </c>
      <c r="AG3" s="72" t="s">
        <v>92</v>
      </c>
      <c r="AH3" s="72"/>
      <c r="AI3" s="72" t="s">
        <v>93</v>
      </c>
      <c r="AJ3" s="72" t="s">
        <v>199</v>
      </c>
      <c r="AK3" s="72" t="s">
        <v>200</v>
      </c>
      <c r="AL3" s="72"/>
      <c r="AM3" s="72" t="s">
        <v>94</v>
      </c>
      <c r="AN3" s="72" t="s">
        <v>95</v>
      </c>
      <c r="AO3" s="72"/>
      <c r="AP3" s="72" t="s">
        <v>96</v>
      </c>
      <c r="AQ3" s="72" t="s">
        <v>97</v>
      </c>
      <c r="AR3" s="72" t="s">
        <v>98</v>
      </c>
      <c r="AS3" s="72" t="s">
        <v>99</v>
      </c>
      <c r="AT3" s="72"/>
      <c r="AU3" s="72" t="s">
        <v>100</v>
      </c>
      <c r="AV3" s="72" t="s">
        <v>101</v>
      </c>
      <c r="AW3" s="72" t="s">
        <v>102</v>
      </c>
      <c r="AX3" s="72" t="s">
        <v>103</v>
      </c>
      <c r="AY3" s="72"/>
      <c r="AZ3" s="72" t="s">
        <v>201</v>
      </c>
      <c r="BA3" s="72"/>
      <c r="BB3" s="72" t="s">
        <v>104</v>
      </c>
      <c r="BC3" s="72" t="s">
        <v>105</v>
      </c>
      <c r="BD3" s="72" t="s">
        <v>106</v>
      </c>
      <c r="BE3" s="72"/>
      <c r="BF3" s="72" t="s">
        <v>107</v>
      </c>
      <c r="BG3" s="72" t="s">
        <v>108</v>
      </c>
      <c r="BH3" s="72" t="s">
        <v>109</v>
      </c>
      <c r="BI3" s="72" t="s">
        <v>110</v>
      </c>
      <c r="BJ3" s="72" t="s">
        <v>111</v>
      </c>
      <c r="BK3" s="72" t="s">
        <v>112</v>
      </c>
      <c r="BL3" s="72" t="s">
        <v>245</v>
      </c>
      <c r="BM3" s="72" t="s">
        <v>113</v>
      </c>
      <c r="BN3" s="72" t="s">
        <v>114</v>
      </c>
      <c r="BO3" s="72" t="s">
        <v>115</v>
      </c>
      <c r="BP3" s="72"/>
      <c r="BQ3" s="72" t="s">
        <v>116</v>
      </c>
    </row>
    <row r="4" spans="1:72" x14ac:dyDescent="0.25">
      <c r="E4" t="s">
        <v>46</v>
      </c>
      <c r="F4" s="29">
        <v>1.044E-2</v>
      </c>
      <c r="G4" t="s">
        <v>54</v>
      </c>
      <c r="I4" s="72" t="s">
        <v>117</v>
      </c>
      <c r="J4" s="72"/>
      <c r="K4" s="72"/>
      <c r="L4" s="72"/>
      <c r="M4" s="72"/>
      <c r="N4" s="72"/>
      <c r="O4" s="72" t="s">
        <v>118</v>
      </c>
      <c r="P4" s="72"/>
      <c r="Q4" s="72"/>
      <c r="R4" s="72"/>
      <c r="S4" s="72"/>
      <c r="T4" s="72"/>
      <c r="U4" s="72"/>
      <c r="V4" s="72"/>
      <c r="W4" s="72" t="s">
        <v>119</v>
      </c>
      <c r="X4" s="72"/>
      <c r="Y4" s="72"/>
      <c r="Z4" s="72"/>
      <c r="AA4" s="72"/>
      <c r="AB4" s="72" t="s">
        <v>119</v>
      </c>
      <c r="AC4" s="72"/>
      <c r="AD4" s="72"/>
      <c r="AE4" s="72"/>
      <c r="AF4" s="72" t="s">
        <v>119</v>
      </c>
      <c r="AG4" s="72"/>
      <c r="AH4" s="72"/>
      <c r="AI4" s="72"/>
      <c r="AJ4" s="72" t="s">
        <v>119</v>
      </c>
      <c r="AK4" s="72"/>
      <c r="AL4" s="72"/>
      <c r="AM4" s="72"/>
      <c r="AN4" s="72"/>
      <c r="AO4" s="72"/>
      <c r="AP4" s="72"/>
      <c r="AQ4" s="72" t="s">
        <v>120</v>
      </c>
      <c r="AR4" s="72" t="s">
        <v>120</v>
      </c>
      <c r="AS4" s="72" t="s">
        <v>120</v>
      </c>
      <c r="AT4" s="72"/>
      <c r="AU4" s="72"/>
      <c r="AV4" s="72"/>
      <c r="AW4" s="72"/>
      <c r="AX4" s="72"/>
      <c r="AY4" s="72"/>
      <c r="AZ4" s="72" t="s">
        <v>121</v>
      </c>
      <c r="BA4" s="72"/>
      <c r="BB4" s="72" t="s">
        <v>122</v>
      </c>
      <c r="BC4" s="72"/>
      <c r="BD4" s="72"/>
      <c r="BE4" s="72"/>
      <c r="BF4" s="72"/>
      <c r="BG4" s="72"/>
      <c r="BH4" s="72"/>
      <c r="BI4" s="72" t="s">
        <v>123</v>
      </c>
      <c r="BJ4" s="72" t="s">
        <v>123</v>
      </c>
      <c r="BK4" s="72"/>
      <c r="BL4" s="72"/>
      <c r="BM4" s="72"/>
      <c r="BN4" s="72"/>
      <c r="BO4" s="72"/>
      <c r="BP4" s="72"/>
      <c r="BQ4" s="72" t="s">
        <v>124</v>
      </c>
    </row>
    <row r="5" spans="1:72" x14ac:dyDescent="0.25">
      <c r="A5" s="292" t="s">
        <v>224</v>
      </c>
      <c r="B5" s="292"/>
      <c r="C5" s="292"/>
      <c r="E5" t="s">
        <v>47</v>
      </c>
      <c r="F5" s="29">
        <v>2.436E-2</v>
      </c>
      <c r="G5" t="s">
        <v>55</v>
      </c>
      <c r="I5" s="72" t="s">
        <v>125</v>
      </c>
      <c r="J5" s="72"/>
      <c r="K5" s="72">
        <v>10000000</v>
      </c>
      <c r="L5" s="72" t="s">
        <v>131</v>
      </c>
      <c r="M5" s="72"/>
      <c r="N5" s="72"/>
      <c r="O5" s="72">
        <v>-200000</v>
      </c>
      <c r="P5" s="72">
        <v>-100000</v>
      </c>
      <c r="Q5" s="72"/>
      <c r="R5" s="72">
        <v>-100000</v>
      </c>
      <c r="S5" s="72">
        <v>0</v>
      </c>
      <c r="T5" s="72" t="s">
        <v>131</v>
      </c>
      <c r="U5" s="72"/>
      <c r="V5" s="72"/>
      <c r="W5" s="72"/>
      <c r="X5" s="72"/>
      <c r="Y5" s="72"/>
      <c r="Z5" s="72">
        <v>-1000000</v>
      </c>
      <c r="AA5" s="72"/>
      <c r="AB5" s="72">
        <v>-300000</v>
      </c>
      <c r="AC5" s="72"/>
      <c r="AD5" s="72"/>
      <c r="AE5" s="72"/>
      <c r="AF5" s="72">
        <v>-859000</v>
      </c>
      <c r="AG5" s="72"/>
      <c r="AH5" s="72"/>
      <c r="AI5" s="72"/>
      <c r="AJ5" s="72">
        <v>-200000</v>
      </c>
      <c r="AK5" s="72"/>
      <c r="AL5" s="72"/>
      <c r="AM5" s="72"/>
      <c r="AN5" s="72" t="s">
        <v>126</v>
      </c>
      <c r="AO5" s="72"/>
      <c r="AP5" s="72"/>
      <c r="AQ5" s="72">
        <v>-400000</v>
      </c>
      <c r="AR5" s="72">
        <v>-200000</v>
      </c>
      <c r="AS5" s="72">
        <v>-300000</v>
      </c>
      <c r="AT5" s="72"/>
      <c r="AU5" s="72"/>
      <c r="AV5" s="72">
        <v>-100000</v>
      </c>
      <c r="AW5" s="72">
        <v>0</v>
      </c>
      <c r="AX5" s="72">
        <v>6241000</v>
      </c>
      <c r="AY5" s="72"/>
      <c r="AZ5" s="72">
        <v>-1560000</v>
      </c>
      <c r="BA5" s="72"/>
      <c r="BB5" s="72">
        <v>4681000</v>
      </c>
      <c r="BC5" s="72">
        <v>0</v>
      </c>
      <c r="BD5" s="72"/>
      <c r="BE5" s="72"/>
      <c r="BF5" s="72"/>
      <c r="BG5" s="72">
        <v>10000000</v>
      </c>
      <c r="BH5" s="72"/>
      <c r="BI5" s="72">
        <v>-900000</v>
      </c>
      <c r="BJ5" s="72"/>
      <c r="BK5" s="72">
        <v>0</v>
      </c>
      <c r="BL5" s="72">
        <v>0</v>
      </c>
      <c r="BM5" s="72">
        <v>0</v>
      </c>
      <c r="BN5" s="72">
        <v>9100000</v>
      </c>
      <c r="BO5" s="72">
        <v>0</v>
      </c>
      <c r="BP5" s="72"/>
      <c r="BQ5" s="72">
        <v>0</v>
      </c>
    </row>
    <row r="6" spans="1:72" x14ac:dyDescent="0.25">
      <c r="A6" t="s">
        <v>61</v>
      </c>
      <c r="B6" t="s">
        <v>5</v>
      </c>
      <c r="C6" t="s">
        <v>62</v>
      </c>
      <c r="E6" t="s">
        <v>48</v>
      </c>
      <c r="F6" s="29">
        <v>4.4999999999999998E-2</v>
      </c>
      <c r="G6" t="s">
        <v>56</v>
      </c>
      <c r="R6" s="74"/>
      <c r="AC6" s="74"/>
      <c r="AP6" s="74"/>
      <c r="AY6" s="74"/>
      <c r="BE6" s="74" t="s">
        <v>131</v>
      </c>
      <c r="BJ6" s="74"/>
      <c r="BO6" s="74" t="s">
        <v>131</v>
      </c>
    </row>
    <row r="7" spans="1:72" ht="15" customHeight="1" x14ac:dyDescent="0.25">
      <c r="A7" t="s">
        <v>18</v>
      </c>
      <c r="B7" s="30">
        <v>0.04</v>
      </c>
      <c r="C7" s="30">
        <v>8.5000000000000006E-2</v>
      </c>
      <c r="E7" t="s">
        <v>49</v>
      </c>
      <c r="F7" s="29">
        <v>6.9599999999999995E-2</v>
      </c>
      <c r="G7" t="s">
        <v>57</v>
      </c>
      <c r="I7" s="77" t="s">
        <v>211</v>
      </c>
      <c r="J7" s="77"/>
      <c r="K7" s="54"/>
      <c r="L7" s="78"/>
      <c r="M7" s="78"/>
      <c r="O7" s="279" t="s">
        <v>212</v>
      </c>
      <c r="P7" s="280"/>
      <c r="Q7" s="280"/>
      <c r="R7" s="280"/>
      <c r="S7" s="280"/>
      <c r="T7" s="280"/>
      <c r="U7" s="281"/>
      <c r="W7" s="273" t="s">
        <v>214</v>
      </c>
      <c r="X7" s="273"/>
      <c r="Y7" s="273"/>
      <c r="Z7" s="273"/>
      <c r="AA7" s="273"/>
      <c r="AB7" s="273"/>
      <c r="AC7" s="273"/>
      <c r="AD7" s="273"/>
      <c r="AE7" s="273"/>
      <c r="AF7" s="273"/>
      <c r="AG7" s="273"/>
      <c r="AH7" s="273"/>
      <c r="AI7" s="273"/>
      <c r="AJ7" s="273"/>
      <c r="AK7" s="85"/>
      <c r="AL7" s="276" t="s">
        <v>213</v>
      </c>
      <c r="AM7" s="276"/>
      <c r="AN7" s="276"/>
      <c r="AO7" s="276"/>
      <c r="AP7" s="276"/>
      <c r="AQ7" s="276"/>
      <c r="AR7" s="276"/>
      <c r="AS7" s="276"/>
      <c r="AT7" s="276"/>
      <c r="AU7" s="276"/>
      <c r="AW7" s="273" t="s">
        <v>218</v>
      </c>
      <c r="AX7" s="273"/>
      <c r="AY7" s="273"/>
      <c r="AZ7" s="273"/>
      <c r="BA7" s="273"/>
      <c r="BC7" s="274" t="s">
        <v>230</v>
      </c>
      <c r="BD7" s="274"/>
      <c r="BE7" s="274"/>
      <c r="BF7" s="274"/>
      <c r="BG7" s="274"/>
      <c r="BI7" s="275" t="s">
        <v>219</v>
      </c>
      <c r="BJ7" s="275"/>
      <c r="BK7" s="275"/>
      <c r="BL7" s="275"/>
      <c r="BM7" s="90"/>
      <c r="BN7" s="274" t="s">
        <v>231</v>
      </c>
      <c r="BO7" s="274"/>
      <c r="BP7" s="274"/>
      <c r="BQ7" s="274"/>
      <c r="BR7" s="274"/>
      <c r="BS7" s="274"/>
      <c r="BT7" s="274"/>
    </row>
    <row r="8" spans="1:72" ht="15" customHeight="1" x14ac:dyDescent="0.25">
      <c r="A8" t="s">
        <v>19</v>
      </c>
      <c r="B8" s="30">
        <v>0.04</v>
      </c>
      <c r="C8" s="30">
        <v>0.12</v>
      </c>
      <c r="F8" s="29"/>
      <c r="O8" s="282"/>
      <c r="P8" s="283"/>
      <c r="Q8" s="283"/>
      <c r="R8" s="283"/>
      <c r="S8" s="283"/>
      <c r="T8" s="283"/>
      <c r="U8" s="284"/>
      <c r="W8" s="273"/>
      <c r="X8" s="273"/>
      <c r="Y8" s="273"/>
      <c r="Z8" s="273"/>
      <c r="AA8" s="273"/>
      <c r="AB8" s="273"/>
      <c r="AC8" s="273"/>
      <c r="AD8" s="273"/>
      <c r="AE8" s="273"/>
      <c r="AF8" s="273"/>
      <c r="AG8" s="273"/>
      <c r="AH8" s="273"/>
      <c r="AI8" s="273"/>
      <c r="AJ8" s="273"/>
      <c r="AK8" s="86"/>
      <c r="AL8" s="276"/>
      <c r="AM8" s="276"/>
      <c r="AN8" s="276"/>
      <c r="AO8" s="276"/>
      <c r="AP8" s="276"/>
      <c r="AQ8" s="276"/>
      <c r="AR8" s="276"/>
      <c r="AS8" s="276"/>
      <c r="AT8" s="276"/>
      <c r="AU8" s="276"/>
      <c r="AW8" s="273"/>
      <c r="AX8" s="273"/>
      <c r="AY8" s="273"/>
      <c r="AZ8" s="273"/>
      <c r="BA8" s="273"/>
      <c r="BC8" s="274"/>
      <c r="BD8" s="274"/>
      <c r="BE8" s="274"/>
      <c r="BF8" s="274"/>
      <c r="BG8" s="274"/>
      <c r="BI8" s="275"/>
      <c r="BJ8" s="275"/>
      <c r="BK8" s="275"/>
      <c r="BL8" s="275"/>
      <c r="BM8" s="90"/>
      <c r="BN8" s="274"/>
      <c r="BO8" s="274"/>
      <c r="BP8" s="274"/>
      <c r="BQ8" s="274"/>
      <c r="BR8" s="274"/>
      <c r="BS8" s="274"/>
      <c r="BT8" s="274"/>
    </row>
    <row r="9" spans="1:72" ht="15" customHeight="1" x14ac:dyDescent="0.25">
      <c r="B9" s="30"/>
      <c r="C9" s="30"/>
      <c r="F9" s="29"/>
      <c r="O9" s="282"/>
      <c r="P9" s="283"/>
      <c r="Q9" s="283"/>
      <c r="R9" s="283"/>
      <c r="S9" s="283"/>
      <c r="T9" s="283"/>
      <c r="U9" s="284"/>
      <c r="W9" s="273"/>
      <c r="X9" s="273"/>
      <c r="Y9" s="273"/>
      <c r="Z9" s="273"/>
      <c r="AA9" s="273"/>
      <c r="AB9" s="273"/>
      <c r="AC9" s="273"/>
      <c r="AD9" s="273"/>
      <c r="AE9" s="273"/>
      <c r="AF9" s="273"/>
      <c r="AG9" s="273"/>
      <c r="AH9" s="273"/>
      <c r="AI9" s="273"/>
      <c r="AJ9" s="273"/>
      <c r="AK9" s="87"/>
      <c r="AL9" s="276"/>
      <c r="AM9" s="276"/>
      <c r="AN9" s="276"/>
      <c r="AO9" s="276"/>
      <c r="AP9" s="276"/>
      <c r="AQ9" s="276"/>
      <c r="AR9" s="276"/>
      <c r="AS9" s="276"/>
      <c r="AT9" s="276"/>
      <c r="AU9" s="276"/>
      <c r="AW9" s="273"/>
      <c r="AX9" s="273"/>
      <c r="AY9" s="273"/>
      <c r="AZ9" s="273"/>
      <c r="BA9" s="273"/>
      <c r="BC9" s="274"/>
      <c r="BD9" s="274"/>
      <c r="BE9" s="274"/>
      <c r="BF9" s="274"/>
      <c r="BG9" s="274"/>
      <c r="BI9" s="275"/>
      <c r="BJ9" s="275"/>
      <c r="BK9" s="275"/>
      <c r="BL9" s="275"/>
      <c r="BM9" s="90"/>
      <c r="BN9" s="274"/>
      <c r="BO9" s="274"/>
      <c r="BP9" s="274"/>
      <c r="BQ9" s="274"/>
      <c r="BR9" s="274"/>
      <c r="BS9" s="274"/>
      <c r="BT9" s="274"/>
    </row>
    <row r="10" spans="1:72" ht="15" customHeight="1" x14ac:dyDescent="0.25">
      <c r="A10" s="292" t="s">
        <v>67</v>
      </c>
      <c r="B10" s="292"/>
      <c r="C10" s="30"/>
      <c r="D10" s="292" t="s">
        <v>226</v>
      </c>
      <c r="E10" s="292"/>
      <c r="F10" s="292"/>
      <c r="O10" s="282"/>
      <c r="P10" s="283"/>
      <c r="Q10" s="283"/>
      <c r="R10" s="283"/>
      <c r="S10" s="283"/>
      <c r="T10" s="283"/>
      <c r="U10" s="284"/>
      <c r="W10" s="273"/>
      <c r="X10" s="273"/>
      <c r="Y10" s="273"/>
      <c r="Z10" s="273"/>
      <c r="AA10" s="273"/>
      <c r="AB10" s="273"/>
      <c r="AC10" s="273"/>
      <c r="AD10" s="273"/>
      <c r="AE10" s="273"/>
      <c r="AF10" s="273"/>
      <c r="AG10" s="273"/>
      <c r="AH10" s="273"/>
      <c r="AI10" s="273"/>
      <c r="AJ10" s="273"/>
      <c r="AK10" s="86"/>
      <c r="AL10" s="86"/>
      <c r="AM10" s="86"/>
      <c r="AN10" s="86"/>
      <c r="AO10" s="86"/>
      <c r="AW10" s="273"/>
      <c r="AX10" s="273"/>
      <c r="AY10" s="273"/>
      <c r="AZ10" s="273"/>
      <c r="BA10" s="273"/>
      <c r="BC10" s="274"/>
      <c r="BD10" s="274"/>
      <c r="BE10" s="274"/>
      <c r="BF10" s="274"/>
      <c r="BG10" s="274"/>
      <c r="BI10" s="275"/>
      <c r="BJ10" s="275"/>
      <c r="BK10" s="275"/>
      <c r="BL10" s="275"/>
      <c r="BM10" s="90"/>
      <c r="BN10" s="274"/>
      <c r="BO10" s="274"/>
      <c r="BP10" s="274"/>
      <c r="BQ10" s="274"/>
      <c r="BR10" s="274"/>
      <c r="BS10" s="274"/>
      <c r="BT10" s="274"/>
    </row>
    <row r="11" spans="1:72" ht="15" customHeight="1" x14ac:dyDescent="0.25">
      <c r="A11" t="s">
        <v>67</v>
      </c>
      <c r="B11" t="s">
        <v>69</v>
      </c>
      <c r="C11" s="30"/>
      <c r="D11" t="s">
        <v>61</v>
      </c>
      <c r="E11" t="s">
        <v>203</v>
      </c>
      <c r="F11" t="s">
        <v>208</v>
      </c>
      <c r="I11" s="77"/>
      <c r="J11" s="77"/>
      <c r="K11" s="54"/>
      <c r="L11" s="78"/>
      <c r="M11" s="78"/>
      <c r="O11" s="282"/>
      <c r="P11" s="283"/>
      <c r="Q11" s="283"/>
      <c r="R11" s="283"/>
      <c r="S11" s="283"/>
      <c r="T11" s="283"/>
      <c r="U11" s="284"/>
      <c r="W11" s="273"/>
      <c r="X11" s="273"/>
      <c r="Y11" s="273"/>
      <c r="Z11" s="273"/>
      <c r="AA11" s="273"/>
      <c r="AB11" s="273"/>
      <c r="AC11" s="273"/>
      <c r="AD11" s="273"/>
      <c r="AE11" s="273"/>
      <c r="AF11" s="273"/>
      <c r="AG11" s="273"/>
      <c r="AH11" s="273"/>
      <c r="AI11" s="273"/>
      <c r="AJ11" s="273"/>
      <c r="AK11" s="87"/>
      <c r="AL11" s="87"/>
      <c r="AM11" s="87"/>
      <c r="AN11" s="87"/>
      <c r="AO11" s="87"/>
      <c r="AW11" s="273"/>
      <c r="AX11" s="273"/>
      <c r="AY11" s="273"/>
      <c r="AZ11" s="273"/>
      <c r="BA11" s="273"/>
      <c r="BC11" s="274"/>
      <c r="BD11" s="274"/>
      <c r="BE11" s="274"/>
      <c r="BF11" s="274"/>
      <c r="BG11" s="274"/>
      <c r="BI11" s="275"/>
      <c r="BJ11" s="275"/>
      <c r="BK11" s="275"/>
      <c r="BL11" s="275"/>
      <c r="BM11" s="90"/>
      <c r="BN11" s="274"/>
      <c r="BO11" s="274"/>
      <c r="BP11" s="274"/>
      <c r="BQ11" s="274"/>
      <c r="BR11" s="274"/>
      <c r="BS11" s="274"/>
      <c r="BT11" s="274"/>
    </row>
    <row r="12" spans="1:72" x14ac:dyDescent="0.25">
      <c r="A12" t="s">
        <v>66</v>
      </c>
      <c r="B12" s="40">
        <v>0.03</v>
      </c>
      <c r="C12" s="30"/>
      <c r="D12" t="s">
        <v>204</v>
      </c>
      <c r="E12">
        <v>100</v>
      </c>
      <c r="F12" s="55"/>
      <c r="O12" s="282"/>
      <c r="P12" s="283"/>
      <c r="Q12" s="283"/>
      <c r="R12" s="283"/>
      <c r="S12" s="283"/>
      <c r="T12" s="283"/>
      <c r="U12" s="284"/>
      <c r="W12" s="273"/>
      <c r="X12" s="273"/>
      <c r="Y12" s="273"/>
      <c r="Z12" s="273"/>
      <c r="AA12" s="273"/>
      <c r="AB12" s="273"/>
      <c r="AC12" s="273"/>
      <c r="AD12" s="273"/>
      <c r="AE12" s="273"/>
      <c r="AF12" s="273"/>
      <c r="AG12" s="273"/>
      <c r="AH12" s="273"/>
      <c r="AI12" s="273"/>
      <c r="AJ12" s="273"/>
      <c r="AW12" s="273"/>
      <c r="AX12" s="273"/>
      <c r="AY12" s="273"/>
      <c r="AZ12" s="273"/>
      <c r="BA12" s="273"/>
      <c r="BC12" s="274"/>
      <c r="BD12" s="274"/>
      <c r="BE12" s="274"/>
      <c r="BF12" s="274"/>
      <c r="BG12" s="274"/>
      <c r="BI12" s="275"/>
      <c r="BJ12" s="275"/>
      <c r="BK12" s="275"/>
      <c r="BL12" s="275"/>
      <c r="BM12" s="90"/>
      <c r="BN12" s="274"/>
      <c r="BO12" s="274"/>
      <c r="BP12" s="274"/>
      <c r="BQ12" s="274"/>
      <c r="BR12" s="274"/>
      <c r="BS12" s="274"/>
      <c r="BT12" s="274"/>
    </row>
    <row r="13" spans="1:72" ht="15" customHeight="1" x14ac:dyDescent="0.25">
      <c r="A13" t="s">
        <v>31</v>
      </c>
      <c r="B13" s="40">
        <v>0.02</v>
      </c>
      <c r="C13" s="41"/>
      <c r="D13" t="s">
        <v>205</v>
      </c>
      <c r="E13">
        <v>16</v>
      </c>
      <c r="I13" s="79"/>
      <c r="J13" s="79"/>
      <c r="K13" s="80"/>
      <c r="L13" s="81"/>
      <c r="M13" s="81"/>
      <c r="O13" s="285"/>
      <c r="P13" s="286"/>
      <c r="Q13" s="286"/>
      <c r="R13" s="286"/>
      <c r="S13" s="286"/>
      <c r="T13" s="286"/>
      <c r="U13" s="287"/>
      <c r="W13" s="272" t="s">
        <v>215</v>
      </c>
      <c r="X13" s="272"/>
      <c r="Y13" s="272"/>
      <c r="Z13" s="272"/>
      <c r="AA13" s="272"/>
      <c r="AB13" s="272"/>
      <c r="AC13" s="272"/>
      <c r="AD13" s="272"/>
      <c r="AE13" s="272"/>
      <c r="AF13" s="272"/>
      <c r="AG13" s="272"/>
      <c r="AH13" s="272"/>
      <c r="AI13" s="272"/>
      <c r="AJ13" s="272"/>
      <c r="AW13" s="273"/>
      <c r="AX13" s="273"/>
      <c r="AY13" s="273"/>
      <c r="AZ13" s="273"/>
      <c r="BA13" s="273"/>
      <c r="BC13" s="274"/>
      <c r="BD13" s="274"/>
      <c r="BE13" s="274"/>
      <c r="BF13" s="274"/>
      <c r="BG13" s="274"/>
      <c r="BI13" s="275"/>
      <c r="BJ13" s="275"/>
      <c r="BK13" s="275"/>
      <c r="BL13" s="275"/>
      <c r="BM13" s="90"/>
      <c r="BN13" s="274"/>
      <c r="BO13" s="274"/>
      <c r="BP13" s="274"/>
      <c r="BQ13" s="274"/>
      <c r="BR13" s="274"/>
      <c r="BS13" s="274"/>
      <c r="BT13" s="274"/>
    </row>
    <row r="14" spans="1:72" ht="15" customHeight="1" x14ac:dyDescent="0.25">
      <c r="A14" t="s">
        <v>68</v>
      </c>
      <c r="B14" s="40">
        <v>0.04</v>
      </c>
      <c r="D14" t="s">
        <v>206</v>
      </c>
      <c r="E14">
        <v>32</v>
      </c>
      <c r="F14" s="55">
        <v>0.1</v>
      </c>
      <c r="W14" s="272"/>
      <c r="X14" s="272"/>
      <c r="Y14" s="272"/>
      <c r="Z14" s="272"/>
      <c r="AA14" s="272"/>
      <c r="AB14" s="272"/>
      <c r="AC14" s="272"/>
      <c r="AD14" s="272"/>
      <c r="AE14" s="272"/>
      <c r="AF14" s="272"/>
      <c r="AG14" s="272"/>
      <c r="AH14" s="272"/>
      <c r="AI14" s="272"/>
      <c r="AJ14" s="272"/>
      <c r="AW14" s="273"/>
      <c r="AX14" s="273"/>
      <c r="AY14" s="273"/>
      <c r="AZ14" s="273"/>
      <c r="BA14" s="273"/>
      <c r="BC14" s="274"/>
      <c r="BD14" s="274"/>
      <c r="BE14" s="274"/>
      <c r="BF14" s="274"/>
      <c r="BG14" s="274"/>
      <c r="BI14" s="275"/>
      <c r="BJ14" s="275"/>
      <c r="BK14" s="275"/>
      <c r="BL14" s="275"/>
      <c r="BN14" s="274"/>
      <c r="BO14" s="274"/>
      <c r="BP14" s="274"/>
      <c r="BQ14" s="274"/>
      <c r="BR14" s="274"/>
      <c r="BS14" s="274"/>
      <c r="BT14" s="274"/>
    </row>
    <row r="15" spans="1:72" x14ac:dyDescent="0.25">
      <c r="W15" s="272"/>
      <c r="X15" s="272"/>
      <c r="Y15" s="272"/>
      <c r="Z15" s="272"/>
      <c r="AA15" s="272"/>
      <c r="AB15" s="272"/>
      <c r="AC15" s="272"/>
      <c r="AD15" s="272"/>
      <c r="AE15" s="272"/>
      <c r="AF15" s="272"/>
      <c r="AG15" s="272"/>
      <c r="AH15" s="272"/>
      <c r="AI15" s="272"/>
      <c r="AJ15" s="272"/>
      <c r="AW15" s="273"/>
      <c r="AX15" s="273"/>
      <c r="AY15" s="273"/>
      <c r="AZ15" s="273"/>
      <c r="BA15" s="273"/>
      <c r="BC15" s="274"/>
      <c r="BD15" s="274"/>
      <c r="BE15" s="274"/>
      <c r="BF15" s="274"/>
      <c r="BG15" s="274"/>
      <c r="BI15" s="275"/>
      <c r="BJ15" s="275"/>
      <c r="BK15" s="275"/>
      <c r="BL15" s="275"/>
      <c r="BN15" s="274"/>
      <c r="BO15" s="274"/>
      <c r="BP15" s="274"/>
      <c r="BQ15" s="274"/>
      <c r="BR15" s="274"/>
      <c r="BS15" s="274"/>
      <c r="BT15" s="274"/>
    </row>
    <row r="16" spans="1:72" ht="15" customHeight="1" x14ac:dyDescent="0.25">
      <c r="A16" s="292" t="s">
        <v>70</v>
      </c>
      <c r="B16" s="292"/>
      <c r="D16" s="292" t="s">
        <v>227</v>
      </c>
      <c r="E16" s="292"/>
      <c r="W16" s="273" t="s">
        <v>216</v>
      </c>
      <c r="X16" s="273"/>
      <c r="Y16" s="273"/>
      <c r="Z16" s="273"/>
      <c r="AA16" s="273"/>
      <c r="AB16" s="273"/>
      <c r="AC16" s="273"/>
      <c r="AD16" s="273"/>
      <c r="AE16" s="273"/>
      <c r="AF16" s="273"/>
      <c r="AG16" s="273"/>
      <c r="AH16" s="273"/>
      <c r="AI16" s="273"/>
      <c r="AJ16" s="273"/>
      <c r="AW16" s="273"/>
      <c r="AX16" s="273"/>
      <c r="AY16" s="273"/>
      <c r="AZ16" s="273"/>
      <c r="BA16" s="273"/>
      <c r="BC16" s="274"/>
      <c r="BD16" s="274"/>
      <c r="BE16" s="274"/>
      <c r="BF16" s="274"/>
      <c r="BG16" s="274"/>
      <c r="BI16" s="275"/>
      <c r="BJ16" s="275"/>
      <c r="BK16" s="275"/>
      <c r="BL16" s="275"/>
      <c r="BN16" s="274"/>
      <c r="BO16" s="274"/>
      <c r="BP16" s="274"/>
      <c r="BQ16" s="274"/>
      <c r="BR16" s="274"/>
      <c r="BS16" s="274"/>
      <c r="BT16" s="274"/>
    </row>
    <row r="17" spans="1:72" x14ac:dyDescent="0.25">
      <c r="A17" t="s">
        <v>70</v>
      </c>
      <c r="B17" t="s">
        <v>69</v>
      </c>
      <c r="D17" t="s">
        <v>221</v>
      </c>
      <c r="E17" t="s">
        <v>232</v>
      </c>
      <c r="W17" s="273"/>
      <c r="X17" s="273"/>
      <c r="Y17" s="273"/>
      <c r="Z17" s="273"/>
      <c r="AA17" s="273"/>
      <c r="AB17" s="273"/>
      <c r="AC17" s="273"/>
      <c r="AD17" s="273"/>
      <c r="AE17" s="273"/>
      <c r="AF17" s="273"/>
      <c r="AG17" s="273"/>
      <c r="AH17" s="273"/>
      <c r="AI17" s="273"/>
      <c r="AJ17" s="273"/>
      <c r="AW17" s="273"/>
      <c r="AX17" s="273"/>
      <c r="AY17" s="273"/>
      <c r="AZ17" s="273"/>
      <c r="BA17" s="273"/>
      <c r="BC17" s="274"/>
      <c r="BD17" s="274"/>
      <c r="BE17" s="274"/>
      <c r="BF17" s="274"/>
      <c r="BG17" s="274"/>
      <c r="BN17" s="274"/>
      <c r="BO17" s="274"/>
      <c r="BP17" s="274"/>
      <c r="BQ17" s="274"/>
      <c r="BR17" s="274"/>
      <c r="BS17" s="274"/>
      <c r="BT17" s="274"/>
    </row>
    <row r="18" spans="1:72" x14ac:dyDescent="0.25">
      <c r="A18" t="s">
        <v>71</v>
      </c>
      <c r="B18" s="42">
        <f>1/12</f>
        <v>8.3333333333333329E-2</v>
      </c>
      <c r="D18" t="s">
        <v>11</v>
      </c>
      <c r="E18">
        <v>310</v>
      </c>
      <c r="W18" s="272" t="s">
        <v>233</v>
      </c>
      <c r="X18" s="272"/>
      <c r="Y18" s="272"/>
      <c r="Z18" s="272"/>
      <c r="AA18" s="272"/>
      <c r="AB18" s="272"/>
      <c r="AC18" s="272"/>
      <c r="AD18" s="272"/>
      <c r="AE18" s="272"/>
      <c r="AF18" s="272"/>
      <c r="AG18" s="272"/>
      <c r="AH18" s="272"/>
      <c r="AI18" s="272"/>
      <c r="AJ18" s="272"/>
      <c r="AW18" s="87"/>
      <c r="AX18" s="87"/>
      <c r="AY18" s="87"/>
      <c r="AZ18" s="87"/>
      <c r="BA18" s="87"/>
    </row>
    <row r="19" spans="1:72" ht="15" customHeight="1" x14ac:dyDescent="0.25">
      <c r="A19" t="s">
        <v>72</v>
      </c>
      <c r="B19" s="42">
        <f>1/12</f>
        <v>8.3333333333333329E-2</v>
      </c>
      <c r="D19" t="s">
        <v>221</v>
      </c>
      <c r="E19">
        <v>41</v>
      </c>
      <c r="I19" s="82"/>
      <c r="J19" s="82"/>
      <c r="K19" s="82"/>
      <c r="L19" s="82"/>
      <c r="M19" s="82"/>
      <c r="W19" s="272"/>
      <c r="X19" s="272"/>
      <c r="Y19" s="272"/>
      <c r="Z19" s="272"/>
      <c r="AA19" s="272"/>
      <c r="AB19" s="272"/>
      <c r="AC19" s="272"/>
      <c r="AD19" s="272"/>
      <c r="AE19" s="272"/>
      <c r="AF19" s="272"/>
      <c r="AG19" s="272"/>
      <c r="AH19" s="272"/>
      <c r="AI19" s="272"/>
      <c r="AJ19" s="272"/>
      <c r="AT19" s="89" t="s">
        <v>220</v>
      </c>
    </row>
    <row r="20" spans="1:72" ht="15" customHeight="1" x14ac:dyDescent="0.25">
      <c r="A20" t="s">
        <v>73</v>
      </c>
      <c r="B20" s="42">
        <v>0.12</v>
      </c>
      <c r="W20" s="273" t="s">
        <v>217</v>
      </c>
      <c r="X20" s="273"/>
      <c r="Y20" s="273"/>
      <c r="Z20" s="273"/>
      <c r="AA20" s="273"/>
      <c r="AB20" s="273"/>
      <c r="AC20" s="273"/>
      <c r="AD20" s="273"/>
      <c r="AE20" s="273"/>
      <c r="AF20" s="273"/>
      <c r="AG20" s="273"/>
      <c r="AH20" s="273"/>
      <c r="AI20" s="273"/>
      <c r="AJ20" s="273"/>
      <c r="AT20" s="74">
        <v>1</v>
      </c>
      <c r="AU20" s="88" t="s">
        <v>234</v>
      </c>
    </row>
    <row r="21" spans="1:72" ht="15" customHeight="1" x14ac:dyDescent="0.25">
      <c r="A21" t="s">
        <v>30</v>
      </c>
      <c r="B21" s="42">
        <f>1/24</f>
        <v>4.1666666666666664E-2</v>
      </c>
      <c r="W21" s="273"/>
      <c r="X21" s="273"/>
      <c r="Y21" s="273"/>
      <c r="Z21" s="273"/>
      <c r="AA21" s="273"/>
      <c r="AB21" s="273"/>
      <c r="AC21" s="273"/>
      <c r="AD21" s="273"/>
      <c r="AE21" s="273"/>
      <c r="AF21" s="273"/>
      <c r="AG21" s="273"/>
      <c r="AH21" s="273"/>
      <c r="AI21" s="273"/>
      <c r="AJ21" s="273"/>
      <c r="AT21" s="74">
        <v>2</v>
      </c>
      <c r="AU21" s="88" t="s">
        <v>235</v>
      </c>
    </row>
    <row r="22" spans="1:72" x14ac:dyDescent="0.25">
      <c r="W22" s="273"/>
      <c r="X22" s="273"/>
      <c r="Y22" s="273"/>
      <c r="Z22" s="273"/>
      <c r="AA22" s="273"/>
      <c r="AB22" s="273"/>
      <c r="AC22" s="273"/>
      <c r="AD22" s="273"/>
      <c r="AE22" s="273"/>
      <c r="AF22" s="273"/>
      <c r="AG22" s="273"/>
      <c r="AH22" s="273"/>
      <c r="AI22" s="273"/>
      <c r="AJ22" s="273"/>
      <c r="AT22" s="74">
        <v>3</v>
      </c>
      <c r="AU22" s="88" t="s">
        <v>236</v>
      </c>
    </row>
    <row r="23" spans="1:72" x14ac:dyDescent="0.25">
      <c r="A23" s="292" t="s">
        <v>225</v>
      </c>
      <c r="B23" s="292"/>
      <c r="C23" s="292"/>
      <c r="E23" s="94" t="s">
        <v>210</v>
      </c>
      <c r="I23" s="83"/>
      <c r="J23" s="83"/>
      <c r="K23" s="84"/>
      <c r="L23" s="84"/>
      <c r="M23" s="84"/>
      <c r="W23" s="273"/>
      <c r="X23" s="273"/>
      <c r="Y23" s="273"/>
      <c r="Z23" s="273"/>
      <c r="AA23" s="273"/>
      <c r="AB23" s="273"/>
      <c r="AC23" s="273"/>
      <c r="AD23" s="273"/>
      <c r="AE23" s="273"/>
      <c r="AF23" s="273"/>
      <c r="AG23" s="273"/>
      <c r="AH23" s="273"/>
      <c r="AI23" s="273"/>
      <c r="AJ23" s="273"/>
      <c r="AT23" s="74">
        <v>4</v>
      </c>
      <c r="AU23" s="88" t="s">
        <v>139</v>
      </c>
    </row>
    <row r="24" spans="1:72" x14ac:dyDescent="0.25">
      <c r="A24" t="s">
        <v>74</v>
      </c>
      <c r="B24" t="s">
        <v>76</v>
      </c>
      <c r="C24" t="s">
        <v>75</v>
      </c>
      <c r="E24" t="s">
        <v>228</v>
      </c>
      <c r="I24" s="84"/>
      <c r="J24" s="84"/>
      <c r="K24" s="84"/>
      <c r="L24" s="84"/>
      <c r="M24" s="84"/>
      <c r="W24" s="273"/>
      <c r="X24" s="273"/>
      <c r="Y24" s="273"/>
      <c r="Z24" s="273"/>
      <c r="AA24" s="273"/>
      <c r="AB24" s="273"/>
      <c r="AC24" s="273"/>
      <c r="AD24" s="273"/>
      <c r="AE24" s="273"/>
      <c r="AF24" s="273"/>
      <c r="AG24" s="273"/>
      <c r="AH24" s="273"/>
      <c r="AI24" s="273"/>
      <c r="AJ24" s="273"/>
      <c r="AT24" s="74"/>
      <c r="AU24" s="88" t="s">
        <v>140</v>
      </c>
    </row>
    <row r="25" spans="1:72" x14ac:dyDescent="0.25">
      <c r="A25">
        <v>0</v>
      </c>
      <c r="B25" s="44">
        <f>+A25*Cifras_2013[SMLMV]</f>
        <v>0</v>
      </c>
      <c r="C25" s="41">
        <v>0</v>
      </c>
      <c r="E25" s="55">
        <v>0.3</v>
      </c>
      <c r="I25" s="84"/>
      <c r="J25" s="84"/>
      <c r="K25" s="84"/>
      <c r="L25" s="84"/>
      <c r="M25" s="84"/>
      <c r="W25" s="273"/>
      <c r="X25" s="273"/>
      <c r="Y25" s="273"/>
      <c r="Z25" s="273"/>
      <c r="AA25" s="273"/>
      <c r="AB25" s="273"/>
      <c r="AC25" s="273"/>
      <c r="AD25" s="273"/>
      <c r="AE25" s="273"/>
      <c r="AF25" s="273"/>
      <c r="AG25" s="273"/>
      <c r="AH25" s="273"/>
      <c r="AI25" s="273"/>
      <c r="AJ25" s="273"/>
      <c r="AT25" s="74"/>
      <c r="AU25" s="88" t="s">
        <v>141</v>
      </c>
    </row>
    <row r="26" spans="1:72" x14ac:dyDescent="0.25">
      <c r="A26">
        <v>4</v>
      </c>
      <c r="B26" s="43">
        <f>+A26*Cifras_2013[SMLMV]</f>
        <v>2358000</v>
      </c>
      <c r="C26" s="30">
        <v>0.01</v>
      </c>
      <c r="W26" s="273"/>
      <c r="X26" s="273"/>
      <c r="Y26" s="273"/>
      <c r="Z26" s="273"/>
      <c r="AA26" s="273"/>
      <c r="AB26" s="273"/>
      <c r="AC26" s="273"/>
      <c r="AD26" s="273"/>
      <c r="AE26" s="273"/>
      <c r="AF26" s="273"/>
      <c r="AG26" s="273"/>
      <c r="AH26" s="273"/>
      <c r="AI26" s="273"/>
      <c r="AJ26" s="273"/>
      <c r="AT26" s="74"/>
      <c r="AU26" s="88" t="s">
        <v>142</v>
      </c>
    </row>
    <row r="27" spans="1:72" x14ac:dyDescent="0.25">
      <c r="A27">
        <v>16</v>
      </c>
      <c r="B27" s="43">
        <f>+A27*Cifras_2013[SMLMV]</f>
        <v>9432000</v>
      </c>
      <c r="C27" s="30">
        <v>1.2E-2</v>
      </c>
      <c r="K27" s="54"/>
      <c r="L27" s="78"/>
      <c r="M27" s="78"/>
      <c r="W27" s="273"/>
      <c r="X27" s="273"/>
      <c r="Y27" s="273"/>
      <c r="Z27" s="273"/>
      <c r="AA27" s="273"/>
      <c r="AB27" s="273"/>
      <c r="AC27" s="273"/>
      <c r="AD27" s="273"/>
      <c r="AE27" s="273"/>
      <c r="AF27" s="273"/>
      <c r="AG27" s="273"/>
      <c r="AH27" s="273"/>
      <c r="AI27" s="273"/>
      <c r="AJ27" s="273"/>
      <c r="AT27" s="74"/>
      <c r="AU27" s="88" t="s">
        <v>149</v>
      </c>
    </row>
    <row r="28" spans="1:72" x14ac:dyDescent="0.25">
      <c r="A28">
        <v>17</v>
      </c>
      <c r="B28" s="43">
        <f>+A28*Cifras_2013[SMLMV]</f>
        <v>10021500</v>
      </c>
      <c r="C28" s="30">
        <v>1.4E-2</v>
      </c>
      <c r="W28" s="273"/>
      <c r="X28" s="273"/>
      <c r="Y28" s="273"/>
      <c r="Z28" s="273"/>
      <c r="AA28" s="273"/>
      <c r="AB28" s="273"/>
      <c r="AC28" s="273"/>
      <c r="AD28" s="273"/>
      <c r="AE28" s="273"/>
      <c r="AF28" s="273"/>
      <c r="AG28" s="273"/>
      <c r="AH28" s="273"/>
      <c r="AI28" s="273"/>
      <c r="AJ28" s="273"/>
      <c r="AT28" s="74"/>
      <c r="AU28" s="88" t="s">
        <v>143</v>
      </c>
    </row>
    <row r="29" spans="1:72" x14ac:dyDescent="0.25">
      <c r="A29">
        <v>18</v>
      </c>
      <c r="B29" s="43">
        <f>+A29*Cifras_2013[SMLMV]</f>
        <v>10611000</v>
      </c>
      <c r="C29" s="30">
        <v>1.6E-2</v>
      </c>
      <c r="E29" s="30"/>
      <c r="AT29" s="74"/>
      <c r="AU29" s="88" t="s">
        <v>144</v>
      </c>
    </row>
    <row r="30" spans="1:72" x14ac:dyDescent="0.25">
      <c r="A30">
        <v>19</v>
      </c>
      <c r="B30" s="43">
        <f>+A30*Cifras_2013[SMLMV]</f>
        <v>11200500</v>
      </c>
      <c r="C30" s="30">
        <v>1.7999999999999999E-2</v>
      </c>
      <c r="AT30" s="74"/>
      <c r="AU30" s="88" t="s">
        <v>145</v>
      </c>
    </row>
    <row r="31" spans="1:72" x14ac:dyDescent="0.25">
      <c r="A31">
        <v>20</v>
      </c>
      <c r="B31" s="43">
        <f>+A31*Cifras_2013[SMLMV]</f>
        <v>11790000</v>
      </c>
      <c r="C31" s="30">
        <v>0.02</v>
      </c>
      <c r="AT31" s="74"/>
      <c r="AU31" s="88" t="s">
        <v>146</v>
      </c>
    </row>
    <row r="32" spans="1:72" x14ac:dyDescent="0.25">
      <c r="AT32" s="74"/>
      <c r="AU32" s="88" t="s">
        <v>147</v>
      </c>
    </row>
    <row r="33" spans="1:47" x14ac:dyDescent="0.25">
      <c r="A33" s="289" t="s">
        <v>165</v>
      </c>
      <c r="B33" s="290"/>
      <c r="C33" s="43"/>
      <c r="AT33" s="74">
        <v>5</v>
      </c>
      <c r="AU33" s="88" t="s">
        <v>150</v>
      </c>
    </row>
    <row r="34" spans="1:47" x14ac:dyDescent="0.25">
      <c r="A34" t="s">
        <v>166</v>
      </c>
      <c r="B34" t="s">
        <v>167</v>
      </c>
      <c r="AT34" s="74"/>
      <c r="AU34" s="88" t="s">
        <v>151</v>
      </c>
    </row>
    <row r="35" spans="1:47" x14ac:dyDescent="0.25">
      <c r="A35" s="55">
        <v>0.25</v>
      </c>
      <c r="B35">
        <v>240</v>
      </c>
      <c r="AT35" s="74">
        <v>6</v>
      </c>
      <c r="AU35" s="88" t="s">
        <v>237</v>
      </c>
    </row>
    <row r="36" spans="1:47" x14ac:dyDescent="0.25">
      <c r="AT36" s="74">
        <v>7</v>
      </c>
      <c r="AU36" s="88" t="s">
        <v>148</v>
      </c>
    </row>
    <row r="37" spans="1:47" x14ac:dyDescent="0.25">
      <c r="AT37" s="74"/>
      <c r="AU37" s="88" t="s">
        <v>238</v>
      </c>
    </row>
    <row r="38" spans="1:47" x14ac:dyDescent="0.25">
      <c r="A38" s="289" t="s">
        <v>191</v>
      </c>
      <c r="B38" s="291"/>
      <c r="C38" s="291"/>
      <c r="D38" s="290"/>
      <c r="AT38" s="74"/>
      <c r="AU38" s="88" t="s">
        <v>239</v>
      </c>
    </row>
    <row r="39" spans="1:47" x14ac:dyDescent="0.25">
      <c r="A39" t="s">
        <v>175</v>
      </c>
      <c r="B39" t="s">
        <v>176</v>
      </c>
      <c r="C39" t="s">
        <v>51</v>
      </c>
      <c r="D39" t="s">
        <v>173</v>
      </c>
      <c r="AT39" s="74">
        <v>8</v>
      </c>
      <c r="AU39" s="88" t="s">
        <v>240</v>
      </c>
    </row>
    <row r="40" spans="1:47" x14ac:dyDescent="0.25">
      <c r="A40">
        <v>0</v>
      </c>
      <c r="B40">
        <v>95</v>
      </c>
      <c r="C40" s="55">
        <v>0</v>
      </c>
      <c r="D40">
        <v>0</v>
      </c>
      <c r="AT40" s="74">
        <v>9</v>
      </c>
      <c r="AU40" s="88" t="s">
        <v>152</v>
      </c>
    </row>
    <row r="41" spans="1:47" x14ac:dyDescent="0.25">
      <c r="A41">
        <v>95</v>
      </c>
      <c r="B41">
        <v>150</v>
      </c>
      <c r="C41" s="55">
        <v>0.19</v>
      </c>
      <c r="D41">
        <v>0</v>
      </c>
    </row>
    <row r="42" spans="1:47" x14ac:dyDescent="0.25">
      <c r="A42">
        <v>150</v>
      </c>
      <c r="B42">
        <v>360</v>
      </c>
      <c r="C42" s="55">
        <v>0.28000000000000003</v>
      </c>
      <c r="D42">
        <v>10</v>
      </c>
    </row>
    <row r="43" spans="1:47" x14ac:dyDescent="0.25">
      <c r="A43">
        <v>360</v>
      </c>
      <c r="B43" t="s">
        <v>174</v>
      </c>
      <c r="C43" s="55">
        <v>0.33</v>
      </c>
      <c r="D43">
        <v>69</v>
      </c>
    </row>
    <row r="44" spans="1:47" x14ac:dyDescent="0.25">
      <c r="E44" s="40"/>
    </row>
    <row r="45" spans="1:47" x14ac:dyDescent="0.25">
      <c r="A45" s="292" t="s">
        <v>229</v>
      </c>
      <c r="B45" s="292"/>
      <c r="C45" s="292"/>
      <c r="E45" s="40"/>
    </row>
    <row r="46" spans="1:47" x14ac:dyDescent="0.25">
      <c r="A46" s="69" t="s">
        <v>194</v>
      </c>
      <c r="B46" s="70" t="s">
        <v>195</v>
      </c>
      <c r="C46" s="70" t="s">
        <v>192</v>
      </c>
      <c r="E46" s="40"/>
    </row>
    <row r="47" spans="1:47" x14ac:dyDescent="0.25">
      <c r="A47" s="68">
        <v>0</v>
      </c>
      <c r="B47" s="68">
        <v>128.96</v>
      </c>
      <c r="C47" s="68">
        <v>0</v>
      </c>
    </row>
    <row r="48" spans="1:47" x14ac:dyDescent="0.25">
      <c r="A48" s="68">
        <v>128.96</v>
      </c>
      <c r="B48" s="68">
        <v>132.36000000000001</v>
      </c>
      <c r="C48" s="68">
        <v>0.09</v>
      </c>
    </row>
    <row r="49" spans="1:3" x14ac:dyDescent="0.25">
      <c r="A49" s="68">
        <v>132.36000000000001</v>
      </c>
      <c r="B49" s="68">
        <v>135.75</v>
      </c>
      <c r="C49" s="68">
        <v>0.09</v>
      </c>
    </row>
    <row r="50" spans="1:3" x14ac:dyDescent="0.25">
      <c r="A50" s="68">
        <v>135.75</v>
      </c>
      <c r="B50" s="68">
        <v>139.13999999999999</v>
      </c>
      <c r="C50" s="68">
        <v>0.09</v>
      </c>
    </row>
    <row r="51" spans="1:3" x14ac:dyDescent="0.25">
      <c r="A51" s="68">
        <v>139.13999999999999</v>
      </c>
      <c r="B51" s="68">
        <v>142.54</v>
      </c>
      <c r="C51" s="68">
        <v>0.09</v>
      </c>
    </row>
    <row r="52" spans="1:3" x14ac:dyDescent="0.25">
      <c r="A52" s="68">
        <v>142.54</v>
      </c>
      <c r="B52" s="68">
        <v>145.93</v>
      </c>
      <c r="C52" s="68">
        <v>0.1</v>
      </c>
    </row>
    <row r="53" spans="1:3" x14ac:dyDescent="0.25">
      <c r="A53" s="68">
        <v>145.93</v>
      </c>
      <c r="B53" s="68">
        <v>149.32</v>
      </c>
      <c r="C53" s="68">
        <v>0.2</v>
      </c>
    </row>
    <row r="54" spans="1:3" x14ac:dyDescent="0.25">
      <c r="A54" s="68">
        <v>149.32</v>
      </c>
      <c r="B54" s="68">
        <v>152.72</v>
      </c>
      <c r="C54" s="68">
        <v>0.2</v>
      </c>
    </row>
    <row r="55" spans="1:3" x14ac:dyDescent="0.25">
      <c r="A55" s="68">
        <v>152.72</v>
      </c>
      <c r="B55" s="68">
        <v>156.11000000000001</v>
      </c>
      <c r="C55" s="68">
        <v>0.21</v>
      </c>
    </row>
    <row r="56" spans="1:3" x14ac:dyDescent="0.25">
      <c r="A56" s="68">
        <v>156.11000000000001</v>
      </c>
      <c r="B56" s="68">
        <v>159.51</v>
      </c>
      <c r="C56" s="68">
        <v>0.4</v>
      </c>
    </row>
    <row r="57" spans="1:3" x14ac:dyDescent="0.25">
      <c r="A57" s="68">
        <v>159.51</v>
      </c>
      <c r="B57" s="68">
        <v>162.9</v>
      </c>
      <c r="C57" s="68">
        <v>0.41</v>
      </c>
    </row>
    <row r="58" spans="1:3" x14ac:dyDescent="0.25">
      <c r="A58" s="68">
        <v>162.9</v>
      </c>
      <c r="B58" s="68">
        <v>166.29</v>
      </c>
      <c r="C58" s="68">
        <v>0.41</v>
      </c>
    </row>
    <row r="59" spans="1:3" x14ac:dyDescent="0.25">
      <c r="A59" s="68">
        <v>166.29</v>
      </c>
      <c r="B59" s="68">
        <v>169.69</v>
      </c>
      <c r="C59" s="68">
        <v>0.7</v>
      </c>
    </row>
    <row r="60" spans="1:3" x14ac:dyDescent="0.25">
      <c r="A60" s="68">
        <v>169.69</v>
      </c>
      <c r="B60" s="68">
        <v>176.47</v>
      </c>
      <c r="C60" s="68">
        <v>0.73</v>
      </c>
    </row>
    <row r="61" spans="1:3" x14ac:dyDescent="0.25">
      <c r="A61" s="68">
        <v>176.47</v>
      </c>
      <c r="B61" s="68">
        <v>183.26</v>
      </c>
      <c r="C61" s="68">
        <v>1.1499999999999999</v>
      </c>
    </row>
    <row r="62" spans="1:3" x14ac:dyDescent="0.25">
      <c r="A62" s="68">
        <v>183.26</v>
      </c>
      <c r="B62" s="68">
        <v>190.05</v>
      </c>
      <c r="C62" s="68">
        <v>1.19</v>
      </c>
    </row>
    <row r="63" spans="1:3" x14ac:dyDescent="0.25">
      <c r="A63" s="68">
        <v>190.05</v>
      </c>
      <c r="B63" s="68">
        <v>196.84</v>
      </c>
      <c r="C63" s="68">
        <v>1.65</v>
      </c>
    </row>
    <row r="64" spans="1:3" x14ac:dyDescent="0.25">
      <c r="A64" s="68">
        <v>196.84</v>
      </c>
      <c r="B64" s="68">
        <v>203.62</v>
      </c>
      <c r="C64" s="68">
        <v>2.14</v>
      </c>
    </row>
    <row r="65" spans="1:3" x14ac:dyDescent="0.25">
      <c r="A65" s="68">
        <v>203.62</v>
      </c>
      <c r="B65" s="68">
        <v>210.41</v>
      </c>
      <c r="C65" s="68">
        <v>2.21</v>
      </c>
    </row>
    <row r="66" spans="1:3" x14ac:dyDescent="0.25">
      <c r="A66" s="68">
        <v>210.41</v>
      </c>
      <c r="B66" s="68">
        <v>217.2</v>
      </c>
      <c r="C66" s="68">
        <v>2.96</v>
      </c>
    </row>
    <row r="67" spans="1:3" x14ac:dyDescent="0.25">
      <c r="A67" s="68">
        <v>217.2</v>
      </c>
      <c r="B67" s="68">
        <v>223.99</v>
      </c>
      <c r="C67" s="68">
        <v>3.75</v>
      </c>
    </row>
    <row r="68" spans="1:3" x14ac:dyDescent="0.25">
      <c r="A68" s="68">
        <v>223.99</v>
      </c>
      <c r="B68" s="68">
        <v>230.77</v>
      </c>
      <c r="C68" s="68">
        <v>3.87</v>
      </c>
    </row>
    <row r="69" spans="1:3" x14ac:dyDescent="0.25">
      <c r="A69" s="68">
        <v>230.77</v>
      </c>
      <c r="B69" s="68">
        <v>237.56</v>
      </c>
      <c r="C69" s="68">
        <v>4.63</v>
      </c>
    </row>
    <row r="70" spans="1:3" x14ac:dyDescent="0.25">
      <c r="A70" s="68">
        <v>237.56</v>
      </c>
      <c r="B70" s="68">
        <v>244.35</v>
      </c>
      <c r="C70" s="68">
        <v>5.0599999999999996</v>
      </c>
    </row>
    <row r="71" spans="1:3" x14ac:dyDescent="0.25">
      <c r="A71" s="68">
        <v>244.35</v>
      </c>
      <c r="B71" s="68">
        <v>251.14</v>
      </c>
      <c r="C71" s="68">
        <v>5.5</v>
      </c>
    </row>
    <row r="72" spans="1:3" x14ac:dyDescent="0.25">
      <c r="A72" s="68">
        <v>251.14</v>
      </c>
      <c r="B72" s="68">
        <v>257.92</v>
      </c>
      <c r="C72" s="68">
        <v>5.96</v>
      </c>
    </row>
    <row r="73" spans="1:3" x14ac:dyDescent="0.25">
      <c r="A73" s="68">
        <v>257.92</v>
      </c>
      <c r="B73" s="68">
        <v>264.70999999999998</v>
      </c>
      <c r="C73" s="68">
        <v>6.44</v>
      </c>
    </row>
    <row r="74" spans="1:3" x14ac:dyDescent="0.25">
      <c r="A74" s="68">
        <v>264.70999999999998</v>
      </c>
      <c r="B74" s="68">
        <v>271.5</v>
      </c>
      <c r="C74" s="68">
        <v>6.93</v>
      </c>
    </row>
    <row r="75" spans="1:3" x14ac:dyDescent="0.25">
      <c r="A75" s="68">
        <v>271.5</v>
      </c>
      <c r="B75" s="68">
        <v>278.29000000000002</v>
      </c>
      <c r="C75" s="68">
        <v>7.44</v>
      </c>
    </row>
    <row r="76" spans="1:3" x14ac:dyDescent="0.25">
      <c r="A76" s="68">
        <v>278.29000000000002</v>
      </c>
      <c r="B76" s="68">
        <v>285.07</v>
      </c>
      <c r="C76" s="68">
        <v>7.96</v>
      </c>
    </row>
    <row r="77" spans="1:3" x14ac:dyDescent="0.25">
      <c r="A77" s="68">
        <v>285.07</v>
      </c>
      <c r="B77" s="68">
        <v>291.86</v>
      </c>
      <c r="C77" s="68">
        <v>8.5</v>
      </c>
    </row>
    <row r="78" spans="1:3" x14ac:dyDescent="0.25">
      <c r="A78" s="68">
        <v>291.86</v>
      </c>
      <c r="B78" s="68">
        <v>298.64999999999998</v>
      </c>
      <c r="C78" s="68">
        <v>9.0500000000000007</v>
      </c>
    </row>
    <row r="79" spans="1:3" x14ac:dyDescent="0.25">
      <c r="A79" s="68">
        <v>298.64999999999998</v>
      </c>
      <c r="B79" s="68">
        <v>305.44</v>
      </c>
      <c r="C79" s="68">
        <v>9.6199999999999992</v>
      </c>
    </row>
    <row r="80" spans="1:3" x14ac:dyDescent="0.25">
      <c r="A80" s="68">
        <v>305.44</v>
      </c>
      <c r="B80" s="68">
        <v>312.22000000000003</v>
      </c>
      <c r="C80" s="68">
        <v>10.210000000000001</v>
      </c>
    </row>
    <row r="81" spans="1:3" x14ac:dyDescent="0.25">
      <c r="A81" s="68">
        <v>312.22000000000003</v>
      </c>
      <c r="B81" s="68">
        <v>319.01</v>
      </c>
      <c r="C81" s="68">
        <v>10.81</v>
      </c>
    </row>
    <row r="82" spans="1:3" x14ac:dyDescent="0.25">
      <c r="A82" s="68">
        <v>319.01</v>
      </c>
      <c r="B82" s="68">
        <v>325.8</v>
      </c>
      <c r="C82" s="68">
        <v>11.43</v>
      </c>
    </row>
    <row r="83" spans="1:3" x14ac:dyDescent="0.25">
      <c r="A83" s="68">
        <v>325.8</v>
      </c>
      <c r="B83" s="68">
        <v>332.59</v>
      </c>
      <c r="C83" s="68">
        <v>12.07</v>
      </c>
    </row>
    <row r="84" spans="1:3" x14ac:dyDescent="0.25">
      <c r="A84" s="68">
        <v>332.59</v>
      </c>
      <c r="B84" s="68">
        <v>339.37</v>
      </c>
      <c r="C84" s="68">
        <v>12.71</v>
      </c>
    </row>
    <row r="85" spans="1:3" x14ac:dyDescent="0.25">
      <c r="A85" s="68">
        <v>339.37</v>
      </c>
      <c r="B85" s="68">
        <v>356.34</v>
      </c>
      <c r="C85" s="68">
        <v>14.06</v>
      </c>
    </row>
    <row r="86" spans="1:3" x14ac:dyDescent="0.25">
      <c r="A86" s="68">
        <v>356.34</v>
      </c>
      <c r="B86" s="68">
        <v>373.31</v>
      </c>
      <c r="C86" s="68">
        <v>15.83</v>
      </c>
    </row>
    <row r="87" spans="1:3" x14ac:dyDescent="0.25">
      <c r="A87" s="68">
        <v>373.31</v>
      </c>
      <c r="B87" s="68">
        <v>390.28</v>
      </c>
      <c r="C87" s="68">
        <v>17.690000000000001</v>
      </c>
    </row>
    <row r="88" spans="1:3" x14ac:dyDescent="0.25">
      <c r="A88" s="68">
        <v>390.28</v>
      </c>
      <c r="B88" s="68">
        <v>407.25</v>
      </c>
      <c r="C88" s="68">
        <v>19.649999999999999</v>
      </c>
    </row>
    <row r="89" spans="1:3" x14ac:dyDescent="0.25">
      <c r="A89" s="68">
        <v>407.25</v>
      </c>
      <c r="B89" s="68">
        <v>424.22</v>
      </c>
      <c r="C89" s="68">
        <v>21.69</v>
      </c>
    </row>
    <row r="90" spans="1:3" x14ac:dyDescent="0.25">
      <c r="A90" s="68">
        <v>424.22</v>
      </c>
      <c r="B90" s="68">
        <v>441.19</v>
      </c>
      <c r="C90" s="68">
        <v>23.84</v>
      </c>
    </row>
    <row r="91" spans="1:3" x14ac:dyDescent="0.25">
      <c r="A91" s="68">
        <v>441.19</v>
      </c>
      <c r="B91" s="68">
        <v>458.16</v>
      </c>
      <c r="C91" s="68">
        <v>26.07</v>
      </c>
    </row>
    <row r="92" spans="1:3" x14ac:dyDescent="0.25">
      <c r="A92" s="68">
        <v>458.16</v>
      </c>
      <c r="B92" s="68">
        <v>475.12</v>
      </c>
      <c r="C92" s="68">
        <v>28.39</v>
      </c>
    </row>
    <row r="93" spans="1:3" x14ac:dyDescent="0.25">
      <c r="A93" s="68">
        <v>475.12</v>
      </c>
      <c r="B93" s="68">
        <v>492.09</v>
      </c>
      <c r="C93" s="68">
        <v>30.8</v>
      </c>
    </row>
    <row r="94" spans="1:3" x14ac:dyDescent="0.25">
      <c r="A94" s="68">
        <v>492.09</v>
      </c>
      <c r="B94" s="68">
        <v>509.06</v>
      </c>
      <c r="C94" s="68">
        <v>33.29</v>
      </c>
    </row>
    <row r="95" spans="1:3" x14ac:dyDescent="0.25">
      <c r="A95" s="68">
        <v>509.06</v>
      </c>
      <c r="B95" s="68">
        <v>526.03</v>
      </c>
      <c r="C95" s="68">
        <v>35.869999999999997</v>
      </c>
    </row>
    <row r="96" spans="1:3" x14ac:dyDescent="0.25">
      <c r="A96" s="68">
        <v>526.03</v>
      </c>
      <c r="B96" s="68">
        <v>543</v>
      </c>
      <c r="C96" s="68">
        <v>38.54</v>
      </c>
    </row>
    <row r="97" spans="1:3" x14ac:dyDescent="0.25">
      <c r="A97" s="68">
        <v>543</v>
      </c>
      <c r="B97" s="68">
        <v>559.97</v>
      </c>
      <c r="C97" s="68">
        <v>41.29</v>
      </c>
    </row>
    <row r="98" spans="1:3" x14ac:dyDescent="0.25">
      <c r="A98" s="68">
        <v>559.97</v>
      </c>
      <c r="B98" s="68">
        <v>576.94000000000005</v>
      </c>
      <c r="C98" s="68">
        <v>44.11</v>
      </c>
    </row>
    <row r="99" spans="1:3" x14ac:dyDescent="0.25">
      <c r="A99" s="68">
        <v>576.94000000000005</v>
      </c>
      <c r="B99" s="68">
        <v>593.9</v>
      </c>
      <c r="C99" s="68">
        <v>47.02</v>
      </c>
    </row>
    <row r="100" spans="1:3" x14ac:dyDescent="0.25">
      <c r="A100" s="68">
        <v>593.9</v>
      </c>
      <c r="B100" s="68">
        <v>610.87</v>
      </c>
      <c r="C100" s="68">
        <v>50</v>
      </c>
    </row>
    <row r="101" spans="1:3" x14ac:dyDescent="0.25">
      <c r="A101" s="68">
        <v>610.87</v>
      </c>
      <c r="B101" s="68">
        <v>627.84</v>
      </c>
      <c r="C101" s="68">
        <v>53.06</v>
      </c>
    </row>
    <row r="102" spans="1:3" x14ac:dyDescent="0.25">
      <c r="A102" s="68">
        <v>627.84</v>
      </c>
      <c r="B102" s="68">
        <v>644.80999999999995</v>
      </c>
      <c r="C102" s="68">
        <v>56.2</v>
      </c>
    </row>
    <row r="103" spans="1:3" x14ac:dyDescent="0.25">
      <c r="A103" s="68">
        <v>644.80999999999995</v>
      </c>
      <c r="B103" s="68">
        <v>661.78</v>
      </c>
      <c r="C103" s="68">
        <v>59.4</v>
      </c>
    </row>
    <row r="104" spans="1:3" x14ac:dyDescent="0.25">
      <c r="A104" s="68">
        <v>661.78</v>
      </c>
      <c r="B104" s="68">
        <v>678.75</v>
      </c>
      <c r="C104" s="68">
        <v>62.68</v>
      </c>
    </row>
    <row r="105" spans="1:3" x14ac:dyDescent="0.25">
      <c r="A105" s="68">
        <v>678.75</v>
      </c>
      <c r="B105" s="68">
        <v>695.72</v>
      </c>
      <c r="C105" s="68">
        <v>66.02</v>
      </c>
    </row>
    <row r="106" spans="1:3" x14ac:dyDescent="0.25">
      <c r="A106" s="68">
        <v>695.72</v>
      </c>
      <c r="B106" s="68">
        <v>712.69</v>
      </c>
      <c r="C106" s="68">
        <v>69.430000000000007</v>
      </c>
    </row>
    <row r="107" spans="1:3" x14ac:dyDescent="0.25">
      <c r="A107" s="68">
        <v>712.69</v>
      </c>
      <c r="B107" s="68">
        <v>729.65</v>
      </c>
      <c r="C107" s="68">
        <v>72.900000000000006</v>
      </c>
    </row>
    <row r="108" spans="1:3" x14ac:dyDescent="0.25">
      <c r="A108" s="68">
        <v>729.65</v>
      </c>
      <c r="B108" s="68">
        <v>746.62</v>
      </c>
      <c r="C108" s="68">
        <v>76.430000000000007</v>
      </c>
    </row>
    <row r="109" spans="1:3" x14ac:dyDescent="0.25">
      <c r="A109" s="68">
        <v>746.62</v>
      </c>
      <c r="B109" s="68">
        <v>763.59</v>
      </c>
      <c r="C109" s="68">
        <v>80.03</v>
      </c>
    </row>
    <row r="110" spans="1:3" x14ac:dyDescent="0.25">
      <c r="A110" s="68">
        <v>763.59</v>
      </c>
      <c r="B110" s="68">
        <v>780.56</v>
      </c>
      <c r="C110" s="68">
        <v>83.68</v>
      </c>
    </row>
    <row r="111" spans="1:3" x14ac:dyDescent="0.25">
      <c r="A111" s="68">
        <v>780.56</v>
      </c>
      <c r="B111" s="68">
        <v>797.53</v>
      </c>
      <c r="C111" s="68">
        <v>87.39</v>
      </c>
    </row>
    <row r="112" spans="1:3" x14ac:dyDescent="0.25">
      <c r="A112" s="68">
        <v>797.53</v>
      </c>
      <c r="B112" s="68">
        <v>814.5</v>
      </c>
      <c r="C112" s="68">
        <v>91.15</v>
      </c>
    </row>
    <row r="113" spans="1:5" x14ac:dyDescent="0.25">
      <c r="A113" s="68">
        <v>814.5</v>
      </c>
      <c r="B113" s="68">
        <v>831.47</v>
      </c>
      <c r="C113" s="68">
        <v>94.96</v>
      </c>
    </row>
    <row r="114" spans="1:5" x14ac:dyDescent="0.25">
      <c r="A114" s="68">
        <v>831.47</v>
      </c>
      <c r="B114" s="68">
        <v>848.44</v>
      </c>
      <c r="C114" s="68">
        <v>98.81</v>
      </c>
    </row>
    <row r="115" spans="1:5" x14ac:dyDescent="0.25">
      <c r="A115" s="68">
        <v>848.44</v>
      </c>
      <c r="B115" s="68">
        <v>865.4</v>
      </c>
      <c r="C115" s="68">
        <v>102.72</v>
      </c>
    </row>
    <row r="116" spans="1:5" x14ac:dyDescent="0.25">
      <c r="A116" s="68">
        <v>865.4</v>
      </c>
      <c r="B116" s="68">
        <v>882.37</v>
      </c>
      <c r="C116" s="68">
        <v>106.67</v>
      </c>
    </row>
    <row r="117" spans="1:5" x14ac:dyDescent="0.25">
      <c r="A117" s="68">
        <v>882.37</v>
      </c>
      <c r="B117" s="68">
        <v>899.34</v>
      </c>
      <c r="C117" s="68">
        <v>110.65</v>
      </c>
    </row>
    <row r="118" spans="1:5" x14ac:dyDescent="0.25">
      <c r="A118" s="68">
        <v>899.34</v>
      </c>
      <c r="B118" s="68">
        <v>916.31</v>
      </c>
      <c r="C118" s="68">
        <v>114.68</v>
      </c>
      <c r="E118" s="67"/>
    </row>
    <row r="119" spans="1:5" x14ac:dyDescent="0.25">
      <c r="A119" s="68">
        <v>916.31</v>
      </c>
      <c r="B119" s="68">
        <v>933.28</v>
      </c>
      <c r="C119" s="68">
        <v>118.74</v>
      </c>
      <c r="E119" s="67"/>
    </row>
    <row r="120" spans="1:5" x14ac:dyDescent="0.25">
      <c r="A120" s="68">
        <v>933.28</v>
      </c>
      <c r="B120" s="68">
        <v>950.25</v>
      </c>
      <c r="C120" s="68">
        <v>122.84</v>
      </c>
      <c r="E120" s="67"/>
    </row>
    <row r="121" spans="1:5" x14ac:dyDescent="0.25">
      <c r="A121" s="68">
        <v>950.25</v>
      </c>
      <c r="B121" s="68">
        <v>967.22</v>
      </c>
      <c r="C121" s="68">
        <v>126.96</v>
      </c>
      <c r="E121" s="67"/>
    </row>
    <row r="122" spans="1:5" x14ac:dyDescent="0.25">
      <c r="A122" s="68">
        <v>967.22</v>
      </c>
      <c r="B122" s="68">
        <v>984.19</v>
      </c>
      <c r="C122" s="68">
        <v>131.11000000000001</v>
      </c>
      <c r="E122" s="67"/>
    </row>
    <row r="123" spans="1:5" x14ac:dyDescent="0.25">
      <c r="A123" s="68">
        <v>984.19</v>
      </c>
      <c r="B123" s="68">
        <v>1001.15</v>
      </c>
      <c r="C123" s="68">
        <v>135.29</v>
      </c>
      <c r="E123" s="67"/>
    </row>
    <row r="124" spans="1:5" x14ac:dyDescent="0.25">
      <c r="A124" s="68">
        <v>1001.15</v>
      </c>
      <c r="B124" s="68">
        <v>1018.12</v>
      </c>
      <c r="C124" s="68">
        <v>139.49</v>
      </c>
      <c r="E124" s="67"/>
    </row>
    <row r="125" spans="1:5" x14ac:dyDescent="0.25">
      <c r="A125" s="68">
        <v>1018.12</v>
      </c>
      <c r="B125" s="68">
        <v>1035.0899999999999</v>
      </c>
      <c r="C125" s="68">
        <v>143.71</v>
      </c>
      <c r="E125" s="67"/>
    </row>
    <row r="126" spans="1:5" x14ac:dyDescent="0.25">
      <c r="A126" s="68">
        <v>1035.0899999999999</v>
      </c>
      <c r="B126" s="68">
        <v>1052.06</v>
      </c>
      <c r="C126" s="68">
        <v>147.94</v>
      </c>
      <c r="E126" s="67"/>
    </row>
    <row r="127" spans="1:5" x14ac:dyDescent="0.25">
      <c r="A127" s="68">
        <v>1052.06</v>
      </c>
      <c r="B127" s="68">
        <v>1069.03</v>
      </c>
      <c r="C127" s="68">
        <v>152.19</v>
      </c>
      <c r="E127" s="67"/>
    </row>
    <row r="128" spans="1:5" x14ac:dyDescent="0.25">
      <c r="A128" s="68">
        <v>1069.03</v>
      </c>
      <c r="B128" s="68">
        <v>1086</v>
      </c>
      <c r="C128" s="68">
        <v>156.44999999999999</v>
      </c>
      <c r="E128" s="67"/>
    </row>
    <row r="129" spans="1:5" x14ac:dyDescent="0.25">
      <c r="A129" s="68">
        <v>1086</v>
      </c>
      <c r="B129" s="68">
        <v>1102.97</v>
      </c>
      <c r="C129" s="68">
        <v>160.72</v>
      </c>
      <c r="E129" s="67"/>
    </row>
    <row r="130" spans="1:5" x14ac:dyDescent="0.25">
      <c r="A130" s="68">
        <v>1102.97</v>
      </c>
      <c r="B130" s="68">
        <v>1119.93</v>
      </c>
      <c r="C130" s="68">
        <v>164.99</v>
      </c>
      <c r="E130" s="67"/>
    </row>
    <row r="131" spans="1:5" x14ac:dyDescent="0.25">
      <c r="A131" s="68">
        <v>1119.93</v>
      </c>
      <c r="B131" s="68">
        <v>1136.92</v>
      </c>
      <c r="C131" s="68">
        <v>169.26</v>
      </c>
      <c r="E131" s="67"/>
    </row>
    <row r="132" spans="1:5" x14ac:dyDescent="0.25">
      <c r="A132" s="68">
        <v>1136.92</v>
      </c>
      <c r="B132" s="68"/>
      <c r="C132" s="68" t="s">
        <v>193</v>
      </c>
    </row>
    <row r="133" spans="1:5" x14ac:dyDescent="0.25">
      <c r="A133" s="277" t="s">
        <v>197</v>
      </c>
      <c r="B133" s="277"/>
      <c r="C133" s="278"/>
    </row>
    <row r="134" spans="1:5" x14ac:dyDescent="0.25">
      <c r="A134" t="s">
        <v>172</v>
      </c>
      <c r="B134" t="s">
        <v>51</v>
      </c>
      <c r="C134" t="s">
        <v>196</v>
      </c>
    </row>
    <row r="135" spans="1:5" x14ac:dyDescent="0.25">
      <c r="A135" s="71">
        <f>+$A$132</f>
        <v>1136.92</v>
      </c>
      <c r="B135" s="55">
        <v>0.27</v>
      </c>
      <c r="C135">
        <v>135.16999999999999</v>
      </c>
    </row>
    <row r="213" spans="1:1" x14ac:dyDescent="0.25">
      <c r="A213" s="67"/>
    </row>
    <row r="214" spans="1:1" x14ac:dyDescent="0.25">
      <c r="A214" s="67"/>
    </row>
    <row r="215" spans="1:1" x14ac:dyDescent="0.25">
      <c r="A215" s="67"/>
    </row>
    <row r="216" spans="1:1" x14ac:dyDescent="0.25">
      <c r="A216" s="67"/>
    </row>
    <row r="217" spans="1:1" x14ac:dyDescent="0.25">
      <c r="A217" s="67"/>
    </row>
    <row r="218" spans="1:1" x14ac:dyDescent="0.25">
      <c r="A218" s="67"/>
    </row>
    <row r="219" spans="1:1" x14ac:dyDescent="0.25">
      <c r="A219" s="67"/>
    </row>
    <row r="220" spans="1:1" x14ac:dyDescent="0.25">
      <c r="A220" s="67"/>
    </row>
  </sheetData>
  <mergeCells count="23">
    <mergeCell ref="A133:C133"/>
    <mergeCell ref="O7:U13"/>
    <mergeCell ref="E1:G1"/>
    <mergeCell ref="A33:B33"/>
    <mergeCell ref="A38:D38"/>
    <mergeCell ref="A1:C1"/>
    <mergeCell ref="A5:C5"/>
    <mergeCell ref="A10:B10"/>
    <mergeCell ref="A16:B16"/>
    <mergeCell ref="A23:C23"/>
    <mergeCell ref="D10:F10"/>
    <mergeCell ref="D16:E16"/>
    <mergeCell ref="A45:C45"/>
    <mergeCell ref="BN7:BT17"/>
    <mergeCell ref="BI7:BL16"/>
    <mergeCell ref="BC7:BG17"/>
    <mergeCell ref="AL7:AU9"/>
    <mergeCell ref="AW7:BA17"/>
    <mergeCell ref="W18:AJ19"/>
    <mergeCell ref="W20:AJ28"/>
    <mergeCell ref="W7:AJ12"/>
    <mergeCell ref="W13:AJ15"/>
    <mergeCell ref="W16:AJ17"/>
  </mergeCells>
  <pageMargins left="0.7" right="0.7" top="0.75" bottom="0.75" header="0.3" footer="0.3"/>
  <pageSetup paperSize="9" orientation="portrait" horizontalDpi="0" verticalDpi="0" r:id="rId1"/>
  <tableParts count="13">
    <tablePart r:id="rId2"/>
    <tablePart r:id="rId3"/>
    <tablePart r:id="rId4"/>
    <tablePart r:id="rId5"/>
    <tablePart r:id="rId6"/>
    <tablePart r:id="rId7"/>
    <tablePart r:id="rId8"/>
    <tablePart r:id="rId9"/>
    <tablePart r:id="rId10"/>
    <tablePart r:id="rId11"/>
    <tablePart r:id="rId12"/>
    <tablePart r:id="rId13"/>
    <tablePart r:id="rId1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1° Quincena</vt:lpstr>
      <vt:lpstr>2° Quincena</vt:lpstr>
      <vt:lpstr>Desprendible</vt:lpstr>
      <vt:lpstr>V. datos</vt:lpstr>
      <vt:lpstr>Desprendible!Área_de_impresión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Ramírez</dc:creator>
  <cp:lastModifiedBy>mroman</cp:lastModifiedBy>
  <cp:lastPrinted>2013-11-06T12:56:14Z</cp:lastPrinted>
  <dcterms:created xsi:type="dcterms:W3CDTF">2013-02-01T12:55:50Z</dcterms:created>
  <dcterms:modified xsi:type="dcterms:W3CDTF">2015-01-29T21:06:21Z</dcterms:modified>
</cp:coreProperties>
</file>