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UMANTH\Downloads\drm assignment\auropharma\"/>
    </mc:Choice>
  </mc:AlternateContent>
  <xr:revisionPtr revIDLastSave="0" documentId="13_ncr:1_{84578631-FA82-4186-AB92-63E12CEBD769}" xr6:coauthVersionLast="45" xr6:coauthVersionMax="45" xr10:uidLastSave="{00000000-0000-0000-0000-000000000000}"/>
  <bookViews>
    <workbookView xWindow="-8748" yWindow="4716" windowWidth="17280" windowHeight="9120" firstSheet="1" activeTab="3" xr2:uid="{00000000-000D-0000-FFFF-FFFF00000000}"/>
  </bookViews>
  <sheets>
    <sheet name="Daily" sheetId="1" r:id="rId1"/>
    <sheet name="Weekly" sheetId="2" r:id="rId2"/>
    <sheet name="Monthly" sheetId="3" r:id="rId3"/>
    <sheet name="OPTION PRIC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8" i="4" l="1"/>
  <c r="P33" i="4"/>
  <c r="K23" i="4"/>
  <c r="P3" i="4"/>
  <c r="G15" i="3"/>
  <c r="G4" i="3"/>
  <c r="G5" i="3"/>
  <c r="G6" i="3"/>
  <c r="G7" i="3"/>
  <c r="G8" i="3"/>
  <c r="G9" i="3"/>
  <c r="G10" i="3"/>
  <c r="G11" i="3"/>
  <c r="G12" i="3"/>
  <c r="G13" i="3"/>
  <c r="G3" i="3"/>
  <c r="F15" i="3"/>
  <c r="F16" i="3"/>
  <c r="F17" i="3"/>
  <c r="F18" i="3"/>
  <c r="F4" i="3"/>
  <c r="F5" i="3"/>
  <c r="F6" i="3"/>
  <c r="F7" i="3"/>
  <c r="F8" i="3"/>
  <c r="F9" i="3"/>
  <c r="F10" i="3"/>
  <c r="F11" i="3"/>
  <c r="F12" i="3"/>
  <c r="F13" i="3"/>
  <c r="F55" i="2"/>
  <c r="G55" i="2"/>
  <c r="F56" i="2"/>
  <c r="F57" i="2"/>
  <c r="F58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F246" i="1"/>
  <c r="F247" i="1"/>
  <c r="F245" i="1"/>
  <c r="F244" i="1"/>
  <c r="G244" i="1"/>
  <c r="C245" i="1"/>
  <c r="C244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" i="1"/>
  <c r="E3" i="1"/>
  <c r="K18" i="4" l="1"/>
  <c r="F7" i="4"/>
  <c r="N33" i="4"/>
  <c r="N28" i="4"/>
  <c r="P28" i="4" s="1"/>
  <c r="F9" i="4" l="1"/>
  <c r="F13" i="4" s="1"/>
  <c r="N8" i="4"/>
  <c r="P8" i="4" s="1"/>
  <c r="N3" i="4"/>
  <c r="F15" i="4" l="1"/>
  <c r="E3" i="3"/>
  <c r="E4" i="3"/>
  <c r="E5" i="3"/>
  <c r="E6" i="3"/>
  <c r="E7" i="3"/>
  <c r="E8" i="3"/>
  <c r="E9" i="3"/>
  <c r="E10" i="3"/>
  <c r="E11" i="3"/>
  <c r="E12" i="3"/>
  <c r="E13" i="3"/>
  <c r="C4" i="3"/>
  <c r="C5" i="3"/>
  <c r="C6" i="3"/>
  <c r="C7" i="3"/>
  <c r="C8" i="3"/>
  <c r="C9" i="3"/>
  <c r="C10" i="3"/>
  <c r="C11" i="3"/>
  <c r="C12" i="3"/>
  <c r="C13" i="3"/>
  <c r="C3" i="3"/>
  <c r="C5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3" i="1"/>
  <c r="K43" i="4" l="1"/>
  <c r="K20" i="4"/>
  <c r="C247" i="1"/>
  <c r="C246" i="1"/>
  <c r="C55" i="2"/>
  <c r="C58" i="2"/>
  <c r="C57" i="2"/>
  <c r="C56" i="2"/>
  <c r="C16" i="3"/>
  <c r="C15" i="3"/>
  <c r="C17" i="3"/>
  <c r="C18" i="3"/>
  <c r="F3" i="3"/>
  <c r="K45" i="4" l="1"/>
</calcChain>
</file>

<file path=xl/sharedStrings.xml><?xml version="1.0" encoding="utf-8"?>
<sst xmlns="http://schemas.openxmlformats.org/spreadsheetml/2006/main" count="73" uniqueCount="43">
  <si>
    <t>Date</t>
  </si>
  <si>
    <t>Return %</t>
  </si>
  <si>
    <t>Adj Close</t>
  </si>
  <si>
    <t>stock return</t>
  </si>
  <si>
    <t>Return t bill %</t>
  </si>
  <si>
    <t>risk adjusted return</t>
  </si>
  <si>
    <t>return t bill</t>
  </si>
  <si>
    <t>sharpe ratio</t>
  </si>
  <si>
    <t>mean</t>
  </si>
  <si>
    <t>max</t>
  </si>
  <si>
    <t>min</t>
  </si>
  <si>
    <t>std</t>
  </si>
  <si>
    <t xml:space="preserve">date </t>
  </si>
  <si>
    <t>stock price</t>
  </si>
  <si>
    <t>return</t>
  </si>
  <si>
    <t>stdev(daily volatility)</t>
  </si>
  <si>
    <t>yearly volatility</t>
  </si>
  <si>
    <t>up factor(u)</t>
  </si>
  <si>
    <t>3 month(0.25 year)</t>
  </si>
  <si>
    <t>down factor(d)</t>
  </si>
  <si>
    <t>on july 1st</t>
  </si>
  <si>
    <t>S0</t>
  </si>
  <si>
    <t>CE 3month duration</t>
  </si>
  <si>
    <t>u=</t>
  </si>
  <si>
    <t>d=</t>
  </si>
  <si>
    <t>payoffs on excercising</t>
  </si>
  <si>
    <t>strike price =</t>
  </si>
  <si>
    <t>p=</t>
  </si>
  <si>
    <t>yearly risk free rate</t>
  </si>
  <si>
    <t>assumption: dividend yield on stock is zero!</t>
  </si>
  <si>
    <t>1-p=</t>
  </si>
  <si>
    <t>option value=</t>
  </si>
  <si>
    <t>PE 3month duration</t>
  </si>
  <si>
    <t>fu</t>
  </si>
  <si>
    <t>fd</t>
  </si>
  <si>
    <t xml:space="preserve">time duration of call /put option </t>
  </si>
  <si>
    <t>risk unadjusted return</t>
  </si>
  <si>
    <t xml:space="preserve">Time Period </t>
  </si>
  <si>
    <t xml:space="preserve">Sharpe Ratio </t>
  </si>
  <si>
    <t xml:space="preserve">Daily </t>
  </si>
  <si>
    <t xml:space="preserve">Weekly </t>
  </si>
  <si>
    <t xml:space="preserve">Monthly 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</si>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</sst>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%"/>
    <numFmt numFmtId="168" formatCode="0.0000"/>
    <numFmt numFmtId="170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Trebuchet MS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6" fontId="0" fillId="0" borderId="0" xfId="1" applyNumberFormat="1" applyFont="1"/>
    <xf numFmtId="165" fontId="1" fillId="0" borderId="0" xfId="0" applyNumberFormat="1" applyFont="1"/>
    <xf numFmtId="165" fontId="0" fillId="0" borderId="0" xfId="0" applyNumberFormat="1"/>
    <xf numFmtId="0" fontId="0" fillId="0" borderId="0" xfId="0"/>
    <xf numFmtId="0" fontId="1" fillId="0" borderId="0" xfId="0" applyFont="1"/>
    <xf numFmtId="166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8" fontId="1" fillId="0" borderId="0" xfId="0" applyNumberFormat="1" applyFont="1"/>
    <xf numFmtId="168" fontId="0" fillId="0" borderId="0" xfId="0" applyNumberFormat="1"/>
    <xf numFmtId="168" fontId="0" fillId="0" borderId="0" xfId="1" applyNumberFormat="1" applyFont="1"/>
    <xf numFmtId="170" fontId="1" fillId="0" borderId="0" xfId="0" applyNumberFormat="1" applyFont="1"/>
    <xf numFmtId="170" fontId="0" fillId="0" borderId="0" xfId="0" applyNumberFormat="1"/>
    <xf numFmtId="170" fontId="0" fillId="0" borderId="0" xfId="1" applyNumberFormat="1" applyFont="1"/>
    <xf numFmtId="170" fontId="1" fillId="0" borderId="0" xfId="1" applyNumberFormat="1" applyFont="1"/>
    <xf numFmtId="168" fontId="5" fillId="0" borderId="4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Date(daily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Daily!$A$3:$A$247</c:f>
              <c:numCache>
                <c:formatCode>d\-mmm\-yy</c:formatCode>
                <c:ptCount val="245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Daily!$F$3:$F$247</c:f>
              <c:numCache>
                <c:formatCode>0.0000%</c:formatCode>
                <c:ptCount val="245"/>
                <c:pt idx="0">
                  <c:v>2.3412698435166059E-3</c:v>
                </c:pt>
                <c:pt idx="1">
                  <c:v>-1.9052025423673454E-2</c:v>
                </c:pt>
                <c:pt idx="2">
                  <c:v>-1.7097476808737723E-2</c:v>
                </c:pt>
                <c:pt idx="3">
                  <c:v>-1.0736883126595646E-2</c:v>
                </c:pt>
                <c:pt idx="4">
                  <c:v>4.1025733303115847E-2</c:v>
                </c:pt>
                <c:pt idx="5">
                  <c:v>1.6634783168143808E-2</c:v>
                </c:pt>
                <c:pt idx="6">
                  <c:v>-3.0203681506972054E-2</c:v>
                </c:pt>
                <c:pt idx="7">
                  <c:v>-2.7626773867285515E-2</c:v>
                </c:pt>
                <c:pt idx="8">
                  <c:v>2.3264119970415855E-2</c:v>
                </c:pt>
                <c:pt idx="9">
                  <c:v>3.0032660591410219E-2</c:v>
                </c:pt>
                <c:pt idx="10">
                  <c:v>-2.4947790804852113E-2</c:v>
                </c:pt>
                <c:pt idx="11">
                  <c:v>-9.7105672931809359E-3</c:v>
                </c:pt>
                <c:pt idx="12">
                  <c:v>1.3025540676683994E-2</c:v>
                </c:pt>
                <c:pt idx="13">
                  <c:v>-2.6738808737331782E-2</c:v>
                </c:pt>
                <c:pt idx="14">
                  <c:v>-6.1455330583034071E-3</c:v>
                </c:pt>
                <c:pt idx="15">
                  <c:v>-1.8571776521188785E-2</c:v>
                </c:pt>
                <c:pt idx="16">
                  <c:v>-1.7855678158721145E-3</c:v>
                </c:pt>
                <c:pt idx="17">
                  <c:v>7.3788447952888095E-2</c:v>
                </c:pt>
                <c:pt idx="18">
                  <c:v>-3.4892448689341883E-3</c:v>
                </c:pt>
                <c:pt idx="19">
                  <c:v>2.7129478301856611E-2</c:v>
                </c:pt>
                <c:pt idx="20">
                  <c:v>1.0734888060012977E-3</c:v>
                </c:pt>
                <c:pt idx="21">
                  <c:v>-1.4259235078965874E-2</c:v>
                </c:pt>
                <c:pt idx="22">
                  <c:v>-3.0689958355038616E-3</c:v>
                </c:pt>
                <c:pt idx="23">
                  <c:v>8.4731054309386215E-3</c:v>
                </c:pt>
                <c:pt idx="24">
                  <c:v>3.7218978062185125E-2</c:v>
                </c:pt>
                <c:pt idx="25">
                  <c:v>-2.392319420750931E-2</c:v>
                </c:pt>
                <c:pt idx="26">
                  <c:v>-2.6887552136368127E-2</c:v>
                </c:pt>
                <c:pt idx="27">
                  <c:v>1.065362889556727E-2</c:v>
                </c:pt>
                <c:pt idx="28">
                  <c:v>-3.3798974731654701E-3</c:v>
                </c:pt>
                <c:pt idx="29">
                  <c:v>2.4393875811192819E-3</c:v>
                </c:pt>
                <c:pt idx="30">
                  <c:v>1.4314288150353537E-2</c:v>
                </c:pt>
                <c:pt idx="31">
                  <c:v>-1.7657910221655668E-2</c:v>
                </c:pt>
                <c:pt idx="32">
                  <c:v>1.3808304726113108E-2</c:v>
                </c:pt>
                <c:pt idx="33">
                  <c:v>8.1066610316634334E-3</c:v>
                </c:pt>
                <c:pt idx="34">
                  <c:v>-1.1361457820653054E-2</c:v>
                </c:pt>
                <c:pt idx="35">
                  <c:v>3.0533339086483927E-3</c:v>
                </c:pt>
                <c:pt idx="36">
                  <c:v>2.5364078880985362E-3</c:v>
                </c:pt>
                <c:pt idx="37">
                  <c:v>2.3232286812305422E-2</c:v>
                </c:pt>
                <c:pt idx="38">
                  <c:v>-7.4015118701477077E-3</c:v>
                </c:pt>
                <c:pt idx="39">
                  <c:v>2.3048991068906718E-2</c:v>
                </c:pt>
                <c:pt idx="40">
                  <c:v>-3.3211869332339661E-2</c:v>
                </c:pt>
                <c:pt idx="41">
                  <c:v>-5.5435963779149805E-2</c:v>
                </c:pt>
                <c:pt idx="42">
                  <c:v>-1.5124037193583709E-3</c:v>
                </c:pt>
                <c:pt idx="43">
                  <c:v>-2.4207301413350712E-2</c:v>
                </c:pt>
                <c:pt idx="44">
                  <c:v>1.5208022007864336E-3</c:v>
                </c:pt>
                <c:pt idx="45">
                  <c:v>7.2359697718345503E-3</c:v>
                </c:pt>
                <c:pt idx="46">
                  <c:v>1.4140725397281012E-2</c:v>
                </c:pt>
                <c:pt idx="47">
                  <c:v>-3.2690245266235977E-2</c:v>
                </c:pt>
                <c:pt idx="48">
                  <c:v>2.6599435019346054E-2</c:v>
                </c:pt>
                <c:pt idx="49">
                  <c:v>-1.3527651448515787E-2</c:v>
                </c:pt>
                <c:pt idx="50">
                  <c:v>-2.0172234271424385E-3</c:v>
                </c:pt>
                <c:pt idx="51">
                  <c:v>-1.2096970200525362E-2</c:v>
                </c:pt>
                <c:pt idx="52">
                  <c:v>-7.0035511999219473E-3</c:v>
                </c:pt>
                <c:pt idx="53">
                  <c:v>-7.4675218253669748E-3</c:v>
                </c:pt>
                <c:pt idx="54">
                  <c:v>4.1507229231684557E-3</c:v>
                </c:pt>
                <c:pt idx="55">
                  <c:v>-9.4381580927091931E-3</c:v>
                </c:pt>
                <c:pt idx="56">
                  <c:v>1.681527266119108E-2</c:v>
                </c:pt>
                <c:pt idx="57">
                  <c:v>1.2249072087424562E-2</c:v>
                </c:pt>
                <c:pt idx="58">
                  <c:v>9.0102699406099034E-5</c:v>
                </c:pt>
                <c:pt idx="59">
                  <c:v>-1.2183316219939172E-2</c:v>
                </c:pt>
                <c:pt idx="60">
                  <c:v>-1.1847218962722417E-2</c:v>
                </c:pt>
                <c:pt idx="61">
                  <c:v>1.3717438899686765E-2</c:v>
                </c:pt>
                <c:pt idx="62">
                  <c:v>-1.6968089114202964E-3</c:v>
                </c:pt>
                <c:pt idx="63">
                  <c:v>2.9897701918461406E-2</c:v>
                </c:pt>
                <c:pt idx="64">
                  <c:v>1.4151216593526575E-2</c:v>
                </c:pt>
                <c:pt idx="65">
                  <c:v>2.5833272617737192E-2</c:v>
                </c:pt>
                <c:pt idx="66">
                  <c:v>-9.3199260027661268E-3</c:v>
                </c:pt>
                <c:pt idx="67">
                  <c:v>2.7273093329908905E-4</c:v>
                </c:pt>
                <c:pt idx="68">
                  <c:v>2.1046592446693886E-2</c:v>
                </c:pt>
                <c:pt idx="69">
                  <c:v>2.0424310276265529E-3</c:v>
                </c:pt>
                <c:pt idx="70">
                  <c:v>-1.7053635501754687E-2</c:v>
                </c:pt>
                <c:pt idx="71">
                  <c:v>-6.5679662200050105E-3</c:v>
                </c:pt>
                <c:pt idx="72">
                  <c:v>7.8068183131755056E-3</c:v>
                </c:pt>
                <c:pt idx="73">
                  <c:v>1.6246432729587118E-2</c:v>
                </c:pt>
                <c:pt idx="74">
                  <c:v>-7.5952399964815624E-3</c:v>
                </c:pt>
                <c:pt idx="75">
                  <c:v>7.0987718611863976E-3</c:v>
                </c:pt>
                <c:pt idx="76">
                  <c:v>-3.5397213353667084E-3</c:v>
                </c:pt>
                <c:pt idx="77">
                  <c:v>-3.9040376443363167E-2</c:v>
                </c:pt>
                <c:pt idx="78">
                  <c:v>9.4815904642556424E-3</c:v>
                </c:pt>
                <c:pt idx="79">
                  <c:v>2.0006100323276124E-2</c:v>
                </c:pt>
                <c:pt idx="80">
                  <c:v>1.2025804289586989E-2</c:v>
                </c:pt>
                <c:pt idx="81">
                  <c:v>1.2514088843405881E-2</c:v>
                </c:pt>
                <c:pt idx="82">
                  <c:v>-4.2609415693422407E-2</c:v>
                </c:pt>
                <c:pt idx="83">
                  <c:v>-2.6948812559230508E-2</c:v>
                </c:pt>
                <c:pt idx="84">
                  <c:v>2.1811392569609244E-2</c:v>
                </c:pt>
                <c:pt idx="85">
                  <c:v>2.4301285450916744E-2</c:v>
                </c:pt>
                <c:pt idx="86">
                  <c:v>-2.2398366946184207E-2</c:v>
                </c:pt>
                <c:pt idx="87">
                  <c:v>2.4530597971042108E-3</c:v>
                </c:pt>
                <c:pt idx="88">
                  <c:v>6.0485790254153765E-3</c:v>
                </c:pt>
                <c:pt idx="89">
                  <c:v>-2.5112952707020613E-2</c:v>
                </c:pt>
                <c:pt idx="90">
                  <c:v>-3.3486411362074538E-2</c:v>
                </c:pt>
                <c:pt idx="91">
                  <c:v>-8.2702528954369664E-3</c:v>
                </c:pt>
                <c:pt idx="92">
                  <c:v>-1.231348268200737E-2</c:v>
                </c:pt>
                <c:pt idx="93">
                  <c:v>2.0656246071328675E-2</c:v>
                </c:pt>
                <c:pt idx="94">
                  <c:v>1.1306940400330501E-2</c:v>
                </c:pt>
                <c:pt idx="95">
                  <c:v>-3.9334943972049968E-5</c:v>
                </c:pt>
                <c:pt idx="96">
                  <c:v>-3.0741583758430051E-2</c:v>
                </c:pt>
                <c:pt idx="97">
                  <c:v>1.4496343154787573E-2</c:v>
                </c:pt>
                <c:pt idx="98">
                  <c:v>1.0301562224732019E-4</c:v>
                </c:pt>
                <c:pt idx="99">
                  <c:v>-1.0461558458178326E-2</c:v>
                </c:pt>
                <c:pt idx="100">
                  <c:v>1.7940848887406241E-2</c:v>
                </c:pt>
                <c:pt idx="101">
                  <c:v>1.5204978681134086E-2</c:v>
                </c:pt>
                <c:pt idx="102">
                  <c:v>-3.9117959803947602E-3</c:v>
                </c:pt>
                <c:pt idx="103">
                  <c:v>-1.128922547159843E-2</c:v>
                </c:pt>
                <c:pt idx="104">
                  <c:v>1.4509937648479613E-2</c:v>
                </c:pt>
                <c:pt idx="105">
                  <c:v>2.0073108826262221E-2</c:v>
                </c:pt>
                <c:pt idx="106">
                  <c:v>2.9794413531673808E-2</c:v>
                </c:pt>
                <c:pt idx="107">
                  <c:v>-9.2283160827143929E-3</c:v>
                </c:pt>
                <c:pt idx="108">
                  <c:v>1.6009040684708077E-2</c:v>
                </c:pt>
                <c:pt idx="109">
                  <c:v>-9.2273442028142742E-3</c:v>
                </c:pt>
                <c:pt idx="110">
                  <c:v>7.2786232673609716E-3</c:v>
                </c:pt>
                <c:pt idx="111">
                  <c:v>-1.7205479452054795E-4</c:v>
                </c:pt>
                <c:pt idx="112">
                  <c:v>-1.1376931054021492E-3</c:v>
                </c:pt>
                <c:pt idx="113">
                  <c:v>-1.0859652343454783E-2</c:v>
                </c:pt>
                <c:pt idx="114">
                  <c:v>9.6550942502187081E-3</c:v>
                </c:pt>
                <c:pt idx="115">
                  <c:v>7.6256324201566363E-3</c:v>
                </c:pt>
                <c:pt idx="116">
                  <c:v>-8.9330856282844092E-3</c:v>
                </c:pt>
                <c:pt idx="117">
                  <c:v>-7.653783760401379E-3</c:v>
                </c:pt>
                <c:pt idx="118">
                  <c:v>2.9861546836671509E-2</c:v>
                </c:pt>
                <c:pt idx="119">
                  <c:v>-7.8679030469951776E-3</c:v>
                </c:pt>
                <c:pt idx="120">
                  <c:v>-1.7467677731559078E-2</c:v>
                </c:pt>
                <c:pt idx="121">
                  <c:v>1.4972217186539316E-2</c:v>
                </c:pt>
                <c:pt idx="122">
                  <c:v>2.698480427922915E-3</c:v>
                </c:pt>
                <c:pt idx="123">
                  <c:v>-5.8906869868740374E-3</c:v>
                </c:pt>
                <c:pt idx="124">
                  <c:v>4.7528273304320613E-3</c:v>
                </c:pt>
                <c:pt idx="125">
                  <c:v>5.0461752582864686E-3</c:v>
                </c:pt>
                <c:pt idx="126">
                  <c:v>-9.2865132687684378E-3</c:v>
                </c:pt>
                <c:pt idx="127">
                  <c:v>-7.7093960722015645E-3</c:v>
                </c:pt>
                <c:pt idx="128">
                  <c:v>6.6368161183785182E-4</c:v>
                </c:pt>
                <c:pt idx="129">
                  <c:v>5.9992027949526423E-3</c:v>
                </c:pt>
                <c:pt idx="130">
                  <c:v>8.9648031345305901E-3</c:v>
                </c:pt>
                <c:pt idx="131">
                  <c:v>-1.2079442988232221E-2</c:v>
                </c:pt>
                <c:pt idx="132">
                  <c:v>-2.1608314790012751E-3</c:v>
                </c:pt>
                <c:pt idx="133">
                  <c:v>8.4309579025986115E-3</c:v>
                </c:pt>
                <c:pt idx="134">
                  <c:v>1.2877268392915839E-2</c:v>
                </c:pt>
                <c:pt idx="135">
                  <c:v>4.4573893277935463E-2</c:v>
                </c:pt>
                <c:pt idx="136">
                  <c:v>-1.4733527691769907E-2</c:v>
                </c:pt>
                <c:pt idx="137">
                  <c:v>-2.4291110568680101E-2</c:v>
                </c:pt>
                <c:pt idx="138">
                  <c:v>-2.5511928488680495E-2</c:v>
                </c:pt>
                <c:pt idx="139">
                  <c:v>-3.6948229303908369E-4</c:v>
                </c:pt>
                <c:pt idx="140">
                  <c:v>-1.0704394633730071E-2</c:v>
                </c:pt>
                <c:pt idx="141">
                  <c:v>-7.3133557244444269E-3</c:v>
                </c:pt>
                <c:pt idx="142">
                  <c:v>-1.1350245870217178E-2</c:v>
                </c:pt>
                <c:pt idx="143">
                  <c:v>-1.1278309809189632E-2</c:v>
                </c:pt>
                <c:pt idx="144">
                  <c:v>-4.1673522218509833E-2</c:v>
                </c:pt>
                <c:pt idx="145">
                  <c:v>-3.3816935187593183E-3</c:v>
                </c:pt>
                <c:pt idx="146">
                  <c:v>-7.6586827334546486E-3</c:v>
                </c:pt>
                <c:pt idx="147">
                  <c:v>2.3431717047739196E-2</c:v>
                </c:pt>
                <c:pt idx="148">
                  <c:v>-7.7070540030467635E-2</c:v>
                </c:pt>
                <c:pt idx="149">
                  <c:v>-9.4193188769995558E-3</c:v>
                </c:pt>
                <c:pt idx="150">
                  <c:v>3.1394213475905179E-3</c:v>
                </c:pt>
                <c:pt idx="151">
                  <c:v>-3.0249351142386835E-3</c:v>
                </c:pt>
                <c:pt idx="152">
                  <c:v>1.1264309869141211E-2</c:v>
                </c:pt>
                <c:pt idx="153">
                  <c:v>1.2474753430654075E-2</c:v>
                </c:pt>
                <c:pt idx="154">
                  <c:v>1.3727623634805014E-3</c:v>
                </c:pt>
                <c:pt idx="155">
                  <c:v>-1.0438857308880117E-2</c:v>
                </c:pt>
                <c:pt idx="156">
                  <c:v>1.7689634446457974E-2</c:v>
                </c:pt>
                <c:pt idx="157">
                  <c:v>-3.6651674204986203E-3</c:v>
                </c:pt>
                <c:pt idx="158">
                  <c:v>-1.7629426795208958E-2</c:v>
                </c:pt>
                <c:pt idx="159">
                  <c:v>-2.3291939392789E-2</c:v>
                </c:pt>
                <c:pt idx="160">
                  <c:v>-4.8857595616373407E-3</c:v>
                </c:pt>
                <c:pt idx="161">
                  <c:v>-4.4826506215458785E-2</c:v>
                </c:pt>
                <c:pt idx="162">
                  <c:v>-8.4080713724487052E-3</c:v>
                </c:pt>
                <c:pt idx="163">
                  <c:v>1.2349368281252887E-2</c:v>
                </c:pt>
                <c:pt idx="164">
                  <c:v>3.9779015158170505E-2</c:v>
                </c:pt>
                <c:pt idx="165">
                  <c:v>-1.6492944968042041E-2</c:v>
                </c:pt>
                <c:pt idx="166">
                  <c:v>-7.0993586183342198E-3</c:v>
                </c:pt>
                <c:pt idx="167">
                  <c:v>-3.1869930045799848E-2</c:v>
                </c:pt>
                <c:pt idx="168">
                  <c:v>1.0210558533366304E-2</c:v>
                </c:pt>
                <c:pt idx="169">
                  <c:v>-1.8483984597156529E-3</c:v>
                </c:pt>
                <c:pt idx="170">
                  <c:v>-1.5993447508764542E-2</c:v>
                </c:pt>
                <c:pt idx="171">
                  <c:v>2.3922550347657359E-2</c:v>
                </c:pt>
                <c:pt idx="172">
                  <c:v>-3.9548096531456085E-2</c:v>
                </c:pt>
                <c:pt idx="173">
                  <c:v>-2.6970256919334114E-2</c:v>
                </c:pt>
                <c:pt idx="174">
                  <c:v>2.2691947318128972E-2</c:v>
                </c:pt>
                <c:pt idx="175">
                  <c:v>3.5687422628992528E-2</c:v>
                </c:pt>
                <c:pt idx="176">
                  <c:v>-1.4571726825210782E-2</c:v>
                </c:pt>
                <c:pt idx="177">
                  <c:v>-7.0246199678929864E-3</c:v>
                </c:pt>
                <c:pt idx="178">
                  <c:v>1.1841736530698969E-2</c:v>
                </c:pt>
                <c:pt idx="179">
                  <c:v>-7.3948667295863938E-3</c:v>
                </c:pt>
                <c:pt idx="180">
                  <c:v>-2.4226164447286196E-2</c:v>
                </c:pt>
                <c:pt idx="181">
                  <c:v>1.4763980252173122E-2</c:v>
                </c:pt>
                <c:pt idx="182">
                  <c:v>-1.3217004160378064E-2</c:v>
                </c:pt>
                <c:pt idx="183">
                  <c:v>-1.7575737201570261E-2</c:v>
                </c:pt>
                <c:pt idx="184">
                  <c:v>2.8809045236722126E-2</c:v>
                </c:pt>
                <c:pt idx="185">
                  <c:v>-1.1257505518030916E-2</c:v>
                </c:pt>
                <c:pt idx="186">
                  <c:v>1.3572789717890551E-2</c:v>
                </c:pt>
                <c:pt idx="187">
                  <c:v>-1.5937554972647937E-2</c:v>
                </c:pt>
                <c:pt idx="188">
                  <c:v>-3.39824046355751E-2</c:v>
                </c:pt>
                <c:pt idx="189">
                  <c:v>9.3952470975085661E-3</c:v>
                </c:pt>
                <c:pt idx="190">
                  <c:v>-1.3839771995221064E-2</c:v>
                </c:pt>
                <c:pt idx="191">
                  <c:v>-5.8265820122975357E-3</c:v>
                </c:pt>
                <c:pt idx="192">
                  <c:v>-3.0864126612000907E-2</c:v>
                </c:pt>
                <c:pt idx="193">
                  <c:v>3.1974429084141928E-2</c:v>
                </c:pt>
                <c:pt idx="194">
                  <c:v>-1.4890814702398067E-2</c:v>
                </c:pt>
                <c:pt idx="195">
                  <c:v>-2.4012152507757734E-2</c:v>
                </c:pt>
                <c:pt idx="196">
                  <c:v>9.9641006139871355E-3</c:v>
                </c:pt>
                <c:pt idx="197">
                  <c:v>1.708409662475897E-2</c:v>
                </c:pt>
                <c:pt idx="198">
                  <c:v>-2.1987311046722049E-2</c:v>
                </c:pt>
                <c:pt idx="199">
                  <c:v>1.2942283682559328E-3</c:v>
                </c:pt>
                <c:pt idx="200">
                  <c:v>3.4809926608127428E-2</c:v>
                </c:pt>
                <c:pt idx="201">
                  <c:v>-3.6303907005185751E-2</c:v>
                </c:pt>
                <c:pt idx="202">
                  <c:v>-3.6962984889388545E-3</c:v>
                </c:pt>
                <c:pt idx="203">
                  <c:v>-1.064204477075206E-3</c:v>
                </c:pt>
                <c:pt idx="204">
                  <c:v>2.5112515065809939E-2</c:v>
                </c:pt>
                <c:pt idx="205">
                  <c:v>-1.3141357285623725E-2</c:v>
                </c:pt>
                <c:pt idx="206">
                  <c:v>7.7911422282296819E-2</c:v>
                </c:pt>
                <c:pt idx="207">
                  <c:v>1.2728713978100009E-3</c:v>
                </c:pt>
                <c:pt idx="208">
                  <c:v>6.4472287994040171E-3</c:v>
                </c:pt>
                <c:pt idx="209">
                  <c:v>4.3289805547560714E-3</c:v>
                </c:pt>
                <c:pt idx="210">
                  <c:v>-5.435045326516094E-3</c:v>
                </c:pt>
                <c:pt idx="211">
                  <c:v>2.3405902984140045E-3</c:v>
                </c:pt>
                <c:pt idx="212">
                  <c:v>-6.0287255861362632E-3</c:v>
                </c:pt>
                <c:pt idx="213">
                  <c:v>-1.8058519566618931E-2</c:v>
                </c:pt>
                <c:pt idx="214">
                  <c:v>2.056745186889258E-3</c:v>
                </c:pt>
                <c:pt idx="215">
                  <c:v>1.2461821700930175E-2</c:v>
                </c:pt>
                <c:pt idx="216">
                  <c:v>-1.3939810520410559E-2</c:v>
                </c:pt>
                <c:pt idx="217">
                  <c:v>-2.9454179707453496E-3</c:v>
                </c:pt>
                <c:pt idx="218">
                  <c:v>4.5253216201101877E-3</c:v>
                </c:pt>
                <c:pt idx="219">
                  <c:v>-1.4821917808219179E-4</c:v>
                </c:pt>
                <c:pt idx="220">
                  <c:v>1.609247519609782E-2</c:v>
                </c:pt>
                <c:pt idx="221">
                  <c:v>7.0930182744887533E-3</c:v>
                </c:pt>
                <c:pt idx="222">
                  <c:v>-9.8994200986910093E-3</c:v>
                </c:pt>
                <c:pt idx="223">
                  <c:v>2.3052074396594315E-2</c:v>
                </c:pt>
                <c:pt idx="224">
                  <c:v>1.029389118063692E-2</c:v>
                </c:pt>
                <c:pt idx="225">
                  <c:v>1.0023717462371556E-2</c:v>
                </c:pt>
                <c:pt idx="226">
                  <c:v>4.0875591919833669E-3</c:v>
                </c:pt>
                <c:pt idx="227">
                  <c:v>-3.8394512660399433E-4</c:v>
                </c:pt>
                <c:pt idx="228">
                  <c:v>1.4456956429307328E-3</c:v>
                </c:pt>
                <c:pt idx="229">
                  <c:v>1.1534506571750406E-2</c:v>
                </c:pt>
                <c:pt idx="230">
                  <c:v>-3.1405789807304657E-2</c:v>
                </c:pt>
                <c:pt idx="231">
                  <c:v>3.1786456656855708E-3</c:v>
                </c:pt>
                <c:pt idx="232">
                  <c:v>-2.0428288340943658E-2</c:v>
                </c:pt>
                <c:pt idx="233">
                  <c:v>2.1216852552988035E-2</c:v>
                </c:pt>
                <c:pt idx="234">
                  <c:v>-3.6995791130938127E-3</c:v>
                </c:pt>
                <c:pt idx="235">
                  <c:v>3.2555833329062827E-3</c:v>
                </c:pt>
                <c:pt idx="236">
                  <c:v>-2.7367580989517054E-2</c:v>
                </c:pt>
                <c:pt idx="237">
                  <c:v>1.4049701495489607E-2</c:v>
                </c:pt>
                <c:pt idx="238">
                  <c:v>-2.2334036615658918E-2</c:v>
                </c:pt>
                <c:pt idx="239">
                  <c:v>-1.3877064657255604E-2</c:v>
                </c:pt>
                <c:pt idx="241">
                  <c:v>-1.0779726978798056E-3</c:v>
                </c:pt>
                <c:pt idx="242">
                  <c:v>7.7911422282296819E-2</c:v>
                </c:pt>
                <c:pt idx="243">
                  <c:v>-7.7070540030467635E-2</c:v>
                </c:pt>
                <c:pt idx="244">
                  <c:v>1.9744323487728983E-2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4E0-A30C-9C0E700C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6447"/>
        <c:axId val="440258047"/>
      </c:lineChart>
      <c:dateAx>
        <c:axId val="5933264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58047"/>
        <c:crosses val="autoZero"/>
        <c:auto val="1"/>
        <c:lblOffset val="100"/>
        <c:baseTimeUnit val="days"/>
      </c:dateAx>
      <c:valAx>
        <c:axId val="4402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Date(daily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Daily!$C$1:$C$2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Daily!$A$3:$A$247</c:f>
              <c:numCache>
                <c:formatCode>d\-mmm\-yy</c:formatCode>
                <c:ptCount val="245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Daily!$C$3:$C$247</c:f>
              <c:numCache>
                <c:formatCode>0.0000%</c:formatCode>
                <c:ptCount val="245"/>
                <c:pt idx="0">
                  <c:v>2.5335986106398934E-3</c:v>
                </c:pt>
                <c:pt idx="1">
                  <c:v>-1.8856956930522768E-2</c:v>
                </c:pt>
                <c:pt idx="2">
                  <c:v>-1.6907613795039092E-2</c:v>
                </c:pt>
                <c:pt idx="3">
                  <c:v>-1.0547568058102495E-2</c:v>
                </c:pt>
                <c:pt idx="4">
                  <c:v>4.1213952481198038E-2</c:v>
                </c:pt>
                <c:pt idx="5">
                  <c:v>1.6824372209239699E-2</c:v>
                </c:pt>
                <c:pt idx="6">
                  <c:v>-3.0013544520670683E-2</c:v>
                </c:pt>
                <c:pt idx="7">
                  <c:v>-2.7438006743997843E-2</c:v>
                </c:pt>
                <c:pt idx="8">
                  <c:v>2.3453435038909006E-2</c:v>
                </c:pt>
                <c:pt idx="9">
                  <c:v>3.022252360510885E-2</c:v>
                </c:pt>
                <c:pt idx="10">
                  <c:v>-2.4758201763756222E-2</c:v>
                </c:pt>
                <c:pt idx="11">
                  <c:v>-9.5201563342768268E-3</c:v>
                </c:pt>
                <c:pt idx="12">
                  <c:v>1.3215951635588103E-2</c:v>
                </c:pt>
                <c:pt idx="13">
                  <c:v>-2.6548123805824931E-2</c:v>
                </c:pt>
                <c:pt idx="14">
                  <c:v>-5.9551220993992971E-3</c:v>
                </c:pt>
                <c:pt idx="15">
                  <c:v>-1.8381091589681934E-2</c:v>
                </c:pt>
                <c:pt idx="16">
                  <c:v>-1.5951568569680049E-3</c:v>
                </c:pt>
                <c:pt idx="17">
                  <c:v>7.3978858911792206E-2</c:v>
                </c:pt>
                <c:pt idx="18">
                  <c:v>-3.2985599374273388E-3</c:v>
                </c:pt>
                <c:pt idx="19">
                  <c:v>2.7319889260760722E-2</c:v>
                </c:pt>
                <c:pt idx="20">
                  <c:v>1.2633518196999277E-3</c:v>
                </c:pt>
                <c:pt idx="21">
                  <c:v>-1.4068550147459025E-2</c:v>
                </c:pt>
                <c:pt idx="22">
                  <c:v>-2.879406794407971E-3</c:v>
                </c:pt>
                <c:pt idx="23">
                  <c:v>8.6632424172399906E-3</c:v>
                </c:pt>
                <c:pt idx="24">
                  <c:v>3.7409389021089236E-2</c:v>
                </c:pt>
                <c:pt idx="25">
                  <c:v>-2.3733605166413419E-2</c:v>
                </c:pt>
                <c:pt idx="26">
                  <c:v>-2.6697689122669496E-2</c:v>
                </c:pt>
                <c:pt idx="27">
                  <c:v>1.0842943964060421E-2</c:v>
                </c:pt>
                <c:pt idx="28">
                  <c:v>-3.1925002128914974E-3</c:v>
                </c:pt>
                <c:pt idx="29">
                  <c:v>2.6262368961877751E-3</c:v>
                </c:pt>
                <c:pt idx="30">
                  <c:v>1.450195938323025E-2</c:v>
                </c:pt>
                <c:pt idx="31">
                  <c:v>-1.7470786933984437E-2</c:v>
                </c:pt>
                <c:pt idx="32">
                  <c:v>1.3994058150770643E-2</c:v>
                </c:pt>
                <c:pt idx="33">
                  <c:v>8.2932363741291867E-3</c:v>
                </c:pt>
                <c:pt idx="34">
                  <c:v>-1.1175978368598259E-2</c:v>
                </c:pt>
                <c:pt idx="35">
                  <c:v>3.2382654154977076E-3</c:v>
                </c:pt>
                <c:pt idx="36">
                  <c:v>2.721613367550591E-3</c:v>
                </c:pt>
                <c:pt idx="37">
                  <c:v>2.3417218319154737E-2</c:v>
                </c:pt>
                <c:pt idx="38">
                  <c:v>-7.2160324180929134E-3</c:v>
                </c:pt>
                <c:pt idx="39">
                  <c:v>2.3234196548358774E-2</c:v>
                </c:pt>
                <c:pt idx="40">
                  <c:v>-3.3027759743298565E-2</c:v>
                </c:pt>
                <c:pt idx="41">
                  <c:v>-5.5252128162711446E-2</c:v>
                </c:pt>
                <c:pt idx="42">
                  <c:v>-1.3291160481254942E-3</c:v>
                </c:pt>
                <c:pt idx="43">
                  <c:v>-2.4023465796912356E-2</c:v>
                </c:pt>
                <c:pt idx="44">
                  <c:v>1.7046378172247897E-3</c:v>
                </c:pt>
                <c:pt idx="45">
                  <c:v>7.4195314156701667E-3</c:v>
                </c:pt>
                <c:pt idx="46">
                  <c:v>1.4324287041116629E-2</c:v>
                </c:pt>
                <c:pt idx="47">
                  <c:v>-3.2507231567605842E-2</c:v>
                </c:pt>
                <c:pt idx="48">
                  <c:v>2.6783270635784409E-2</c:v>
                </c:pt>
                <c:pt idx="49">
                  <c:v>-1.334408980468017E-2</c:v>
                </c:pt>
                <c:pt idx="50">
                  <c:v>-1.8350316463205207E-3</c:v>
                </c:pt>
                <c:pt idx="51">
                  <c:v>-1.1915326364908925E-2</c:v>
                </c:pt>
                <c:pt idx="52">
                  <c:v>-6.8219073643055088E-3</c:v>
                </c:pt>
                <c:pt idx="53">
                  <c:v>-7.2850560719423174E-3</c:v>
                </c:pt>
                <c:pt idx="54">
                  <c:v>4.3331886765931131E-3</c:v>
                </c:pt>
                <c:pt idx="55">
                  <c:v>-9.2554183666817957E-3</c:v>
                </c:pt>
                <c:pt idx="56">
                  <c:v>1.6998012387218476E-2</c:v>
                </c:pt>
                <c:pt idx="57">
                  <c:v>1.243181181345196E-2</c:v>
                </c:pt>
                <c:pt idx="58">
                  <c:v>2.7284242543349629E-4</c:v>
                </c:pt>
                <c:pt idx="59">
                  <c:v>-1.2003042247336433E-2</c:v>
                </c:pt>
                <c:pt idx="60">
                  <c:v>-1.1665575127105979E-2</c:v>
                </c:pt>
                <c:pt idx="61">
                  <c:v>1.3898534790097724E-2</c:v>
                </c:pt>
                <c:pt idx="62">
                  <c:v>-1.5154390484065977E-3</c:v>
                </c:pt>
                <c:pt idx="63">
                  <c:v>3.0079345754077846E-2</c:v>
                </c:pt>
                <c:pt idx="64">
                  <c:v>1.4332586456540274E-2</c:v>
                </c:pt>
                <c:pt idx="65">
                  <c:v>2.6015190425956371E-2</c:v>
                </c:pt>
                <c:pt idx="66">
                  <c:v>-9.1382821671496892E-3</c:v>
                </c:pt>
                <c:pt idx="67">
                  <c:v>4.5464874151826708E-4</c:v>
                </c:pt>
                <c:pt idx="68">
                  <c:v>2.1228236282310325E-2</c:v>
                </c:pt>
                <c:pt idx="69">
                  <c:v>2.2248967810512103E-3</c:v>
                </c:pt>
                <c:pt idx="70">
                  <c:v>-1.6871717693535508E-2</c:v>
                </c:pt>
                <c:pt idx="71">
                  <c:v>-6.387144302196791E-3</c:v>
                </c:pt>
                <c:pt idx="72">
                  <c:v>7.9865443405727661E-3</c:v>
                </c:pt>
                <c:pt idx="73">
                  <c:v>1.6426158756984378E-2</c:v>
                </c:pt>
                <c:pt idx="74">
                  <c:v>-7.4149660238788228E-3</c:v>
                </c:pt>
                <c:pt idx="75">
                  <c:v>7.2787718611863972E-3</c:v>
                </c:pt>
                <c:pt idx="76">
                  <c:v>-3.3594473627639688E-3</c:v>
                </c:pt>
                <c:pt idx="77">
                  <c:v>-3.8860376443363168E-2</c:v>
                </c:pt>
                <c:pt idx="78">
                  <c:v>9.6613164916529021E-3</c:v>
                </c:pt>
                <c:pt idx="79">
                  <c:v>2.0186100323276123E-2</c:v>
                </c:pt>
                <c:pt idx="80">
                  <c:v>1.2206078262189729E-2</c:v>
                </c:pt>
                <c:pt idx="81">
                  <c:v>1.2693540898200401E-2</c:v>
                </c:pt>
                <c:pt idx="82">
                  <c:v>-4.2429141720819664E-2</c:v>
                </c:pt>
                <c:pt idx="83">
                  <c:v>-2.6768812559230509E-2</c:v>
                </c:pt>
                <c:pt idx="84">
                  <c:v>2.1990570651801024E-2</c:v>
                </c:pt>
                <c:pt idx="85">
                  <c:v>2.4478545724889347E-2</c:v>
                </c:pt>
                <c:pt idx="86">
                  <c:v>-2.2223572425636263E-2</c:v>
                </c:pt>
                <c:pt idx="87">
                  <c:v>2.6275803450494161E-3</c:v>
                </c:pt>
                <c:pt idx="88">
                  <c:v>6.2241954637715412E-3</c:v>
                </c:pt>
                <c:pt idx="89">
                  <c:v>-2.4938158186472669E-2</c:v>
                </c:pt>
                <c:pt idx="90">
                  <c:v>-3.3311068896321114E-2</c:v>
                </c:pt>
                <c:pt idx="91">
                  <c:v>-8.0957323474917606E-3</c:v>
                </c:pt>
                <c:pt idx="92">
                  <c:v>-1.2138140216253946E-2</c:v>
                </c:pt>
                <c:pt idx="93">
                  <c:v>2.0831862509684839E-2</c:v>
                </c:pt>
                <c:pt idx="94">
                  <c:v>1.1483104783892145E-2</c:v>
                </c:pt>
                <c:pt idx="95">
                  <c:v>1.3682943958959388E-4</c:v>
                </c:pt>
                <c:pt idx="96">
                  <c:v>-3.0566241292676627E-2</c:v>
                </c:pt>
                <c:pt idx="97">
                  <c:v>1.4671685620540997E-2</c:v>
                </c:pt>
                <c:pt idx="98">
                  <c:v>2.7808411539800512E-4</c:v>
                </c:pt>
                <c:pt idx="99">
                  <c:v>-1.0285668047219422E-2</c:v>
                </c:pt>
                <c:pt idx="100">
                  <c:v>1.8116739298365145E-2</c:v>
                </c:pt>
                <c:pt idx="101">
                  <c:v>1.538032114688751E-2</c:v>
                </c:pt>
                <c:pt idx="102">
                  <c:v>-3.7359055694358564E-3</c:v>
                </c:pt>
                <c:pt idx="103">
                  <c:v>-1.1113335060639527E-2</c:v>
                </c:pt>
                <c:pt idx="104">
                  <c:v>1.4685554086835776E-2</c:v>
                </c:pt>
                <c:pt idx="105">
                  <c:v>2.0248725264618385E-2</c:v>
                </c:pt>
                <c:pt idx="106">
                  <c:v>2.9970029970029972E-2</c:v>
                </c:pt>
                <c:pt idx="107">
                  <c:v>-9.0526996443582291E-3</c:v>
                </c:pt>
                <c:pt idx="108">
                  <c:v>1.6182739314845065E-2</c:v>
                </c:pt>
                <c:pt idx="109">
                  <c:v>-9.0541935178827665E-3</c:v>
                </c:pt>
                <c:pt idx="110">
                  <c:v>7.4520479248952184E-3</c:v>
                </c:pt>
                <c:pt idx="111">
                  <c:v>0</c:v>
                </c:pt>
                <c:pt idx="112">
                  <c:v>-9.6481639307338196E-4</c:v>
                </c:pt>
                <c:pt idx="113">
                  <c:v>-1.0687597548934235E-2</c:v>
                </c:pt>
                <c:pt idx="114">
                  <c:v>9.8268750721365161E-3</c:v>
                </c:pt>
                <c:pt idx="115">
                  <c:v>7.7979611872799242E-3</c:v>
                </c:pt>
                <c:pt idx="116">
                  <c:v>-8.7607568611611213E-3</c:v>
                </c:pt>
                <c:pt idx="117">
                  <c:v>-7.483372801497269E-3</c:v>
                </c:pt>
                <c:pt idx="118">
                  <c:v>3.0029218069548221E-2</c:v>
                </c:pt>
                <c:pt idx="119">
                  <c:v>-7.6985879785020275E-3</c:v>
                </c:pt>
                <c:pt idx="120">
                  <c:v>-1.729726677265497E-2</c:v>
                </c:pt>
                <c:pt idx="121">
                  <c:v>1.5142628145443426E-2</c:v>
                </c:pt>
                <c:pt idx="122">
                  <c:v>2.868617414224285E-3</c:v>
                </c:pt>
                <c:pt idx="123">
                  <c:v>-5.7208239731754073E-3</c:v>
                </c:pt>
                <c:pt idx="124">
                  <c:v>4.9226903441306914E-3</c:v>
                </c:pt>
                <c:pt idx="125">
                  <c:v>5.2165862171905785E-3</c:v>
                </c:pt>
                <c:pt idx="126">
                  <c:v>-9.11336258383693E-3</c:v>
                </c:pt>
                <c:pt idx="127">
                  <c:v>-7.5365193598727976E-3</c:v>
                </c:pt>
                <c:pt idx="128">
                  <c:v>8.3655832416661895E-4</c:v>
                </c:pt>
                <c:pt idx="129">
                  <c:v>6.1729014250896282E-3</c:v>
                </c:pt>
                <c:pt idx="130">
                  <c:v>9.138501764667576E-3</c:v>
                </c:pt>
                <c:pt idx="131">
                  <c:v>-1.1905470385492495E-2</c:v>
                </c:pt>
                <c:pt idx="132">
                  <c:v>-1.9868588762615492E-3</c:v>
                </c:pt>
                <c:pt idx="133">
                  <c:v>8.6052044779410773E-3</c:v>
                </c:pt>
                <c:pt idx="134">
                  <c:v>1.3052336886066525E-2</c:v>
                </c:pt>
                <c:pt idx="135">
                  <c:v>4.474896177108615E-2</c:v>
                </c:pt>
                <c:pt idx="136">
                  <c:v>-1.4558185226016483E-2</c:v>
                </c:pt>
                <c:pt idx="137">
                  <c:v>-2.4113302349502017E-2</c:v>
                </c:pt>
                <c:pt idx="138">
                  <c:v>-2.5334668214707892E-2</c:v>
                </c:pt>
                <c:pt idx="139">
                  <c:v>-1.9249599166922069E-4</c:v>
                </c:pt>
                <c:pt idx="140">
                  <c:v>-1.0527682304962947E-2</c:v>
                </c:pt>
                <c:pt idx="141">
                  <c:v>-7.1363694230745641E-3</c:v>
                </c:pt>
                <c:pt idx="142">
                  <c:v>-1.1173533541450054E-2</c:v>
                </c:pt>
                <c:pt idx="143">
                  <c:v>-1.1101597480422509E-2</c:v>
                </c:pt>
                <c:pt idx="144">
                  <c:v>-4.1496809889742713E-2</c:v>
                </c:pt>
                <c:pt idx="145">
                  <c:v>-3.2068989982113731E-3</c:v>
                </c:pt>
                <c:pt idx="146">
                  <c:v>-7.4836142403039638E-3</c:v>
                </c:pt>
                <c:pt idx="147">
                  <c:v>2.360651156828714E-2</c:v>
                </c:pt>
                <c:pt idx="148">
                  <c:v>-7.6896567427727908E-2</c:v>
                </c:pt>
                <c:pt idx="149">
                  <c:v>-9.2475380550817478E-3</c:v>
                </c:pt>
                <c:pt idx="150">
                  <c:v>3.3120240873165453E-3</c:v>
                </c:pt>
                <c:pt idx="151">
                  <c:v>-2.8509625114989576E-3</c:v>
                </c:pt>
                <c:pt idx="152">
                  <c:v>1.1436364663661758E-2</c:v>
                </c:pt>
                <c:pt idx="153">
                  <c:v>1.2645986307366403E-2</c:v>
                </c:pt>
                <c:pt idx="154">
                  <c:v>1.5426253771791314E-3</c:v>
                </c:pt>
                <c:pt idx="155">
                  <c:v>-1.0268446349976007E-2</c:v>
                </c:pt>
                <c:pt idx="156">
                  <c:v>1.7859771432759342E-2</c:v>
                </c:pt>
                <c:pt idx="157">
                  <c:v>-3.4947564615945108E-3</c:v>
                </c:pt>
                <c:pt idx="158">
                  <c:v>-1.7461755562332246E-2</c:v>
                </c:pt>
                <c:pt idx="159">
                  <c:v>-2.3126185968131464E-2</c:v>
                </c:pt>
                <c:pt idx="160">
                  <c:v>-4.7194581917743266E-3</c:v>
                </c:pt>
                <c:pt idx="161">
                  <c:v>-4.4665410325047825E-2</c:v>
                </c:pt>
                <c:pt idx="162">
                  <c:v>-8.2458795916267869E-3</c:v>
                </c:pt>
                <c:pt idx="163">
                  <c:v>1.2512108007280283E-2</c:v>
                </c:pt>
                <c:pt idx="164">
                  <c:v>3.9942576802006122E-2</c:v>
                </c:pt>
                <c:pt idx="165">
                  <c:v>-1.6329383324206425E-2</c:v>
                </c:pt>
                <c:pt idx="166">
                  <c:v>-6.9363449197040825E-3</c:v>
                </c:pt>
                <c:pt idx="167">
                  <c:v>-3.1706094429361495E-2</c:v>
                </c:pt>
                <c:pt idx="168">
                  <c:v>1.037439414980466E-2</c:v>
                </c:pt>
                <c:pt idx="169">
                  <c:v>-1.6845628432772966E-3</c:v>
                </c:pt>
                <c:pt idx="170">
                  <c:v>-1.5829611892326186E-2</c:v>
                </c:pt>
                <c:pt idx="171">
                  <c:v>2.4085564046287495E-2</c:v>
                </c:pt>
                <c:pt idx="172">
                  <c:v>-3.9384534887620469E-2</c:v>
                </c:pt>
                <c:pt idx="173">
                  <c:v>-2.6807243220703977E-2</c:v>
                </c:pt>
                <c:pt idx="174">
                  <c:v>2.2855234989361848E-2</c:v>
                </c:pt>
                <c:pt idx="175">
                  <c:v>3.5851258245430881E-2</c:v>
                </c:pt>
                <c:pt idx="176">
                  <c:v>-1.4407617236169686E-2</c:v>
                </c:pt>
                <c:pt idx="177">
                  <c:v>-6.8599624336464111E-3</c:v>
                </c:pt>
                <c:pt idx="178">
                  <c:v>1.2005572147137326E-2</c:v>
                </c:pt>
                <c:pt idx="179">
                  <c:v>-7.2315790583535175E-3</c:v>
                </c:pt>
                <c:pt idx="180">
                  <c:v>-2.4062876776053319E-2</c:v>
                </c:pt>
                <c:pt idx="181">
                  <c:v>1.4927815868611478E-2</c:v>
                </c:pt>
                <c:pt idx="182">
                  <c:v>-1.3055634297364366E-2</c:v>
                </c:pt>
                <c:pt idx="183">
                  <c:v>-1.7414641311159301E-2</c:v>
                </c:pt>
                <c:pt idx="184">
                  <c:v>2.8970689072338563E-2</c:v>
                </c:pt>
                <c:pt idx="185">
                  <c:v>-1.1096409627619958E-2</c:v>
                </c:pt>
                <c:pt idx="186">
                  <c:v>1.3733063690493291E-2</c:v>
                </c:pt>
                <c:pt idx="187">
                  <c:v>-1.5777281000045197E-2</c:v>
                </c:pt>
                <c:pt idx="188">
                  <c:v>-3.382295258078058E-2</c:v>
                </c:pt>
                <c:pt idx="189">
                  <c:v>9.5552470975085665E-3</c:v>
                </c:pt>
                <c:pt idx="190">
                  <c:v>-1.3680867885632024E-2</c:v>
                </c:pt>
                <c:pt idx="191">
                  <c:v>-5.670417628735892E-3</c:v>
                </c:pt>
                <c:pt idx="192">
                  <c:v>-3.0707140310631043E-2</c:v>
                </c:pt>
                <c:pt idx="193">
                  <c:v>3.2132511275922752E-2</c:v>
                </c:pt>
                <c:pt idx="194">
                  <c:v>-1.4733006483219985E-2</c:v>
                </c:pt>
                <c:pt idx="195">
                  <c:v>-2.3854070315976913E-2</c:v>
                </c:pt>
                <c:pt idx="196">
                  <c:v>1.0121360887959738E-2</c:v>
                </c:pt>
                <c:pt idx="197">
                  <c:v>1.7241356898731575E-2</c:v>
                </c:pt>
                <c:pt idx="198">
                  <c:v>-2.1829776800146708E-2</c:v>
                </c:pt>
                <c:pt idx="199">
                  <c:v>1.4514886422285355E-3</c:v>
                </c:pt>
                <c:pt idx="200">
                  <c:v>3.4966912909497293E-2</c:v>
                </c:pt>
                <c:pt idx="201">
                  <c:v>-3.6148838512035063E-2</c:v>
                </c:pt>
                <c:pt idx="202">
                  <c:v>-3.5415039683909092E-3</c:v>
                </c:pt>
                <c:pt idx="203">
                  <c:v>-9.1132776474643878E-4</c:v>
                </c:pt>
                <c:pt idx="204">
                  <c:v>2.5266761641152404E-2</c:v>
                </c:pt>
                <c:pt idx="205">
                  <c:v>-1.2989302491103177E-2</c:v>
                </c:pt>
                <c:pt idx="206">
                  <c:v>7.8060189405584485E-2</c:v>
                </c:pt>
                <c:pt idx="207">
                  <c:v>1.4213645484949325E-3</c:v>
                </c:pt>
                <c:pt idx="208">
                  <c:v>6.5959959226916881E-3</c:v>
                </c:pt>
                <c:pt idx="209">
                  <c:v>4.4791175410574414E-3</c:v>
                </c:pt>
                <c:pt idx="210">
                  <c:v>-5.2849083402147241E-3</c:v>
                </c:pt>
                <c:pt idx="211">
                  <c:v>2.4904533121126345E-3</c:v>
                </c:pt>
                <c:pt idx="212">
                  <c:v>-5.8794105176431122E-3</c:v>
                </c:pt>
                <c:pt idx="213">
                  <c:v>-1.7909204498125782E-2</c:v>
                </c:pt>
                <c:pt idx="214">
                  <c:v>2.2052383375741895E-3</c:v>
                </c:pt>
                <c:pt idx="215">
                  <c:v>1.2610040879012366E-2</c:v>
                </c:pt>
                <c:pt idx="216">
                  <c:v>-1.3790221479314668E-2</c:v>
                </c:pt>
                <c:pt idx="217">
                  <c:v>-2.7966508474576786E-3</c:v>
                </c:pt>
                <c:pt idx="218">
                  <c:v>4.6740887433978588E-3</c:v>
                </c:pt>
                <c:pt idx="219">
                  <c:v>0</c:v>
                </c:pt>
                <c:pt idx="220">
                  <c:v>1.6240968346782753E-2</c:v>
                </c:pt>
                <c:pt idx="221">
                  <c:v>7.2415114251736844E-3</c:v>
                </c:pt>
                <c:pt idx="222">
                  <c:v>-9.7512009206088181E-3</c:v>
                </c:pt>
                <c:pt idx="223">
                  <c:v>2.3199471656868288E-2</c:v>
                </c:pt>
                <c:pt idx="224">
                  <c:v>1.0439644605294455E-2</c:v>
                </c:pt>
                <c:pt idx="225">
                  <c:v>1.0170292804837309E-2</c:v>
                </c:pt>
                <c:pt idx="226">
                  <c:v>4.2349564522573399E-3</c:v>
                </c:pt>
                <c:pt idx="227">
                  <c:v>-2.3873964715193956E-4</c:v>
                </c:pt>
                <c:pt idx="228">
                  <c:v>1.5917230401910067E-3</c:v>
                </c:pt>
                <c:pt idx="229">
                  <c:v>1.1680533969010679E-2</c:v>
                </c:pt>
                <c:pt idx="230">
                  <c:v>-3.1259762410044384E-2</c:v>
                </c:pt>
                <c:pt idx="231">
                  <c:v>3.3241251177403655E-3</c:v>
                </c:pt>
                <c:pt idx="232">
                  <c:v>-2.0282808888888865E-2</c:v>
                </c:pt>
                <c:pt idx="233">
                  <c:v>2.1362605977645568E-2</c:v>
                </c:pt>
                <c:pt idx="234">
                  <c:v>-3.553277743230799E-3</c:v>
                </c:pt>
                <c:pt idx="235">
                  <c:v>3.4038025109884747E-3</c:v>
                </c:pt>
                <c:pt idx="236">
                  <c:v>-2.7219087838832121E-2</c:v>
                </c:pt>
                <c:pt idx="237">
                  <c:v>1.4197920673571798E-2</c:v>
                </c:pt>
                <c:pt idx="238">
                  <c:v>-2.2185817437576725E-2</c:v>
                </c:pt>
                <c:pt idx="239">
                  <c:v>-1.3730763287392591E-2</c:v>
                </c:pt>
                <c:pt idx="241">
                  <c:v>-9.0643959285697454E-4</c:v>
                </c:pt>
                <c:pt idx="242">
                  <c:v>7.8060189405584485E-2</c:v>
                </c:pt>
                <c:pt idx="243">
                  <c:v>-7.6896567427727908E-2</c:v>
                </c:pt>
                <c:pt idx="244">
                  <c:v>1.9744321030249996E-2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1-4ECB-894D-896EAA25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72767"/>
        <c:axId val="355896287"/>
      </c:lineChart>
      <c:dateAx>
        <c:axId val="58587276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6287"/>
        <c:crosses val="autoZero"/>
        <c:auto val="1"/>
        <c:lblOffset val="100"/>
        <c:baseTimeUnit val="days"/>
      </c:dateAx>
      <c:valAx>
        <c:axId val="3558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Weekly!$A$3:$A$58</c:f>
              <c:numCache>
                <c:formatCode>d\-mmm\-yy</c:formatCode>
                <c:ptCount val="56"/>
                <c:pt idx="0">
                  <c:v>43387</c:v>
                </c:pt>
                <c:pt idx="1">
                  <c:v>43394</c:v>
                </c:pt>
                <c:pt idx="2">
                  <c:v>43401</c:v>
                </c:pt>
                <c:pt idx="3">
                  <c:v>43408</c:v>
                </c:pt>
                <c:pt idx="4">
                  <c:v>43415</c:v>
                </c:pt>
                <c:pt idx="5">
                  <c:v>43422</c:v>
                </c:pt>
                <c:pt idx="6">
                  <c:v>43429</c:v>
                </c:pt>
                <c:pt idx="7">
                  <c:v>43436</c:v>
                </c:pt>
                <c:pt idx="8">
                  <c:v>43443</c:v>
                </c:pt>
                <c:pt idx="9">
                  <c:v>43450</c:v>
                </c:pt>
                <c:pt idx="10">
                  <c:v>43457</c:v>
                </c:pt>
                <c:pt idx="11">
                  <c:v>43464</c:v>
                </c:pt>
                <c:pt idx="12">
                  <c:v>43471</c:v>
                </c:pt>
                <c:pt idx="13">
                  <c:v>43478</c:v>
                </c:pt>
                <c:pt idx="14">
                  <c:v>43485</c:v>
                </c:pt>
                <c:pt idx="15">
                  <c:v>43492</c:v>
                </c:pt>
                <c:pt idx="16">
                  <c:v>43499</c:v>
                </c:pt>
                <c:pt idx="17">
                  <c:v>43506</c:v>
                </c:pt>
                <c:pt idx="18">
                  <c:v>43513</c:v>
                </c:pt>
                <c:pt idx="19">
                  <c:v>43520</c:v>
                </c:pt>
                <c:pt idx="20">
                  <c:v>43527</c:v>
                </c:pt>
                <c:pt idx="21">
                  <c:v>43534</c:v>
                </c:pt>
                <c:pt idx="22">
                  <c:v>43541</c:v>
                </c:pt>
                <c:pt idx="23">
                  <c:v>43548</c:v>
                </c:pt>
                <c:pt idx="24">
                  <c:v>43555</c:v>
                </c:pt>
                <c:pt idx="25">
                  <c:v>43562</c:v>
                </c:pt>
                <c:pt idx="26">
                  <c:v>43569</c:v>
                </c:pt>
                <c:pt idx="27">
                  <c:v>43576</c:v>
                </c:pt>
                <c:pt idx="28">
                  <c:v>43583</c:v>
                </c:pt>
                <c:pt idx="29">
                  <c:v>43590</c:v>
                </c:pt>
                <c:pt idx="30">
                  <c:v>43597</c:v>
                </c:pt>
                <c:pt idx="31">
                  <c:v>43604</c:v>
                </c:pt>
                <c:pt idx="32">
                  <c:v>43611</c:v>
                </c:pt>
                <c:pt idx="33">
                  <c:v>43618</c:v>
                </c:pt>
                <c:pt idx="34">
                  <c:v>43625</c:v>
                </c:pt>
                <c:pt idx="35">
                  <c:v>43632</c:v>
                </c:pt>
                <c:pt idx="36">
                  <c:v>43639</c:v>
                </c:pt>
                <c:pt idx="37">
                  <c:v>43646</c:v>
                </c:pt>
                <c:pt idx="38">
                  <c:v>43653</c:v>
                </c:pt>
                <c:pt idx="39">
                  <c:v>43660</c:v>
                </c:pt>
                <c:pt idx="40">
                  <c:v>43667</c:v>
                </c:pt>
                <c:pt idx="41">
                  <c:v>43674</c:v>
                </c:pt>
                <c:pt idx="42">
                  <c:v>43681</c:v>
                </c:pt>
                <c:pt idx="43">
                  <c:v>43688</c:v>
                </c:pt>
                <c:pt idx="44">
                  <c:v>43695</c:v>
                </c:pt>
                <c:pt idx="45">
                  <c:v>43702</c:v>
                </c:pt>
                <c:pt idx="46">
                  <c:v>43709</c:v>
                </c:pt>
                <c:pt idx="47">
                  <c:v>43716</c:v>
                </c:pt>
                <c:pt idx="48">
                  <c:v>43723</c:v>
                </c:pt>
                <c:pt idx="49">
                  <c:v>43730</c:v>
                </c:pt>
                <c:pt idx="50">
                  <c:v>43737</c:v>
                </c:pt>
              </c:numCache>
            </c:numRef>
          </c:cat>
          <c:val>
            <c:numRef>
              <c:f>Weekly!$F$3:$F$58</c:f>
              <c:numCache>
                <c:formatCode>0.0000%</c:formatCode>
                <c:ptCount val="56"/>
                <c:pt idx="0">
                  <c:v>1.7154183643001298E-2</c:v>
                </c:pt>
                <c:pt idx="1">
                  <c:v>-4.0450039593682881E-2</c:v>
                </c:pt>
                <c:pt idx="2">
                  <c:v>8.4240842445204037E-2</c:v>
                </c:pt>
                <c:pt idx="3">
                  <c:v>4.2047177762978921E-2</c:v>
                </c:pt>
                <c:pt idx="4">
                  <c:v>-4.1358161692737358E-2</c:v>
                </c:pt>
                <c:pt idx="5">
                  <c:v>7.8317891651560421E-3</c:v>
                </c:pt>
                <c:pt idx="6">
                  <c:v>2.678278805076878E-2</c:v>
                </c:pt>
                <c:pt idx="7">
                  <c:v>-7.4494875995482684E-2</c:v>
                </c:pt>
                <c:pt idx="8">
                  <c:v>-3.4757641481732771E-2</c:v>
                </c:pt>
                <c:pt idx="9">
                  <c:v>-8.9175741038566535E-3</c:v>
                </c:pt>
                <c:pt idx="10">
                  <c:v>3.296512918682549E-3</c:v>
                </c:pt>
                <c:pt idx="11">
                  <c:v>1.3532841834742312E-3</c:v>
                </c:pt>
                <c:pt idx="12">
                  <c:v>5.9343630055520173E-2</c:v>
                </c:pt>
                <c:pt idx="13">
                  <c:v>-1.0094660611539128E-3</c:v>
                </c:pt>
                <c:pt idx="14">
                  <c:v>1.9642426563656366E-2</c:v>
                </c:pt>
                <c:pt idx="15">
                  <c:v>1.3559366557998893E-2</c:v>
                </c:pt>
                <c:pt idx="16">
                  <c:v>-4.7165670610833994E-2</c:v>
                </c:pt>
                <c:pt idx="17">
                  <c:v>-5.1872142682586976E-2</c:v>
                </c:pt>
                <c:pt idx="18">
                  <c:v>1.2357144352532996E-2</c:v>
                </c:pt>
                <c:pt idx="19">
                  <c:v>-9.7822082421494174E-3</c:v>
                </c:pt>
                <c:pt idx="20">
                  <c:v>1.3802777475843546E-2</c:v>
                </c:pt>
                <c:pt idx="21">
                  <c:v>4.7367888016263876E-2</c:v>
                </c:pt>
                <c:pt idx="22">
                  <c:v>-5.4845042603147431E-3</c:v>
                </c:pt>
                <c:pt idx="23">
                  <c:v>1.958321261111759E-2</c:v>
                </c:pt>
                <c:pt idx="24">
                  <c:v>1.8022320933767787E-3</c:v>
                </c:pt>
                <c:pt idx="25">
                  <c:v>-1.3481404958790291E-2</c:v>
                </c:pt>
                <c:pt idx="26">
                  <c:v>1.4997997888203074E-2</c:v>
                </c:pt>
                <c:pt idx="27">
                  <c:v>5.1459440379317649E-2</c:v>
                </c:pt>
                <c:pt idx="28">
                  <c:v>-6.3928504962309604E-2</c:v>
                </c:pt>
                <c:pt idx="29">
                  <c:v>-4.0773778237548609E-2</c:v>
                </c:pt>
                <c:pt idx="30">
                  <c:v>-0.1051970816777609</c:v>
                </c:pt>
                <c:pt idx="31">
                  <c:v>1.4011757014710684E-2</c:v>
                </c:pt>
                <c:pt idx="32">
                  <c:v>-1.329768956351913E-2</c:v>
                </c:pt>
                <c:pt idx="33">
                  <c:v>-7.9960588409771688E-2</c:v>
                </c:pt>
                <c:pt idx="34">
                  <c:v>-5.1861638733162203E-3</c:v>
                </c:pt>
                <c:pt idx="35">
                  <c:v>-2.4571664924104484E-2</c:v>
                </c:pt>
                <c:pt idx="36">
                  <c:v>8.1395679564760567E-3</c:v>
                </c:pt>
                <c:pt idx="37">
                  <c:v>-1.8976580498016503E-2</c:v>
                </c:pt>
                <c:pt idx="38">
                  <c:v>-3.5530173658134745E-3</c:v>
                </c:pt>
                <c:pt idx="39">
                  <c:v>-7.3867304528874356E-2</c:v>
                </c:pt>
                <c:pt idx="40">
                  <c:v>1.8899751818481206E-2</c:v>
                </c:pt>
                <c:pt idx="41">
                  <c:v>-2.7353266094512555E-2</c:v>
                </c:pt>
                <c:pt idx="42">
                  <c:v>9.0454912400769236E-2</c:v>
                </c:pt>
                <c:pt idx="43">
                  <c:v>4.7072161126070645E-3</c:v>
                </c:pt>
                <c:pt idx="44">
                  <c:v>-7.7645886344622061E-3</c:v>
                </c:pt>
                <c:pt idx="45">
                  <c:v>3.0529902600533862E-3</c:v>
                </c:pt>
                <c:pt idx="46">
                  <c:v>3.0190506605201749E-2</c:v>
                </c:pt>
                <c:pt idx="47">
                  <c:v>1.4795466236426491E-2</c:v>
                </c:pt>
                <c:pt idx="48">
                  <c:v>-1.7073892973931065E-2</c:v>
                </c:pt>
                <c:pt idx="49">
                  <c:v>-3.649223174314959E-2</c:v>
                </c:pt>
                <c:pt idx="50">
                  <c:v>-1.4738455595084899E-2</c:v>
                </c:pt>
                <c:pt idx="52">
                  <c:v>-4.7183065921112596E-3</c:v>
                </c:pt>
                <c:pt idx="53">
                  <c:v>9.0454912400769236E-2</c:v>
                </c:pt>
                <c:pt idx="54">
                  <c:v>-0.1051970816777609</c:v>
                </c:pt>
                <c:pt idx="55">
                  <c:v>3.9145663561636193E-2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D-43D9-93D2-69934541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91887"/>
        <c:axId val="440238911"/>
      </c:lineChart>
      <c:dateAx>
        <c:axId val="44849188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911"/>
        <c:crosses val="autoZero"/>
        <c:auto val="1"/>
        <c:lblOffset val="100"/>
        <c:baseTimeUnit val="days"/>
      </c:dateAx>
      <c:valAx>
        <c:axId val="440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Date(weekly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Weekly!$A$3:$A$58</c:f>
              <c:numCache>
                <c:formatCode>d\-mmm\-yy</c:formatCode>
                <c:ptCount val="56"/>
                <c:pt idx="0">
                  <c:v>43387</c:v>
                </c:pt>
                <c:pt idx="1">
                  <c:v>43394</c:v>
                </c:pt>
                <c:pt idx="2">
                  <c:v>43401</c:v>
                </c:pt>
                <c:pt idx="3">
                  <c:v>43408</c:v>
                </c:pt>
                <c:pt idx="4">
                  <c:v>43415</c:v>
                </c:pt>
                <c:pt idx="5">
                  <c:v>43422</c:v>
                </c:pt>
                <c:pt idx="6">
                  <c:v>43429</c:v>
                </c:pt>
                <c:pt idx="7">
                  <c:v>43436</c:v>
                </c:pt>
                <c:pt idx="8">
                  <c:v>43443</c:v>
                </c:pt>
                <c:pt idx="9">
                  <c:v>43450</c:v>
                </c:pt>
                <c:pt idx="10">
                  <c:v>43457</c:v>
                </c:pt>
                <c:pt idx="11">
                  <c:v>43464</c:v>
                </c:pt>
                <c:pt idx="12">
                  <c:v>43471</c:v>
                </c:pt>
                <c:pt idx="13">
                  <c:v>43478</c:v>
                </c:pt>
                <c:pt idx="14">
                  <c:v>43485</c:v>
                </c:pt>
                <c:pt idx="15">
                  <c:v>43492</c:v>
                </c:pt>
                <c:pt idx="16">
                  <c:v>43499</c:v>
                </c:pt>
                <c:pt idx="17">
                  <c:v>43506</c:v>
                </c:pt>
                <c:pt idx="18">
                  <c:v>43513</c:v>
                </c:pt>
                <c:pt idx="19">
                  <c:v>43520</c:v>
                </c:pt>
                <c:pt idx="20">
                  <c:v>43527</c:v>
                </c:pt>
                <c:pt idx="21">
                  <c:v>43534</c:v>
                </c:pt>
                <c:pt idx="22">
                  <c:v>43541</c:v>
                </c:pt>
                <c:pt idx="23">
                  <c:v>43548</c:v>
                </c:pt>
                <c:pt idx="24">
                  <c:v>43555</c:v>
                </c:pt>
                <c:pt idx="25">
                  <c:v>43562</c:v>
                </c:pt>
                <c:pt idx="26">
                  <c:v>43569</c:v>
                </c:pt>
                <c:pt idx="27">
                  <c:v>43576</c:v>
                </c:pt>
                <c:pt idx="28">
                  <c:v>43583</c:v>
                </c:pt>
                <c:pt idx="29">
                  <c:v>43590</c:v>
                </c:pt>
                <c:pt idx="30">
                  <c:v>43597</c:v>
                </c:pt>
                <c:pt idx="31">
                  <c:v>43604</c:v>
                </c:pt>
                <c:pt idx="32">
                  <c:v>43611</c:v>
                </c:pt>
                <c:pt idx="33">
                  <c:v>43618</c:v>
                </c:pt>
                <c:pt idx="34">
                  <c:v>43625</c:v>
                </c:pt>
                <c:pt idx="35">
                  <c:v>43632</c:v>
                </c:pt>
                <c:pt idx="36">
                  <c:v>43639</c:v>
                </c:pt>
                <c:pt idx="37">
                  <c:v>43646</c:v>
                </c:pt>
                <c:pt idx="38">
                  <c:v>43653</c:v>
                </c:pt>
                <c:pt idx="39">
                  <c:v>43660</c:v>
                </c:pt>
                <c:pt idx="40">
                  <c:v>43667</c:v>
                </c:pt>
                <c:pt idx="41">
                  <c:v>43674</c:v>
                </c:pt>
                <c:pt idx="42">
                  <c:v>43681</c:v>
                </c:pt>
                <c:pt idx="43">
                  <c:v>43688</c:v>
                </c:pt>
                <c:pt idx="44">
                  <c:v>43695</c:v>
                </c:pt>
                <c:pt idx="45">
                  <c:v>43702</c:v>
                </c:pt>
                <c:pt idx="46">
                  <c:v>43709</c:v>
                </c:pt>
                <c:pt idx="47">
                  <c:v>43716</c:v>
                </c:pt>
                <c:pt idx="48">
                  <c:v>43723</c:v>
                </c:pt>
                <c:pt idx="49">
                  <c:v>43730</c:v>
                </c:pt>
                <c:pt idx="50">
                  <c:v>43737</c:v>
                </c:pt>
              </c:numCache>
            </c:numRef>
          </c:cat>
          <c:val>
            <c:numRef>
              <c:f>Weekly!$F$3:$F$58</c:f>
              <c:numCache>
                <c:formatCode>0.0000%</c:formatCode>
                <c:ptCount val="56"/>
                <c:pt idx="0">
                  <c:v>1.7154183643001298E-2</c:v>
                </c:pt>
                <c:pt idx="1">
                  <c:v>-4.0450039593682881E-2</c:v>
                </c:pt>
                <c:pt idx="2">
                  <c:v>8.4240842445204037E-2</c:v>
                </c:pt>
                <c:pt idx="3">
                  <c:v>4.2047177762978921E-2</c:v>
                </c:pt>
                <c:pt idx="4">
                  <c:v>-4.1358161692737358E-2</c:v>
                </c:pt>
                <c:pt idx="5">
                  <c:v>7.8317891651560421E-3</c:v>
                </c:pt>
                <c:pt idx="6">
                  <c:v>2.678278805076878E-2</c:v>
                </c:pt>
                <c:pt idx="7">
                  <c:v>-7.4494875995482684E-2</c:v>
                </c:pt>
                <c:pt idx="8">
                  <c:v>-3.4757641481732771E-2</c:v>
                </c:pt>
                <c:pt idx="9">
                  <c:v>-8.9175741038566535E-3</c:v>
                </c:pt>
                <c:pt idx="10">
                  <c:v>3.296512918682549E-3</c:v>
                </c:pt>
                <c:pt idx="11">
                  <c:v>1.3532841834742312E-3</c:v>
                </c:pt>
                <c:pt idx="12">
                  <c:v>5.9343630055520173E-2</c:v>
                </c:pt>
                <c:pt idx="13">
                  <c:v>-1.0094660611539128E-3</c:v>
                </c:pt>
                <c:pt idx="14">
                  <c:v>1.9642426563656366E-2</c:v>
                </c:pt>
                <c:pt idx="15">
                  <c:v>1.3559366557998893E-2</c:v>
                </c:pt>
                <c:pt idx="16">
                  <c:v>-4.7165670610833994E-2</c:v>
                </c:pt>
                <c:pt idx="17">
                  <c:v>-5.1872142682586976E-2</c:v>
                </c:pt>
                <c:pt idx="18">
                  <c:v>1.2357144352532996E-2</c:v>
                </c:pt>
                <c:pt idx="19">
                  <c:v>-9.7822082421494174E-3</c:v>
                </c:pt>
                <c:pt idx="20">
                  <c:v>1.3802777475843546E-2</c:v>
                </c:pt>
                <c:pt idx="21">
                  <c:v>4.7367888016263876E-2</c:v>
                </c:pt>
                <c:pt idx="22">
                  <c:v>-5.4845042603147431E-3</c:v>
                </c:pt>
                <c:pt idx="23">
                  <c:v>1.958321261111759E-2</c:v>
                </c:pt>
                <c:pt idx="24">
                  <c:v>1.8022320933767787E-3</c:v>
                </c:pt>
                <c:pt idx="25">
                  <c:v>-1.3481404958790291E-2</c:v>
                </c:pt>
                <c:pt idx="26">
                  <c:v>1.4997997888203074E-2</c:v>
                </c:pt>
                <c:pt idx="27">
                  <c:v>5.1459440379317649E-2</c:v>
                </c:pt>
                <c:pt idx="28">
                  <c:v>-6.3928504962309604E-2</c:v>
                </c:pt>
                <c:pt idx="29">
                  <c:v>-4.0773778237548609E-2</c:v>
                </c:pt>
                <c:pt idx="30">
                  <c:v>-0.1051970816777609</c:v>
                </c:pt>
                <c:pt idx="31">
                  <c:v>1.4011757014710684E-2</c:v>
                </c:pt>
                <c:pt idx="32">
                  <c:v>-1.329768956351913E-2</c:v>
                </c:pt>
                <c:pt idx="33">
                  <c:v>-7.9960588409771688E-2</c:v>
                </c:pt>
                <c:pt idx="34">
                  <c:v>-5.1861638733162203E-3</c:v>
                </c:pt>
                <c:pt idx="35">
                  <c:v>-2.4571664924104484E-2</c:v>
                </c:pt>
                <c:pt idx="36">
                  <c:v>8.1395679564760567E-3</c:v>
                </c:pt>
                <c:pt idx="37">
                  <c:v>-1.8976580498016503E-2</c:v>
                </c:pt>
                <c:pt idx="38">
                  <c:v>-3.5530173658134745E-3</c:v>
                </c:pt>
                <c:pt idx="39">
                  <c:v>-7.3867304528874356E-2</c:v>
                </c:pt>
                <c:pt idx="40">
                  <c:v>1.8899751818481206E-2</c:v>
                </c:pt>
                <c:pt idx="41">
                  <c:v>-2.7353266094512555E-2</c:v>
                </c:pt>
                <c:pt idx="42">
                  <c:v>9.0454912400769236E-2</c:v>
                </c:pt>
                <c:pt idx="43">
                  <c:v>4.7072161126070645E-3</c:v>
                </c:pt>
                <c:pt idx="44">
                  <c:v>-7.7645886344622061E-3</c:v>
                </c:pt>
                <c:pt idx="45">
                  <c:v>3.0529902600533862E-3</c:v>
                </c:pt>
                <c:pt idx="46">
                  <c:v>3.0190506605201749E-2</c:v>
                </c:pt>
                <c:pt idx="47">
                  <c:v>1.4795466236426491E-2</c:v>
                </c:pt>
                <c:pt idx="48">
                  <c:v>-1.7073892973931065E-2</c:v>
                </c:pt>
                <c:pt idx="49">
                  <c:v>-3.649223174314959E-2</c:v>
                </c:pt>
                <c:pt idx="50">
                  <c:v>-1.4738455595084899E-2</c:v>
                </c:pt>
                <c:pt idx="52">
                  <c:v>-4.7183065921112596E-3</c:v>
                </c:pt>
                <c:pt idx="53">
                  <c:v>9.0454912400769236E-2</c:v>
                </c:pt>
                <c:pt idx="54">
                  <c:v>-0.1051970816777609</c:v>
                </c:pt>
                <c:pt idx="55">
                  <c:v>3.9145663561636193E-2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D-43D9-93D2-69934541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91887"/>
        <c:axId val="440238911"/>
      </c:lineChart>
      <c:dateAx>
        <c:axId val="44849188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911"/>
        <c:crosses val="autoZero"/>
        <c:auto val="1"/>
        <c:lblOffset val="100"/>
        <c:baseTimeUnit val="days"/>
      </c:dateAx>
      <c:valAx>
        <c:axId val="4402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Date(weekly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Weekly!$C$1:$C$2</c:f>
              <c:strCache>
                <c:ptCount val="2"/>
                <c:pt idx="0">
                  <c:v>stock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Weekly!$A$3:$A$58</c:f>
              <c:numCache>
                <c:formatCode>d\-mmm\-yy</c:formatCode>
                <c:ptCount val="56"/>
                <c:pt idx="0">
                  <c:v>43387</c:v>
                </c:pt>
                <c:pt idx="1">
                  <c:v>43394</c:v>
                </c:pt>
                <c:pt idx="2">
                  <c:v>43401</c:v>
                </c:pt>
                <c:pt idx="3">
                  <c:v>43408</c:v>
                </c:pt>
                <c:pt idx="4">
                  <c:v>43415</c:v>
                </c:pt>
                <c:pt idx="5">
                  <c:v>43422</c:v>
                </c:pt>
                <c:pt idx="6">
                  <c:v>43429</c:v>
                </c:pt>
                <c:pt idx="7">
                  <c:v>43436</c:v>
                </c:pt>
                <c:pt idx="8">
                  <c:v>43443</c:v>
                </c:pt>
                <c:pt idx="9">
                  <c:v>43450</c:v>
                </c:pt>
                <c:pt idx="10">
                  <c:v>43457</c:v>
                </c:pt>
                <c:pt idx="11">
                  <c:v>43464</c:v>
                </c:pt>
                <c:pt idx="12">
                  <c:v>43471</c:v>
                </c:pt>
                <c:pt idx="13">
                  <c:v>43478</c:v>
                </c:pt>
                <c:pt idx="14">
                  <c:v>43485</c:v>
                </c:pt>
                <c:pt idx="15">
                  <c:v>43492</c:v>
                </c:pt>
                <c:pt idx="16">
                  <c:v>43499</c:v>
                </c:pt>
                <c:pt idx="17">
                  <c:v>43506</c:v>
                </c:pt>
                <c:pt idx="18">
                  <c:v>43513</c:v>
                </c:pt>
                <c:pt idx="19">
                  <c:v>43520</c:v>
                </c:pt>
                <c:pt idx="20">
                  <c:v>43527</c:v>
                </c:pt>
                <c:pt idx="21">
                  <c:v>43534</c:v>
                </c:pt>
                <c:pt idx="22">
                  <c:v>43541</c:v>
                </c:pt>
                <c:pt idx="23">
                  <c:v>43548</c:v>
                </c:pt>
                <c:pt idx="24">
                  <c:v>43555</c:v>
                </c:pt>
                <c:pt idx="25">
                  <c:v>43562</c:v>
                </c:pt>
                <c:pt idx="26">
                  <c:v>43569</c:v>
                </c:pt>
                <c:pt idx="27">
                  <c:v>43576</c:v>
                </c:pt>
                <c:pt idx="28">
                  <c:v>43583</c:v>
                </c:pt>
                <c:pt idx="29">
                  <c:v>43590</c:v>
                </c:pt>
                <c:pt idx="30">
                  <c:v>43597</c:v>
                </c:pt>
                <c:pt idx="31">
                  <c:v>43604</c:v>
                </c:pt>
                <c:pt idx="32">
                  <c:v>43611</c:v>
                </c:pt>
                <c:pt idx="33">
                  <c:v>43618</c:v>
                </c:pt>
                <c:pt idx="34">
                  <c:v>43625</c:v>
                </c:pt>
                <c:pt idx="35">
                  <c:v>43632</c:v>
                </c:pt>
                <c:pt idx="36">
                  <c:v>43639</c:v>
                </c:pt>
                <c:pt idx="37">
                  <c:v>43646</c:v>
                </c:pt>
                <c:pt idx="38">
                  <c:v>43653</c:v>
                </c:pt>
                <c:pt idx="39">
                  <c:v>43660</c:v>
                </c:pt>
                <c:pt idx="40">
                  <c:v>43667</c:v>
                </c:pt>
                <c:pt idx="41">
                  <c:v>43674</c:v>
                </c:pt>
                <c:pt idx="42">
                  <c:v>43681</c:v>
                </c:pt>
                <c:pt idx="43">
                  <c:v>43688</c:v>
                </c:pt>
                <c:pt idx="44">
                  <c:v>43695</c:v>
                </c:pt>
                <c:pt idx="45">
                  <c:v>43702</c:v>
                </c:pt>
                <c:pt idx="46">
                  <c:v>43709</c:v>
                </c:pt>
                <c:pt idx="47">
                  <c:v>43716</c:v>
                </c:pt>
                <c:pt idx="48">
                  <c:v>43723</c:v>
                </c:pt>
                <c:pt idx="49">
                  <c:v>43730</c:v>
                </c:pt>
                <c:pt idx="50">
                  <c:v>43737</c:v>
                </c:pt>
              </c:numCache>
            </c:numRef>
          </c:cat>
          <c:val>
            <c:numRef>
              <c:f>Weekly!$C$3:$C$58</c:f>
              <c:numCache>
                <c:formatCode>0.0000%</c:formatCode>
                <c:ptCount val="56"/>
                <c:pt idx="0">
                  <c:v>1.849072210453976E-2</c:v>
                </c:pt>
                <c:pt idx="1">
                  <c:v>-3.9113501132144422E-2</c:v>
                </c:pt>
                <c:pt idx="2">
                  <c:v>8.5579303983665575E-2</c:v>
                </c:pt>
                <c:pt idx="3">
                  <c:v>4.338371622451738E-2</c:v>
                </c:pt>
                <c:pt idx="4">
                  <c:v>-4.0046623231198897E-2</c:v>
                </c:pt>
                <c:pt idx="5">
                  <c:v>9.1356353190021958E-3</c:v>
                </c:pt>
                <c:pt idx="6">
                  <c:v>2.8080864973845703E-2</c:v>
                </c:pt>
                <c:pt idx="7">
                  <c:v>-7.320833753394422E-2</c:v>
                </c:pt>
                <c:pt idx="8">
                  <c:v>-3.3473026097117387E-2</c:v>
                </c:pt>
                <c:pt idx="9">
                  <c:v>-7.6425741038566534E-3</c:v>
                </c:pt>
                <c:pt idx="10">
                  <c:v>4.5792052263748566E-3</c:v>
                </c:pt>
                <c:pt idx="11">
                  <c:v>2.6244380296280775E-3</c:v>
                </c:pt>
                <c:pt idx="12">
                  <c:v>6.0618630055520172E-2</c:v>
                </c:pt>
                <c:pt idx="13">
                  <c:v>2.5976470807685637E-4</c:v>
                </c:pt>
                <c:pt idx="14">
                  <c:v>2.0907811179040982E-2</c:v>
                </c:pt>
                <c:pt idx="15">
                  <c:v>1.4818981942614278E-2</c:v>
                </c:pt>
                <c:pt idx="16">
                  <c:v>-4.5938747533910917E-2</c:v>
                </c:pt>
                <c:pt idx="17">
                  <c:v>-5.0647142682586979E-2</c:v>
                </c:pt>
                <c:pt idx="18">
                  <c:v>1.3593682814071457E-2</c:v>
                </c:pt>
                <c:pt idx="19">
                  <c:v>-8.5475928575340331E-3</c:v>
                </c:pt>
                <c:pt idx="20">
                  <c:v>1.5035469783535853E-2</c:v>
                </c:pt>
                <c:pt idx="21">
                  <c:v>4.8583272631648494E-2</c:v>
                </c:pt>
                <c:pt idx="22">
                  <c:v>-4.276811952622436E-3</c:v>
                </c:pt>
                <c:pt idx="23">
                  <c:v>2.0760135688040665E-2</c:v>
                </c:pt>
                <c:pt idx="24">
                  <c:v>2.996462862607548E-3</c:v>
                </c:pt>
                <c:pt idx="25">
                  <c:v>-1.2267943420328753E-2</c:v>
                </c:pt>
                <c:pt idx="26">
                  <c:v>1.6217228657433844E-2</c:v>
                </c:pt>
                <c:pt idx="27">
                  <c:v>5.2688286533163806E-2</c:v>
                </c:pt>
                <c:pt idx="28">
                  <c:v>-6.2684274193078829E-2</c:v>
                </c:pt>
                <c:pt idx="29">
                  <c:v>-3.9535316699087074E-2</c:v>
                </c:pt>
                <c:pt idx="30">
                  <c:v>-0.10397592783160706</c:v>
                </c:pt>
                <c:pt idx="31">
                  <c:v>1.521368009163376E-2</c:v>
                </c:pt>
                <c:pt idx="32">
                  <c:v>-1.2120766486596053E-2</c:v>
                </c:pt>
                <c:pt idx="33">
                  <c:v>-7.8822126871310155E-2</c:v>
                </c:pt>
                <c:pt idx="34">
                  <c:v>-4.0361638733162203E-3</c:v>
                </c:pt>
                <c:pt idx="35">
                  <c:v>-2.3423588001027562E-2</c:v>
                </c:pt>
                <c:pt idx="36">
                  <c:v>9.2953371872452877E-3</c:v>
                </c:pt>
                <c:pt idx="37">
                  <c:v>-1.7843888190324196E-2</c:v>
                </c:pt>
                <c:pt idx="38">
                  <c:v>-2.4280173658134743E-3</c:v>
                </c:pt>
                <c:pt idx="39">
                  <c:v>-7.2765381451951272E-2</c:v>
                </c:pt>
                <c:pt idx="40">
                  <c:v>2.0003597972327359E-2</c:v>
                </c:pt>
                <c:pt idx="41">
                  <c:v>-2.6266727632974093E-2</c:v>
                </c:pt>
                <c:pt idx="42">
                  <c:v>9.1497220093076925E-2</c:v>
                </c:pt>
                <c:pt idx="43">
                  <c:v>5.761062266453218E-3</c:v>
                </c:pt>
                <c:pt idx="44">
                  <c:v>-6.7242040190775912E-3</c:v>
                </c:pt>
                <c:pt idx="45">
                  <c:v>4.0952979523610784E-3</c:v>
                </c:pt>
                <c:pt idx="46">
                  <c:v>3.121358352827867E-2</c:v>
                </c:pt>
                <c:pt idx="47">
                  <c:v>1.5820466236426491E-2</c:v>
                </c:pt>
                <c:pt idx="48">
                  <c:v>-1.6050816050854143E-2</c:v>
                </c:pt>
                <c:pt idx="49">
                  <c:v>-3.5451847127764974E-2</c:v>
                </c:pt>
                <c:pt idx="50">
                  <c:v>-1.3730763287392591E-2</c:v>
                </c:pt>
                <c:pt idx="52">
                  <c:v>-3.5248676780841107E-3</c:v>
                </c:pt>
                <c:pt idx="53">
                  <c:v>9.1497220093076925E-2</c:v>
                </c:pt>
                <c:pt idx="54">
                  <c:v>-0.10397592783160706</c:v>
                </c:pt>
                <c:pt idx="55">
                  <c:v>3.9149621024297893E-2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16B-B7B8-F88CC21E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7519"/>
        <c:axId val="440245567"/>
      </c:lineChart>
      <c:dateAx>
        <c:axId val="44750751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5567"/>
        <c:crosses val="autoZero"/>
        <c:auto val="1"/>
        <c:lblOffset val="100"/>
        <c:baseTimeUnit val="days"/>
      </c:dateAx>
      <c:valAx>
        <c:axId val="4402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Date(monthly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43422</c:v>
                </c:pt>
                <c:pt idx="1">
                  <c:v>43452</c:v>
                </c:pt>
                <c:pt idx="2">
                  <c:v>43484</c:v>
                </c:pt>
                <c:pt idx="3">
                  <c:v>43515</c:v>
                </c:pt>
                <c:pt idx="4">
                  <c:v>43543</c:v>
                </c:pt>
                <c:pt idx="5">
                  <c:v>43574</c:v>
                </c:pt>
                <c:pt idx="6">
                  <c:v>43604</c:v>
                </c:pt>
                <c:pt idx="7">
                  <c:v>43635</c:v>
                </c:pt>
                <c:pt idx="8">
                  <c:v>43665</c:v>
                </c:pt>
                <c:pt idx="9">
                  <c:v>43696</c:v>
                </c:pt>
                <c:pt idx="10">
                  <c:v>43727</c:v>
                </c:pt>
              </c:numCache>
            </c:numRef>
          </c:cat>
          <c:val>
            <c:numRef>
              <c:f>Monthly!$F$3:$F$18</c:f>
              <c:numCache>
                <c:formatCode>0.0000%</c:formatCode>
                <c:ptCount val="16"/>
                <c:pt idx="0">
                  <c:v>1.8568063453818374E-2</c:v>
                </c:pt>
                <c:pt idx="1">
                  <c:v>-0.10003757228582985</c:v>
                </c:pt>
                <c:pt idx="2">
                  <c:v>6.9351228562377687E-2</c:v>
                </c:pt>
                <c:pt idx="3">
                  <c:v>-0.10150384150805236</c:v>
                </c:pt>
                <c:pt idx="4">
                  <c:v>9.8139178172862801E-2</c:v>
                </c:pt>
                <c:pt idx="5">
                  <c:v>3.9040256720858549E-2</c:v>
                </c:pt>
                <c:pt idx="6">
                  <c:v>-0.18414885678357393</c:v>
                </c:pt>
                <c:pt idx="7">
                  <c:v>-0.10071034657418956</c:v>
                </c:pt>
                <c:pt idx="8">
                  <c:v>-6.5296320164880892E-2</c:v>
                </c:pt>
                <c:pt idx="9">
                  <c:v>4.7036964843180186E-2</c:v>
                </c:pt>
                <c:pt idx="10">
                  <c:v>-2.3927296098339372E-2</c:v>
                </c:pt>
                <c:pt idx="12">
                  <c:v>-2.758986742379713E-2</c:v>
                </c:pt>
                <c:pt idx="13">
                  <c:v>9.8139178172862801E-2</c:v>
                </c:pt>
                <c:pt idx="14">
                  <c:v>-0.18414885678357393</c:v>
                </c:pt>
                <c:pt idx="15">
                  <c:v>8.9078122595033254E-2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5BB-AE23-1078F66D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29599"/>
        <c:axId val="440253471"/>
      </c:lineChart>
      <c:dateAx>
        <c:axId val="43922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53471"/>
        <c:crosses val="autoZero"/>
        <c:auto val="1"/>
        <c:lblOffset val="100"/>
        <c:baseTimeUnit val="months"/>
      </c:dateAx>
      <c:valAx>
        <c:axId val="4402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Date(monthly equity)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974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Monthly!$C$1:$C$2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43422</c:v>
                </c:pt>
                <c:pt idx="1">
                  <c:v>43452</c:v>
                </c:pt>
                <c:pt idx="2">
                  <c:v>43484</c:v>
                </c:pt>
                <c:pt idx="3">
                  <c:v>43515</c:v>
                </c:pt>
                <c:pt idx="4">
                  <c:v>43543</c:v>
                </c:pt>
                <c:pt idx="5">
                  <c:v>43574</c:v>
                </c:pt>
                <c:pt idx="6">
                  <c:v>43604</c:v>
                </c:pt>
                <c:pt idx="7">
                  <c:v>43635</c:v>
                </c:pt>
                <c:pt idx="8">
                  <c:v>43665</c:v>
                </c:pt>
                <c:pt idx="9">
                  <c:v>43696</c:v>
                </c:pt>
                <c:pt idx="10">
                  <c:v>43727</c:v>
                </c:pt>
              </c:numCache>
            </c:numRef>
          </c:cat>
          <c:val>
            <c:numRef>
              <c:f>Monthly!$C$3:$C$18</c:f>
              <c:numCache>
                <c:formatCode>0.0000%</c:formatCode>
                <c:ptCount val="16"/>
                <c:pt idx="0">
                  <c:v>2.4193063453818373E-2</c:v>
                </c:pt>
                <c:pt idx="1">
                  <c:v>-9.4479238952496519E-2</c:v>
                </c:pt>
                <c:pt idx="2">
                  <c:v>7.4834561895711013E-2</c:v>
                </c:pt>
                <c:pt idx="3">
                  <c:v>-9.6153841508052368E-2</c:v>
                </c:pt>
                <c:pt idx="4">
                  <c:v>0.10323917817286281</c:v>
                </c:pt>
                <c:pt idx="5">
                  <c:v>4.4373590054191885E-2</c:v>
                </c:pt>
                <c:pt idx="6">
                  <c:v>-0.17904885678357393</c:v>
                </c:pt>
                <c:pt idx="7">
                  <c:v>-9.5702013240856226E-2</c:v>
                </c:pt>
                <c:pt idx="8">
                  <c:v>-6.0521320164880897E-2</c:v>
                </c:pt>
                <c:pt idx="9">
                  <c:v>5.1553631509846855E-2</c:v>
                </c:pt>
                <c:pt idx="10">
                  <c:v>-1.9477296098339373E-2</c:v>
                </c:pt>
                <c:pt idx="12">
                  <c:v>-2.2471685605615306E-2</c:v>
                </c:pt>
                <c:pt idx="13">
                  <c:v>0.10323917817286281</c:v>
                </c:pt>
                <c:pt idx="14">
                  <c:v>-0.17904885678357393</c:v>
                </c:pt>
                <c:pt idx="15">
                  <c:v>8.9077126495687511E-2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C-4850-ADE0-D52A0E59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91935"/>
        <c:axId val="440270111"/>
      </c:lineChart>
      <c:dateAx>
        <c:axId val="60909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0111"/>
        <c:crosses val="autoZero"/>
        <c:auto val="1"/>
        <c:lblOffset val="100"/>
        <c:baseTimeUnit val="months"/>
      </c:dateAx>
      <c:valAx>
        <c:axId val="4402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Monthly!$G$23</c:f>
              <c:strCache>
                <c:ptCount val="1"/>
                <c:pt idx="0">
                  <c:v>Sharpe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Monthly!$F$24:$F$26</c:f>
              <c:strCache>
                <c:ptCount val="3"/>
                <c:pt idx="0">
                  <c:v>Daily </c:v>
                </c:pt>
                <c:pt idx="1">
                  <c:v>Weekly </c:v>
                </c:pt>
                <c:pt idx="2">
                  <c:v>Monthly </c:v>
                </c:pt>
              </c:strCache>
            </c:strRef>
          </c:cat>
          <c:val>
            <c:numRef>
              <c:f>Monthly!$G$24:$G$26</c:f>
              <c:numCache>
                <c:formatCode>0.0000</c:formatCode>
                <c:ptCount val="3"/>
                <c:pt idx="0">
                  <c:v>-5.4596588156072358E-2</c:v>
                </c:pt>
                <c:pt idx="1">
                  <c:v>-0.12053203759548292</c:v>
                </c:pt>
                <c:pt idx="2">
                  <c:v>-0.30972663792237864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1-4370-BB7B-CF413FE3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60624"/>
        <c:axId val="1852102304"/>
      </c:lineChart>
      <c:catAx>
        <c:axId val="19342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02304"/>
        <c:crosses val="autoZero"/>
        <c:auto val="1"/>
        <c:lblAlgn val="ctr"/>
        <c:lblOffset val="100"/>
        <c:noMultiLvlLbl val="0"/>
      </c:catAx>
      <c:valAx>
        <c:axId val="1852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62753</xdr:colOff>
      <xdr:row>1</xdr:row>
      <xdr:rowOff>17929</xdr:rowOff>
    </xdr:from>
    <xdr:to>
      <xdr:col>17</xdr:col>
      <xdr:colOff>461683</xdr:colOff>
      <xdr:row>20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60BA0-D376-4D6B-9FFA-326F4414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452717</xdr:colOff>
      <xdr:row>24</xdr:row>
      <xdr:rowOff>4481</xdr:rowOff>
    </xdr:from>
    <xdr:to>
      <xdr:col>18</xdr:col>
      <xdr:colOff>147917</xdr:colOff>
      <xdr:row>39</xdr:row>
      <xdr:rowOff>58269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EB609-4E04-49AD-81EF-10C1A48A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38</xdr:row>
      <xdr:rowOff>91440</xdr:rowOff>
    </xdr:from>
    <xdr:to>
      <xdr:col>18</xdr:col>
      <xdr:colOff>365760</xdr:colOff>
      <xdr:row>53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03039-1F23-4905-B5EE-D9BEE955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472440</xdr:colOff>
      <xdr:row>38</xdr:row>
      <xdr:rowOff>68580</xdr:rowOff>
    </xdr:from>
    <xdr:to>
      <xdr:col>18</xdr:col>
      <xdr:colOff>167640</xdr:colOff>
      <xdr:row>53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E7470-F138-4574-BDF8-529CC8221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55</xdr:row>
      <xdr:rowOff>60960</xdr:rowOff>
    </xdr:from>
    <xdr:to>
      <xdr:col>18</xdr:col>
      <xdr:colOff>22860</xdr:colOff>
      <xdr:row>70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5B16E-F472-4EC3-B0C6-E949B613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7</xdr:row>
      <xdr:rowOff>175260</xdr:rowOff>
    </xdr:from>
    <xdr:to>
      <xdr:col>15</xdr:col>
      <xdr:colOff>601980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0C7AF-BE28-4BA9-9E58-F9B64846E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24</xdr:row>
      <xdr:rowOff>30480</xdr:rowOff>
    </xdr:from>
    <xdr:to>
      <xdr:col>15</xdr:col>
      <xdr:colOff>449580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00D60-4C60-4047-B268-1C37BD0A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27</xdr:row>
      <xdr:rowOff>80010</xdr:rowOff>
    </xdr:from>
    <xdr:to>
      <xdr:col>6</xdr:col>
      <xdr:colOff>205740</xdr:colOff>
      <xdr:row>42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FD398-8CA1-4CC1-9D46-74789439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15240</xdr:rowOff>
    </xdr:from>
    <xdr:to>
      <xdr:col>13</xdr:col>
      <xdr:colOff>0</xdr:colOff>
      <xdr:row>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0AFD109-EC1E-4975-BFC2-74B2DF171F0B}"/>
            </a:ext>
          </a:extLst>
        </xdr:cNvPr>
        <xdr:cNvCxnSpPr/>
      </xdr:nvCxnSpPr>
      <xdr:spPr>
        <a:xfrm flipV="1">
          <a:off x="9608820" y="381000"/>
          <a:ext cx="121158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2026920</xdr:colOff>
      <xdr:row>4</xdr:row>
      <xdr:rowOff>152400</xdr:rowOff>
    </xdr:from>
    <xdr:to>
      <xdr:col>13</xdr:col>
      <xdr:colOff>15240</xdr:colOff>
      <xdr:row>6</xdr:row>
      <xdr:rowOff>175260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C715A8-A3C9-41CD-A123-3888318815A1}"/>
            </a:ext>
          </a:extLst>
        </xdr:cNvPr>
        <xdr:cNvCxnSpPr/>
      </xdr:nvCxnSpPr>
      <xdr:spPr>
        <a:xfrm>
          <a:off x="9578340" y="883920"/>
          <a:ext cx="125730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2</xdr:row>
      <xdr:rowOff>53340</xdr:rowOff>
    </xdr:from>
    <xdr:to>
      <xdr:col>15</xdr:col>
      <xdr:colOff>45720</xdr:colOff>
      <xdr:row>2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FB2E063-4CE0-4414-8952-5A60A7850376}"/>
            </a:ext>
          </a:extLst>
        </xdr:cNvPr>
        <xdr:cNvCxnSpPr/>
      </xdr:nvCxnSpPr>
      <xdr:spPr>
        <a:xfrm>
          <a:off x="11574780" y="419100"/>
          <a:ext cx="64008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68580</xdr:rowOff>
    </xdr:from>
    <xdr:to>
      <xdr:col>15</xdr:col>
      <xdr:colOff>45720</xdr:colOff>
      <xdr:row>7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FECB784-62F4-4C5D-AF0E-ABA701183D68}"/>
            </a:ext>
          </a:extLst>
        </xdr:cNvPr>
        <xdr:cNvCxnSpPr/>
      </xdr:nvCxnSpPr>
      <xdr:spPr>
        <a:xfrm>
          <a:off x="11559540" y="1348740"/>
          <a:ext cx="655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27</xdr:row>
      <xdr:rowOff>15240</xdr:rowOff>
    </xdr:from>
    <xdr:to>
      <xdr:col>13</xdr:col>
      <xdr:colOff>0</xdr:colOff>
      <xdr:row>29</xdr:row>
      <xdr:rowOff>30480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4598284-916C-4596-9F3C-3138E687ED5E}"/>
            </a:ext>
          </a:extLst>
        </xdr:cNvPr>
        <xdr:cNvCxnSpPr/>
      </xdr:nvCxnSpPr>
      <xdr:spPr>
        <a:xfrm flipV="1">
          <a:off x="9862820" y="370840"/>
          <a:ext cx="1211580" cy="370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2026920</xdr:colOff>
      <xdr:row>29</xdr:row>
      <xdr:rowOff>152400</xdr:rowOff>
    </xdr:from>
    <xdr:to>
      <xdr:col>13</xdr:col>
      <xdr:colOff>15240</xdr:colOff>
      <xdr:row>31</xdr:row>
      <xdr:rowOff>175260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456540E-5238-418C-ABCE-FA5A19537466}"/>
            </a:ext>
          </a:extLst>
        </xdr:cNvPr>
        <xdr:cNvCxnSpPr/>
      </xdr:nvCxnSpPr>
      <xdr:spPr>
        <a:xfrm>
          <a:off x="9837420" y="863600"/>
          <a:ext cx="1252220" cy="37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27</xdr:row>
      <xdr:rowOff>53340</xdr:rowOff>
    </xdr:from>
    <xdr:to>
      <xdr:col>15</xdr:col>
      <xdr:colOff>45720</xdr:colOff>
      <xdr:row>27</xdr:row>
      <xdr:rowOff>91440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89D0441-4270-4C33-B3B4-3AA60A0E3BF6}"/>
            </a:ext>
          </a:extLst>
        </xdr:cNvPr>
        <xdr:cNvCxnSpPr/>
      </xdr:nvCxnSpPr>
      <xdr:spPr>
        <a:xfrm>
          <a:off x="11699240" y="408940"/>
          <a:ext cx="64008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68580</xdr:rowOff>
    </xdr:from>
    <xdr:to>
      <xdr:col>15</xdr:col>
      <xdr:colOff>45720</xdr:colOff>
      <xdr:row>32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8E18ED-87E0-444D-8922-58EBE5916EF3}"/>
            </a:ext>
          </a:extLst>
        </xdr:cNvPr>
        <xdr:cNvCxnSpPr/>
      </xdr:nvCxnSpPr>
      <xdr:spPr>
        <a:xfrm>
          <a:off x="11684000" y="1313180"/>
          <a:ext cx="655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"/>
  <sheetViews>
    <sheetView topLeftCell="A225" zoomScale="85" zoomScaleNormal="85" workbookViewId="0">
      <selection activeCell="G244" sqref="G244"/>
    </sheetView>
  </sheetViews>
  <sheetFormatPr defaultRowHeight="14.4" x14ac:dyDescent="0.3"/>
  <cols>
    <col min="1" max="1" width="10.109375" bestFit="1" customWidth="1"/>
    <col min="2" max="2" width="8.88671875" style="7"/>
    <col min="3" max="3" width="11.77734375" style="33" customWidth="1"/>
    <col min="4" max="4" width="8.88671875" style="29"/>
    <col min="5" max="5" width="13.5546875" style="32" customWidth="1"/>
    <col min="6" max="6" width="17" customWidth="1"/>
    <col min="7" max="7" width="20.21875" style="10" bestFit="1" customWidth="1"/>
  </cols>
  <sheetData>
    <row r="1" spans="1:7" x14ac:dyDescent="0.3">
      <c r="A1" s="2" t="s">
        <v>0</v>
      </c>
      <c r="B1" s="6" t="s">
        <v>2</v>
      </c>
      <c r="C1" s="34" t="s">
        <v>36</v>
      </c>
      <c r="D1" s="28" t="s">
        <v>1</v>
      </c>
      <c r="E1" s="31" t="s">
        <v>4</v>
      </c>
      <c r="F1" s="2" t="s">
        <v>5</v>
      </c>
      <c r="G1" s="9" t="s">
        <v>7</v>
      </c>
    </row>
    <row r="2" spans="1:7" x14ac:dyDescent="0.3">
      <c r="A2" s="1">
        <v>43374</v>
      </c>
      <c r="B2" s="7">
        <v>767.15545699999996</v>
      </c>
      <c r="D2" s="29">
        <v>1.9260273972602739E-2</v>
      </c>
    </row>
    <row r="3" spans="1:7" x14ac:dyDescent="0.3">
      <c r="A3" s="1">
        <v>43376</v>
      </c>
      <c r="B3" s="7">
        <v>769.09912099999997</v>
      </c>
      <c r="C3" s="33">
        <f>(B3-B2)/B2</f>
        <v>2.5335986106398934E-3</v>
      </c>
      <c r="D3" s="29">
        <v>1.9232876712328765E-2</v>
      </c>
      <c r="E3" s="33">
        <f>D3/100</f>
        <v>1.9232876712328766E-4</v>
      </c>
      <c r="F3" s="32">
        <f>C3-E3</f>
        <v>2.3412698435166059E-3</v>
      </c>
      <c r="G3" s="29">
        <f>F3/_xlfn.STDEV.S($F$3:$F$242)</f>
        <v>0.11857939042437669</v>
      </c>
    </row>
    <row r="4" spans="1:7" x14ac:dyDescent="0.3">
      <c r="A4" s="1">
        <v>43377</v>
      </c>
      <c r="B4" s="7">
        <v>754.59625200000005</v>
      </c>
      <c r="C4" s="33">
        <f t="shared" ref="C4:C67" si="0">(B4-B3)/B3</f>
        <v>-1.8856956930522768E-2</v>
      </c>
      <c r="D4" s="29">
        <v>1.9506849315068492E-2</v>
      </c>
      <c r="E4" s="33">
        <f t="shared" ref="E3:E66" si="1">D4/100</f>
        <v>1.9506849315068493E-4</v>
      </c>
      <c r="F4" s="32">
        <f t="shared" ref="F4:F67" si="2">C4-E4</f>
        <v>-1.9052025423673454E-2</v>
      </c>
      <c r="G4" s="29">
        <f t="shared" ref="G4:G67" si="3">F4/_xlfn.STDEV.S($F$3:$F$242)</f>
        <v>-0.96493685567470622</v>
      </c>
    </row>
    <row r="5" spans="1:7" x14ac:dyDescent="0.3">
      <c r="A5" s="1">
        <v>43378</v>
      </c>
      <c r="B5" s="7">
        <v>741.83783000000005</v>
      </c>
      <c r="C5" s="33">
        <f t="shared" si="0"/>
        <v>-1.6907613795039092E-2</v>
      </c>
      <c r="D5" s="29">
        <v>1.8986301369863012E-2</v>
      </c>
      <c r="E5" s="33">
        <f t="shared" si="1"/>
        <v>1.8986301369863012E-4</v>
      </c>
      <c r="F5" s="32">
        <f t="shared" si="2"/>
        <v>-1.7097476808737723E-2</v>
      </c>
      <c r="G5" s="29">
        <f t="shared" si="3"/>
        <v>-0.86594391645597457</v>
      </c>
    </row>
    <row r="6" spans="1:7" x14ac:dyDescent="0.3">
      <c r="A6" s="1">
        <v>43381</v>
      </c>
      <c r="B6" s="7">
        <v>734.01324499999998</v>
      </c>
      <c r="C6" s="33">
        <f t="shared" si="0"/>
        <v>-1.0547568058102495E-2</v>
      </c>
      <c r="D6" s="29">
        <v>1.893150684931507E-2</v>
      </c>
      <c r="E6" s="33">
        <f t="shared" si="1"/>
        <v>1.893150684931507E-4</v>
      </c>
      <c r="F6" s="32">
        <f t="shared" si="2"/>
        <v>-1.0736883126595646E-2</v>
      </c>
      <c r="G6" s="29">
        <f t="shared" si="3"/>
        <v>-0.54379594891000316</v>
      </c>
    </row>
    <row r="7" spans="1:7" x14ac:dyDescent="0.3">
      <c r="A7" s="1">
        <v>43382</v>
      </c>
      <c r="B7" s="7">
        <v>764.26483199999996</v>
      </c>
      <c r="C7" s="33">
        <f t="shared" si="0"/>
        <v>4.1213952481198038E-2</v>
      </c>
      <c r="D7" s="29">
        <v>1.882191780821918E-2</v>
      </c>
      <c r="E7" s="33">
        <f t="shared" si="1"/>
        <v>1.8821917808219178E-4</v>
      </c>
      <c r="F7" s="32">
        <f t="shared" si="2"/>
        <v>4.1025733303115847E-2</v>
      </c>
      <c r="G7" s="29">
        <f t="shared" si="3"/>
        <v>2.077849531214031</v>
      </c>
    </row>
    <row r="8" spans="1:7" x14ac:dyDescent="0.3">
      <c r="A8" s="1">
        <v>43383</v>
      </c>
      <c r="B8" s="7">
        <v>777.123108</v>
      </c>
      <c r="C8" s="33">
        <f t="shared" si="0"/>
        <v>1.6824372209239699E-2</v>
      </c>
      <c r="D8" s="29">
        <v>1.8958904109589041E-2</v>
      </c>
      <c r="E8" s="33">
        <f t="shared" si="1"/>
        <v>1.8958904109589041E-4</v>
      </c>
      <c r="F8" s="32">
        <f t="shared" si="2"/>
        <v>1.6634783168143808E-2</v>
      </c>
      <c r="G8" s="29">
        <f>F8/_xlfn.STDEV.S($F$3:$F$242)</f>
        <v>0.8425096549133354</v>
      </c>
    </row>
    <row r="9" spans="1:7" x14ac:dyDescent="0.3">
      <c r="A9" s="1">
        <v>43384</v>
      </c>
      <c r="B9" s="7">
        <v>753.79888900000003</v>
      </c>
      <c r="C9" s="33">
        <f t="shared" si="0"/>
        <v>-3.0013544520670683E-2</v>
      </c>
      <c r="D9" s="29">
        <v>1.9013698630136987E-2</v>
      </c>
      <c r="E9" s="33">
        <f t="shared" si="1"/>
        <v>1.9013698630136988E-4</v>
      </c>
      <c r="F9" s="32">
        <f t="shared" si="2"/>
        <v>-3.0203681506972054E-2</v>
      </c>
      <c r="G9" s="29">
        <f t="shared" si="3"/>
        <v>-1.5297400048040906</v>
      </c>
    </row>
    <row r="10" spans="1:7" x14ac:dyDescent="0.3">
      <c r="A10" s="1">
        <v>43385</v>
      </c>
      <c r="B10" s="7">
        <v>733.11614999999995</v>
      </c>
      <c r="C10" s="33">
        <f t="shared" si="0"/>
        <v>-2.7438006743997843E-2</v>
      </c>
      <c r="D10" s="29">
        <v>1.8876712328767122E-2</v>
      </c>
      <c r="E10" s="33">
        <f t="shared" si="1"/>
        <v>1.8876712328767123E-4</v>
      </c>
      <c r="F10" s="32">
        <f t="shared" si="2"/>
        <v>-2.7626773867285515E-2</v>
      </c>
      <c r="G10" s="29">
        <f t="shared" si="3"/>
        <v>-1.3992261565434461</v>
      </c>
    </row>
    <row r="11" spans="1:7" x14ac:dyDescent="0.3">
      <c r="A11" s="1">
        <v>43388</v>
      </c>
      <c r="B11" s="7">
        <v>750.31024200000002</v>
      </c>
      <c r="C11" s="33">
        <f t="shared" si="0"/>
        <v>2.3453435038909006E-2</v>
      </c>
      <c r="D11" s="29">
        <v>1.893150684931507E-2</v>
      </c>
      <c r="E11" s="33">
        <f t="shared" si="1"/>
        <v>1.893150684931507E-4</v>
      </c>
      <c r="F11" s="32">
        <f t="shared" si="2"/>
        <v>2.3264119970415855E-2</v>
      </c>
      <c r="G11" s="29">
        <f t="shared" si="3"/>
        <v>1.1782687811448396</v>
      </c>
    </row>
    <row r="12" spans="1:7" x14ac:dyDescent="0.3">
      <c r="A12" s="1">
        <v>43389</v>
      </c>
      <c r="B12" s="7">
        <v>772.98651099999995</v>
      </c>
      <c r="C12" s="33">
        <f t="shared" si="0"/>
        <v>3.022252360510885E-2</v>
      </c>
      <c r="D12" s="29">
        <v>1.8986301369863012E-2</v>
      </c>
      <c r="E12" s="33">
        <f t="shared" si="1"/>
        <v>1.8986301369863012E-4</v>
      </c>
      <c r="F12" s="32">
        <f t="shared" si="2"/>
        <v>3.0032660591410219E-2</v>
      </c>
      <c r="G12" s="29">
        <f t="shared" si="3"/>
        <v>1.5210782283867763</v>
      </c>
    </row>
    <row r="13" spans="1:7" x14ac:dyDescent="0.3">
      <c r="A13" s="1">
        <v>43390</v>
      </c>
      <c r="B13" s="7">
        <v>753.84875499999998</v>
      </c>
      <c r="C13" s="33">
        <f t="shared" si="0"/>
        <v>-2.4758201763756222E-2</v>
      </c>
      <c r="D13" s="29">
        <v>1.8958904109589041E-2</v>
      </c>
      <c r="E13" s="33">
        <f t="shared" si="1"/>
        <v>1.8958904109589041E-4</v>
      </c>
      <c r="F13" s="32">
        <f t="shared" si="2"/>
        <v>-2.4947790804852113E-2</v>
      </c>
      <c r="G13" s="29">
        <f t="shared" si="3"/>
        <v>-1.2635424465344212</v>
      </c>
    </row>
    <row r="14" spans="1:7" x14ac:dyDescent="0.3">
      <c r="A14" s="1">
        <v>43392</v>
      </c>
      <c r="B14" s="7">
        <v>746.67199700000003</v>
      </c>
      <c r="C14" s="33">
        <f t="shared" si="0"/>
        <v>-9.5201563342768268E-3</v>
      </c>
      <c r="D14" s="29">
        <v>1.9041095890410958E-2</v>
      </c>
      <c r="E14" s="33">
        <f t="shared" si="1"/>
        <v>1.9041095890410959E-4</v>
      </c>
      <c r="F14" s="32">
        <f t="shared" si="2"/>
        <v>-9.7105672931809359E-3</v>
      </c>
      <c r="G14" s="29">
        <f t="shared" si="3"/>
        <v>-0.4918156501647683</v>
      </c>
    </row>
    <row r="15" spans="1:7" x14ac:dyDescent="0.3">
      <c r="A15" s="1">
        <v>43395</v>
      </c>
      <c r="B15" s="7">
        <v>756.53997800000002</v>
      </c>
      <c r="C15" s="33">
        <f t="shared" si="0"/>
        <v>1.3215951635588103E-2</v>
      </c>
      <c r="D15" s="29">
        <v>1.9041095890410958E-2</v>
      </c>
      <c r="E15" s="33">
        <f t="shared" si="1"/>
        <v>1.9041095890410959E-4</v>
      </c>
      <c r="F15" s="32">
        <f t="shared" si="2"/>
        <v>1.3025540676683994E-2</v>
      </c>
      <c r="G15" s="29">
        <f t="shared" si="3"/>
        <v>0.65971065986531852</v>
      </c>
    </row>
    <row r="16" spans="1:7" x14ac:dyDescent="0.3">
      <c r="A16" s="1">
        <v>43396</v>
      </c>
      <c r="B16" s="7">
        <v>736.45526099999995</v>
      </c>
      <c r="C16" s="33">
        <f t="shared" si="0"/>
        <v>-2.6548123805824931E-2</v>
      </c>
      <c r="D16" s="29">
        <v>1.9068493150684932E-2</v>
      </c>
      <c r="E16" s="33">
        <f t="shared" si="1"/>
        <v>1.9068493150684932E-4</v>
      </c>
      <c r="F16" s="32">
        <f t="shared" si="2"/>
        <v>-2.6738808737331782E-2</v>
      </c>
      <c r="G16" s="29">
        <f t="shared" si="3"/>
        <v>-1.3542529706804005</v>
      </c>
    </row>
    <row r="17" spans="1:7" x14ac:dyDescent="0.3">
      <c r="A17" s="1">
        <v>43397</v>
      </c>
      <c r="B17" s="7">
        <v>732.06957999999997</v>
      </c>
      <c r="C17" s="33">
        <f t="shared" si="0"/>
        <v>-5.9551220993992971E-3</v>
      </c>
      <c r="D17" s="29">
        <v>1.9041095890410958E-2</v>
      </c>
      <c r="E17" s="33">
        <f t="shared" si="1"/>
        <v>1.9041095890410959E-4</v>
      </c>
      <c r="F17" s="32">
        <f t="shared" si="2"/>
        <v>-6.1455330583034071E-3</v>
      </c>
      <c r="G17" s="29">
        <f t="shared" si="3"/>
        <v>-0.31125569139519166</v>
      </c>
    </row>
    <row r="18" spans="1:7" x14ac:dyDescent="0.3">
      <c r="A18" s="1">
        <v>43398</v>
      </c>
      <c r="B18" s="7">
        <v>718.61334199999999</v>
      </c>
      <c r="C18" s="33">
        <f t="shared" si="0"/>
        <v>-1.8381091589681934E-2</v>
      </c>
      <c r="D18" s="29">
        <v>1.9068493150684932E-2</v>
      </c>
      <c r="E18" s="33">
        <f t="shared" si="1"/>
        <v>1.9068493150684932E-4</v>
      </c>
      <c r="F18" s="32">
        <f t="shared" si="2"/>
        <v>-1.8571776521188785E-2</v>
      </c>
      <c r="G18" s="29">
        <f t="shared" si="3"/>
        <v>-0.94061346456013384</v>
      </c>
    </row>
    <row r="19" spans="1:7" x14ac:dyDescent="0.3">
      <c r="A19" s="1">
        <v>43399</v>
      </c>
      <c r="B19" s="7">
        <v>717.46704099999999</v>
      </c>
      <c r="C19" s="33">
        <f t="shared" si="0"/>
        <v>-1.5951568569680049E-3</v>
      </c>
      <c r="D19" s="29">
        <v>1.9041095890410958E-2</v>
      </c>
      <c r="E19" s="33">
        <f t="shared" si="1"/>
        <v>1.9041095890410959E-4</v>
      </c>
      <c r="F19" s="32">
        <f t="shared" si="2"/>
        <v>-1.7855678158721145E-3</v>
      </c>
      <c r="G19" s="29">
        <f t="shared" si="3"/>
        <v>-9.0434489537301072E-2</v>
      </c>
    </row>
    <row r="20" spans="1:7" x14ac:dyDescent="0.3">
      <c r="A20" s="1">
        <v>43402</v>
      </c>
      <c r="B20" s="7">
        <v>770.54443400000002</v>
      </c>
      <c r="C20" s="33">
        <f t="shared" si="0"/>
        <v>7.3978858911792206E-2</v>
      </c>
      <c r="D20" s="29">
        <v>1.9041095890410958E-2</v>
      </c>
      <c r="E20" s="33">
        <f t="shared" si="1"/>
        <v>1.9041095890410959E-4</v>
      </c>
      <c r="F20" s="32">
        <f t="shared" si="2"/>
        <v>7.3788447952888095E-2</v>
      </c>
      <c r="G20" s="29">
        <f t="shared" si="3"/>
        <v>3.7371980862624801</v>
      </c>
    </row>
    <row r="21" spans="1:7" x14ac:dyDescent="0.3">
      <c r="A21" s="1">
        <v>43403</v>
      </c>
      <c r="B21" s="7">
        <v>768.002747</v>
      </c>
      <c r="C21" s="33">
        <f t="shared" si="0"/>
        <v>-3.2985599374273388E-3</v>
      </c>
      <c r="D21" s="29">
        <v>1.9068493150684932E-2</v>
      </c>
      <c r="E21" s="33">
        <f t="shared" si="1"/>
        <v>1.9068493150684932E-4</v>
      </c>
      <c r="F21" s="32">
        <f t="shared" si="2"/>
        <v>-3.4892448689341883E-3</v>
      </c>
      <c r="G21" s="29">
        <f t="shared" si="3"/>
        <v>-0.17672141925261403</v>
      </c>
    </row>
    <row r="22" spans="1:7" x14ac:dyDescent="0.3">
      <c r="A22" s="1">
        <v>43404</v>
      </c>
      <c r="B22" s="7">
        <v>788.98449700000003</v>
      </c>
      <c r="C22" s="33">
        <f t="shared" si="0"/>
        <v>2.7319889260760722E-2</v>
      </c>
      <c r="D22" s="29">
        <v>1.9041095890410958E-2</v>
      </c>
      <c r="E22" s="33">
        <f t="shared" si="1"/>
        <v>1.9041095890410959E-4</v>
      </c>
      <c r="F22" s="32">
        <f t="shared" si="2"/>
        <v>2.7129478301856611E-2</v>
      </c>
      <c r="G22" s="29">
        <f t="shared" si="3"/>
        <v>1.3740393951060148</v>
      </c>
    </row>
    <row r="23" spans="1:7" x14ac:dyDescent="0.3">
      <c r="A23" s="1">
        <v>43405</v>
      </c>
      <c r="B23" s="7">
        <v>789.98126200000002</v>
      </c>
      <c r="C23" s="33">
        <f t="shared" si="0"/>
        <v>1.2633518196999277E-3</v>
      </c>
      <c r="D23" s="29">
        <v>1.8986301369863012E-2</v>
      </c>
      <c r="E23" s="33">
        <f t="shared" si="1"/>
        <v>1.8986301369863012E-4</v>
      </c>
      <c r="F23" s="32">
        <f t="shared" si="2"/>
        <v>1.0734888060012977E-3</v>
      </c>
      <c r="G23" s="29">
        <f t="shared" si="3"/>
        <v>5.4369490383829384E-2</v>
      </c>
    </row>
    <row r="24" spans="1:7" x14ac:dyDescent="0.3">
      <c r="A24" s="1">
        <v>43406</v>
      </c>
      <c r="B24" s="7">
        <v>778.86737100000005</v>
      </c>
      <c r="C24" s="33">
        <f t="shared" si="0"/>
        <v>-1.4068550147459025E-2</v>
      </c>
      <c r="D24" s="29">
        <v>1.9068493150684932E-2</v>
      </c>
      <c r="E24" s="33">
        <f t="shared" si="1"/>
        <v>1.9068493150684932E-4</v>
      </c>
      <c r="F24" s="32">
        <f t="shared" si="2"/>
        <v>-1.4259235078965874E-2</v>
      </c>
      <c r="G24" s="29">
        <f t="shared" si="3"/>
        <v>-0.72219415812488741</v>
      </c>
    </row>
    <row r="25" spans="1:7" x14ac:dyDescent="0.3">
      <c r="A25" s="1">
        <v>43409</v>
      </c>
      <c r="B25" s="7">
        <v>776.62469499999997</v>
      </c>
      <c r="C25" s="33">
        <f t="shared" si="0"/>
        <v>-2.879406794407971E-3</v>
      </c>
      <c r="D25" s="29">
        <v>1.8958904109589041E-2</v>
      </c>
      <c r="E25" s="33">
        <f t="shared" si="1"/>
        <v>1.8958904109589041E-4</v>
      </c>
      <c r="F25" s="32">
        <f t="shared" si="2"/>
        <v>-3.0689958355038616E-3</v>
      </c>
      <c r="G25" s="29">
        <f t="shared" si="3"/>
        <v>-0.1554368696102062</v>
      </c>
    </row>
    <row r="26" spans="1:7" x14ac:dyDescent="0.3">
      <c r="A26" s="1">
        <v>43410</v>
      </c>
      <c r="B26" s="7">
        <v>783.35278300000004</v>
      </c>
      <c r="C26" s="33">
        <f t="shared" si="0"/>
        <v>8.6632424172399906E-3</v>
      </c>
      <c r="D26" s="29">
        <v>1.9013698630136987E-2</v>
      </c>
      <c r="E26" s="33">
        <f t="shared" si="1"/>
        <v>1.9013698630136988E-4</v>
      </c>
      <c r="F26" s="32">
        <f t="shared" si="2"/>
        <v>8.4731054309386215E-3</v>
      </c>
      <c r="G26" s="29">
        <f t="shared" si="3"/>
        <v>0.42914133959589051</v>
      </c>
    </row>
    <row r="27" spans="1:7" x14ac:dyDescent="0.3">
      <c r="A27" s="1">
        <v>43413</v>
      </c>
      <c r="B27" s="7">
        <v>812.65753199999995</v>
      </c>
      <c r="C27" s="33">
        <f t="shared" si="0"/>
        <v>3.7409389021089236E-2</v>
      </c>
      <c r="D27" s="29">
        <v>1.9041095890410958E-2</v>
      </c>
      <c r="E27" s="33">
        <f t="shared" si="1"/>
        <v>1.9041095890410959E-4</v>
      </c>
      <c r="F27" s="32">
        <f t="shared" si="2"/>
        <v>3.7218978062185125E-2</v>
      </c>
      <c r="G27" s="29">
        <f t="shared" si="3"/>
        <v>1.88504701542783</v>
      </c>
    </row>
    <row r="28" spans="1:7" x14ac:dyDescent="0.3">
      <c r="A28" s="1">
        <v>43416</v>
      </c>
      <c r="B28" s="7">
        <v>793.37023899999997</v>
      </c>
      <c r="C28" s="33">
        <f t="shared" si="0"/>
        <v>-2.3733605166413419E-2</v>
      </c>
      <c r="D28" s="29">
        <v>1.8958904109589041E-2</v>
      </c>
      <c r="E28" s="33">
        <f t="shared" si="1"/>
        <v>1.8958904109589041E-4</v>
      </c>
      <c r="F28" s="32">
        <f t="shared" si="2"/>
        <v>-2.392319420750931E-2</v>
      </c>
      <c r="G28" s="29">
        <f t="shared" si="3"/>
        <v>-1.2116492227438169</v>
      </c>
    </row>
    <row r="29" spans="1:7" x14ac:dyDescent="0.3">
      <c r="A29" s="1">
        <v>43417</v>
      </c>
      <c r="B29" s="7">
        <v>772.18908699999997</v>
      </c>
      <c r="C29" s="33">
        <f t="shared" si="0"/>
        <v>-2.6697689122669496E-2</v>
      </c>
      <c r="D29" s="29">
        <v>1.8986301369863012E-2</v>
      </c>
      <c r="E29" s="33">
        <f t="shared" si="1"/>
        <v>1.8986301369863012E-4</v>
      </c>
      <c r="F29" s="32">
        <f t="shared" si="2"/>
        <v>-2.6887552136368127E-2</v>
      </c>
      <c r="G29" s="29">
        <f t="shared" si="3"/>
        <v>-1.3617864472833741</v>
      </c>
    </row>
    <row r="30" spans="1:7" x14ac:dyDescent="0.3">
      <c r="A30" s="1">
        <v>43418</v>
      </c>
      <c r="B30" s="7">
        <v>780.56188999999995</v>
      </c>
      <c r="C30" s="33">
        <f t="shared" si="0"/>
        <v>1.0842943964060421E-2</v>
      </c>
      <c r="D30" s="29">
        <v>1.893150684931507E-2</v>
      </c>
      <c r="E30" s="33">
        <f t="shared" si="1"/>
        <v>1.893150684931507E-4</v>
      </c>
      <c r="F30" s="32">
        <f t="shared" si="2"/>
        <v>1.065362889556727E-2</v>
      </c>
      <c r="G30" s="29">
        <f t="shared" si="3"/>
        <v>0.53957933287450732</v>
      </c>
    </row>
    <row r="31" spans="1:7" x14ac:dyDescent="0.3">
      <c r="A31" s="1">
        <v>43419</v>
      </c>
      <c r="B31" s="7">
        <v>778.06994599999996</v>
      </c>
      <c r="C31" s="33">
        <f t="shared" si="0"/>
        <v>-3.1925002128914974E-3</v>
      </c>
      <c r="D31" s="29">
        <v>1.873972602739726E-2</v>
      </c>
      <c r="E31" s="33">
        <f t="shared" si="1"/>
        <v>1.873972602739726E-4</v>
      </c>
      <c r="F31" s="32">
        <f t="shared" si="2"/>
        <v>-3.3798974731654701E-3</v>
      </c>
      <c r="G31" s="29">
        <f t="shared" si="3"/>
        <v>-0.17118325048037542</v>
      </c>
    </row>
    <row r="32" spans="1:7" x14ac:dyDescent="0.3">
      <c r="A32" s="1">
        <v>43420</v>
      </c>
      <c r="B32" s="7">
        <v>780.11334199999999</v>
      </c>
      <c r="C32" s="33">
        <f t="shared" si="0"/>
        <v>2.6262368961877751E-3</v>
      </c>
      <c r="D32" s="29">
        <v>1.8684931506849314E-2</v>
      </c>
      <c r="E32" s="33">
        <f t="shared" si="1"/>
        <v>1.8684931506849313E-4</v>
      </c>
      <c r="F32" s="32">
        <f t="shared" si="2"/>
        <v>2.4393875811192819E-3</v>
      </c>
      <c r="G32" s="29">
        <f t="shared" si="3"/>
        <v>0.12354880543946474</v>
      </c>
    </row>
    <row r="33" spans="1:7" x14ac:dyDescent="0.3">
      <c r="A33" s="1">
        <v>43423</v>
      </c>
      <c r="B33" s="7">
        <v>791.426514</v>
      </c>
      <c r="C33" s="33">
        <f t="shared" si="0"/>
        <v>1.450195938323025E-2</v>
      </c>
      <c r="D33" s="29">
        <v>1.8767123287671231E-2</v>
      </c>
      <c r="E33" s="33">
        <f t="shared" si="1"/>
        <v>1.8767123287671231E-4</v>
      </c>
      <c r="F33" s="32">
        <f t="shared" si="2"/>
        <v>1.4314288150353537E-2</v>
      </c>
      <c r="G33" s="29">
        <f t="shared" si="3"/>
        <v>0.72498245681852858</v>
      </c>
    </row>
    <row r="34" spans="1:7" x14ac:dyDescent="0.3">
      <c r="A34" s="1">
        <v>43424</v>
      </c>
      <c r="B34" s="7">
        <v>777.59966999999995</v>
      </c>
      <c r="C34" s="33">
        <f t="shared" si="0"/>
        <v>-1.7470786933984437E-2</v>
      </c>
      <c r="D34" s="29">
        <v>1.8712328767123289E-2</v>
      </c>
      <c r="E34" s="33">
        <f t="shared" si="1"/>
        <v>1.8712328767123289E-4</v>
      </c>
      <c r="F34" s="32">
        <f t="shared" si="2"/>
        <v>-1.7657910221655668E-2</v>
      </c>
      <c r="G34" s="29">
        <f t="shared" si="3"/>
        <v>-0.89432845002919381</v>
      </c>
    </row>
    <row r="35" spans="1:7" x14ac:dyDescent="0.3">
      <c r="A35" s="1">
        <v>43426</v>
      </c>
      <c r="B35" s="7">
        <v>788.48144500000001</v>
      </c>
      <c r="C35" s="33">
        <f t="shared" si="0"/>
        <v>1.3994058150770643E-2</v>
      </c>
      <c r="D35" s="29">
        <v>1.8575342465753427E-2</v>
      </c>
      <c r="E35" s="33">
        <f t="shared" si="1"/>
        <v>1.8575342465753427E-4</v>
      </c>
      <c r="F35" s="32">
        <f t="shared" si="2"/>
        <v>1.3808304726113108E-2</v>
      </c>
      <c r="G35" s="29">
        <f t="shared" si="3"/>
        <v>0.69935567732644333</v>
      </c>
    </row>
    <row r="36" spans="1:7" x14ac:dyDescent="0.3">
      <c r="A36" s="1">
        <v>43430</v>
      </c>
      <c r="B36" s="7">
        <v>795.02050799999995</v>
      </c>
      <c r="C36" s="33">
        <f t="shared" si="0"/>
        <v>8.2932363741291867E-3</v>
      </c>
      <c r="D36" s="29">
        <v>1.865753424657534E-2</v>
      </c>
      <c r="E36" s="33">
        <f t="shared" si="1"/>
        <v>1.865753424657534E-4</v>
      </c>
      <c r="F36" s="32">
        <f t="shared" si="2"/>
        <v>8.1066610316634334E-3</v>
      </c>
      <c r="G36" s="29">
        <f t="shared" si="3"/>
        <v>0.41058185846183537</v>
      </c>
    </row>
    <row r="37" spans="1:7" x14ac:dyDescent="0.3">
      <c r="A37" s="1">
        <v>43431</v>
      </c>
      <c r="B37" s="7">
        <v>786.13537599999995</v>
      </c>
      <c r="C37" s="33">
        <f t="shared" si="0"/>
        <v>-1.1175978368598259E-2</v>
      </c>
      <c r="D37" s="29">
        <v>1.8547945205479453E-2</v>
      </c>
      <c r="E37" s="33">
        <f t="shared" si="1"/>
        <v>1.8547945205479453E-4</v>
      </c>
      <c r="F37" s="32">
        <f t="shared" si="2"/>
        <v>-1.1361457820653054E-2</v>
      </c>
      <c r="G37" s="29">
        <f t="shared" si="3"/>
        <v>-0.57542907599311544</v>
      </c>
    </row>
    <row r="38" spans="1:7" x14ac:dyDescent="0.3">
      <c r="A38" s="1">
        <v>43432</v>
      </c>
      <c r="B38" s="7">
        <v>788.68109100000004</v>
      </c>
      <c r="C38" s="33">
        <f t="shared" si="0"/>
        <v>3.2382654154977076E-3</v>
      </c>
      <c r="D38" s="29">
        <v>1.8493150684931507E-2</v>
      </c>
      <c r="E38" s="33">
        <f t="shared" si="1"/>
        <v>1.8493150684931506E-4</v>
      </c>
      <c r="F38" s="32">
        <f t="shared" si="2"/>
        <v>3.0533339086483927E-3</v>
      </c>
      <c r="G38" s="29">
        <f t="shared" si="3"/>
        <v>0.15464363266465053</v>
      </c>
    </row>
    <row r="39" spans="1:7" x14ac:dyDescent="0.3">
      <c r="A39" s="1">
        <v>43433</v>
      </c>
      <c r="B39" s="7">
        <v>790.82757600000002</v>
      </c>
      <c r="C39" s="33">
        <f t="shared" si="0"/>
        <v>2.721613367550591E-3</v>
      </c>
      <c r="D39" s="29">
        <v>1.8520547945205478E-2</v>
      </c>
      <c r="E39" s="33">
        <f t="shared" si="1"/>
        <v>1.8520547945205477E-4</v>
      </c>
      <c r="F39" s="32">
        <f t="shared" si="2"/>
        <v>2.5364078880985362E-3</v>
      </c>
      <c r="G39" s="29">
        <f t="shared" si="3"/>
        <v>0.12846263837172761</v>
      </c>
    </row>
    <row r="40" spans="1:7" x14ac:dyDescent="0.3">
      <c r="A40" s="1">
        <v>43434</v>
      </c>
      <c r="B40" s="7">
        <v>809.34655799999996</v>
      </c>
      <c r="C40" s="33">
        <f t="shared" si="0"/>
        <v>2.3417218319154737E-2</v>
      </c>
      <c r="D40" s="29">
        <v>1.8493150684931507E-2</v>
      </c>
      <c r="E40" s="33">
        <f t="shared" si="1"/>
        <v>1.8493150684931506E-4</v>
      </c>
      <c r="F40" s="32">
        <f t="shared" si="2"/>
        <v>2.3232286812305422E-2</v>
      </c>
      <c r="G40" s="29">
        <f t="shared" si="3"/>
        <v>1.1766565122752468</v>
      </c>
    </row>
    <row r="41" spans="1:7" x14ac:dyDescent="0.3">
      <c r="A41" s="1">
        <v>43437</v>
      </c>
      <c r="B41" s="7">
        <v>803.50628700000004</v>
      </c>
      <c r="C41" s="33">
        <f t="shared" si="0"/>
        <v>-7.2160324180929134E-3</v>
      </c>
      <c r="D41" s="29">
        <v>1.8547945205479453E-2</v>
      </c>
      <c r="E41" s="33">
        <f t="shared" si="1"/>
        <v>1.8547945205479453E-4</v>
      </c>
      <c r="F41" s="32">
        <f t="shared" si="2"/>
        <v>-7.4015118701477077E-3</v>
      </c>
      <c r="G41" s="29">
        <f t="shared" si="3"/>
        <v>-0.3748678385839716</v>
      </c>
    </row>
    <row r="42" spans="1:7" x14ac:dyDescent="0.3">
      <c r="A42" s="1">
        <v>43438</v>
      </c>
      <c r="B42" s="7">
        <v>822.17511000000002</v>
      </c>
      <c r="C42" s="33">
        <f t="shared" si="0"/>
        <v>2.3234196548358774E-2</v>
      </c>
      <c r="D42" s="29">
        <v>1.8520547945205478E-2</v>
      </c>
      <c r="E42" s="33">
        <f t="shared" si="1"/>
        <v>1.8520547945205477E-4</v>
      </c>
      <c r="F42" s="32">
        <f t="shared" si="2"/>
        <v>2.3048991068906718E-2</v>
      </c>
      <c r="G42" s="29">
        <f t="shared" si="3"/>
        <v>1.1673730469029022</v>
      </c>
    </row>
    <row r="43" spans="1:7" x14ac:dyDescent="0.3">
      <c r="A43" s="1">
        <v>43439</v>
      </c>
      <c r="B43" s="7">
        <v>795.02050799999995</v>
      </c>
      <c r="C43" s="33">
        <f t="shared" si="0"/>
        <v>-3.3027759743298565E-2</v>
      </c>
      <c r="D43" s="29">
        <v>1.8410958904109587E-2</v>
      </c>
      <c r="E43" s="33">
        <f t="shared" si="1"/>
        <v>1.8410958904109588E-4</v>
      </c>
      <c r="F43" s="32">
        <f t="shared" si="2"/>
        <v>-3.3211869332339661E-2</v>
      </c>
      <c r="G43" s="29">
        <f t="shared" si="3"/>
        <v>-1.6820971026422202</v>
      </c>
    </row>
    <row r="44" spans="1:7" x14ac:dyDescent="0.3">
      <c r="A44" s="1">
        <v>43440</v>
      </c>
      <c r="B44" s="7">
        <v>751.09393299999999</v>
      </c>
      <c r="C44" s="33">
        <f t="shared" si="0"/>
        <v>-5.5252128162711446E-2</v>
      </c>
      <c r="D44" s="29">
        <v>1.8383561643835616E-2</v>
      </c>
      <c r="E44" s="33">
        <f t="shared" si="1"/>
        <v>1.8383561643835618E-4</v>
      </c>
      <c r="F44" s="32">
        <f t="shared" si="2"/>
        <v>-5.5435963779149805E-2</v>
      </c>
      <c r="G44" s="29">
        <f t="shared" si="3"/>
        <v>-2.8076912239410499</v>
      </c>
    </row>
    <row r="45" spans="1:7" x14ac:dyDescent="0.3">
      <c r="A45" s="1">
        <v>43441</v>
      </c>
      <c r="B45" s="7">
        <v>750.095642</v>
      </c>
      <c r="C45" s="33">
        <f t="shared" si="0"/>
        <v>-1.3291160481254942E-3</v>
      </c>
      <c r="D45" s="29">
        <v>1.8328767123287671E-2</v>
      </c>
      <c r="E45" s="33">
        <f t="shared" si="1"/>
        <v>1.832876712328767E-4</v>
      </c>
      <c r="F45" s="32">
        <f t="shared" si="2"/>
        <v>-1.5124037193583709E-3</v>
      </c>
      <c r="G45" s="29">
        <f t="shared" si="3"/>
        <v>-7.6599419590057047E-2</v>
      </c>
    </row>
    <row r="46" spans="1:7" x14ac:dyDescent="0.3">
      <c r="A46" s="1">
        <v>43444</v>
      </c>
      <c r="B46" s="7">
        <v>732.07574499999998</v>
      </c>
      <c r="C46" s="33">
        <f t="shared" si="0"/>
        <v>-2.4023465796912356E-2</v>
      </c>
      <c r="D46" s="29">
        <v>1.8383561643835616E-2</v>
      </c>
      <c r="E46" s="33">
        <f t="shared" si="1"/>
        <v>1.8383561643835618E-4</v>
      </c>
      <c r="F46" s="32">
        <f t="shared" si="2"/>
        <v>-2.4207301413350712E-2</v>
      </c>
      <c r="G46" s="29">
        <f t="shared" si="3"/>
        <v>-1.2260385334749733</v>
      </c>
    </row>
    <row r="47" spans="1:7" x14ac:dyDescent="0.3">
      <c r="A47" s="1">
        <v>43445</v>
      </c>
      <c r="B47" s="7">
        <v>733.323669</v>
      </c>
      <c r="C47" s="33">
        <f t="shared" si="0"/>
        <v>1.7046378172247897E-3</v>
      </c>
      <c r="D47" s="29">
        <v>1.8383561643835616E-2</v>
      </c>
      <c r="E47" s="33">
        <f t="shared" si="1"/>
        <v>1.8383561643835618E-4</v>
      </c>
      <c r="F47" s="32">
        <f t="shared" si="2"/>
        <v>1.5208022007864336E-3</v>
      </c>
      <c r="G47" s="29">
        <f t="shared" si="3"/>
        <v>7.7024781412825108E-2</v>
      </c>
    </row>
    <row r="48" spans="1:7" x14ac:dyDescent="0.3">
      <c r="A48" s="1">
        <v>43446</v>
      </c>
      <c r="B48" s="7">
        <v>738.76458700000001</v>
      </c>
      <c r="C48" s="33">
        <f t="shared" si="0"/>
        <v>7.4195314156701667E-3</v>
      </c>
      <c r="D48" s="29">
        <v>1.8356164383561645E-2</v>
      </c>
      <c r="E48" s="33">
        <f t="shared" si="1"/>
        <v>1.8356164383561647E-4</v>
      </c>
      <c r="F48" s="32">
        <f t="shared" si="2"/>
        <v>7.2359697718345503E-3</v>
      </c>
      <c r="G48" s="29">
        <f t="shared" si="3"/>
        <v>0.36648355039015018</v>
      </c>
    </row>
    <row r="49" spans="1:7" x14ac:dyDescent="0.3">
      <c r="A49" s="1">
        <v>43447</v>
      </c>
      <c r="B49" s="7">
        <v>749.34686299999998</v>
      </c>
      <c r="C49" s="33">
        <f t="shared" si="0"/>
        <v>1.4324287041116629E-2</v>
      </c>
      <c r="D49" s="29">
        <v>1.8356164383561645E-2</v>
      </c>
      <c r="E49" s="33">
        <f t="shared" si="1"/>
        <v>1.8356164383561647E-4</v>
      </c>
      <c r="F49" s="32">
        <f t="shared" si="2"/>
        <v>1.4140725397281012E-2</v>
      </c>
      <c r="G49" s="29">
        <f t="shared" si="3"/>
        <v>0.7161919427662039</v>
      </c>
    </row>
    <row r="50" spans="1:7" x14ac:dyDescent="0.3">
      <c r="A50" s="1">
        <v>43448</v>
      </c>
      <c r="B50" s="7">
        <v>724.98767099999998</v>
      </c>
      <c r="C50" s="33">
        <f t="shared" si="0"/>
        <v>-3.2507231567605842E-2</v>
      </c>
      <c r="D50" s="29">
        <v>1.8301369863013697E-2</v>
      </c>
      <c r="E50" s="33">
        <f t="shared" si="1"/>
        <v>1.8301369863013697E-4</v>
      </c>
      <c r="F50" s="32">
        <f t="shared" si="2"/>
        <v>-3.2690245266235977E-2</v>
      </c>
      <c r="G50" s="29">
        <f t="shared" si="3"/>
        <v>-1.65567816423555</v>
      </c>
    </row>
    <row r="51" spans="1:7" x14ac:dyDescent="0.3">
      <c r="A51" s="1">
        <v>43451</v>
      </c>
      <c r="B51" s="7">
        <v>744.40521200000001</v>
      </c>
      <c r="C51" s="33">
        <f t="shared" si="0"/>
        <v>2.6783270635784409E-2</v>
      </c>
      <c r="D51" s="29">
        <v>1.8383561643835616E-2</v>
      </c>
      <c r="E51" s="33">
        <f t="shared" si="1"/>
        <v>1.8383561643835618E-4</v>
      </c>
      <c r="F51" s="32">
        <f t="shared" si="2"/>
        <v>2.6599435019346054E-2</v>
      </c>
      <c r="G51" s="29">
        <f t="shared" si="3"/>
        <v>1.3471940447023922</v>
      </c>
    </row>
    <row r="52" spans="1:7" x14ac:dyDescent="0.3">
      <c r="A52" s="1">
        <v>43452</v>
      </c>
      <c r="B52" s="7">
        <v>734.47180200000003</v>
      </c>
      <c r="C52" s="33">
        <f t="shared" si="0"/>
        <v>-1.334408980468017E-2</v>
      </c>
      <c r="D52" s="29">
        <v>1.8356164383561645E-2</v>
      </c>
      <c r="E52" s="33">
        <f t="shared" si="1"/>
        <v>1.8356164383561647E-4</v>
      </c>
      <c r="F52" s="32">
        <f t="shared" si="2"/>
        <v>-1.3527651448515787E-2</v>
      </c>
      <c r="G52" s="29">
        <f t="shared" si="3"/>
        <v>-0.68514129931689816</v>
      </c>
    </row>
    <row r="53" spans="1:7" x14ac:dyDescent="0.3">
      <c r="A53" s="1">
        <v>43453</v>
      </c>
      <c r="B53" s="7">
        <v>733.12402299999997</v>
      </c>
      <c r="C53" s="33">
        <f t="shared" si="0"/>
        <v>-1.8350316463205207E-3</v>
      </c>
      <c r="D53" s="29">
        <v>1.821917808219178E-2</v>
      </c>
      <c r="E53" s="33">
        <f t="shared" si="1"/>
        <v>1.8219178082191782E-4</v>
      </c>
      <c r="F53" s="32">
        <f t="shared" si="2"/>
        <v>-2.0172234271424385E-3</v>
      </c>
      <c r="G53" s="29">
        <f t="shared" si="3"/>
        <v>-0.10216725978968763</v>
      </c>
    </row>
    <row r="54" spans="1:7" x14ac:dyDescent="0.3">
      <c r="A54" s="1">
        <v>43454</v>
      </c>
      <c r="B54" s="7">
        <v>724.38861099999997</v>
      </c>
      <c r="C54" s="33">
        <f t="shared" si="0"/>
        <v>-1.1915326364908925E-2</v>
      </c>
      <c r="D54" s="29">
        <v>1.8164383561643835E-2</v>
      </c>
      <c r="E54" s="33">
        <f t="shared" si="1"/>
        <v>1.8164383561643834E-4</v>
      </c>
      <c r="F54" s="32">
        <f t="shared" si="2"/>
        <v>-1.2096970200525362E-2</v>
      </c>
      <c r="G54" s="29">
        <f t="shared" si="3"/>
        <v>-0.61268091601333319</v>
      </c>
    </row>
    <row r="55" spans="1:7" x14ac:dyDescent="0.3">
      <c r="A55" s="1">
        <v>43455</v>
      </c>
      <c r="B55" s="7">
        <v>719.44689900000003</v>
      </c>
      <c r="C55" s="33">
        <f t="shared" si="0"/>
        <v>-6.8219073643055088E-3</v>
      </c>
      <c r="D55" s="29">
        <v>1.8164383561643835E-2</v>
      </c>
      <c r="E55" s="33">
        <f t="shared" si="1"/>
        <v>1.8164383561643834E-4</v>
      </c>
      <c r="F55" s="32">
        <f t="shared" si="2"/>
        <v>-7.0035511999219473E-3</v>
      </c>
      <c r="G55" s="29">
        <f t="shared" si="3"/>
        <v>-0.35471213811274038</v>
      </c>
    </row>
    <row r="56" spans="1:7" x14ac:dyDescent="0.3">
      <c r="A56" s="1">
        <v>43458</v>
      </c>
      <c r="B56" s="7">
        <v>714.20568800000001</v>
      </c>
      <c r="C56" s="33">
        <f t="shared" si="0"/>
        <v>-7.2850560719423174E-3</v>
      </c>
      <c r="D56" s="29">
        <v>1.8246575342465755E-2</v>
      </c>
      <c r="E56" s="33">
        <f t="shared" si="1"/>
        <v>1.8246575342465755E-4</v>
      </c>
      <c r="F56" s="32">
        <f t="shared" si="2"/>
        <v>-7.4675218253669748E-3</v>
      </c>
      <c r="G56" s="29">
        <f t="shared" si="3"/>
        <v>-0.37821107570527851</v>
      </c>
    </row>
    <row r="57" spans="1:7" x14ac:dyDescent="0.3">
      <c r="A57" s="1">
        <v>43460</v>
      </c>
      <c r="B57" s="7">
        <v>717.300476</v>
      </c>
      <c r="C57" s="33">
        <f t="shared" si="0"/>
        <v>4.3331886765931131E-3</v>
      </c>
      <c r="D57" s="29">
        <v>1.8246575342465755E-2</v>
      </c>
      <c r="E57" s="33">
        <f t="shared" si="1"/>
        <v>1.8246575342465755E-4</v>
      </c>
      <c r="F57" s="32">
        <f t="shared" si="2"/>
        <v>4.1507229231684557E-3</v>
      </c>
      <c r="G57" s="29">
        <f t="shared" si="3"/>
        <v>0.21022360810427934</v>
      </c>
    </row>
    <row r="58" spans="1:7" x14ac:dyDescent="0.3">
      <c r="A58" s="1">
        <v>43461</v>
      </c>
      <c r="B58" s="7">
        <v>710.66156000000001</v>
      </c>
      <c r="C58" s="33">
        <f t="shared" si="0"/>
        <v>-9.2554183666817957E-3</v>
      </c>
      <c r="D58" s="29">
        <v>1.8273972602739726E-2</v>
      </c>
      <c r="E58" s="33">
        <f t="shared" si="1"/>
        <v>1.8273972602739726E-4</v>
      </c>
      <c r="F58" s="32">
        <f t="shared" si="2"/>
        <v>-9.4381580927091931E-3</v>
      </c>
      <c r="G58" s="29">
        <f t="shared" si="3"/>
        <v>-0.47801881379095973</v>
      </c>
    </row>
    <row r="59" spans="1:7" x14ac:dyDescent="0.3">
      <c r="A59" s="1">
        <v>43462</v>
      </c>
      <c r="B59" s="7">
        <v>722.74139400000001</v>
      </c>
      <c r="C59" s="33">
        <f t="shared" si="0"/>
        <v>1.6998012387218476E-2</v>
      </c>
      <c r="D59" s="29">
        <v>1.8273972602739726E-2</v>
      </c>
      <c r="E59" s="33">
        <f t="shared" si="1"/>
        <v>1.8273972602739726E-4</v>
      </c>
      <c r="F59" s="32">
        <f t="shared" si="2"/>
        <v>1.681527266119108E-2</v>
      </c>
      <c r="G59" s="29">
        <f t="shared" si="3"/>
        <v>0.85165099080967266</v>
      </c>
    </row>
    <row r="60" spans="1:7" x14ac:dyDescent="0.3">
      <c r="A60" s="1">
        <v>43465</v>
      </c>
      <c r="B60" s="7">
        <v>731.72637899999995</v>
      </c>
      <c r="C60" s="33">
        <f t="shared" si="0"/>
        <v>1.243181181345196E-2</v>
      </c>
      <c r="D60" s="29">
        <v>1.8273972602739726E-2</v>
      </c>
      <c r="E60" s="33">
        <f t="shared" si="1"/>
        <v>1.8273972602739726E-4</v>
      </c>
      <c r="F60" s="32">
        <f t="shared" si="2"/>
        <v>1.2249072087424562E-2</v>
      </c>
      <c r="G60" s="29">
        <f t="shared" si="3"/>
        <v>0.62038449152422526</v>
      </c>
    </row>
    <row r="61" spans="1:7" x14ac:dyDescent="0.3">
      <c r="A61" s="1">
        <v>43466</v>
      </c>
      <c r="B61" s="7">
        <v>731.92602499999998</v>
      </c>
      <c r="C61" s="33">
        <f t="shared" si="0"/>
        <v>2.7284242543349629E-4</v>
      </c>
      <c r="D61" s="29">
        <v>1.8273972602739726E-2</v>
      </c>
      <c r="E61" s="33">
        <f t="shared" si="1"/>
        <v>1.8273972602739726E-4</v>
      </c>
      <c r="F61" s="32">
        <f t="shared" si="2"/>
        <v>9.0102699406099034E-5</v>
      </c>
      <c r="G61" s="29">
        <f t="shared" si="3"/>
        <v>4.5634736212713236E-3</v>
      </c>
    </row>
    <row r="62" spans="1:7" x14ac:dyDescent="0.3">
      <c r="A62" s="1">
        <v>43467</v>
      </c>
      <c r="B62" s="7">
        <v>723.14068599999996</v>
      </c>
      <c r="C62" s="33">
        <f t="shared" si="0"/>
        <v>-1.2003042247336433E-2</v>
      </c>
      <c r="D62" s="29">
        <v>1.8027397260273973E-2</v>
      </c>
      <c r="E62" s="33">
        <f t="shared" si="1"/>
        <v>1.8027397260273972E-4</v>
      </c>
      <c r="F62" s="32">
        <f t="shared" si="2"/>
        <v>-1.2183316219939172E-2</v>
      </c>
      <c r="G62" s="29">
        <f t="shared" si="3"/>
        <v>-0.61705412330339171</v>
      </c>
    </row>
    <row r="63" spans="1:7" x14ac:dyDescent="0.3">
      <c r="A63" s="1">
        <v>43468</v>
      </c>
      <c r="B63" s="7">
        <v>714.70483400000001</v>
      </c>
      <c r="C63" s="33">
        <f t="shared" si="0"/>
        <v>-1.1665575127105979E-2</v>
      </c>
      <c r="D63" s="29">
        <v>1.8164383561643835E-2</v>
      </c>
      <c r="E63" s="33">
        <f t="shared" si="1"/>
        <v>1.8164383561643834E-4</v>
      </c>
      <c r="F63" s="32">
        <f t="shared" si="2"/>
        <v>-1.1847218962722417E-2</v>
      </c>
      <c r="G63" s="29">
        <f t="shared" si="3"/>
        <v>-0.60003164808788789</v>
      </c>
    </row>
    <row r="64" spans="1:7" x14ac:dyDescent="0.3">
      <c r="A64" s="1">
        <v>43469</v>
      </c>
      <c r="B64" s="7">
        <v>724.63818400000002</v>
      </c>
      <c r="C64" s="33">
        <f t="shared" si="0"/>
        <v>1.3898534790097724E-2</v>
      </c>
      <c r="D64" s="29">
        <v>1.8109589041095893E-2</v>
      </c>
      <c r="E64" s="33">
        <f t="shared" si="1"/>
        <v>1.8109589041095893E-4</v>
      </c>
      <c r="F64" s="32">
        <f t="shared" si="2"/>
        <v>1.3717438899686765E-2</v>
      </c>
      <c r="G64" s="29">
        <f t="shared" si="3"/>
        <v>0.69475355325352606</v>
      </c>
    </row>
    <row r="65" spans="1:7" x14ac:dyDescent="0.3">
      <c r="A65" s="1">
        <v>43472</v>
      </c>
      <c r="B65" s="7">
        <v>723.54003899999998</v>
      </c>
      <c r="C65" s="33">
        <f t="shared" si="0"/>
        <v>-1.5154390484065977E-3</v>
      </c>
      <c r="D65" s="29">
        <v>1.8136986301369864E-2</v>
      </c>
      <c r="E65" s="33">
        <f t="shared" si="1"/>
        <v>1.8136986301369864E-4</v>
      </c>
      <c r="F65" s="32">
        <f t="shared" si="2"/>
        <v>-1.6968089114202964E-3</v>
      </c>
      <c r="G65" s="29">
        <f t="shared" si="3"/>
        <v>-8.593907572851793E-2</v>
      </c>
    </row>
    <row r="66" spans="1:7" x14ac:dyDescent="0.3">
      <c r="A66" s="1">
        <v>43473</v>
      </c>
      <c r="B66" s="7">
        <v>745.30364999999995</v>
      </c>
      <c r="C66" s="33">
        <f t="shared" si="0"/>
        <v>3.0079345754077846E-2</v>
      </c>
      <c r="D66" s="29">
        <v>1.8164383561643835E-2</v>
      </c>
      <c r="E66" s="33">
        <f t="shared" si="1"/>
        <v>1.8164383561643834E-4</v>
      </c>
      <c r="F66" s="32">
        <f t="shared" si="2"/>
        <v>2.9897701918461406E-2</v>
      </c>
      <c r="G66" s="29">
        <f t="shared" si="3"/>
        <v>1.5142429132627768</v>
      </c>
    </row>
    <row r="67" spans="1:7" x14ac:dyDescent="0.3">
      <c r="A67" s="1">
        <v>43474</v>
      </c>
      <c r="B67" s="7">
        <v>755.98577899999998</v>
      </c>
      <c r="C67" s="33">
        <f t="shared" si="0"/>
        <v>1.4332586456540274E-2</v>
      </c>
      <c r="D67" s="29">
        <v>1.8136986301369864E-2</v>
      </c>
      <c r="E67" s="33">
        <f t="shared" ref="E67:E130" si="4">D67/100</f>
        <v>1.8136986301369864E-4</v>
      </c>
      <c r="F67" s="32">
        <f t="shared" si="2"/>
        <v>1.4151216593526575E-2</v>
      </c>
      <c r="G67" s="29">
        <f t="shared" si="3"/>
        <v>0.71672329529656953</v>
      </c>
    </row>
    <row r="68" spans="1:7" x14ac:dyDescent="0.3">
      <c r="A68" s="1">
        <v>43475</v>
      </c>
      <c r="B68" s="7">
        <v>775.65289299999995</v>
      </c>
      <c r="C68" s="33">
        <f t="shared" ref="C68:C131" si="5">(B68-B67)/B67</f>
        <v>2.6015190425956371E-2</v>
      </c>
      <c r="D68" s="29">
        <v>1.8191780821917806E-2</v>
      </c>
      <c r="E68" s="33">
        <f t="shared" si="4"/>
        <v>1.8191780821917805E-4</v>
      </c>
      <c r="F68" s="32">
        <f t="shared" ref="F68:F131" si="6">C68-E68</f>
        <v>2.5833272617737192E-2</v>
      </c>
      <c r="G68" s="29">
        <f t="shared" ref="G68:G131" si="7">F68/_xlfn.STDEV.S($F$3:$F$242)</f>
        <v>1.3083898586746954</v>
      </c>
    </row>
    <row r="69" spans="1:7" x14ac:dyDescent="0.3">
      <c r="A69" s="1">
        <v>43476</v>
      </c>
      <c r="B69" s="7">
        <v>768.56475799999998</v>
      </c>
      <c r="C69" s="33">
        <f t="shared" si="5"/>
        <v>-9.1382821671496892E-3</v>
      </c>
      <c r="D69" s="29">
        <v>1.8164383561643835E-2</v>
      </c>
      <c r="E69" s="33">
        <f t="shared" si="4"/>
        <v>1.8164383561643834E-4</v>
      </c>
      <c r="F69" s="32">
        <f t="shared" si="6"/>
        <v>-9.3199260027661268E-3</v>
      </c>
      <c r="G69" s="29">
        <f t="shared" si="7"/>
        <v>-0.47203065775124797</v>
      </c>
    </row>
    <row r="70" spans="1:7" x14ac:dyDescent="0.3">
      <c r="A70" s="1">
        <v>43479</v>
      </c>
      <c r="B70" s="7">
        <v>768.91418499999997</v>
      </c>
      <c r="C70" s="33">
        <f t="shared" si="5"/>
        <v>4.5464874151826708E-4</v>
      </c>
      <c r="D70" s="29">
        <v>1.8191780821917806E-2</v>
      </c>
      <c r="E70" s="33">
        <f t="shared" si="4"/>
        <v>1.8191780821917805E-4</v>
      </c>
      <c r="F70" s="32">
        <f t="shared" si="6"/>
        <v>2.7273093329908905E-4</v>
      </c>
      <c r="G70" s="29">
        <f t="shared" si="7"/>
        <v>1.3813131327016103E-2</v>
      </c>
    </row>
    <row r="71" spans="1:7" x14ac:dyDescent="0.3">
      <c r="A71" s="1">
        <v>43480</v>
      </c>
      <c r="B71" s="7">
        <v>785.23687700000005</v>
      </c>
      <c r="C71" s="33">
        <f t="shared" si="5"/>
        <v>2.1228236282310325E-2</v>
      </c>
      <c r="D71" s="29">
        <v>1.8164383561643835E-2</v>
      </c>
      <c r="E71" s="33">
        <f t="shared" si="4"/>
        <v>1.8164383561643834E-4</v>
      </c>
      <c r="F71" s="32">
        <f t="shared" si="6"/>
        <v>2.1046592446693886E-2</v>
      </c>
      <c r="G71" s="29">
        <f t="shared" si="7"/>
        <v>1.0659566259524798</v>
      </c>
    </row>
    <row r="72" spans="1:7" x14ac:dyDescent="0.3">
      <c r="A72" s="1">
        <v>43481</v>
      </c>
      <c r="B72" s="7">
        <v>786.98394800000005</v>
      </c>
      <c r="C72" s="33">
        <f t="shared" si="5"/>
        <v>2.2248967810512103E-3</v>
      </c>
      <c r="D72" s="29">
        <v>1.8246575342465755E-2</v>
      </c>
      <c r="E72" s="33">
        <f t="shared" si="4"/>
        <v>1.8246575342465755E-4</v>
      </c>
      <c r="F72" s="32">
        <f t="shared" si="6"/>
        <v>2.0424310276265529E-3</v>
      </c>
      <c r="G72" s="29">
        <f t="shared" si="7"/>
        <v>0.1034439609387435</v>
      </c>
    </row>
    <row r="73" spans="1:7" x14ac:dyDescent="0.3">
      <c r="A73" s="1">
        <v>43482</v>
      </c>
      <c r="B73" s="7">
        <v>773.70617700000003</v>
      </c>
      <c r="C73" s="33">
        <f t="shared" si="5"/>
        <v>-1.6871717693535508E-2</v>
      </c>
      <c r="D73" s="29">
        <v>1.8191780821917806E-2</v>
      </c>
      <c r="E73" s="33">
        <f t="shared" si="4"/>
        <v>1.8191780821917805E-4</v>
      </c>
      <c r="F73" s="32">
        <f t="shared" si="6"/>
        <v>-1.7053635501754687E-2</v>
      </c>
      <c r="G73" s="29">
        <f t="shared" si="7"/>
        <v>-0.86372346524576815</v>
      </c>
    </row>
    <row r="74" spans="1:7" x14ac:dyDescent="0.3">
      <c r="A74" s="1">
        <v>43483</v>
      </c>
      <c r="B74" s="7">
        <v>768.76440400000001</v>
      </c>
      <c r="C74" s="33">
        <f t="shared" si="5"/>
        <v>-6.387144302196791E-3</v>
      </c>
      <c r="D74" s="29">
        <v>1.8082191780821918E-2</v>
      </c>
      <c r="E74" s="33">
        <f t="shared" si="4"/>
        <v>1.8082191780821919E-4</v>
      </c>
      <c r="F74" s="32">
        <f t="shared" si="6"/>
        <v>-6.5679662200050105E-3</v>
      </c>
      <c r="G74" s="29">
        <f t="shared" si="7"/>
        <v>-0.33265086160520896</v>
      </c>
    </row>
    <row r="75" spans="1:7" x14ac:dyDescent="0.3">
      <c r="A75" s="1">
        <v>43486</v>
      </c>
      <c r="B75" s="7">
        <v>774.90417500000001</v>
      </c>
      <c r="C75" s="33">
        <f t="shared" si="5"/>
        <v>7.9865443405727661E-3</v>
      </c>
      <c r="D75" s="29">
        <v>1.7972602739726028E-2</v>
      </c>
      <c r="E75" s="33">
        <f t="shared" si="4"/>
        <v>1.7972602739726028E-4</v>
      </c>
      <c r="F75" s="32">
        <f t="shared" si="6"/>
        <v>7.8068183131755056E-3</v>
      </c>
      <c r="G75" s="29">
        <f t="shared" si="7"/>
        <v>0.3953955838510958</v>
      </c>
    </row>
    <row r="76" spans="1:7" x14ac:dyDescent="0.3">
      <c r="A76" s="1">
        <v>43487</v>
      </c>
      <c r="B76" s="7">
        <v>787.63287400000002</v>
      </c>
      <c r="C76" s="33">
        <f t="shared" si="5"/>
        <v>1.6426158756984378E-2</v>
      </c>
      <c r="D76" s="29">
        <v>1.7972602739726028E-2</v>
      </c>
      <c r="E76" s="33">
        <f t="shared" si="4"/>
        <v>1.7972602739726028E-4</v>
      </c>
      <c r="F76" s="32">
        <f t="shared" si="6"/>
        <v>1.6246432729587118E-2</v>
      </c>
      <c r="G76" s="29">
        <f t="shared" si="7"/>
        <v>0.82284068834691704</v>
      </c>
    </row>
    <row r="77" spans="1:7" x14ac:dyDescent="0.3">
      <c r="A77" s="1">
        <v>43488</v>
      </c>
      <c r="B77" s="7">
        <v>781.79260299999999</v>
      </c>
      <c r="C77" s="33">
        <f t="shared" si="5"/>
        <v>-7.4149660238788228E-3</v>
      </c>
      <c r="D77" s="29">
        <v>1.8027397260273973E-2</v>
      </c>
      <c r="E77" s="33">
        <f t="shared" si="4"/>
        <v>1.8027397260273972E-4</v>
      </c>
      <c r="F77" s="32">
        <f t="shared" si="6"/>
        <v>-7.5952399964815624E-3</v>
      </c>
      <c r="G77" s="29">
        <f t="shared" si="7"/>
        <v>-0.3846796777414011</v>
      </c>
    </row>
    <row r="78" spans="1:7" x14ac:dyDescent="0.3">
      <c r="A78" s="1">
        <v>43489</v>
      </c>
      <c r="B78" s="7">
        <v>787.48309300000005</v>
      </c>
      <c r="C78" s="33">
        <f t="shared" si="5"/>
        <v>7.2787718611863972E-3</v>
      </c>
      <c r="D78" s="29">
        <v>1.8000000000000002E-2</v>
      </c>
      <c r="E78" s="33">
        <f t="shared" si="4"/>
        <v>1.8000000000000001E-4</v>
      </c>
      <c r="F78" s="32">
        <f t="shared" si="6"/>
        <v>7.0987718611863976E-3</v>
      </c>
      <c r="G78" s="29">
        <f t="shared" si="7"/>
        <v>0.35953482354552463</v>
      </c>
    </row>
    <row r="79" spans="1:7" x14ac:dyDescent="0.3">
      <c r="A79" s="1">
        <v>43490</v>
      </c>
      <c r="B79" s="7">
        <v>784.83758499999999</v>
      </c>
      <c r="C79" s="33">
        <f t="shared" si="5"/>
        <v>-3.3594473627639688E-3</v>
      </c>
      <c r="D79" s="29">
        <v>1.8027397260273973E-2</v>
      </c>
      <c r="E79" s="33">
        <f t="shared" si="4"/>
        <v>1.8027397260273972E-4</v>
      </c>
      <c r="F79" s="32">
        <f t="shared" si="6"/>
        <v>-3.5397213353667084E-3</v>
      </c>
      <c r="G79" s="29">
        <f t="shared" si="7"/>
        <v>-0.17927792449139271</v>
      </c>
    </row>
    <row r="80" spans="1:7" x14ac:dyDescent="0.3">
      <c r="A80" s="1">
        <v>43493</v>
      </c>
      <c r="B80" s="7">
        <v>754.33850099999995</v>
      </c>
      <c r="C80" s="33">
        <f t="shared" si="5"/>
        <v>-3.8860376443363168E-2</v>
      </c>
      <c r="D80" s="29">
        <v>1.8000000000000002E-2</v>
      </c>
      <c r="E80" s="33">
        <f t="shared" si="4"/>
        <v>1.8000000000000001E-4</v>
      </c>
      <c r="F80" s="32">
        <f t="shared" si="6"/>
        <v>-3.9040376443363167E-2</v>
      </c>
      <c r="G80" s="29">
        <f t="shared" si="7"/>
        <v>-1.977296232389355</v>
      </c>
    </row>
    <row r="81" spans="1:7" x14ac:dyDescent="0.3">
      <c r="A81" s="1">
        <v>43494</v>
      </c>
      <c r="B81" s="7">
        <v>761.62640399999998</v>
      </c>
      <c r="C81" s="33">
        <f t="shared" si="5"/>
        <v>9.6613164916529021E-3</v>
      </c>
      <c r="D81" s="29">
        <v>1.7972602739726028E-2</v>
      </c>
      <c r="E81" s="33">
        <f t="shared" si="4"/>
        <v>1.7972602739726028E-4</v>
      </c>
      <c r="F81" s="32">
        <f t="shared" si="6"/>
        <v>9.4815904642556424E-3</v>
      </c>
      <c r="G81" s="29">
        <f t="shared" si="7"/>
        <v>0.48021855345656245</v>
      </c>
    </row>
    <row r="82" spans="1:7" x14ac:dyDescent="0.3">
      <c r="A82" s="1">
        <v>43495</v>
      </c>
      <c r="B82" s="7">
        <v>777.00067100000001</v>
      </c>
      <c r="C82" s="33">
        <f t="shared" si="5"/>
        <v>2.0186100323276123E-2</v>
      </c>
      <c r="D82" s="29">
        <v>1.8000000000000002E-2</v>
      </c>
      <c r="E82" s="33">
        <f t="shared" si="4"/>
        <v>1.8000000000000001E-4</v>
      </c>
      <c r="F82" s="32">
        <f t="shared" si="6"/>
        <v>2.0006100323276124E-2</v>
      </c>
      <c r="G82" s="29">
        <f t="shared" si="7"/>
        <v>1.0132583340072316</v>
      </c>
    </row>
    <row r="83" spans="1:7" x14ac:dyDescent="0.3">
      <c r="A83" s="1">
        <v>43496</v>
      </c>
      <c r="B83" s="7">
        <v>786.48480199999995</v>
      </c>
      <c r="C83" s="33">
        <f t="shared" si="5"/>
        <v>1.2206078262189729E-2</v>
      </c>
      <c r="D83" s="29">
        <v>1.8027397260273973E-2</v>
      </c>
      <c r="E83" s="33">
        <f t="shared" si="4"/>
        <v>1.8027397260273972E-4</v>
      </c>
      <c r="F83" s="32">
        <f t="shared" si="6"/>
        <v>1.2025804289586989E-2</v>
      </c>
      <c r="G83" s="29">
        <f t="shared" si="7"/>
        <v>0.60907654278765122</v>
      </c>
    </row>
    <row r="84" spans="1:7" x14ac:dyDescent="0.3">
      <c r="A84" s="1">
        <v>43497</v>
      </c>
      <c r="B84" s="7">
        <v>796.46807899999999</v>
      </c>
      <c r="C84" s="33">
        <f t="shared" si="5"/>
        <v>1.2693540898200401E-2</v>
      </c>
      <c r="D84" s="29">
        <v>1.7945205479452053E-2</v>
      </c>
      <c r="E84" s="33">
        <f t="shared" si="4"/>
        <v>1.7945205479452054E-4</v>
      </c>
      <c r="F84" s="32">
        <f t="shared" si="6"/>
        <v>1.2514088843405881E-2</v>
      </c>
      <c r="G84" s="29">
        <f t="shared" si="7"/>
        <v>0.6338069192992779</v>
      </c>
    </row>
    <row r="85" spans="1:7" x14ac:dyDescent="0.3">
      <c r="A85" s="1">
        <v>43500</v>
      </c>
      <c r="B85" s="7">
        <v>762.674622</v>
      </c>
      <c r="C85" s="33">
        <f t="shared" si="5"/>
        <v>-4.2429141720819664E-2</v>
      </c>
      <c r="D85" s="29">
        <v>1.8027397260273973E-2</v>
      </c>
      <c r="E85" s="33">
        <f t="shared" si="4"/>
        <v>1.8027397260273972E-4</v>
      </c>
      <c r="F85" s="32">
        <f t="shared" si="6"/>
        <v>-4.2609415693422407E-2</v>
      </c>
      <c r="G85" s="29">
        <f t="shared" si="7"/>
        <v>-2.158059035038804</v>
      </c>
    </row>
    <row r="86" spans="1:7" x14ac:dyDescent="0.3">
      <c r="A86" s="1">
        <v>43501</v>
      </c>
      <c r="B86" s="7">
        <v>742.25872800000002</v>
      </c>
      <c r="C86" s="33">
        <f t="shared" si="5"/>
        <v>-2.6768812559230509E-2</v>
      </c>
      <c r="D86" s="29">
        <v>1.8000000000000002E-2</v>
      </c>
      <c r="E86" s="33">
        <f t="shared" si="4"/>
        <v>1.8000000000000001E-4</v>
      </c>
      <c r="F86" s="32">
        <f t="shared" si="6"/>
        <v>-2.6948812559230508E-2</v>
      </c>
      <c r="G86" s="29">
        <f t="shared" si="7"/>
        <v>-1.3648891326147023</v>
      </c>
    </row>
    <row r="87" spans="1:7" x14ac:dyDescent="0.3">
      <c r="A87" s="1">
        <v>43502</v>
      </c>
      <c r="B87" s="7">
        <v>758.58142099999998</v>
      </c>
      <c r="C87" s="33">
        <f t="shared" si="5"/>
        <v>2.1990570651801024E-2</v>
      </c>
      <c r="D87" s="29">
        <v>1.7917808219178082E-2</v>
      </c>
      <c r="E87" s="33">
        <f t="shared" si="4"/>
        <v>1.7917808219178083E-4</v>
      </c>
      <c r="F87" s="32">
        <f t="shared" si="6"/>
        <v>2.1811392569609244E-2</v>
      </c>
      <c r="G87" s="29">
        <f t="shared" si="7"/>
        <v>1.1046918160130903</v>
      </c>
    </row>
    <row r="88" spans="1:7" x14ac:dyDescent="0.3">
      <c r="A88" s="1">
        <v>43503</v>
      </c>
      <c r="B88" s="7">
        <v>777.15039100000001</v>
      </c>
      <c r="C88" s="33">
        <f t="shared" si="5"/>
        <v>2.4478545724889347E-2</v>
      </c>
      <c r="D88" s="29">
        <v>1.7726027397260272E-2</v>
      </c>
      <c r="E88" s="33">
        <f t="shared" si="4"/>
        <v>1.7726027397260271E-4</v>
      </c>
      <c r="F88" s="32">
        <f t="shared" si="6"/>
        <v>2.4301285450916744E-2</v>
      </c>
      <c r="G88" s="29">
        <f t="shared" si="7"/>
        <v>1.2307985870480644</v>
      </c>
    </row>
    <row r="89" spans="1:7" x14ac:dyDescent="0.3">
      <c r="A89" s="1">
        <v>43504</v>
      </c>
      <c r="B89" s="7">
        <v>759.87933299999997</v>
      </c>
      <c r="C89" s="33">
        <f t="shared" si="5"/>
        <v>-2.2223572425636263E-2</v>
      </c>
      <c r="D89" s="29">
        <v>1.7479452054794519E-2</v>
      </c>
      <c r="E89" s="33">
        <f t="shared" si="4"/>
        <v>1.747945205479452E-4</v>
      </c>
      <c r="F89" s="32">
        <f t="shared" si="6"/>
        <v>-2.2398366946184207E-2</v>
      </c>
      <c r="G89" s="29">
        <f t="shared" si="7"/>
        <v>-1.1344205822045359</v>
      </c>
    </row>
    <row r="90" spans="1:7" x14ac:dyDescent="0.3">
      <c r="A90" s="1">
        <v>43507</v>
      </c>
      <c r="B90" s="7">
        <v>761.87597700000003</v>
      </c>
      <c r="C90" s="33">
        <f t="shared" si="5"/>
        <v>2.6275803450494161E-3</v>
      </c>
      <c r="D90" s="29">
        <v>1.7452054794520548E-2</v>
      </c>
      <c r="E90" s="33">
        <f t="shared" si="4"/>
        <v>1.7452054794520549E-4</v>
      </c>
      <c r="F90" s="32">
        <f t="shared" si="6"/>
        <v>2.4530597971042108E-3</v>
      </c>
      <c r="G90" s="29">
        <f t="shared" si="7"/>
        <v>0.12424126856657193</v>
      </c>
    </row>
    <row r="91" spans="1:7" x14ac:dyDescent="0.3">
      <c r="A91" s="1">
        <v>43508</v>
      </c>
      <c r="B91" s="7">
        <v>766.61804199999995</v>
      </c>
      <c r="C91" s="33">
        <f t="shared" si="5"/>
        <v>6.2241954637715412E-3</v>
      </c>
      <c r="D91" s="29">
        <v>1.7561643835616439E-2</v>
      </c>
      <c r="E91" s="33">
        <f t="shared" si="4"/>
        <v>1.7561643835616438E-4</v>
      </c>
      <c r="F91" s="32">
        <f t="shared" si="6"/>
        <v>6.0485790254153765E-3</v>
      </c>
      <c r="G91" s="29">
        <f t="shared" si="7"/>
        <v>0.30634521507787005</v>
      </c>
    </row>
    <row r="92" spans="1:7" x14ac:dyDescent="0.3">
      <c r="A92" s="1">
        <v>43509</v>
      </c>
      <c r="B92" s="7">
        <v>747.5</v>
      </c>
      <c r="C92" s="33">
        <f t="shared" si="5"/>
        <v>-2.4938158186472669E-2</v>
      </c>
      <c r="D92" s="29">
        <v>1.7479452054794519E-2</v>
      </c>
      <c r="E92" s="33">
        <f t="shared" si="4"/>
        <v>1.747945205479452E-4</v>
      </c>
      <c r="F92" s="32">
        <f t="shared" si="6"/>
        <v>-2.5112952707020613E-2</v>
      </c>
      <c r="G92" s="29">
        <f t="shared" si="7"/>
        <v>-1.2719074787560187</v>
      </c>
    </row>
    <row r="93" spans="1:7" x14ac:dyDescent="0.3">
      <c r="A93" s="1">
        <v>43510</v>
      </c>
      <c r="B93" s="7">
        <v>722.59997599999997</v>
      </c>
      <c r="C93" s="33">
        <f t="shared" si="5"/>
        <v>-3.3311068896321114E-2</v>
      </c>
      <c r="D93" s="29">
        <v>1.7534246575342468E-2</v>
      </c>
      <c r="E93" s="33">
        <f t="shared" si="4"/>
        <v>1.7534246575342467E-4</v>
      </c>
      <c r="F93" s="32">
        <f t="shared" si="6"/>
        <v>-3.3486411362074538E-2</v>
      </c>
      <c r="G93" s="29">
        <f t="shared" si="7"/>
        <v>-1.6960019614187443</v>
      </c>
    </row>
    <row r="94" spans="1:7" x14ac:dyDescent="0.3">
      <c r="A94" s="1">
        <v>43511</v>
      </c>
      <c r="B94" s="7">
        <v>716.75</v>
      </c>
      <c r="C94" s="33">
        <f t="shared" si="5"/>
        <v>-8.0957323474917606E-3</v>
      </c>
      <c r="D94" s="29">
        <v>1.7452054794520548E-2</v>
      </c>
      <c r="E94" s="33">
        <f t="shared" si="4"/>
        <v>1.7452054794520549E-4</v>
      </c>
      <c r="F94" s="32">
        <f t="shared" si="6"/>
        <v>-8.2702528954369664E-3</v>
      </c>
      <c r="G94" s="29">
        <f t="shared" si="7"/>
        <v>-0.41886737221343112</v>
      </c>
    </row>
    <row r="95" spans="1:7" x14ac:dyDescent="0.3">
      <c r="A95" s="1">
        <v>43514</v>
      </c>
      <c r="B95" s="7">
        <v>708.04998799999998</v>
      </c>
      <c r="C95" s="33">
        <f t="shared" si="5"/>
        <v>-1.2138140216253946E-2</v>
      </c>
      <c r="D95" s="29">
        <v>1.7534246575342468E-2</v>
      </c>
      <c r="E95" s="33">
        <f t="shared" si="4"/>
        <v>1.7534246575342467E-4</v>
      </c>
      <c r="F95" s="32">
        <f t="shared" si="6"/>
        <v>-1.231348268200737E-2</v>
      </c>
      <c r="G95" s="29">
        <f t="shared" si="7"/>
        <v>-0.62364672507823071</v>
      </c>
    </row>
    <row r="96" spans="1:7" x14ac:dyDescent="0.3">
      <c r="A96" s="1">
        <v>43516</v>
      </c>
      <c r="B96" s="7">
        <v>722.79998799999998</v>
      </c>
      <c r="C96" s="33">
        <f t="shared" si="5"/>
        <v>2.0831862509684839E-2</v>
      </c>
      <c r="D96" s="29">
        <v>1.7561643835616439E-2</v>
      </c>
      <c r="E96" s="33">
        <f t="shared" si="4"/>
        <v>1.7561643835616438E-4</v>
      </c>
      <c r="F96" s="32">
        <f t="shared" si="6"/>
        <v>2.0656246071328675E-2</v>
      </c>
      <c r="G96" s="29">
        <f t="shared" si="7"/>
        <v>1.0461865702396158</v>
      </c>
    </row>
    <row r="97" spans="1:7" x14ac:dyDescent="0.3">
      <c r="A97" s="1">
        <v>43517</v>
      </c>
      <c r="B97" s="7">
        <v>731.09997599999997</v>
      </c>
      <c r="C97" s="33">
        <f t="shared" si="5"/>
        <v>1.1483104783892145E-2</v>
      </c>
      <c r="D97" s="29">
        <v>1.7616438356164384E-2</v>
      </c>
      <c r="E97" s="33">
        <f t="shared" si="4"/>
        <v>1.7616438356164385E-4</v>
      </c>
      <c r="F97" s="32">
        <f t="shared" si="6"/>
        <v>1.1306940400330501E-2</v>
      </c>
      <c r="G97" s="29">
        <f t="shared" si="7"/>
        <v>0.57266790666986989</v>
      </c>
    </row>
    <row r="98" spans="1:7" x14ac:dyDescent="0.3">
      <c r="A98" s="1">
        <v>43518</v>
      </c>
      <c r="B98" s="7">
        <v>731.20001200000002</v>
      </c>
      <c r="C98" s="33">
        <f t="shared" si="5"/>
        <v>1.3682943958959388E-4</v>
      </c>
      <c r="D98" s="29">
        <v>1.7616438356164384E-2</v>
      </c>
      <c r="E98" s="33">
        <f t="shared" si="4"/>
        <v>1.7616438356164385E-4</v>
      </c>
      <c r="F98" s="32">
        <f t="shared" si="6"/>
        <v>-3.9334943972049968E-5</v>
      </c>
      <c r="G98" s="29">
        <f t="shared" si="7"/>
        <v>-1.9922153319913176E-3</v>
      </c>
    </row>
    <row r="99" spans="1:7" x14ac:dyDescent="0.3">
      <c r="A99" s="1">
        <v>43521</v>
      </c>
      <c r="B99" s="7">
        <v>708.84997599999997</v>
      </c>
      <c r="C99" s="33">
        <f t="shared" si="5"/>
        <v>-3.0566241292676627E-2</v>
      </c>
      <c r="D99" s="29">
        <v>1.7534246575342468E-2</v>
      </c>
      <c r="E99" s="33">
        <f t="shared" si="4"/>
        <v>1.7534246575342467E-4</v>
      </c>
      <c r="F99" s="32">
        <f t="shared" si="6"/>
        <v>-3.0741583758430051E-2</v>
      </c>
      <c r="G99" s="29">
        <f t="shared" si="7"/>
        <v>-1.5569833920891654</v>
      </c>
    </row>
    <row r="100" spans="1:7" x14ac:dyDescent="0.3">
      <c r="A100" s="1">
        <v>43522</v>
      </c>
      <c r="B100" s="7">
        <v>719.25</v>
      </c>
      <c r="C100" s="33">
        <f t="shared" si="5"/>
        <v>1.4671685620540997E-2</v>
      </c>
      <c r="D100" s="29">
        <v>1.7534246575342468E-2</v>
      </c>
      <c r="E100" s="33">
        <f t="shared" si="4"/>
        <v>1.7534246575342467E-4</v>
      </c>
      <c r="F100" s="32">
        <f t="shared" si="6"/>
        <v>1.4496343154787573E-2</v>
      </c>
      <c r="G100" s="29">
        <f t="shared" si="7"/>
        <v>0.73420308190336281</v>
      </c>
    </row>
    <row r="101" spans="1:7" x14ac:dyDescent="0.3">
      <c r="A101" s="1">
        <v>43523</v>
      </c>
      <c r="B101" s="7">
        <v>719.45001200000002</v>
      </c>
      <c r="C101" s="33">
        <f t="shared" si="5"/>
        <v>2.7808411539800512E-4</v>
      </c>
      <c r="D101" s="29">
        <v>1.7506849315068494E-2</v>
      </c>
      <c r="E101" s="33">
        <f t="shared" si="4"/>
        <v>1.7506849315068493E-4</v>
      </c>
      <c r="F101" s="32">
        <f t="shared" si="6"/>
        <v>1.0301562224732019E-4</v>
      </c>
      <c r="G101" s="29">
        <f t="shared" si="7"/>
        <v>5.2174804728733291E-3</v>
      </c>
    </row>
    <row r="102" spans="1:7" x14ac:dyDescent="0.3">
      <c r="A102" s="1">
        <v>43524</v>
      </c>
      <c r="B102" s="7">
        <v>712.04998799999998</v>
      </c>
      <c r="C102" s="33">
        <f t="shared" si="5"/>
        <v>-1.0285668047219422E-2</v>
      </c>
      <c r="D102" s="29">
        <v>1.758904109589041E-2</v>
      </c>
      <c r="E102" s="33">
        <f t="shared" si="4"/>
        <v>1.7589041095890411E-4</v>
      </c>
      <c r="F102" s="32">
        <f t="shared" si="6"/>
        <v>-1.0461558458178326E-2</v>
      </c>
      <c r="G102" s="29">
        <f t="shared" si="7"/>
        <v>-0.52985145146553858</v>
      </c>
    </row>
    <row r="103" spans="1:7" x14ac:dyDescent="0.3">
      <c r="A103" s="1">
        <v>43525</v>
      </c>
      <c r="B103" s="7">
        <v>724.95001200000002</v>
      </c>
      <c r="C103" s="33">
        <f t="shared" si="5"/>
        <v>1.8116739298365145E-2</v>
      </c>
      <c r="D103" s="29">
        <v>1.758904109589041E-2</v>
      </c>
      <c r="E103" s="33">
        <f t="shared" si="4"/>
        <v>1.7589041095890411E-4</v>
      </c>
      <c r="F103" s="32">
        <f t="shared" si="6"/>
        <v>1.7940848887406241E-2</v>
      </c>
      <c r="G103" s="29">
        <f t="shared" si="7"/>
        <v>0.90865857716302134</v>
      </c>
    </row>
    <row r="104" spans="1:7" x14ac:dyDescent="0.3">
      <c r="A104" s="1">
        <v>43529</v>
      </c>
      <c r="B104" s="7">
        <v>736.09997599999997</v>
      </c>
      <c r="C104" s="33">
        <f t="shared" si="5"/>
        <v>1.538032114688751E-2</v>
      </c>
      <c r="D104" s="29">
        <v>1.7534246575342468E-2</v>
      </c>
      <c r="E104" s="33">
        <f t="shared" si="4"/>
        <v>1.7534246575342467E-4</v>
      </c>
      <c r="F104" s="32">
        <f t="shared" si="6"/>
        <v>1.5204978681134086E-2</v>
      </c>
      <c r="G104" s="29">
        <f t="shared" si="7"/>
        <v>0.77009367733383816</v>
      </c>
    </row>
    <row r="105" spans="1:7" x14ac:dyDescent="0.3">
      <c r="A105" s="1">
        <v>43530</v>
      </c>
      <c r="B105" s="7">
        <v>733.34997599999997</v>
      </c>
      <c r="C105" s="33">
        <f t="shared" si="5"/>
        <v>-3.7359055694358564E-3</v>
      </c>
      <c r="D105" s="29">
        <v>1.758904109589041E-2</v>
      </c>
      <c r="E105" s="33">
        <f t="shared" si="4"/>
        <v>1.7589041095890411E-4</v>
      </c>
      <c r="F105" s="32">
        <f t="shared" si="6"/>
        <v>-3.9117959803947602E-3</v>
      </c>
      <c r="G105" s="29">
        <f t="shared" si="7"/>
        <v>-0.1981225633193219</v>
      </c>
    </row>
    <row r="106" spans="1:7" x14ac:dyDescent="0.3">
      <c r="A106" s="1">
        <v>43531</v>
      </c>
      <c r="B106" s="7">
        <v>725.20001200000002</v>
      </c>
      <c r="C106" s="33">
        <f t="shared" si="5"/>
        <v>-1.1113335060639527E-2</v>
      </c>
      <c r="D106" s="29">
        <v>1.758904109589041E-2</v>
      </c>
      <c r="E106" s="33">
        <f t="shared" si="4"/>
        <v>1.7589041095890411E-4</v>
      </c>
      <c r="F106" s="32">
        <f t="shared" si="6"/>
        <v>-1.128922547159843E-2</v>
      </c>
      <c r="G106" s="29">
        <f t="shared" si="7"/>
        <v>-0.57177069037663597</v>
      </c>
    </row>
    <row r="107" spans="1:7" x14ac:dyDescent="0.3">
      <c r="A107" s="1">
        <v>43532</v>
      </c>
      <c r="B107" s="7">
        <v>735.84997599999997</v>
      </c>
      <c r="C107" s="33">
        <f t="shared" si="5"/>
        <v>1.4685554086835776E-2</v>
      </c>
      <c r="D107" s="29">
        <v>1.7561643835616439E-2</v>
      </c>
      <c r="E107" s="33">
        <f t="shared" si="4"/>
        <v>1.7561643835616438E-4</v>
      </c>
      <c r="F107" s="32">
        <f t="shared" si="6"/>
        <v>1.4509937648479613E-2</v>
      </c>
      <c r="G107" s="29">
        <f t="shared" si="7"/>
        <v>0.73489160859309666</v>
      </c>
    </row>
    <row r="108" spans="1:7" x14ac:dyDescent="0.3">
      <c r="A108" s="1">
        <v>43535</v>
      </c>
      <c r="B108" s="7">
        <v>750.75</v>
      </c>
      <c r="C108" s="33">
        <f t="shared" si="5"/>
        <v>2.0248725264618385E-2</v>
      </c>
      <c r="D108" s="29">
        <v>1.7561643835616439E-2</v>
      </c>
      <c r="E108" s="33">
        <f t="shared" si="4"/>
        <v>1.7561643835616438E-4</v>
      </c>
      <c r="F108" s="32">
        <f t="shared" si="6"/>
        <v>2.0073108826262221E-2</v>
      </c>
      <c r="G108" s="29">
        <f t="shared" si="7"/>
        <v>1.0166521450450088</v>
      </c>
    </row>
    <row r="109" spans="1:7" x14ac:dyDescent="0.3">
      <c r="A109" s="1">
        <v>43536</v>
      </c>
      <c r="B109" s="7">
        <v>773.25</v>
      </c>
      <c r="C109" s="33">
        <f t="shared" si="5"/>
        <v>2.9970029970029972E-2</v>
      </c>
      <c r="D109" s="29">
        <v>1.7561643835616439E-2</v>
      </c>
      <c r="E109" s="33">
        <f t="shared" si="4"/>
        <v>1.7561643835616438E-4</v>
      </c>
      <c r="F109" s="32">
        <f t="shared" si="6"/>
        <v>2.9794413531673808E-2</v>
      </c>
      <c r="G109" s="29">
        <f t="shared" si="7"/>
        <v>1.5090116179564681</v>
      </c>
    </row>
    <row r="110" spans="1:7" x14ac:dyDescent="0.3">
      <c r="A110" s="1">
        <v>43537</v>
      </c>
      <c r="B110" s="7">
        <v>766.25</v>
      </c>
      <c r="C110" s="33">
        <f t="shared" si="5"/>
        <v>-9.0526996443582291E-3</v>
      </c>
      <c r="D110" s="29">
        <v>1.7561643835616439E-2</v>
      </c>
      <c r="E110" s="33">
        <f t="shared" si="4"/>
        <v>1.7561643835616438E-4</v>
      </c>
      <c r="F110" s="32">
        <f t="shared" si="6"/>
        <v>-9.2283160827143929E-3</v>
      </c>
      <c r="G110" s="29">
        <f t="shared" si="7"/>
        <v>-0.46739084721994928</v>
      </c>
    </row>
    <row r="111" spans="1:7" x14ac:dyDescent="0.3">
      <c r="A111" s="1">
        <v>43538</v>
      </c>
      <c r="B111" s="7">
        <v>778.65002400000003</v>
      </c>
      <c r="C111" s="33">
        <f t="shared" si="5"/>
        <v>1.6182739314845065E-2</v>
      </c>
      <c r="D111" s="29">
        <v>1.7369863013698628E-2</v>
      </c>
      <c r="E111" s="33">
        <f t="shared" si="4"/>
        <v>1.7369863013698628E-4</v>
      </c>
      <c r="F111" s="32">
        <f t="shared" si="6"/>
        <v>1.6009040684708077E-2</v>
      </c>
      <c r="G111" s="29">
        <f t="shared" si="7"/>
        <v>0.81081738225458222</v>
      </c>
    </row>
    <row r="112" spans="1:7" x14ac:dyDescent="0.3">
      <c r="A112" s="1">
        <v>43539</v>
      </c>
      <c r="B112" s="7">
        <v>771.59997599999997</v>
      </c>
      <c r="C112" s="33">
        <f t="shared" si="5"/>
        <v>-9.0541935178827665E-3</v>
      </c>
      <c r="D112" s="29">
        <v>1.7315068493150686E-2</v>
      </c>
      <c r="E112" s="33">
        <f t="shared" si="4"/>
        <v>1.7315068493150686E-4</v>
      </c>
      <c r="F112" s="32">
        <f t="shared" si="6"/>
        <v>-9.2273442028142742E-3</v>
      </c>
      <c r="G112" s="29">
        <f t="shared" si="7"/>
        <v>-0.46734162396341566</v>
      </c>
    </row>
    <row r="113" spans="1:7" x14ac:dyDescent="0.3">
      <c r="A113" s="1">
        <v>43542</v>
      </c>
      <c r="B113" s="7">
        <v>777.34997599999997</v>
      </c>
      <c r="C113" s="33">
        <f t="shared" si="5"/>
        <v>7.4520479248952184E-3</v>
      </c>
      <c r="D113" s="29">
        <v>1.7342465753424657E-2</v>
      </c>
      <c r="E113" s="33">
        <f t="shared" si="4"/>
        <v>1.7342465753424657E-4</v>
      </c>
      <c r="F113" s="32">
        <f t="shared" si="6"/>
        <v>7.2786232673609716E-3</v>
      </c>
      <c r="G113" s="29">
        <f t="shared" si="7"/>
        <v>0.36864384195713801</v>
      </c>
    </row>
    <row r="114" spans="1:7" x14ac:dyDescent="0.3">
      <c r="A114" s="1">
        <v>43543</v>
      </c>
      <c r="B114" s="7">
        <v>777.34997599999997</v>
      </c>
      <c r="C114" s="33">
        <f t="shared" si="5"/>
        <v>0</v>
      </c>
      <c r="D114" s="29">
        <v>1.7205479452054796E-2</v>
      </c>
      <c r="E114" s="33">
        <f t="shared" si="4"/>
        <v>1.7205479452054795E-4</v>
      </c>
      <c r="F114" s="32">
        <f t="shared" si="6"/>
        <v>-1.7205479452054795E-4</v>
      </c>
      <c r="G114" s="29">
        <f t="shared" si="7"/>
        <v>-8.7141397692090741E-3</v>
      </c>
    </row>
    <row r="115" spans="1:7" x14ac:dyDescent="0.3">
      <c r="A115" s="1">
        <v>43544</v>
      </c>
      <c r="B115" s="7">
        <v>776.59997599999997</v>
      </c>
      <c r="C115" s="33">
        <f t="shared" si="5"/>
        <v>-9.6481639307338196E-4</v>
      </c>
      <c r="D115" s="29">
        <v>1.7287671232876712E-2</v>
      </c>
      <c r="E115" s="33">
        <f t="shared" si="4"/>
        <v>1.7287671232876713E-4</v>
      </c>
      <c r="F115" s="32">
        <f t="shared" si="6"/>
        <v>-1.1376931054021492E-3</v>
      </c>
      <c r="G115" s="29">
        <f t="shared" si="7"/>
        <v>-5.7621275609124861E-2</v>
      </c>
    </row>
    <row r="116" spans="1:7" x14ac:dyDescent="0.3">
      <c r="A116" s="1">
        <v>43546</v>
      </c>
      <c r="B116" s="7">
        <v>768.29998799999998</v>
      </c>
      <c r="C116" s="33">
        <f t="shared" si="5"/>
        <v>-1.0687597548934235E-2</v>
      </c>
      <c r="D116" s="29">
        <v>1.7205479452054796E-2</v>
      </c>
      <c r="E116" s="33">
        <f t="shared" si="4"/>
        <v>1.7205479452054795E-4</v>
      </c>
      <c r="F116" s="32">
        <f t="shared" si="6"/>
        <v>-1.0859652343454783E-2</v>
      </c>
      <c r="G116" s="29">
        <f t="shared" si="7"/>
        <v>-0.55001389894184083</v>
      </c>
    </row>
    <row r="117" spans="1:7" x14ac:dyDescent="0.3">
      <c r="A117" s="1">
        <v>43549</v>
      </c>
      <c r="B117" s="7">
        <v>775.84997599999997</v>
      </c>
      <c r="C117" s="33">
        <f t="shared" si="5"/>
        <v>9.8268750721365161E-3</v>
      </c>
      <c r="D117" s="29">
        <v>1.7178082191780821E-2</v>
      </c>
      <c r="E117" s="33">
        <f t="shared" si="4"/>
        <v>1.7178082191780821E-4</v>
      </c>
      <c r="F117" s="32">
        <f t="shared" si="6"/>
        <v>9.6550942502187081E-3</v>
      </c>
      <c r="G117" s="29">
        <f t="shared" si="7"/>
        <v>0.48900608097407389</v>
      </c>
    </row>
    <row r="118" spans="1:7" x14ac:dyDescent="0.3">
      <c r="A118" s="1">
        <v>43550</v>
      </c>
      <c r="B118" s="7">
        <v>781.90002400000003</v>
      </c>
      <c r="C118" s="33">
        <f t="shared" si="5"/>
        <v>7.7979611872799242E-3</v>
      </c>
      <c r="D118" s="29">
        <v>1.7232876712328767E-2</v>
      </c>
      <c r="E118" s="33">
        <f t="shared" si="4"/>
        <v>1.7232876712328766E-4</v>
      </c>
      <c r="F118" s="32">
        <f t="shared" si="6"/>
        <v>7.6256324201566363E-3</v>
      </c>
      <c r="G118" s="29">
        <f t="shared" si="7"/>
        <v>0.38621897705920061</v>
      </c>
    </row>
    <row r="119" spans="1:7" x14ac:dyDescent="0.3">
      <c r="A119" s="1">
        <v>43551</v>
      </c>
      <c r="B119" s="7">
        <v>775.04998799999998</v>
      </c>
      <c r="C119" s="33">
        <f t="shared" si="5"/>
        <v>-8.7607568611611213E-3</v>
      </c>
      <c r="D119" s="29">
        <v>1.7232876712328767E-2</v>
      </c>
      <c r="E119" s="33">
        <f t="shared" si="4"/>
        <v>1.7232876712328766E-4</v>
      </c>
      <c r="F119" s="32">
        <f t="shared" si="6"/>
        <v>-8.9330856282844092E-3</v>
      </c>
      <c r="G119" s="29">
        <f t="shared" si="7"/>
        <v>-0.4524381721073546</v>
      </c>
    </row>
    <row r="120" spans="1:7" x14ac:dyDescent="0.3">
      <c r="A120" s="1">
        <v>43552</v>
      </c>
      <c r="B120" s="7">
        <v>769.25</v>
      </c>
      <c r="C120" s="33">
        <f t="shared" si="5"/>
        <v>-7.483372801497269E-3</v>
      </c>
      <c r="D120" s="29">
        <v>1.7041095890410959E-2</v>
      </c>
      <c r="E120" s="33">
        <f t="shared" si="4"/>
        <v>1.7041095890410959E-4</v>
      </c>
      <c r="F120" s="32">
        <f t="shared" si="6"/>
        <v>-7.653783760401379E-3</v>
      </c>
      <c r="G120" s="29">
        <f t="shared" si="7"/>
        <v>-0.38764477117477203</v>
      </c>
    </row>
    <row r="121" spans="1:7" x14ac:dyDescent="0.3">
      <c r="A121" s="1">
        <v>43553</v>
      </c>
      <c r="B121" s="7">
        <v>792.34997599999997</v>
      </c>
      <c r="C121" s="33">
        <f t="shared" si="5"/>
        <v>3.0029218069548221E-2</v>
      </c>
      <c r="D121" s="29">
        <v>1.6767123287671232E-2</v>
      </c>
      <c r="E121" s="33">
        <f t="shared" si="4"/>
        <v>1.6767123287671231E-4</v>
      </c>
      <c r="F121" s="32">
        <f t="shared" si="6"/>
        <v>2.9861546836671509E-2</v>
      </c>
      <c r="G121" s="29">
        <f t="shared" si="7"/>
        <v>1.5124117499001846</v>
      </c>
    </row>
    <row r="122" spans="1:7" x14ac:dyDescent="0.3">
      <c r="A122" s="1">
        <v>43557</v>
      </c>
      <c r="B122" s="7">
        <v>786.25</v>
      </c>
      <c r="C122" s="33">
        <f t="shared" si="5"/>
        <v>-7.6985879785020275E-3</v>
      </c>
      <c r="D122" s="29">
        <v>1.6931506849315069E-2</v>
      </c>
      <c r="E122" s="33">
        <f t="shared" si="4"/>
        <v>1.6931506849315067E-4</v>
      </c>
      <c r="F122" s="32">
        <f t="shared" si="6"/>
        <v>-7.8679030469951776E-3</v>
      </c>
      <c r="G122" s="29">
        <f t="shared" si="7"/>
        <v>-0.39848937097718479</v>
      </c>
    </row>
    <row r="123" spans="1:7" x14ac:dyDescent="0.3">
      <c r="A123" s="1">
        <v>43558</v>
      </c>
      <c r="B123" s="7">
        <v>772.65002400000003</v>
      </c>
      <c r="C123" s="33">
        <f t="shared" si="5"/>
        <v>-1.729726677265497E-2</v>
      </c>
      <c r="D123" s="29">
        <v>1.7041095890410959E-2</v>
      </c>
      <c r="E123" s="33">
        <f t="shared" si="4"/>
        <v>1.7041095890410959E-4</v>
      </c>
      <c r="F123" s="32">
        <f t="shared" si="6"/>
        <v>-1.7467677731559078E-2</v>
      </c>
      <c r="G123" s="29">
        <f t="shared" si="7"/>
        <v>-0.88469365599764249</v>
      </c>
    </row>
    <row r="124" spans="1:7" x14ac:dyDescent="0.3">
      <c r="A124" s="1">
        <v>43559</v>
      </c>
      <c r="B124" s="7">
        <v>784.34997599999997</v>
      </c>
      <c r="C124" s="33">
        <f t="shared" si="5"/>
        <v>1.5142628145443426E-2</v>
      </c>
      <c r="D124" s="29">
        <v>1.7041095890410959E-2</v>
      </c>
      <c r="E124" s="33">
        <f t="shared" si="4"/>
        <v>1.7041095890410959E-4</v>
      </c>
      <c r="F124" s="32">
        <f t="shared" si="6"/>
        <v>1.4972217186539316E-2</v>
      </c>
      <c r="G124" s="29">
        <f t="shared" si="7"/>
        <v>0.75830489689071845</v>
      </c>
    </row>
    <row r="125" spans="1:7" x14ac:dyDescent="0.3">
      <c r="A125" s="1">
        <v>43560</v>
      </c>
      <c r="B125" s="7">
        <v>786.59997599999997</v>
      </c>
      <c r="C125" s="33">
        <f t="shared" si="5"/>
        <v>2.868617414224285E-3</v>
      </c>
      <c r="D125" s="29">
        <v>1.7013698630136985E-2</v>
      </c>
      <c r="E125" s="33">
        <f t="shared" si="4"/>
        <v>1.7013698630136985E-4</v>
      </c>
      <c r="F125" s="32">
        <f t="shared" si="6"/>
        <v>2.698480427922915E-3</v>
      </c>
      <c r="G125" s="29">
        <f t="shared" si="7"/>
        <v>0.13667120221161336</v>
      </c>
    </row>
    <row r="126" spans="1:7" x14ac:dyDescent="0.3">
      <c r="A126" s="1">
        <v>43563</v>
      </c>
      <c r="B126" s="7">
        <v>782.09997599999997</v>
      </c>
      <c r="C126" s="33">
        <f t="shared" si="5"/>
        <v>-5.7208239731754073E-3</v>
      </c>
      <c r="D126" s="29">
        <v>1.6986301369863014E-2</v>
      </c>
      <c r="E126" s="33">
        <f t="shared" si="4"/>
        <v>1.6986301369863014E-4</v>
      </c>
      <c r="F126" s="32">
        <f t="shared" si="6"/>
        <v>-5.8906869868740374E-3</v>
      </c>
      <c r="G126" s="29">
        <f t="shared" si="7"/>
        <v>-0.2983483830446293</v>
      </c>
    </row>
    <row r="127" spans="1:7" x14ac:dyDescent="0.3">
      <c r="A127" s="1">
        <v>43564</v>
      </c>
      <c r="B127" s="7">
        <v>785.95001200000002</v>
      </c>
      <c r="C127" s="33">
        <f t="shared" si="5"/>
        <v>4.9226903441306914E-3</v>
      </c>
      <c r="D127" s="29">
        <v>1.6986301369863014E-2</v>
      </c>
      <c r="E127" s="33">
        <f t="shared" si="4"/>
        <v>1.6986301369863014E-4</v>
      </c>
      <c r="F127" s="32">
        <f t="shared" si="6"/>
        <v>4.7528273304320613E-3</v>
      </c>
      <c r="G127" s="29">
        <f t="shared" si="7"/>
        <v>0.24071867204697717</v>
      </c>
    </row>
    <row r="128" spans="1:7" x14ac:dyDescent="0.3">
      <c r="A128" s="1">
        <v>43565</v>
      </c>
      <c r="B128" s="7">
        <v>790.04998799999998</v>
      </c>
      <c r="C128" s="33">
        <f t="shared" si="5"/>
        <v>5.2165862171905785E-3</v>
      </c>
      <c r="D128" s="29">
        <v>1.7041095890410959E-2</v>
      </c>
      <c r="E128" s="33">
        <f t="shared" si="4"/>
        <v>1.7041095890410959E-4</v>
      </c>
      <c r="F128" s="32">
        <f t="shared" si="6"/>
        <v>5.0461752582864686E-3</v>
      </c>
      <c r="G128" s="29">
        <f t="shared" si="7"/>
        <v>0.25557600195431596</v>
      </c>
    </row>
    <row r="129" spans="1:7" x14ac:dyDescent="0.3">
      <c r="A129" s="1">
        <v>43566</v>
      </c>
      <c r="B129" s="7">
        <v>782.84997599999997</v>
      </c>
      <c r="C129" s="33">
        <f t="shared" si="5"/>
        <v>-9.11336258383693E-3</v>
      </c>
      <c r="D129" s="29">
        <v>1.7315068493150686E-2</v>
      </c>
      <c r="E129" s="33">
        <f t="shared" si="4"/>
        <v>1.7315068493150686E-4</v>
      </c>
      <c r="F129" s="32">
        <f t="shared" si="6"/>
        <v>-9.2865132687684378E-3</v>
      </c>
      <c r="G129" s="29">
        <f t="shared" si="7"/>
        <v>-0.47033838736181405</v>
      </c>
    </row>
    <row r="130" spans="1:7" x14ac:dyDescent="0.3">
      <c r="A130" s="1">
        <v>43567</v>
      </c>
      <c r="B130" s="7">
        <v>776.95001200000002</v>
      </c>
      <c r="C130" s="33">
        <f t="shared" si="5"/>
        <v>-7.5365193598727976E-3</v>
      </c>
      <c r="D130" s="29">
        <v>1.7287671232876712E-2</v>
      </c>
      <c r="E130" s="33">
        <f t="shared" si="4"/>
        <v>1.7287671232876713E-4</v>
      </c>
      <c r="F130" s="32">
        <f t="shared" si="6"/>
        <v>-7.7093960722015645E-3</v>
      </c>
      <c r="G130" s="29">
        <f t="shared" si="7"/>
        <v>-0.39046139397953661</v>
      </c>
    </row>
    <row r="131" spans="1:7" x14ac:dyDescent="0.3">
      <c r="A131" s="1">
        <v>43570</v>
      </c>
      <c r="B131" s="7">
        <v>777.59997599999997</v>
      </c>
      <c r="C131" s="33">
        <f t="shared" si="5"/>
        <v>8.3655832416661895E-4</v>
      </c>
      <c r="D131" s="29">
        <v>1.7287671232876712E-2</v>
      </c>
      <c r="E131" s="33">
        <f t="shared" ref="E131:E194" si="8">D131/100</f>
        <v>1.7287671232876713E-4</v>
      </c>
      <c r="F131" s="32">
        <f t="shared" si="6"/>
        <v>6.6368161183785182E-4</v>
      </c>
      <c r="G131" s="29">
        <f t="shared" si="7"/>
        <v>3.3613793465768892E-2</v>
      </c>
    </row>
    <row r="132" spans="1:7" x14ac:dyDescent="0.3">
      <c r="A132" s="1">
        <v>43571</v>
      </c>
      <c r="B132" s="7">
        <v>782.40002400000003</v>
      </c>
      <c r="C132" s="33">
        <f t="shared" ref="C132:C195" si="9">(B132-B131)/B131</f>
        <v>6.1729014250896282E-3</v>
      </c>
      <c r="D132" s="29">
        <v>1.7369863013698628E-2</v>
      </c>
      <c r="E132" s="33">
        <f t="shared" si="8"/>
        <v>1.7369863013698628E-4</v>
      </c>
      <c r="F132" s="32">
        <f t="shared" ref="F132:F195" si="10">C132-E132</f>
        <v>5.9992027949526423E-3</v>
      </c>
      <c r="G132" s="29">
        <f t="shared" ref="G132:G195" si="11">F132/_xlfn.STDEV.S($F$3:$F$242)</f>
        <v>0.30384443400560784</v>
      </c>
    </row>
    <row r="133" spans="1:7" x14ac:dyDescent="0.3">
      <c r="A133" s="1">
        <v>43573</v>
      </c>
      <c r="B133" s="7">
        <v>789.54998799999998</v>
      </c>
      <c r="C133" s="33">
        <f t="shared" si="9"/>
        <v>9.138501764667576E-3</v>
      </c>
      <c r="D133" s="29">
        <v>1.7369863013698628E-2</v>
      </c>
      <c r="E133" s="33">
        <f t="shared" si="8"/>
        <v>1.7369863013698628E-4</v>
      </c>
      <c r="F133" s="32">
        <f t="shared" si="10"/>
        <v>8.9648031345305901E-3</v>
      </c>
      <c r="G133" s="29">
        <f t="shared" si="11"/>
        <v>0.45404458350280669</v>
      </c>
    </row>
    <row r="134" spans="1:7" x14ac:dyDescent="0.3">
      <c r="A134" s="1">
        <v>43577</v>
      </c>
      <c r="B134" s="7">
        <v>780.15002400000003</v>
      </c>
      <c r="C134" s="33">
        <f t="shared" si="9"/>
        <v>-1.1905470385492495E-2</v>
      </c>
      <c r="D134" s="29">
        <v>1.7397260273972603E-2</v>
      </c>
      <c r="E134" s="33">
        <f t="shared" si="8"/>
        <v>1.7397260273972602E-4</v>
      </c>
      <c r="F134" s="32">
        <f t="shared" si="10"/>
        <v>-1.2079442988232221E-2</v>
      </c>
      <c r="G134" s="29">
        <f t="shared" si="11"/>
        <v>-0.61179320708250884</v>
      </c>
    </row>
    <row r="135" spans="1:7" x14ac:dyDescent="0.3">
      <c r="A135" s="1">
        <v>43578</v>
      </c>
      <c r="B135" s="7">
        <v>778.59997599999997</v>
      </c>
      <c r="C135" s="33">
        <f t="shared" si="9"/>
        <v>-1.9868588762615492E-3</v>
      </c>
      <c r="D135" s="29">
        <v>1.7397260273972603E-2</v>
      </c>
      <c r="E135" s="33">
        <f t="shared" si="8"/>
        <v>1.7397260273972602E-4</v>
      </c>
      <c r="F135" s="32">
        <f t="shared" si="10"/>
        <v>-2.1608314790012751E-3</v>
      </c>
      <c r="G135" s="29">
        <f t="shared" si="11"/>
        <v>-0.10944064405874544</v>
      </c>
    </row>
    <row r="136" spans="1:7" x14ac:dyDescent="0.3">
      <c r="A136" s="1">
        <v>43579</v>
      </c>
      <c r="B136" s="7">
        <v>785.29998799999998</v>
      </c>
      <c r="C136" s="33">
        <f t="shared" si="9"/>
        <v>8.6052044779410773E-3</v>
      </c>
      <c r="D136" s="29">
        <v>1.7424657534246577E-2</v>
      </c>
      <c r="E136" s="33">
        <f t="shared" si="8"/>
        <v>1.7424657534246578E-4</v>
      </c>
      <c r="F136" s="32">
        <f t="shared" si="10"/>
        <v>8.4309579025986115E-3</v>
      </c>
      <c r="G136" s="29">
        <f t="shared" si="11"/>
        <v>0.42700667398598985</v>
      </c>
    </row>
    <row r="137" spans="1:7" x14ac:dyDescent="0.3">
      <c r="A137" s="1">
        <v>43580</v>
      </c>
      <c r="B137" s="7">
        <v>795.54998799999998</v>
      </c>
      <c r="C137" s="33">
        <f t="shared" si="9"/>
        <v>1.3052336886066525E-2</v>
      </c>
      <c r="D137" s="29">
        <v>1.7506849315068494E-2</v>
      </c>
      <c r="E137" s="33">
        <f t="shared" si="8"/>
        <v>1.7506849315068493E-4</v>
      </c>
      <c r="F137" s="32">
        <f t="shared" si="10"/>
        <v>1.2877268392915839E-2</v>
      </c>
      <c r="G137" s="29">
        <f t="shared" si="11"/>
        <v>0.65220104405800527</v>
      </c>
    </row>
    <row r="138" spans="1:7" x14ac:dyDescent="0.3">
      <c r="A138" s="1">
        <v>43581</v>
      </c>
      <c r="B138" s="7">
        <v>831.15002400000003</v>
      </c>
      <c r="C138" s="33">
        <f t="shared" si="9"/>
        <v>4.474896177108615E-2</v>
      </c>
      <c r="D138" s="29">
        <v>1.7506849315068494E-2</v>
      </c>
      <c r="E138" s="33">
        <f t="shared" si="8"/>
        <v>1.7506849315068493E-4</v>
      </c>
      <c r="F138" s="32">
        <f t="shared" si="10"/>
        <v>4.4573893277935463E-2</v>
      </c>
      <c r="G138" s="29">
        <f t="shared" si="11"/>
        <v>2.257554851430486</v>
      </c>
    </row>
    <row r="139" spans="1:7" x14ac:dyDescent="0.3">
      <c r="A139" s="1">
        <v>43585</v>
      </c>
      <c r="B139" s="7">
        <v>819.04998799999998</v>
      </c>
      <c r="C139" s="33">
        <f t="shared" si="9"/>
        <v>-1.4558185226016483E-2</v>
      </c>
      <c r="D139" s="29">
        <v>1.7534246575342468E-2</v>
      </c>
      <c r="E139" s="33">
        <f t="shared" si="8"/>
        <v>1.7534246575342467E-4</v>
      </c>
      <c r="F139" s="32">
        <f t="shared" si="10"/>
        <v>-1.4733527691769907E-2</v>
      </c>
      <c r="G139" s="29">
        <f t="shared" si="11"/>
        <v>-0.74621587824605562</v>
      </c>
    </row>
    <row r="140" spans="1:7" x14ac:dyDescent="0.3">
      <c r="A140" s="1">
        <v>43587</v>
      </c>
      <c r="B140" s="7">
        <v>799.29998799999998</v>
      </c>
      <c r="C140" s="33">
        <f t="shared" si="9"/>
        <v>-2.4113302349502017E-2</v>
      </c>
      <c r="D140" s="29">
        <v>1.7780821917808221E-2</v>
      </c>
      <c r="E140" s="33">
        <f t="shared" si="8"/>
        <v>1.7780821917808221E-4</v>
      </c>
      <c r="F140" s="32">
        <f t="shared" si="10"/>
        <v>-2.4291110568680101E-2</v>
      </c>
      <c r="G140" s="29">
        <f t="shared" si="11"/>
        <v>-1.2302832550214713</v>
      </c>
    </row>
    <row r="141" spans="1:7" x14ac:dyDescent="0.3">
      <c r="A141" s="1">
        <v>43588</v>
      </c>
      <c r="B141" s="7">
        <v>779.04998799999998</v>
      </c>
      <c r="C141" s="33">
        <f t="shared" si="9"/>
        <v>-2.5334668214707892E-2</v>
      </c>
      <c r="D141" s="29">
        <v>1.7726027397260272E-2</v>
      </c>
      <c r="E141" s="33">
        <f t="shared" si="8"/>
        <v>1.7726027397260271E-4</v>
      </c>
      <c r="F141" s="32">
        <f t="shared" si="10"/>
        <v>-2.5511928488680495E-2</v>
      </c>
      <c r="G141" s="29">
        <f t="shared" si="11"/>
        <v>-1.292114592051536</v>
      </c>
    </row>
    <row r="142" spans="1:7" x14ac:dyDescent="0.3">
      <c r="A142" s="1">
        <v>43591</v>
      </c>
      <c r="B142" s="7">
        <v>778.90002400000003</v>
      </c>
      <c r="C142" s="33">
        <f t="shared" si="9"/>
        <v>-1.9249599166922069E-4</v>
      </c>
      <c r="D142" s="29">
        <v>1.7698630136986301E-2</v>
      </c>
      <c r="E142" s="33">
        <f t="shared" si="8"/>
        <v>1.76986301369863E-4</v>
      </c>
      <c r="F142" s="32">
        <f t="shared" si="10"/>
        <v>-3.6948229303908369E-4</v>
      </c>
      <c r="G142" s="29">
        <f t="shared" si="11"/>
        <v>-1.8713342762476284E-2</v>
      </c>
    </row>
    <row r="143" spans="1:7" x14ac:dyDescent="0.3">
      <c r="A143" s="1">
        <v>43592</v>
      </c>
      <c r="B143" s="7">
        <v>770.70001200000002</v>
      </c>
      <c r="C143" s="33">
        <f t="shared" si="9"/>
        <v>-1.0527682304962947E-2</v>
      </c>
      <c r="D143" s="29">
        <v>1.767123287671233E-2</v>
      </c>
      <c r="E143" s="33">
        <f t="shared" si="8"/>
        <v>1.7671232876712329E-4</v>
      </c>
      <c r="F143" s="32">
        <f t="shared" si="10"/>
        <v>-1.0704394633730071E-2</v>
      </c>
      <c r="G143" s="29">
        <f t="shared" si="11"/>
        <v>-0.54215048899410545</v>
      </c>
    </row>
    <row r="144" spans="1:7" x14ac:dyDescent="0.3">
      <c r="A144" s="1">
        <v>43593</v>
      </c>
      <c r="B144" s="7">
        <v>765.20001200000002</v>
      </c>
      <c r="C144" s="33">
        <f t="shared" si="9"/>
        <v>-7.1363694230745641E-3</v>
      </c>
      <c r="D144" s="29">
        <v>1.7698630136986301E-2</v>
      </c>
      <c r="E144" s="33">
        <f t="shared" si="8"/>
        <v>1.76986301369863E-4</v>
      </c>
      <c r="F144" s="32">
        <f t="shared" si="10"/>
        <v>-7.3133557244444269E-3</v>
      </c>
      <c r="G144" s="29">
        <f t="shared" si="11"/>
        <v>-0.37040295297986014</v>
      </c>
    </row>
    <row r="145" spans="1:7" x14ac:dyDescent="0.3">
      <c r="A145" s="1">
        <v>43594</v>
      </c>
      <c r="B145" s="7">
        <v>756.65002400000003</v>
      </c>
      <c r="C145" s="33">
        <f t="shared" si="9"/>
        <v>-1.1173533541450054E-2</v>
      </c>
      <c r="D145" s="29">
        <v>1.767123287671233E-2</v>
      </c>
      <c r="E145" s="33">
        <f t="shared" si="8"/>
        <v>1.7671232876712329E-4</v>
      </c>
      <c r="F145" s="32">
        <f t="shared" si="10"/>
        <v>-1.1350245870217178E-2</v>
      </c>
      <c r="G145" s="29">
        <f t="shared" si="11"/>
        <v>-0.57486121908766885</v>
      </c>
    </row>
    <row r="146" spans="1:7" x14ac:dyDescent="0.3">
      <c r="A146" s="1">
        <v>43595</v>
      </c>
      <c r="B146" s="7">
        <v>748.25</v>
      </c>
      <c r="C146" s="33">
        <f t="shared" si="9"/>
        <v>-1.1101597480422509E-2</v>
      </c>
      <c r="D146" s="29">
        <v>1.767123287671233E-2</v>
      </c>
      <c r="E146" s="33">
        <f t="shared" si="8"/>
        <v>1.7671232876712329E-4</v>
      </c>
      <c r="F146" s="32">
        <f t="shared" si="10"/>
        <v>-1.1278309809189632E-2</v>
      </c>
      <c r="G146" s="29">
        <f t="shared" si="11"/>
        <v>-0.57121783970967943</v>
      </c>
    </row>
    <row r="147" spans="1:7" x14ac:dyDescent="0.3">
      <c r="A147" s="1">
        <v>43598</v>
      </c>
      <c r="B147" s="7">
        <v>717.20001200000002</v>
      </c>
      <c r="C147" s="33">
        <f t="shared" si="9"/>
        <v>-4.1496809889742713E-2</v>
      </c>
      <c r="D147" s="29">
        <v>1.767123287671233E-2</v>
      </c>
      <c r="E147" s="33">
        <f t="shared" si="8"/>
        <v>1.7671232876712329E-4</v>
      </c>
      <c r="F147" s="32">
        <f t="shared" si="10"/>
        <v>-4.1673522218509833E-2</v>
      </c>
      <c r="G147" s="29">
        <f t="shared" si="11"/>
        <v>-2.1106583998388073</v>
      </c>
    </row>
    <row r="148" spans="1:7" x14ac:dyDescent="0.3">
      <c r="A148" s="1">
        <v>43599</v>
      </c>
      <c r="B148" s="7">
        <v>714.90002400000003</v>
      </c>
      <c r="C148" s="33">
        <f t="shared" si="9"/>
        <v>-3.2068989982113731E-3</v>
      </c>
      <c r="D148" s="29">
        <v>1.7479452054794519E-2</v>
      </c>
      <c r="E148" s="33">
        <f t="shared" si="8"/>
        <v>1.747945205479452E-4</v>
      </c>
      <c r="F148" s="32">
        <f t="shared" si="10"/>
        <v>-3.3816935187593183E-3</v>
      </c>
      <c r="G148" s="29">
        <f t="shared" si="11"/>
        <v>-0.1712742156428417</v>
      </c>
    </row>
    <row r="149" spans="1:7" x14ac:dyDescent="0.3">
      <c r="A149" s="1">
        <v>43600</v>
      </c>
      <c r="B149" s="7">
        <v>709.54998799999998</v>
      </c>
      <c r="C149" s="33">
        <f t="shared" si="9"/>
        <v>-7.4836142403039638E-3</v>
      </c>
      <c r="D149" s="29">
        <v>1.7506849315068494E-2</v>
      </c>
      <c r="E149" s="33">
        <f t="shared" si="8"/>
        <v>1.7506849315068493E-4</v>
      </c>
      <c r="F149" s="32">
        <f t="shared" si="10"/>
        <v>-7.6586827334546486E-3</v>
      </c>
      <c r="G149" s="29">
        <f t="shared" si="11"/>
        <v>-0.38789289175769881</v>
      </c>
    </row>
    <row r="150" spans="1:7" x14ac:dyDescent="0.3">
      <c r="A150" s="1">
        <v>43601</v>
      </c>
      <c r="B150" s="7">
        <v>726.29998799999998</v>
      </c>
      <c r="C150" s="33">
        <f t="shared" si="9"/>
        <v>2.360651156828714E-2</v>
      </c>
      <c r="D150" s="29">
        <v>1.7479452054794519E-2</v>
      </c>
      <c r="E150" s="33">
        <f t="shared" si="8"/>
        <v>1.747945205479452E-4</v>
      </c>
      <c r="F150" s="32">
        <f t="shared" si="10"/>
        <v>2.3431717047739196E-2</v>
      </c>
      <c r="G150" s="29">
        <f t="shared" si="11"/>
        <v>1.1867571488231496</v>
      </c>
    </row>
    <row r="151" spans="1:7" x14ac:dyDescent="0.3">
      <c r="A151" s="1">
        <v>43602</v>
      </c>
      <c r="B151" s="7">
        <v>670.45001200000002</v>
      </c>
      <c r="C151" s="33">
        <f t="shared" si="9"/>
        <v>-7.6896567427727908E-2</v>
      </c>
      <c r="D151" s="29">
        <v>1.7397260273972603E-2</v>
      </c>
      <c r="E151" s="33">
        <f t="shared" si="8"/>
        <v>1.7397260273972602E-4</v>
      </c>
      <c r="F151" s="32">
        <f t="shared" si="10"/>
        <v>-7.7070540030467635E-2</v>
      </c>
      <c r="G151" s="29">
        <f t="shared" si="11"/>
        <v>-3.9034277410601921</v>
      </c>
    </row>
    <row r="152" spans="1:7" x14ac:dyDescent="0.3">
      <c r="A152" s="1">
        <v>43605</v>
      </c>
      <c r="B152" s="7">
        <v>664.25</v>
      </c>
      <c r="C152" s="33">
        <f t="shared" si="9"/>
        <v>-9.2475380550817478E-3</v>
      </c>
      <c r="D152" s="29">
        <v>1.7178082191780821E-2</v>
      </c>
      <c r="E152" s="33">
        <f t="shared" si="8"/>
        <v>1.7178082191780821E-4</v>
      </c>
      <c r="F152" s="32">
        <f t="shared" si="10"/>
        <v>-9.4193188769995558E-3</v>
      </c>
      <c r="G152" s="29">
        <f t="shared" si="11"/>
        <v>-0.47706465520855268</v>
      </c>
    </row>
    <row r="153" spans="1:7" x14ac:dyDescent="0.3">
      <c r="A153" s="1">
        <v>43606</v>
      </c>
      <c r="B153" s="7">
        <v>666.45001200000002</v>
      </c>
      <c r="C153" s="33">
        <f t="shared" si="9"/>
        <v>3.3120240873165453E-3</v>
      </c>
      <c r="D153" s="29">
        <v>1.7260273972602738E-2</v>
      </c>
      <c r="E153" s="33">
        <f t="shared" si="8"/>
        <v>1.7260273972602737E-4</v>
      </c>
      <c r="F153" s="32">
        <f t="shared" si="10"/>
        <v>3.1394213475905179E-3</v>
      </c>
      <c r="G153" s="29">
        <f t="shared" si="11"/>
        <v>0.15900374350843954</v>
      </c>
    </row>
    <row r="154" spans="1:7" x14ac:dyDescent="0.3">
      <c r="A154" s="1">
        <v>43607</v>
      </c>
      <c r="B154" s="7">
        <v>664.54998799999998</v>
      </c>
      <c r="C154" s="33">
        <f t="shared" si="9"/>
        <v>-2.8509625114989576E-3</v>
      </c>
      <c r="D154" s="29">
        <v>1.7397260273972603E-2</v>
      </c>
      <c r="E154" s="33">
        <f t="shared" si="8"/>
        <v>1.7397260273972602E-4</v>
      </c>
      <c r="F154" s="32">
        <f t="shared" si="10"/>
        <v>-3.0249351142386835E-3</v>
      </c>
      <c r="G154" s="29">
        <f t="shared" si="11"/>
        <v>-0.15320530562207757</v>
      </c>
    </row>
    <row r="155" spans="1:7" x14ac:dyDescent="0.3">
      <c r="A155" s="1">
        <v>43608</v>
      </c>
      <c r="B155" s="7">
        <v>672.15002400000003</v>
      </c>
      <c r="C155" s="33">
        <f t="shared" si="9"/>
        <v>1.1436364663661758E-2</v>
      </c>
      <c r="D155" s="29">
        <v>1.7205479452054796E-2</v>
      </c>
      <c r="E155" s="33">
        <f t="shared" si="8"/>
        <v>1.7205479452054795E-4</v>
      </c>
      <c r="F155" s="32">
        <f t="shared" si="10"/>
        <v>1.1264309869141211E-2</v>
      </c>
      <c r="G155" s="29">
        <f t="shared" si="11"/>
        <v>0.57050877818842127</v>
      </c>
    </row>
    <row r="156" spans="1:7" x14ac:dyDescent="0.3">
      <c r="A156" s="1">
        <v>43609</v>
      </c>
      <c r="B156" s="7">
        <v>680.65002400000003</v>
      </c>
      <c r="C156" s="33">
        <f t="shared" si="9"/>
        <v>1.2645986307366403E-2</v>
      </c>
      <c r="D156" s="29">
        <v>1.7123287671232876E-2</v>
      </c>
      <c r="E156" s="33">
        <f t="shared" si="8"/>
        <v>1.7123287671232877E-4</v>
      </c>
      <c r="F156" s="32">
        <f t="shared" si="10"/>
        <v>1.2474753430654075E-2</v>
      </c>
      <c r="G156" s="29">
        <f t="shared" si="11"/>
        <v>0.63181468022477871</v>
      </c>
    </row>
    <row r="157" spans="1:7" x14ac:dyDescent="0.3">
      <c r="A157" s="1">
        <v>43612</v>
      </c>
      <c r="B157" s="7">
        <v>681.70001200000002</v>
      </c>
      <c r="C157" s="33">
        <f t="shared" si="9"/>
        <v>1.5426253771791314E-3</v>
      </c>
      <c r="D157" s="29">
        <v>1.6986301369863014E-2</v>
      </c>
      <c r="E157" s="33">
        <f t="shared" si="8"/>
        <v>1.6986301369863014E-4</v>
      </c>
      <c r="F157" s="32">
        <f t="shared" si="10"/>
        <v>1.3727623634805014E-3</v>
      </c>
      <c r="G157" s="29">
        <f t="shared" si="11"/>
        <v>6.9526938430362908E-2</v>
      </c>
    </row>
    <row r="158" spans="1:7" x14ac:dyDescent="0.3">
      <c r="A158" s="1">
        <v>43613</v>
      </c>
      <c r="B158" s="7">
        <v>674.70001200000002</v>
      </c>
      <c r="C158" s="33">
        <f t="shared" si="9"/>
        <v>-1.0268446349976007E-2</v>
      </c>
      <c r="D158" s="29">
        <v>1.7041095890410959E-2</v>
      </c>
      <c r="E158" s="33">
        <f t="shared" si="8"/>
        <v>1.7041095890410959E-4</v>
      </c>
      <c r="F158" s="32">
        <f t="shared" si="10"/>
        <v>-1.0438857308880117E-2</v>
      </c>
      <c r="G158" s="29">
        <f t="shared" si="11"/>
        <v>-0.52870169572372661</v>
      </c>
    </row>
    <row r="159" spans="1:7" x14ac:dyDescent="0.3">
      <c r="A159" s="1">
        <v>43614</v>
      </c>
      <c r="B159" s="7">
        <v>686.75</v>
      </c>
      <c r="C159" s="33">
        <f t="shared" si="9"/>
        <v>1.7859771432759342E-2</v>
      </c>
      <c r="D159" s="29">
        <v>1.7013698630136985E-2</v>
      </c>
      <c r="E159" s="33">
        <f t="shared" si="8"/>
        <v>1.7013698630136985E-4</v>
      </c>
      <c r="F159" s="32">
        <f t="shared" si="10"/>
        <v>1.7689634446457974E-2</v>
      </c>
      <c r="G159" s="29">
        <f t="shared" si="11"/>
        <v>0.89593520170250507</v>
      </c>
    </row>
    <row r="160" spans="1:7" x14ac:dyDescent="0.3">
      <c r="A160" s="1">
        <v>43615</v>
      </c>
      <c r="B160" s="7">
        <v>684.34997599999997</v>
      </c>
      <c r="C160" s="33">
        <f t="shared" si="9"/>
        <v>-3.4947564615945108E-3</v>
      </c>
      <c r="D160" s="29">
        <v>1.7041095890410959E-2</v>
      </c>
      <c r="E160" s="33">
        <f t="shared" si="8"/>
        <v>1.7041095890410959E-4</v>
      </c>
      <c r="F160" s="32">
        <f t="shared" si="10"/>
        <v>-3.6651674204986203E-3</v>
      </c>
      <c r="G160" s="29">
        <f t="shared" si="11"/>
        <v>-0.18563145112449697</v>
      </c>
    </row>
    <row r="161" spans="1:7" x14ac:dyDescent="0.3">
      <c r="A161" s="1">
        <v>43616</v>
      </c>
      <c r="B161" s="7">
        <v>672.40002400000003</v>
      </c>
      <c r="C161" s="33">
        <f t="shared" si="9"/>
        <v>-1.7461755562332246E-2</v>
      </c>
      <c r="D161" s="29">
        <v>1.6767123287671232E-2</v>
      </c>
      <c r="E161" s="33">
        <f t="shared" si="8"/>
        <v>1.6767123287671231E-4</v>
      </c>
      <c r="F161" s="32">
        <f t="shared" si="10"/>
        <v>-1.7629426795208958E-2</v>
      </c>
      <c r="G161" s="29">
        <f t="shared" si="11"/>
        <v>-0.89288583658820087</v>
      </c>
    </row>
    <row r="162" spans="1:7" x14ac:dyDescent="0.3">
      <c r="A162" s="1">
        <v>43619</v>
      </c>
      <c r="B162" s="7">
        <v>656.84997599999997</v>
      </c>
      <c r="C162" s="33">
        <f t="shared" si="9"/>
        <v>-2.3126185968131464E-2</v>
      </c>
      <c r="D162" s="29">
        <v>1.6575342465753425E-2</v>
      </c>
      <c r="E162" s="33">
        <f t="shared" si="8"/>
        <v>1.6575342465753425E-4</v>
      </c>
      <c r="F162" s="32">
        <f t="shared" si="10"/>
        <v>-2.3291939392789E-2</v>
      </c>
      <c r="G162" s="29">
        <f t="shared" si="11"/>
        <v>-1.1796777644604965</v>
      </c>
    </row>
    <row r="163" spans="1:7" x14ac:dyDescent="0.3">
      <c r="A163" s="1">
        <v>43620</v>
      </c>
      <c r="B163" s="7">
        <v>653.75</v>
      </c>
      <c r="C163" s="33">
        <f t="shared" si="9"/>
        <v>-4.7194581917743266E-3</v>
      </c>
      <c r="D163" s="29">
        <v>1.6630136986301371E-2</v>
      </c>
      <c r="E163" s="33">
        <f t="shared" si="8"/>
        <v>1.6630136986301372E-4</v>
      </c>
      <c r="F163" s="32">
        <f t="shared" si="10"/>
        <v>-4.8857595616373407E-3</v>
      </c>
      <c r="G163" s="29">
        <f t="shared" si="11"/>
        <v>-0.24745135302679883</v>
      </c>
    </row>
    <row r="164" spans="1:7" x14ac:dyDescent="0.3">
      <c r="A164" s="1">
        <v>43622</v>
      </c>
      <c r="B164" s="7">
        <v>624.54998799999998</v>
      </c>
      <c r="C164" s="33">
        <f t="shared" si="9"/>
        <v>-4.4665410325047825E-2</v>
      </c>
      <c r="D164" s="29">
        <v>1.6109589041095891E-2</v>
      </c>
      <c r="E164" s="33">
        <f t="shared" si="8"/>
        <v>1.610958904109589E-4</v>
      </c>
      <c r="F164" s="32">
        <f t="shared" si="10"/>
        <v>-4.4826506215458785E-2</v>
      </c>
      <c r="G164" s="29">
        <f t="shared" si="11"/>
        <v>-2.2703490572021003</v>
      </c>
    </row>
    <row r="165" spans="1:7" x14ac:dyDescent="0.3">
      <c r="A165" s="1">
        <v>43623</v>
      </c>
      <c r="B165" s="7">
        <v>619.40002400000003</v>
      </c>
      <c r="C165" s="33">
        <f t="shared" si="9"/>
        <v>-8.2458795916267869E-3</v>
      </c>
      <c r="D165" s="29">
        <v>1.6219178082191782E-2</v>
      </c>
      <c r="E165" s="33">
        <f t="shared" si="8"/>
        <v>1.6219178082191782E-4</v>
      </c>
      <c r="F165" s="32">
        <f t="shared" si="10"/>
        <v>-8.4080713724487052E-3</v>
      </c>
      <c r="G165" s="29">
        <f t="shared" si="11"/>
        <v>-0.42584752917334884</v>
      </c>
    </row>
    <row r="166" spans="1:7" x14ac:dyDescent="0.3">
      <c r="A166" s="1">
        <v>43626</v>
      </c>
      <c r="B166" s="7">
        <v>627.15002400000003</v>
      </c>
      <c r="C166" s="33">
        <f t="shared" si="9"/>
        <v>1.2512108007280283E-2</v>
      </c>
      <c r="D166" s="29">
        <v>1.6273972602739727E-2</v>
      </c>
      <c r="E166" s="33">
        <f t="shared" si="8"/>
        <v>1.6273972602739726E-4</v>
      </c>
      <c r="F166" s="32">
        <f t="shared" si="10"/>
        <v>1.2349368281252887E-2</v>
      </c>
      <c r="G166" s="29">
        <f t="shared" si="11"/>
        <v>0.62546423983217092</v>
      </c>
    </row>
    <row r="167" spans="1:7" x14ac:dyDescent="0.3">
      <c r="A167" s="1">
        <v>43627</v>
      </c>
      <c r="B167" s="7">
        <v>652.20001200000002</v>
      </c>
      <c r="C167" s="33">
        <f t="shared" si="9"/>
        <v>3.9942576802006122E-2</v>
      </c>
      <c r="D167" s="29">
        <v>1.6356164383561644E-2</v>
      </c>
      <c r="E167" s="33">
        <f t="shared" si="8"/>
        <v>1.6356164383561644E-4</v>
      </c>
      <c r="F167" s="32">
        <f t="shared" si="10"/>
        <v>3.9779015158170505E-2</v>
      </c>
      <c r="G167" s="29">
        <f t="shared" si="11"/>
        <v>2.0147064133594146</v>
      </c>
    </row>
    <row r="168" spans="1:7" x14ac:dyDescent="0.3">
      <c r="A168" s="1">
        <v>43628</v>
      </c>
      <c r="B168" s="7">
        <v>641.54998799999998</v>
      </c>
      <c r="C168" s="33">
        <f t="shared" si="9"/>
        <v>-1.6329383324206425E-2</v>
      </c>
      <c r="D168" s="29">
        <v>1.6356164383561644E-2</v>
      </c>
      <c r="E168" s="33">
        <f t="shared" si="8"/>
        <v>1.6356164383561644E-4</v>
      </c>
      <c r="F168" s="32">
        <f t="shared" si="10"/>
        <v>-1.6492944968042041E-2</v>
      </c>
      <c r="G168" s="29">
        <f t="shared" si="11"/>
        <v>-0.8353259091552232</v>
      </c>
    </row>
    <row r="169" spans="1:7" x14ac:dyDescent="0.3">
      <c r="A169" s="1">
        <v>43629</v>
      </c>
      <c r="B169" s="7">
        <v>637.09997599999997</v>
      </c>
      <c r="C169" s="33">
        <f t="shared" si="9"/>
        <v>-6.9363449197040825E-3</v>
      </c>
      <c r="D169" s="29">
        <v>1.6301369863013698E-2</v>
      </c>
      <c r="E169" s="33">
        <f t="shared" si="8"/>
        <v>1.6301369863013697E-4</v>
      </c>
      <c r="F169" s="32">
        <f t="shared" si="10"/>
        <v>-7.0993586183342198E-3</v>
      </c>
      <c r="G169" s="29">
        <f t="shared" si="11"/>
        <v>-0.35956454130962967</v>
      </c>
    </row>
    <row r="170" spans="1:7" x14ac:dyDescent="0.3">
      <c r="A170" s="1">
        <v>43630</v>
      </c>
      <c r="B170" s="7">
        <v>616.90002400000003</v>
      </c>
      <c r="C170" s="33">
        <f t="shared" si="9"/>
        <v>-3.1706094429361495E-2</v>
      </c>
      <c r="D170" s="29">
        <v>1.6383561643835618E-2</v>
      </c>
      <c r="E170" s="33">
        <f t="shared" si="8"/>
        <v>1.6383561643835618E-4</v>
      </c>
      <c r="F170" s="32">
        <f t="shared" si="10"/>
        <v>-3.1869930045799848E-2</v>
      </c>
      <c r="G170" s="29">
        <f t="shared" si="11"/>
        <v>-1.61413127502732</v>
      </c>
    </row>
    <row r="171" spans="1:7" x14ac:dyDescent="0.3">
      <c r="A171" s="1">
        <v>43633</v>
      </c>
      <c r="B171" s="7">
        <v>623.29998799999998</v>
      </c>
      <c r="C171" s="33">
        <f t="shared" si="9"/>
        <v>1.037439414980466E-2</v>
      </c>
      <c r="D171" s="29">
        <v>1.6383561643835618E-2</v>
      </c>
      <c r="E171" s="33">
        <f t="shared" si="8"/>
        <v>1.6383561643835618E-4</v>
      </c>
      <c r="F171" s="32">
        <f t="shared" si="10"/>
        <v>1.0210558533366304E-2</v>
      </c>
      <c r="G171" s="29">
        <f t="shared" si="11"/>
        <v>0.51713894070425481</v>
      </c>
    </row>
    <row r="172" spans="1:7" x14ac:dyDescent="0.3">
      <c r="A172" s="1">
        <v>43634</v>
      </c>
      <c r="B172" s="7">
        <v>622.25</v>
      </c>
      <c r="C172" s="33">
        <f t="shared" si="9"/>
        <v>-1.6845628432772966E-3</v>
      </c>
      <c r="D172" s="29">
        <v>1.6383561643835618E-2</v>
      </c>
      <c r="E172" s="33">
        <f t="shared" si="8"/>
        <v>1.6383561643835618E-4</v>
      </c>
      <c r="F172" s="32">
        <f t="shared" si="10"/>
        <v>-1.8483984597156529E-3</v>
      </c>
      <c r="G172" s="29">
        <f t="shared" si="11"/>
        <v>-9.361670258615977E-2</v>
      </c>
    </row>
    <row r="173" spans="1:7" x14ac:dyDescent="0.3">
      <c r="A173" s="1">
        <v>43635</v>
      </c>
      <c r="B173" s="7">
        <v>612.40002400000003</v>
      </c>
      <c r="C173" s="33">
        <f t="shared" si="9"/>
        <v>-1.5829611892326186E-2</v>
      </c>
      <c r="D173" s="29">
        <v>1.6383561643835618E-2</v>
      </c>
      <c r="E173" s="33">
        <f t="shared" si="8"/>
        <v>1.6383561643835618E-4</v>
      </c>
      <c r="F173" s="32">
        <f t="shared" si="10"/>
        <v>-1.5993447508764542E-2</v>
      </c>
      <c r="G173" s="29">
        <f t="shared" si="11"/>
        <v>-0.81002762736866651</v>
      </c>
    </row>
    <row r="174" spans="1:7" x14ac:dyDescent="0.3">
      <c r="A174" s="1">
        <v>43636</v>
      </c>
      <c r="B174" s="7">
        <v>627.15002400000003</v>
      </c>
      <c r="C174" s="33">
        <f t="shared" si="9"/>
        <v>2.4085564046287495E-2</v>
      </c>
      <c r="D174" s="29">
        <v>1.6301369863013698E-2</v>
      </c>
      <c r="E174" s="33">
        <f t="shared" si="8"/>
        <v>1.6301369863013697E-4</v>
      </c>
      <c r="F174" s="32">
        <f t="shared" si="10"/>
        <v>2.3922550347657359E-2</v>
      </c>
      <c r="G174" s="29">
        <f t="shared" si="11"/>
        <v>1.2116166128723087</v>
      </c>
    </row>
    <row r="175" spans="1:7" x14ac:dyDescent="0.3">
      <c r="A175" s="1">
        <v>43637</v>
      </c>
      <c r="B175" s="7">
        <v>602.45001200000002</v>
      </c>
      <c r="C175" s="33">
        <f t="shared" si="9"/>
        <v>-3.9384534887620469E-2</v>
      </c>
      <c r="D175" s="29">
        <v>1.6356164383561644E-2</v>
      </c>
      <c r="E175" s="33">
        <f t="shared" si="8"/>
        <v>1.6356164383561644E-4</v>
      </c>
      <c r="F175" s="32">
        <f t="shared" si="10"/>
        <v>-3.9548096531456085E-2</v>
      </c>
      <c r="G175" s="29">
        <f t="shared" si="11"/>
        <v>-2.0030109695090372</v>
      </c>
    </row>
    <row r="176" spans="1:7" x14ac:dyDescent="0.3">
      <c r="A176" s="1">
        <v>43640</v>
      </c>
      <c r="B176" s="7">
        <v>586.29998799999998</v>
      </c>
      <c r="C176" s="33">
        <f t="shared" si="9"/>
        <v>-2.6807243220703977E-2</v>
      </c>
      <c r="D176" s="29">
        <v>1.6301369863013698E-2</v>
      </c>
      <c r="E176" s="33">
        <f t="shared" si="8"/>
        <v>1.6301369863013697E-4</v>
      </c>
      <c r="F176" s="32">
        <f t="shared" si="10"/>
        <v>-2.6970256919334114E-2</v>
      </c>
      <c r="G176" s="29">
        <f t="shared" si="11"/>
        <v>-1.3659752351654904</v>
      </c>
    </row>
    <row r="177" spans="1:7" x14ac:dyDescent="0.3">
      <c r="A177" s="1">
        <v>43641</v>
      </c>
      <c r="B177" s="7">
        <v>599.70001200000002</v>
      </c>
      <c r="C177" s="33">
        <f t="shared" si="9"/>
        <v>2.2855234989361848E-2</v>
      </c>
      <c r="D177" s="29">
        <v>1.6328767123287673E-2</v>
      </c>
      <c r="E177" s="33">
        <f t="shared" si="8"/>
        <v>1.6328767123287673E-4</v>
      </c>
      <c r="F177" s="32">
        <f t="shared" si="10"/>
        <v>2.2691947318128972E-2</v>
      </c>
      <c r="G177" s="29">
        <f t="shared" si="11"/>
        <v>1.1492896848165968</v>
      </c>
    </row>
    <row r="178" spans="1:7" x14ac:dyDescent="0.3">
      <c r="A178" s="1">
        <v>43642</v>
      </c>
      <c r="B178" s="7">
        <v>621.20001200000002</v>
      </c>
      <c r="C178" s="33">
        <f t="shared" si="9"/>
        <v>3.5851258245430881E-2</v>
      </c>
      <c r="D178" s="29">
        <v>1.6383561643835618E-2</v>
      </c>
      <c r="E178" s="33">
        <f t="shared" si="8"/>
        <v>1.6383561643835618E-4</v>
      </c>
      <c r="F178" s="32">
        <f t="shared" si="10"/>
        <v>3.5687422628992528E-2</v>
      </c>
      <c r="G178" s="29">
        <f t="shared" si="11"/>
        <v>1.8074776100164747</v>
      </c>
    </row>
    <row r="179" spans="1:7" x14ac:dyDescent="0.3">
      <c r="A179" s="1">
        <v>43643</v>
      </c>
      <c r="B179" s="7">
        <v>612.25</v>
      </c>
      <c r="C179" s="33">
        <f t="shared" si="9"/>
        <v>-1.4407617236169686E-2</v>
      </c>
      <c r="D179" s="29">
        <v>1.6410958904109589E-2</v>
      </c>
      <c r="E179" s="33">
        <f t="shared" si="8"/>
        <v>1.6410958904109589E-4</v>
      </c>
      <c r="F179" s="32">
        <f t="shared" si="10"/>
        <v>-1.4571726825210782E-2</v>
      </c>
      <c r="G179" s="29">
        <f t="shared" si="11"/>
        <v>-0.73802107396928796</v>
      </c>
    </row>
    <row r="180" spans="1:7" x14ac:dyDescent="0.3">
      <c r="A180" s="1">
        <v>43644</v>
      </c>
      <c r="B180" s="7">
        <v>608.04998799999998</v>
      </c>
      <c r="C180" s="33">
        <f t="shared" si="9"/>
        <v>-6.8599624336464111E-3</v>
      </c>
      <c r="D180" s="29">
        <v>1.6465753424657534E-2</v>
      </c>
      <c r="E180" s="33">
        <f t="shared" si="8"/>
        <v>1.6465753424657536E-4</v>
      </c>
      <c r="F180" s="32">
        <f t="shared" si="10"/>
        <v>-7.0246199678929864E-3</v>
      </c>
      <c r="G180" s="29">
        <f t="shared" si="11"/>
        <v>-0.35577921787286149</v>
      </c>
    </row>
    <row r="181" spans="1:7" x14ac:dyDescent="0.3">
      <c r="A181" s="1">
        <v>43647</v>
      </c>
      <c r="B181" s="7">
        <v>615.34997599999997</v>
      </c>
      <c r="C181" s="33">
        <f t="shared" si="9"/>
        <v>1.2005572147137326E-2</v>
      </c>
      <c r="D181" s="29">
        <v>1.6383561643835618E-2</v>
      </c>
      <c r="E181" s="33">
        <f t="shared" si="8"/>
        <v>1.6383561643835618E-4</v>
      </c>
      <c r="F181" s="32">
        <f t="shared" si="10"/>
        <v>1.1841736530698969E-2</v>
      </c>
      <c r="G181" s="29">
        <f t="shared" si="11"/>
        <v>0.59975397678520415</v>
      </c>
    </row>
    <row r="182" spans="1:7" x14ac:dyDescent="0.3">
      <c r="A182" s="1">
        <v>43648</v>
      </c>
      <c r="B182" s="7">
        <v>610.90002400000003</v>
      </c>
      <c r="C182" s="33">
        <f t="shared" si="9"/>
        <v>-7.2315790583535175E-3</v>
      </c>
      <c r="D182" s="29">
        <v>1.6328767123287673E-2</v>
      </c>
      <c r="E182" s="33">
        <f t="shared" si="8"/>
        <v>1.6328767123287673E-4</v>
      </c>
      <c r="F182" s="32">
        <f t="shared" si="10"/>
        <v>-7.3948667295863938E-3</v>
      </c>
      <c r="G182" s="29">
        <f t="shared" si="11"/>
        <v>-0.37453127903735334</v>
      </c>
    </row>
    <row r="183" spans="1:7" x14ac:dyDescent="0.3">
      <c r="A183" s="1">
        <v>43649</v>
      </c>
      <c r="B183" s="7">
        <v>596.20001200000002</v>
      </c>
      <c r="C183" s="33">
        <f t="shared" si="9"/>
        <v>-2.4062876776053319E-2</v>
      </c>
      <c r="D183" s="29">
        <v>1.6328767123287673E-2</v>
      </c>
      <c r="E183" s="33">
        <f t="shared" si="8"/>
        <v>1.6328767123287673E-4</v>
      </c>
      <c r="F183" s="32">
        <f t="shared" si="10"/>
        <v>-2.4226164447286196E-2</v>
      </c>
      <c r="G183" s="29">
        <f t="shared" si="11"/>
        <v>-1.2269938983902213</v>
      </c>
    </row>
    <row r="184" spans="1:7" x14ac:dyDescent="0.3">
      <c r="A184" s="1">
        <v>43650</v>
      </c>
      <c r="B184" s="7">
        <v>605.09997599999997</v>
      </c>
      <c r="C184" s="33">
        <f t="shared" si="9"/>
        <v>1.4927815868611478E-2</v>
      </c>
      <c r="D184" s="29">
        <v>1.6383561643835618E-2</v>
      </c>
      <c r="E184" s="33">
        <f t="shared" si="8"/>
        <v>1.6383561643835618E-4</v>
      </c>
      <c r="F184" s="32">
        <f t="shared" si="10"/>
        <v>1.4763980252173122E-2</v>
      </c>
      <c r="G184" s="29">
        <f t="shared" si="11"/>
        <v>0.74775822333689357</v>
      </c>
    </row>
    <row r="185" spans="1:7" x14ac:dyDescent="0.3">
      <c r="A185" s="1">
        <v>43651</v>
      </c>
      <c r="B185" s="7">
        <v>597.20001200000002</v>
      </c>
      <c r="C185" s="33">
        <f t="shared" si="9"/>
        <v>-1.3055634297364366E-2</v>
      </c>
      <c r="D185" s="29">
        <v>1.6136986301369862E-2</v>
      </c>
      <c r="E185" s="33">
        <f t="shared" si="8"/>
        <v>1.6136986301369861E-4</v>
      </c>
      <c r="F185" s="32">
        <f t="shared" si="10"/>
        <v>-1.3217004160378064E-2</v>
      </c>
      <c r="G185" s="29">
        <f t="shared" si="11"/>
        <v>-0.66940780060620353</v>
      </c>
    </row>
    <row r="186" spans="1:7" x14ac:dyDescent="0.3">
      <c r="A186" s="1">
        <v>43654</v>
      </c>
      <c r="B186" s="7">
        <v>586.79998799999998</v>
      </c>
      <c r="C186" s="33">
        <f t="shared" si="9"/>
        <v>-1.7414641311159301E-2</v>
      </c>
      <c r="D186" s="29">
        <v>1.6109589041095891E-2</v>
      </c>
      <c r="E186" s="33">
        <f t="shared" si="8"/>
        <v>1.610958904109589E-4</v>
      </c>
      <c r="F186" s="32">
        <f t="shared" si="10"/>
        <v>-1.7575737201570261E-2</v>
      </c>
      <c r="G186" s="29">
        <f t="shared" si="11"/>
        <v>-0.89016659459076986</v>
      </c>
    </row>
    <row r="187" spans="1:7" x14ac:dyDescent="0.3">
      <c r="A187" s="1">
        <v>43655</v>
      </c>
      <c r="B187" s="7">
        <v>603.79998799999998</v>
      </c>
      <c r="C187" s="33">
        <f t="shared" si="9"/>
        <v>2.8970689072338563E-2</v>
      </c>
      <c r="D187" s="29">
        <v>1.6164383561643837E-2</v>
      </c>
      <c r="E187" s="33">
        <f t="shared" si="8"/>
        <v>1.6164383561643837E-4</v>
      </c>
      <c r="F187" s="32">
        <f t="shared" si="10"/>
        <v>2.8809045236722126E-2</v>
      </c>
      <c r="G187" s="29">
        <f t="shared" si="11"/>
        <v>1.4591052083717546</v>
      </c>
    </row>
    <row r="188" spans="1:7" x14ac:dyDescent="0.3">
      <c r="A188" s="1">
        <v>43656</v>
      </c>
      <c r="B188" s="7">
        <v>597.09997599999997</v>
      </c>
      <c r="C188" s="33">
        <f t="shared" si="9"/>
        <v>-1.1096409627619958E-2</v>
      </c>
      <c r="D188" s="29">
        <v>1.6109589041095891E-2</v>
      </c>
      <c r="E188" s="33">
        <f t="shared" si="8"/>
        <v>1.610958904109589E-4</v>
      </c>
      <c r="F188" s="32">
        <f t="shared" si="10"/>
        <v>-1.1257505518030916E-2</v>
      </c>
      <c r="G188" s="29">
        <f t="shared" si="11"/>
        <v>-0.57016415503055395</v>
      </c>
    </row>
    <row r="189" spans="1:7" x14ac:dyDescent="0.3">
      <c r="A189" s="1">
        <v>43657</v>
      </c>
      <c r="B189" s="7">
        <v>605.29998799999998</v>
      </c>
      <c r="C189" s="33">
        <f t="shared" si="9"/>
        <v>1.3733063690493291E-2</v>
      </c>
      <c r="D189" s="29">
        <v>1.6027397260273971E-2</v>
      </c>
      <c r="E189" s="33">
        <f t="shared" si="8"/>
        <v>1.6027397260273972E-4</v>
      </c>
      <c r="F189" s="32">
        <f t="shared" si="10"/>
        <v>1.3572789717890551E-2</v>
      </c>
      <c r="G189" s="29">
        <f t="shared" si="11"/>
        <v>0.68742743838886067</v>
      </c>
    </row>
    <row r="190" spans="1:7" x14ac:dyDescent="0.3">
      <c r="A190" s="1">
        <v>43658</v>
      </c>
      <c r="B190" s="7">
        <v>595.75</v>
      </c>
      <c r="C190" s="33">
        <f t="shared" si="9"/>
        <v>-1.5777281000045197E-2</v>
      </c>
      <c r="D190" s="29">
        <v>1.6027397260273971E-2</v>
      </c>
      <c r="E190" s="33">
        <f t="shared" si="8"/>
        <v>1.6027397260273972E-4</v>
      </c>
      <c r="F190" s="32">
        <f t="shared" si="10"/>
        <v>-1.5937554972647937E-2</v>
      </c>
      <c r="G190" s="29">
        <f t="shared" si="11"/>
        <v>-0.80719681191169013</v>
      </c>
    </row>
    <row r="191" spans="1:7" x14ac:dyDescent="0.3">
      <c r="A191" s="1">
        <v>43661</v>
      </c>
      <c r="B191" s="7">
        <v>575.59997599999997</v>
      </c>
      <c r="C191" s="33">
        <f t="shared" si="9"/>
        <v>-3.382295258078058E-2</v>
      </c>
      <c r="D191" s="29">
        <v>1.5945205479452055E-2</v>
      </c>
      <c r="E191" s="33">
        <f t="shared" si="8"/>
        <v>1.5945205479452054E-4</v>
      </c>
      <c r="F191" s="32">
        <f t="shared" si="10"/>
        <v>-3.39824046355751E-2</v>
      </c>
      <c r="G191" s="29">
        <f t="shared" si="11"/>
        <v>-1.7211227650668826</v>
      </c>
    </row>
    <row r="192" spans="1:7" x14ac:dyDescent="0.3">
      <c r="A192" s="1">
        <v>43662</v>
      </c>
      <c r="B192" s="7">
        <v>581.09997599999997</v>
      </c>
      <c r="C192" s="33">
        <f t="shared" si="9"/>
        <v>9.5552470975085665E-3</v>
      </c>
      <c r="D192" s="29">
        <v>1.6E-2</v>
      </c>
      <c r="E192" s="33">
        <f t="shared" si="8"/>
        <v>1.6000000000000001E-4</v>
      </c>
      <c r="F192" s="32">
        <f t="shared" si="10"/>
        <v>9.3952470975085661E-3</v>
      </c>
      <c r="G192" s="29">
        <f t="shared" si="11"/>
        <v>0.47584548051735853</v>
      </c>
    </row>
    <row r="193" spans="1:7" x14ac:dyDescent="0.3">
      <c r="A193" s="1">
        <v>43663</v>
      </c>
      <c r="B193" s="7">
        <v>573.15002400000003</v>
      </c>
      <c r="C193" s="33">
        <f t="shared" si="9"/>
        <v>-1.3680867885632024E-2</v>
      </c>
      <c r="D193" s="29">
        <v>1.589041095890411E-2</v>
      </c>
      <c r="E193" s="33">
        <f t="shared" si="8"/>
        <v>1.589041095890411E-4</v>
      </c>
      <c r="F193" s="32">
        <f t="shared" si="10"/>
        <v>-1.3839771995221064E-2</v>
      </c>
      <c r="G193" s="29">
        <f t="shared" si="11"/>
        <v>-0.70094941484434381</v>
      </c>
    </row>
    <row r="194" spans="1:7" x14ac:dyDescent="0.3">
      <c r="A194" s="1">
        <v>43664</v>
      </c>
      <c r="B194" s="7">
        <v>569.90002400000003</v>
      </c>
      <c r="C194" s="33">
        <f t="shared" si="9"/>
        <v>-5.670417628735892E-3</v>
      </c>
      <c r="D194" s="29">
        <v>1.5616438356164384E-2</v>
      </c>
      <c r="E194" s="33">
        <f t="shared" si="8"/>
        <v>1.5616438356164385E-4</v>
      </c>
      <c r="F194" s="32">
        <f t="shared" si="10"/>
        <v>-5.8265820122975357E-3</v>
      </c>
      <c r="G194" s="29">
        <f t="shared" si="11"/>
        <v>-0.29510162837023679</v>
      </c>
    </row>
    <row r="195" spans="1:7" x14ac:dyDescent="0.3">
      <c r="A195" s="1">
        <v>43665</v>
      </c>
      <c r="B195" s="7">
        <v>552.40002400000003</v>
      </c>
      <c r="C195" s="33">
        <f t="shared" si="9"/>
        <v>-3.0707140310631043E-2</v>
      </c>
      <c r="D195" s="29">
        <v>1.5698630136986302E-2</v>
      </c>
      <c r="E195" s="33">
        <f t="shared" ref="E195:E242" si="12">D195/100</f>
        <v>1.5698630136986303E-4</v>
      </c>
      <c r="F195" s="32">
        <f t="shared" si="10"/>
        <v>-3.0864126612000907E-2</v>
      </c>
      <c r="G195" s="29">
        <f t="shared" si="11"/>
        <v>-1.563189877393512</v>
      </c>
    </row>
    <row r="196" spans="1:7" x14ac:dyDescent="0.3">
      <c r="A196" s="1">
        <v>43668</v>
      </c>
      <c r="B196" s="7">
        <v>570.15002400000003</v>
      </c>
      <c r="C196" s="33">
        <f t="shared" ref="C196:C242" si="13">(B196-B195)/B195</f>
        <v>3.2132511275922752E-2</v>
      </c>
      <c r="D196" s="29">
        <v>1.580821917808219E-2</v>
      </c>
      <c r="E196" s="33">
        <f t="shared" si="12"/>
        <v>1.5808219178082189E-4</v>
      </c>
      <c r="F196" s="32">
        <f t="shared" ref="F196:F242" si="14">C196-E196</f>
        <v>3.1974429084141928E-2</v>
      </c>
      <c r="G196" s="29">
        <f t="shared" ref="G196:G242" si="15">F196/_xlfn.STDEV.S($F$3:$F$242)</f>
        <v>1.6194238867699826</v>
      </c>
    </row>
    <row r="197" spans="1:7" x14ac:dyDescent="0.3">
      <c r="A197" s="1">
        <v>43669</v>
      </c>
      <c r="B197" s="7">
        <v>561.75</v>
      </c>
      <c r="C197" s="33">
        <f t="shared" si="13"/>
        <v>-1.4733006483219985E-2</v>
      </c>
      <c r="D197" s="29">
        <v>1.5780821917808219E-2</v>
      </c>
      <c r="E197" s="33">
        <f t="shared" si="12"/>
        <v>1.5780821917808218E-4</v>
      </c>
      <c r="F197" s="32">
        <f t="shared" si="14"/>
        <v>-1.4890814702398067E-2</v>
      </c>
      <c r="G197" s="29">
        <f t="shared" si="15"/>
        <v>-0.75418206714718017</v>
      </c>
    </row>
    <row r="198" spans="1:7" x14ac:dyDescent="0.3">
      <c r="A198" s="1">
        <v>43670</v>
      </c>
      <c r="B198" s="7">
        <v>548.34997599999997</v>
      </c>
      <c r="C198" s="33">
        <f t="shared" si="13"/>
        <v>-2.3854070315976913E-2</v>
      </c>
      <c r="D198" s="29">
        <v>1.580821917808219E-2</v>
      </c>
      <c r="E198" s="33">
        <f t="shared" si="12"/>
        <v>1.5808219178082189E-4</v>
      </c>
      <c r="F198" s="32">
        <f t="shared" si="14"/>
        <v>-2.4012152507757734E-2</v>
      </c>
      <c r="G198" s="29">
        <f t="shared" si="15"/>
        <v>-1.2161547354449085</v>
      </c>
    </row>
    <row r="199" spans="1:7" x14ac:dyDescent="0.3">
      <c r="A199" s="1">
        <v>43671</v>
      </c>
      <c r="B199" s="7">
        <v>553.90002400000003</v>
      </c>
      <c r="C199" s="33">
        <f t="shared" si="13"/>
        <v>1.0121360887959738E-2</v>
      </c>
      <c r="D199" s="29">
        <v>1.5726027397260273E-2</v>
      </c>
      <c r="E199" s="33">
        <f t="shared" si="12"/>
        <v>1.5726027397260274E-4</v>
      </c>
      <c r="F199" s="32">
        <f t="shared" si="14"/>
        <v>9.9641006139871355E-3</v>
      </c>
      <c r="G199" s="29">
        <f t="shared" si="15"/>
        <v>0.50465647101962163</v>
      </c>
    </row>
    <row r="200" spans="1:7" x14ac:dyDescent="0.3">
      <c r="A200" s="1">
        <v>43672</v>
      </c>
      <c r="B200" s="7">
        <v>563.45001200000002</v>
      </c>
      <c r="C200" s="33">
        <f t="shared" si="13"/>
        <v>1.7241356898731575E-2</v>
      </c>
      <c r="D200" s="29">
        <v>1.5726027397260273E-2</v>
      </c>
      <c r="E200" s="33">
        <f t="shared" si="12"/>
        <v>1.5726027397260274E-4</v>
      </c>
      <c r="F200" s="32">
        <f t="shared" si="14"/>
        <v>1.708409662475897E-2</v>
      </c>
      <c r="G200" s="29">
        <f t="shared" si="15"/>
        <v>0.86526624401067309</v>
      </c>
    </row>
    <row r="201" spans="1:7" x14ac:dyDescent="0.3">
      <c r="A201" s="1">
        <v>43675</v>
      </c>
      <c r="B201" s="7">
        <v>551.15002400000003</v>
      </c>
      <c r="C201" s="33">
        <f t="shared" si="13"/>
        <v>-2.1829776800146708E-2</v>
      </c>
      <c r="D201" s="29">
        <v>1.5753424657534248E-2</v>
      </c>
      <c r="E201" s="33">
        <f t="shared" si="12"/>
        <v>1.5753424657534247E-4</v>
      </c>
      <c r="F201" s="32">
        <f t="shared" si="14"/>
        <v>-2.1987311046722049E-2</v>
      </c>
      <c r="G201" s="29">
        <f t="shared" si="15"/>
        <v>-1.1136016415243133</v>
      </c>
    </row>
    <row r="202" spans="1:7" x14ac:dyDescent="0.3">
      <c r="A202" s="1">
        <v>43676</v>
      </c>
      <c r="B202" s="7">
        <v>551.95001200000002</v>
      </c>
      <c r="C202" s="33">
        <f t="shared" si="13"/>
        <v>1.4514886422285355E-3</v>
      </c>
      <c r="D202" s="29">
        <v>1.5726027397260273E-2</v>
      </c>
      <c r="E202" s="33">
        <f t="shared" si="12"/>
        <v>1.5726027397260274E-4</v>
      </c>
      <c r="F202" s="32">
        <f t="shared" si="14"/>
        <v>1.2942283682559328E-3</v>
      </c>
      <c r="G202" s="29">
        <f t="shared" si="15"/>
        <v>6.5549390388599055E-2</v>
      </c>
    </row>
    <row r="203" spans="1:7" x14ac:dyDescent="0.3">
      <c r="A203" s="1">
        <v>43677</v>
      </c>
      <c r="B203" s="7">
        <v>571.25</v>
      </c>
      <c r="C203" s="33">
        <f t="shared" si="13"/>
        <v>3.4966912909497293E-2</v>
      </c>
      <c r="D203" s="29">
        <v>1.5698630136986302E-2</v>
      </c>
      <c r="E203" s="33">
        <f t="shared" si="12"/>
        <v>1.5698630136986303E-4</v>
      </c>
      <c r="F203" s="32">
        <f t="shared" si="14"/>
        <v>3.4809926608127428E-2</v>
      </c>
      <c r="G203" s="29">
        <f t="shared" si="15"/>
        <v>1.7630346580252119</v>
      </c>
    </row>
    <row r="204" spans="1:7" x14ac:dyDescent="0.3">
      <c r="A204" s="1">
        <v>43678</v>
      </c>
      <c r="B204" s="7">
        <v>550.59997599999997</v>
      </c>
      <c r="C204" s="33">
        <f t="shared" si="13"/>
        <v>-3.6148838512035063E-2</v>
      </c>
      <c r="D204" s="29">
        <v>1.5506849315068493E-2</v>
      </c>
      <c r="E204" s="33">
        <f t="shared" si="12"/>
        <v>1.5506849315068493E-4</v>
      </c>
      <c r="F204" s="32">
        <f t="shared" si="14"/>
        <v>-3.6303907005185751E-2</v>
      </c>
      <c r="G204" s="29">
        <f t="shared" si="15"/>
        <v>-1.8387009829811836</v>
      </c>
    </row>
    <row r="205" spans="1:7" x14ac:dyDescent="0.3">
      <c r="A205" s="1">
        <v>43679</v>
      </c>
      <c r="B205" s="7">
        <v>548.65002400000003</v>
      </c>
      <c r="C205" s="33">
        <f t="shared" si="13"/>
        <v>-3.5415039683909092E-3</v>
      </c>
      <c r="D205" s="29">
        <v>1.5479452054794521E-2</v>
      </c>
      <c r="E205" s="33">
        <f t="shared" si="12"/>
        <v>1.547945205479452E-4</v>
      </c>
      <c r="F205" s="32">
        <f t="shared" si="14"/>
        <v>-3.6962984889388545E-3</v>
      </c>
      <c r="G205" s="29">
        <f t="shared" si="15"/>
        <v>-0.18720816092970158</v>
      </c>
    </row>
    <row r="206" spans="1:7" x14ac:dyDescent="0.3">
      <c r="A206" s="1">
        <v>43682</v>
      </c>
      <c r="B206" s="7">
        <v>548.15002400000003</v>
      </c>
      <c r="C206" s="33">
        <f t="shared" si="13"/>
        <v>-9.1132776474643878E-4</v>
      </c>
      <c r="D206" s="29">
        <v>1.5287671232876712E-2</v>
      </c>
      <c r="E206" s="33">
        <f t="shared" si="12"/>
        <v>1.5287671232876713E-4</v>
      </c>
      <c r="F206" s="32">
        <f t="shared" si="14"/>
        <v>-1.064204477075206E-3</v>
      </c>
      <c r="G206" s="29">
        <f t="shared" si="15"/>
        <v>-5.3899262627894275E-2</v>
      </c>
    </row>
    <row r="207" spans="1:7" x14ac:dyDescent="0.3">
      <c r="A207" s="1">
        <v>43683</v>
      </c>
      <c r="B207" s="7">
        <v>562</v>
      </c>
      <c r="C207" s="33">
        <f t="shared" si="13"/>
        <v>2.5266761641152404E-2</v>
      </c>
      <c r="D207" s="29">
        <v>1.5424657534246575E-2</v>
      </c>
      <c r="E207" s="33">
        <f t="shared" si="12"/>
        <v>1.5424657534246575E-4</v>
      </c>
      <c r="F207" s="32">
        <f t="shared" si="14"/>
        <v>2.5112515065809939E-2</v>
      </c>
      <c r="G207" s="29">
        <f t="shared" si="15"/>
        <v>1.2718853133366288</v>
      </c>
    </row>
    <row r="208" spans="1:7" x14ac:dyDescent="0.3">
      <c r="A208" s="1">
        <v>43684</v>
      </c>
      <c r="B208" s="7">
        <v>554.70001200000002</v>
      </c>
      <c r="C208" s="33">
        <f t="shared" si="13"/>
        <v>-1.2989302491103177E-2</v>
      </c>
      <c r="D208" s="29">
        <v>1.5205479452054794E-2</v>
      </c>
      <c r="E208" s="33">
        <f t="shared" si="12"/>
        <v>1.5205479452054795E-4</v>
      </c>
      <c r="F208" s="32">
        <f t="shared" si="14"/>
        <v>-1.3141357285623725E-2</v>
      </c>
      <c r="G208" s="29">
        <f t="shared" si="15"/>
        <v>-0.66557647790723373</v>
      </c>
    </row>
    <row r="209" spans="1:7" x14ac:dyDescent="0.3">
      <c r="A209" s="1">
        <v>43685</v>
      </c>
      <c r="B209" s="7">
        <v>598</v>
      </c>
      <c r="C209" s="33">
        <f t="shared" si="13"/>
        <v>7.8060189405584485E-2</v>
      </c>
      <c r="D209" s="29">
        <v>1.4876712328767123E-2</v>
      </c>
      <c r="E209" s="33">
        <f t="shared" si="12"/>
        <v>1.4876712328767123E-4</v>
      </c>
      <c r="F209" s="32">
        <f t="shared" si="14"/>
        <v>7.7911422282296819E-2</v>
      </c>
      <c r="G209" s="29">
        <f t="shared" si="15"/>
        <v>3.9460162983410623</v>
      </c>
    </row>
    <row r="210" spans="1:7" x14ac:dyDescent="0.3">
      <c r="A210" s="1">
        <v>43686</v>
      </c>
      <c r="B210" s="7">
        <v>598.84997599999997</v>
      </c>
      <c r="C210" s="33">
        <f t="shared" si="13"/>
        <v>1.4213645484949325E-3</v>
      </c>
      <c r="D210" s="29">
        <v>1.484931506849315E-2</v>
      </c>
      <c r="E210" s="33">
        <f t="shared" si="12"/>
        <v>1.4849315068493149E-4</v>
      </c>
      <c r="F210" s="32">
        <f t="shared" si="14"/>
        <v>1.2728713978100009E-3</v>
      </c>
      <c r="G210" s="29">
        <f t="shared" si="15"/>
        <v>6.4467713902736923E-2</v>
      </c>
    </row>
    <row r="211" spans="1:7" x14ac:dyDescent="0.3">
      <c r="A211" s="1">
        <v>43690</v>
      </c>
      <c r="B211" s="7">
        <v>602.79998799999998</v>
      </c>
      <c r="C211" s="33">
        <f t="shared" si="13"/>
        <v>6.5959959226916881E-3</v>
      </c>
      <c r="D211" s="29">
        <v>1.4876712328767123E-2</v>
      </c>
      <c r="E211" s="33">
        <f t="shared" si="12"/>
        <v>1.4876712328767123E-4</v>
      </c>
      <c r="F211" s="32">
        <f t="shared" si="14"/>
        <v>6.4472287994040171E-3</v>
      </c>
      <c r="G211" s="29">
        <f t="shared" si="15"/>
        <v>0.3265358169101587</v>
      </c>
    </row>
    <row r="212" spans="1:7" x14ac:dyDescent="0.3">
      <c r="A212" s="1">
        <v>43691</v>
      </c>
      <c r="B212" s="7">
        <v>605.5</v>
      </c>
      <c r="C212" s="33">
        <f t="shared" si="13"/>
        <v>4.4791175410574414E-3</v>
      </c>
      <c r="D212" s="29">
        <v>1.5013698630136987E-2</v>
      </c>
      <c r="E212" s="33">
        <f t="shared" si="12"/>
        <v>1.5013698630136985E-4</v>
      </c>
      <c r="F212" s="32">
        <f t="shared" si="14"/>
        <v>4.3289805547560714E-3</v>
      </c>
      <c r="G212" s="29">
        <f t="shared" si="15"/>
        <v>0.21925190586785692</v>
      </c>
    </row>
    <row r="213" spans="1:7" x14ac:dyDescent="0.3">
      <c r="A213" s="1">
        <v>43693</v>
      </c>
      <c r="B213" s="7">
        <v>602.29998799999998</v>
      </c>
      <c r="C213" s="33">
        <f t="shared" si="13"/>
        <v>-5.2849083402147241E-3</v>
      </c>
      <c r="D213" s="29">
        <v>1.5013698630136987E-2</v>
      </c>
      <c r="E213" s="33">
        <f t="shared" si="12"/>
        <v>1.5013698630136985E-4</v>
      </c>
      <c r="F213" s="32">
        <f t="shared" si="14"/>
        <v>-5.435045326516094E-3</v>
      </c>
      <c r="G213" s="29">
        <f t="shared" si="15"/>
        <v>-0.275271286448176</v>
      </c>
    </row>
    <row r="214" spans="1:7" x14ac:dyDescent="0.3">
      <c r="A214" s="1">
        <v>43696</v>
      </c>
      <c r="B214" s="7">
        <v>603.79998799999998</v>
      </c>
      <c r="C214" s="33">
        <f t="shared" si="13"/>
        <v>2.4904533121126345E-3</v>
      </c>
      <c r="D214" s="29">
        <v>1.4986301369863012E-2</v>
      </c>
      <c r="E214" s="33">
        <f t="shared" si="12"/>
        <v>1.4986301369863012E-4</v>
      </c>
      <c r="F214" s="32">
        <f t="shared" si="14"/>
        <v>2.3405902984140045E-3</v>
      </c>
      <c r="G214" s="29">
        <f t="shared" si="15"/>
        <v>0.11854497318526369</v>
      </c>
    </row>
    <row r="215" spans="1:7" x14ac:dyDescent="0.3">
      <c r="A215" s="1">
        <v>43697</v>
      </c>
      <c r="B215" s="7">
        <v>600.25</v>
      </c>
      <c r="C215" s="33">
        <f t="shared" si="13"/>
        <v>-5.8794105176431122E-3</v>
      </c>
      <c r="D215" s="29">
        <v>1.4931506849315069E-2</v>
      </c>
      <c r="E215" s="33">
        <f t="shared" si="12"/>
        <v>1.4931506849315067E-4</v>
      </c>
      <c r="F215" s="32">
        <f t="shared" si="14"/>
        <v>-6.0287255861362632E-3</v>
      </c>
      <c r="G215" s="29">
        <f t="shared" si="15"/>
        <v>-0.30533968863927352</v>
      </c>
    </row>
    <row r="216" spans="1:7" x14ac:dyDescent="0.3">
      <c r="A216" s="1">
        <v>43698</v>
      </c>
      <c r="B216" s="7">
        <v>589.5</v>
      </c>
      <c r="C216" s="33">
        <f t="shared" si="13"/>
        <v>-1.7909204498125782E-2</v>
      </c>
      <c r="D216" s="29">
        <v>1.4931506849315069E-2</v>
      </c>
      <c r="E216" s="33">
        <f t="shared" si="12"/>
        <v>1.4931506849315067E-4</v>
      </c>
      <c r="F216" s="32">
        <f t="shared" si="14"/>
        <v>-1.8058519566618931E-2</v>
      </c>
      <c r="G216" s="29">
        <f t="shared" si="15"/>
        <v>-0.91461829917050474</v>
      </c>
    </row>
    <row r="217" spans="1:7" x14ac:dyDescent="0.3">
      <c r="A217" s="1">
        <v>43699</v>
      </c>
      <c r="B217" s="7">
        <v>590.79998799999998</v>
      </c>
      <c r="C217" s="33">
        <f t="shared" si="13"/>
        <v>2.2052383375741895E-3</v>
      </c>
      <c r="D217" s="29">
        <v>1.484931506849315E-2</v>
      </c>
      <c r="E217" s="33">
        <f t="shared" si="12"/>
        <v>1.4849315068493149E-4</v>
      </c>
      <c r="F217" s="32">
        <f t="shared" si="14"/>
        <v>2.056745186889258E-3</v>
      </c>
      <c r="G217" s="29">
        <f t="shared" si="15"/>
        <v>0.10416893686772893</v>
      </c>
    </row>
    <row r="218" spans="1:7" x14ac:dyDescent="0.3">
      <c r="A218" s="1">
        <v>43700</v>
      </c>
      <c r="B218" s="7">
        <v>598.25</v>
      </c>
      <c r="C218" s="33">
        <f t="shared" si="13"/>
        <v>1.2610040879012366E-2</v>
      </c>
      <c r="D218" s="29">
        <v>1.4821917808219178E-2</v>
      </c>
      <c r="E218" s="33">
        <f t="shared" si="12"/>
        <v>1.4821917808219179E-4</v>
      </c>
      <c r="F218" s="32">
        <f t="shared" si="14"/>
        <v>1.2461821700930175E-2</v>
      </c>
      <c r="G218" s="29">
        <f t="shared" si="15"/>
        <v>0.63115972085218042</v>
      </c>
    </row>
    <row r="219" spans="1:7" x14ac:dyDescent="0.3">
      <c r="A219" s="1">
        <v>43703</v>
      </c>
      <c r="B219" s="7">
        <v>590</v>
      </c>
      <c r="C219" s="33">
        <f t="shared" si="13"/>
        <v>-1.3790221479314668E-2</v>
      </c>
      <c r="D219" s="29">
        <v>1.4958904109589041E-2</v>
      </c>
      <c r="E219" s="33">
        <f t="shared" si="12"/>
        <v>1.4958904109589041E-4</v>
      </c>
      <c r="F219" s="32">
        <f t="shared" si="14"/>
        <v>-1.3939810520410559E-2</v>
      </c>
      <c r="G219" s="29">
        <f t="shared" si="15"/>
        <v>-0.70601611288804578</v>
      </c>
    </row>
    <row r="220" spans="1:7" x14ac:dyDescent="0.3">
      <c r="A220" s="1">
        <v>43704</v>
      </c>
      <c r="B220" s="7">
        <v>588.34997599999997</v>
      </c>
      <c r="C220" s="33">
        <f t="shared" si="13"/>
        <v>-2.7966508474576786E-3</v>
      </c>
      <c r="D220" s="29">
        <v>1.4876712328767123E-2</v>
      </c>
      <c r="E220" s="33">
        <f t="shared" si="12"/>
        <v>1.4876712328767123E-4</v>
      </c>
      <c r="F220" s="32">
        <f t="shared" si="14"/>
        <v>-2.9454179707453496E-3</v>
      </c>
      <c r="G220" s="29">
        <f t="shared" si="15"/>
        <v>-0.14917796360943514</v>
      </c>
    </row>
    <row r="221" spans="1:7" x14ac:dyDescent="0.3">
      <c r="A221" s="1">
        <v>43705</v>
      </c>
      <c r="B221" s="7">
        <v>591.09997599999997</v>
      </c>
      <c r="C221" s="33">
        <f t="shared" si="13"/>
        <v>4.6740887433978588E-3</v>
      </c>
      <c r="D221" s="29">
        <v>1.4876712328767123E-2</v>
      </c>
      <c r="E221" s="33">
        <f t="shared" si="12"/>
        <v>1.4876712328767123E-4</v>
      </c>
      <c r="F221" s="32">
        <f t="shared" si="14"/>
        <v>4.5253216201101877E-3</v>
      </c>
      <c r="G221" s="29">
        <f t="shared" si="15"/>
        <v>0.22919608377175629</v>
      </c>
    </row>
    <row r="222" spans="1:7" x14ac:dyDescent="0.3">
      <c r="A222" s="1">
        <v>43706</v>
      </c>
      <c r="B222" s="7">
        <v>591.09997599999997</v>
      </c>
      <c r="C222" s="33">
        <f t="shared" si="13"/>
        <v>0</v>
      </c>
      <c r="D222" s="29">
        <v>1.4821917808219178E-2</v>
      </c>
      <c r="E222" s="33">
        <f t="shared" si="12"/>
        <v>1.4821917808219179E-4</v>
      </c>
      <c r="F222" s="32">
        <f t="shared" si="14"/>
        <v>-1.4821917808219179E-4</v>
      </c>
      <c r="G222" s="29">
        <f t="shared" si="15"/>
        <v>-7.5069261387613207E-3</v>
      </c>
    </row>
    <row r="223" spans="1:7" x14ac:dyDescent="0.3">
      <c r="A223" s="1">
        <v>43707</v>
      </c>
      <c r="B223" s="7">
        <v>600.70001200000002</v>
      </c>
      <c r="C223" s="33">
        <f t="shared" si="13"/>
        <v>1.6240968346782753E-2</v>
      </c>
      <c r="D223" s="29">
        <v>1.484931506849315E-2</v>
      </c>
      <c r="E223" s="33">
        <f t="shared" si="12"/>
        <v>1.4849315068493149E-4</v>
      </c>
      <c r="F223" s="32">
        <f t="shared" si="14"/>
        <v>1.609247519609782E-2</v>
      </c>
      <c r="G223" s="29">
        <f t="shared" si="15"/>
        <v>0.81504312903398424</v>
      </c>
    </row>
    <row r="224" spans="1:7" x14ac:dyDescent="0.3">
      <c r="A224" s="1">
        <v>43711</v>
      </c>
      <c r="B224" s="7">
        <v>605.04998799999998</v>
      </c>
      <c r="C224" s="33">
        <f t="shared" si="13"/>
        <v>7.2415114251736844E-3</v>
      </c>
      <c r="D224" s="29">
        <v>1.484931506849315E-2</v>
      </c>
      <c r="E224" s="33">
        <f t="shared" si="12"/>
        <v>1.4849315068493149E-4</v>
      </c>
      <c r="F224" s="32">
        <f t="shared" si="14"/>
        <v>7.0930182744887533E-3</v>
      </c>
      <c r="G224" s="29">
        <f t="shared" si="15"/>
        <v>0.35924341894504691</v>
      </c>
    </row>
    <row r="225" spans="1:7" x14ac:dyDescent="0.3">
      <c r="A225" s="1">
        <v>43712</v>
      </c>
      <c r="B225" s="7">
        <v>599.15002400000003</v>
      </c>
      <c r="C225" s="33">
        <f t="shared" si="13"/>
        <v>-9.7512009206088181E-3</v>
      </c>
      <c r="D225" s="29">
        <v>1.4821917808219178E-2</v>
      </c>
      <c r="E225" s="33">
        <f t="shared" si="12"/>
        <v>1.4821917808219179E-4</v>
      </c>
      <c r="F225" s="32">
        <f t="shared" si="14"/>
        <v>-9.8994200986910093E-3</v>
      </c>
      <c r="G225" s="29">
        <f t="shared" si="15"/>
        <v>-0.50138056666481678</v>
      </c>
    </row>
    <row r="226" spans="1:7" x14ac:dyDescent="0.3">
      <c r="A226" s="1">
        <v>43713</v>
      </c>
      <c r="B226" s="7">
        <v>613.04998799999998</v>
      </c>
      <c r="C226" s="33">
        <f t="shared" si="13"/>
        <v>2.3199471656868288E-2</v>
      </c>
      <c r="D226" s="29">
        <v>1.473972602739726E-2</v>
      </c>
      <c r="E226" s="33">
        <f t="shared" si="12"/>
        <v>1.4739726027397261E-4</v>
      </c>
      <c r="F226" s="32">
        <f t="shared" si="14"/>
        <v>2.3052074396594315E-2</v>
      </c>
      <c r="G226" s="29">
        <f t="shared" si="15"/>
        <v>1.1675292096445384</v>
      </c>
    </row>
    <row r="227" spans="1:7" x14ac:dyDescent="0.3">
      <c r="A227" s="1">
        <v>43714</v>
      </c>
      <c r="B227" s="7">
        <v>619.45001200000002</v>
      </c>
      <c r="C227" s="33">
        <f t="shared" si="13"/>
        <v>1.0439644605294455E-2</v>
      </c>
      <c r="D227" s="29">
        <v>1.4575342465753425E-2</v>
      </c>
      <c r="E227" s="33">
        <f t="shared" si="12"/>
        <v>1.4575342465753425E-4</v>
      </c>
      <c r="F227" s="32">
        <f t="shared" si="14"/>
        <v>1.029389118063692E-2</v>
      </c>
      <c r="G227" s="29">
        <f t="shared" si="15"/>
        <v>0.52135952832390187</v>
      </c>
    </row>
    <row r="228" spans="1:7" x14ac:dyDescent="0.3">
      <c r="A228" s="1">
        <v>43717</v>
      </c>
      <c r="B228" s="7">
        <v>625.75</v>
      </c>
      <c r="C228" s="33">
        <f t="shared" si="13"/>
        <v>1.0170292804837309E-2</v>
      </c>
      <c r="D228" s="29">
        <v>1.4657534246575342E-2</v>
      </c>
      <c r="E228" s="33">
        <f t="shared" si="12"/>
        <v>1.4657534246575343E-4</v>
      </c>
      <c r="F228" s="32">
        <f t="shared" si="14"/>
        <v>1.0023717462371556E-2</v>
      </c>
      <c r="G228" s="29">
        <f t="shared" si="15"/>
        <v>0.50767591346450813</v>
      </c>
    </row>
    <row r="229" spans="1:7" x14ac:dyDescent="0.3">
      <c r="A229" s="1">
        <v>43719</v>
      </c>
      <c r="B229" s="7">
        <v>628.40002400000003</v>
      </c>
      <c r="C229" s="33">
        <f t="shared" si="13"/>
        <v>4.2349564522573399E-3</v>
      </c>
      <c r="D229" s="29">
        <v>1.473972602739726E-2</v>
      </c>
      <c r="E229" s="33">
        <f t="shared" si="12"/>
        <v>1.4739726027397261E-4</v>
      </c>
      <c r="F229" s="32">
        <f t="shared" si="14"/>
        <v>4.0875591919833669E-3</v>
      </c>
      <c r="G229" s="29">
        <f t="shared" si="15"/>
        <v>0.20702452502481375</v>
      </c>
    </row>
    <row r="230" spans="1:7" x14ac:dyDescent="0.3">
      <c r="A230" s="1">
        <v>43720</v>
      </c>
      <c r="B230" s="7">
        <v>628.25</v>
      </c>
      <c r="C230" s="33">
        <f t="shared" si="13"/>
        <v>-2.3873964715193956E-4</v>
      </c>
      <c r="D230" s="29">
        <v>1.452054794520548E-2</v>
      </c>
      <c r="E230" s="33">
        <f t="shared" si="12"/>
        <v>1.452054794520548E-4</v>
      </c>
      <c r="F230" s="32">
        <f t="shared" si="14"/>
        <v>-3.8394512660399433E-4</v>
      </c>
      <c r="G230" s="29">
        <f t="shared" si="15"/>
        <v>-1.944584866848513E-2</v>
      </c>
    </row>
    <row r="231" spans="1:7" x14ac:dyDescent="0.3">
      <c r="A231" s="1">
        <v>43721</v>
      </c>
      <c r="B231" s="7">
        <v>629.25</v>
      </c>
      <c r="C231" s="33">
        <f t="shared" si="13"/>
        <v>1.5917230401910067E-3</v>
      </c>
      <c r="D231" s="29">
        <v>1.4602739726027398E-2</v>
      </c>
      <c r="E231" s="33">
        <f t="shared" si="12"/>
        <v>1.4602739726027398E-4</v>
      </c>
      <c r="F231" s="32">
        <f t="shared" si="14"/>
        <v>1.4456956429307328E-3</v>
      </c>
      <c r="G231" s="29">
        <f t="shared" si="15"/>
        <v>7.3220824396907136E-2</v>
      </c>
    </row>
    <row r="232" spans="1:7" x14ac:dyDescent="0.3">
      <c r="A232" s="1">
        <v>43724</v>
      </c>
      <c r="B232" s="7">
        <v>636.59997599999997</v>
      </c>
      <c r="C232" s="33">
        <f t="shared" si="13"/>
        <v>1.1680533969010679E-2</v>
      </c>
      <c r="D232" s="29">
        <v>1.4602739726027398E-2</v>
      </c>
      <c r="E232" s="33">
        <f t="shared" si="12"/>
        <v>1.4602739726027398E-4</v>
      </c>
      <c r="F232" s="32">
        <f t="shared" si="14"/>
        <v>1.1534506571750406E-2</v>
      </c>
      <c r="G232" s="29">
        <f t="shared" si="15"/>
        <v>0.58419355714664289</v>
      </c>
    </row>
    <row r="233" spans="1:7" x14ac:dyDescent="0.3">
      <c r="A233" s="1">
        <v>43725</v>
      </c>
      <c r="B233" s="7">
        <v>616.70001200000002</v>
      </c>
      <c r="C233" s="33">
        <f t="shared" si="13"/>
        <v>-3.1259762410044384E-2</v>
      </c>
      <c r="D233" s="29">
        <v>1.4602739726027398E-2</v>
      </c>
      <c r="E233" s="33">
        <f t="shared" si="12"/>
        <v>1.4602739726027398E-4</v>
      </c>
      <c r="F233" s="32">
        <f t="shared" si="14"/>
        <v>-3.1405789807304657E-2</v>
      </c>
      <c r="G233" s="29">
        <f t="shared" si="15"/>
        <v>-1.590623746963183</v>
      </c>
    </row>
    <row r="234" spans="1:7" x14ac:dyDescent="0.3">
      <c r="A234" s="1">
        <v>43726</v>
      </c>
      <c r="B234" s="7">
        <v>618.75</v>
      </c>
      <c r="C234" s="33">
        <f t="shared" si="13"/>
        <v>3.3241251177403655E-3</v>
      </c>
      <c r="D234" s="29">
        <v>1.4547945205479451E-2</v>
      </c>
      <c r="E234" s="33">
        <f t="shared" si="12"/>
        <v>1.4547945205479451E-4</v>
      </c>
      <c r="F234" s="32">
        <f t="shared" si="14"/>
        <v>3.1786456656855708E-3</v>
      </c>
      <c r="G234" s="29">
        <f t="shared" si="15"/>
        <v>0.16099035591982103</v>
      </c>
    </row>
    <row r="235" spans="1:7" x14ac:dyDescent="0.3">
      <c r="A235" s="1">
        <v>43727</v>
      </c>
      <c r="B235" s="7">
        <v>606.20001200000002</v>
      </c>
      <c r="C235" s="33">
        <f t="shared" si="13"/>
        <v>-2.0282808888888865E-2</v>
      </c>
      <c r="D235" s="29">
        <v>1.4547945205479451E-2</v>
      </c>
      <c r="E235" s="33">
        <f t="shared" si="12"/>
        <v>1.4547945205479451E-4</v>
      </c>
      <c r="F235" s="32">
        <f t="shared" si="14"/>
        <v>-2.0428288340943658E-2</v>
      </c>
      <c r="G235" s="29">
        <f t="shared" si="15"/>
        <v>-1.034641088292529</v>
      </c>
    </row>
    <row r="236" spans="1:7" x14ac:dyDescent="0.3">
      <c r="A236" s="1">
        <v>43728</v>
      </c>
      <c r="B236" s="7">
        <v>619.15002400000003</v>
      </c>
      <c r="C236" s="33">
        <f t="shared" si="13"/>
        <v>2.1362605977645568E-2</v>
      </c>
      <c r="D236" s="29">
        <v>1.4575342465753425E-2</v>
      </c>
      <c r="E236" s="33">
        <f t="shared" si="12"/>
        <v>1.4575342465753425E-4</v>
      </c>
      <c r="F236" s="32">
        <f t="shared" si="14"/>
        <v>2.1216852552988035E-2</v>
      </c>
      <c r="G236" s="29">
        <f t="shared" si="15"/>
        <v>1.0745798693064477</v>
      </c>
    </row>
    <row r="237" spans="1:7" x14ac:dyDescent="0.3">
      <c r="A237" s="1">
        <v>43731</v>
      </c>
      <c r="B237" s="7">
        <v>616.95001200000002</v>
      </c>
      <c r="C237" s="33">
        <f t="shared" si="13"/>
        <v>-3.553277743230799E-3</v>
      </c>
      <c r="D237" s="29">
        <v>1.4630136986301369E-2</v>
      </c>
      <c r="E237" s="33">
        <f t="shared" si="12"/>
        <v>1.4630136986301369E-4</v>
      </c>
      <c r="F237" s="32">
        <f t="shared" si="14"/>
        <v>-3.6995791130938127E-3</v>
      </c>
      <c r="G237" s="29">
        <f t="shared" si="15"/>
        <v>-0.18737431623793471</v>
      </c>
    </row>
    <row r="238" spans="1:7" x14ac:dyDescent="0.3">
      <c r="A238" s="1">
        <v>43732</v>
      </c>
      <c r="B238" s="7">
        <v>619.04998799999998</v>
      </c>
      <c r="C238" s="33">
        <f t="shared" si="13"/>
        <v>3.4038025109884747E-3</v>
      </c>
      <c r="D238" s="29">
        <v>1.4821917808219178E-2</v>
      </c>
      <c r="E238" s="33">
        <f t="shared" si="12"/>
        <v>1.4821917808219179E-4</v>
      </c>
      <c r="F238" s="32">
        <f t="shared" si="14"/>
        <v>3.2555833329062827E-3</v>
      </c>
      <c r="G238" s="29">
        <f t="shared" si="15"/>
        <v>0.16488705398944736</v>
      </c>
    </row>
    <row r="239" spans="1:7" x14ac:dyDescent="0.3">
      <c r="A239" s="1">
        <v>43733</v>
      </c>
      <c r="B239" s="7">
        <v>602.20001200000002</v>
      </c>
      <c r="C239" s="33">
        <f t="shared" si="13"/>
        <v>-2.7219087838832121E-2</v>
      </c>
      <c r="D239" s="29">
        <v>1.484931506849315E-2</v>
      </c>
      <c r="E239" s="33">
        <f t="shared" si="12"/>
        <v>1.4849315068493149E-4</v>
      </c>
      <c r="F239" s="32">
        <f t="shared" si="14"/>
        <v>-2.7367580989517054E-2</v>
      </c>
      <c r="G239" s="29">
        <f t="shared" si="15"/>
        <v>-1.386098693456167</v>
      </c>
    </row>
    <row r="240" spans="1:7" x14ac:dyDescent="0.3">
      <c r="A240" s="1">
        <v>43734</v>
      </c>
      <c r="B240" s="7">
        <v>610.75</v>
      </c>
      <c r="C240" s="33">
        <f t="shared" si="13"/>
        <v>1.4197920673571798E-2</v>
      </c>
      <c r="D240" s="29">
        <v>1.4821917808219178E-2</v>
      </c>
      <c r="E240" s="33">
        <f t="shared" si="12"/>
        <v>1.4821917808219179E-4</v>
      </c>
      <c r="F240" s="32">
        <f t="shared" si="14"/>
        <v>1.4049701495489607E-2</v>
      </c>
      <c r="G240" s="29">
        <f t="shared" si="15"/>
        <v>0.71158181257622932</v>
      </c>
    </row>
    <row r="241" spans="1:7" x14ac:dyDescent="0.3">
      <c r="A241" s="1">
        <v>43735</v>
      </c>
      <c r="B241" s="7">
        <v>597.20001200000002</v>
      </c>
      <c r="C241" s="33">
        <f t="shared" si="13"/>
        <v>-2.2185817437576725E-2</v>
      </c>
      <c r="D241" s="29">
        <v>1.4821917808219178E-2</v>
      </c>
      <c r="E241" s="33">
        <f t="shared" si="12"/>
        <v>1.4821917808219179E-4</v>
      </c>
      <c r="F241" s="32">
        <f t="shared" si="14"/>
        <v>-2.2334036615658918E-2</v>
      </c>
      <c r="G241" s="29">
        <f t="shared" si="15"/>
        <v>-1.1311624138218477</v>
      </c>
    </row>
    <row r="242" spans="1:7" x14ac:dyDescent="0.3">
      <c r="A242" s="1">
        <v>43738</v>
      </c>
      <c r="B242" s="7">
        <v>589</v>
      </c>
      <c r="C242" s="33">
        <f t="shared" si="13"/>
        <v>-1.3730763287392591E-2</v>
      </c>
      <c r="D242" s="29">
        <v>1.4630136986301369E-2</v>
      </c>
      <c r="E242" s="33">
        <f t="shared" si="12"/>
        <v>1.4630136986301369E-4</v>
      </c>
      <c r="F242" s="32">
        <f t="shared" si="14"/>
        <v>-1.3877064657255604E-2</v>
      </c>
      <c r="G242" s="29">
        <f t="shared" si="15"/>
        <v>-0.70283819376643331</v>
      </c>
    </row>
    <row r="244" spans="1:7" x14ac:dyDescent="0.3">
      <c r="B244" s="11" t="s">
        <v>8</v>
      </c>
      <c r="C244" s="33">
        <f>AVERAGE(C3:C242)</f>
        <v>-9.0643959285697454E-4</v>
      </c>
      <c r="D244" s="33"/>
      <c r="E244" s="33"/>
      <c r="F244" s="33">
        <f t="shared" ref="D244:G244" si="16">AVERAGE(F3:F242)</f>
        <v>-1.0779726978798056E-3</v>
      </c>
      <c r="G244" s="30">
        <f t="shared" si="16"/>
        <v>-5.4596588156072358E-2</v>
      </c>
    </row>
    <row r="245" spans="1:7" x14ac:dyDescent="0.3">
      <c r="B245" s="11" t="s">
        <v>9</v>
      </c>
      <c r="C245" s="33">
        <f>MAX(C3:C242)</f>
        <v>7.8060189405584485E-2</v>
      </c>
      <c r="D245" s="33"/>
      <c r="E245" s="33"/>
      <c r="F245" s="33">
        <f t="shared" ref="D245:G245" si="17">MAX(F3:F242)</f>
        <v>7.7911422282296819E-2</v>
      </c>
      <c r="G245" s="30"/>
    </row>
    <row r="246" spans="1:7" x14ac:dyDescent="0.3">
      <c r="B246" s="11" t="s">
        <v>10</v>
      </c>
      <c r="C246" s="33">
        <f>MIN(C3:C242)</f>
        <v>-7.6896567427727908E-2</v>
      </c>
      <c r="D246" s="33"/>
      <c r="E246" s="33"/>
      <c r="F246" s="33">
        <f t="shared" ref="D246:G246" si="18">MIN(F3:F242)</f>
        <v>-7.7070540030467635E-2</v>
      </c>
      <c r="G246" s="30"/>
    </row>
    <row r="247" spans="1:7" x14ac:dyDescent="0.3">
      <c r="B247" s="11" t="s">
        <v>11</v>
      </c>
      <c r="C247" s="33">
        <f>_xlfn.STDEV.S(C3:C242)</f>
        <v>1.9744321030249996E-2</v>
      </c>
      <c r="D247" s="33"/>
      <c r="E247" s="33"/>
      <c r="F247" s="33">
        <f t="shared" ref="D247:G247" si="19">_xlfn.STDEV.S(F3:F242)</f>
        <v>1.9744323487728983E-2</v>
      </c>
      <c r="G247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topLeftCell="A36" workbookViewId="0">
      <selection activeCell="G55" sqref="G55"/>
    </sheetView>
  </sheetViews>
  <sheetFormatPr defaultRowHeight="14.4" x14ac:dyDescent="0.3"/>
  <cols>
    <col min="1" max="1" width="11" customWidth="1"/>
    <col min="3" max="3" width="11.109375" style="32" customWidth="1"/>
    <col min="4" max="4" width="8.88671875" style="29"/>
    <col min="5" max="5" width="12.44140625" customWidth="1"/>
    <col min="6" max="6" width="16.77734375" customWidth="1"/>
    <col min="7" max="7" width="12" customWidth="1"/>
  </cols>
  <sheetData>
    <row r="1" spans="1:7" x14ac:dyDescent="0.3">
      <c r="A1" s="2" t="s">
        <v>0</v>
      </c>
      <c r="B1" s="2" t="s">
        <v>2</v>
      </c>
      <c r="C1" s="31" t="s">
        <v>3</v>
      </c>
      <c r="D1" s="28" t="s">
        <v>1</v>
      </c>
      <c r="E1" s="2" t="s">
        <v>4</v>
      </c>
      <c r="F1" s="2" t="s">
        <v>5</v>
      </c>
      <c r="G1" s="12" t="s">
        <v>7</v>
      </c>
    </row>
    <row r="2" spans="1:7" x14ac:dyDescent="0.3">
      <c r="A2" s="1">
        <v>43380</v>
      </c>
      <c r="B2">
        <v>733.11614999999995</v>
      </c>
      <c r="D2" s="29">
        <v>0.13250000000000001</v>
      </c>
      <c r="E2" s="8"/>
    </row>
    <row r="3" spans="1:7" x14ac:dyDescent="0.3">
      <c r="A3" s="1">
        <v>43387</v>
      </c>
      <c r="B3">
        <v>746.67199700000003</v>
      </c>
      <c r="C3" s="33">
        <f>(B3-B2)/B2</f>
        <v>1.849072210453976E-2</v>
      </c>
      <c r="D3" s="29">
        <v>0.13365384615384615</v>
      </c>
      <c r="E3" s="33">
        <f>D3/100</f>
        <v>1.3365384615384615E-3</v>
      </c>
      <c r="F3" s="32">
        <f>(C3-E3)</f>
        <v>1.7154183643001298E-2</v>
      </c>
      <c r="G3" s="29">
        <f>F3/(_xlfn.STDEV.S($F$3:$F$53))</f>
        <v>0.43821414895653632</v>
      </c>
    </row>
    <row r="4" spans="1:7" x14ac:dyDescent="0.3">
      <c r="A4" s="1">
        <v>43394</v>
      </c>
      <c r="B4">
        <v>717.46704099999999</v>
      </c>
      <c r="C4" s="33">
        <f t="shared" ref="C4:C52" si="0">(B4-B3)/B3</f>
        <v>-3.9113501132144422E-2</v>
      </c>
      <c r="D4" s="29">
        <v>0.13365384615384615</v>
      </c>
      <c r="E4" s="33">
        <f t="shared" ref="E4:E53" si="1">D4/100</f>
        <v>1.3365384615384615E-3</v>
      </c>
      <c r="F4" s="32">
        <f t="shared" ref="F4:F53" si="2">(C4-E4)</f>
        <v>-4.0450039593682881E-2</v>
      </c>
      <c r="G4" s="29">
        <f t="shared" ref="G4:G53" si="3">F4/(_xlfn.STDEV.S($F$3:$F$53))</f>
        <v>-1.0333210862550051</v>
      </c>
    </row>
    <row r="5" spans="1:7" x14ac:dyDescent="0.3">
      <c r="A5" s="1">
        <v>43401</v>
      </c>
      <c r="B5">
        <v>778.86737100000005</v>
      </c>
      <c r="C5" s="33">
        <f t="shared" si="0"/>
        <v>8.5579303983665575E-2</v>
      </c>
      <c r="D5" s="29">
        <v>0.13384615384615384</v>
      </c>
      <c r="E5" s="33">
        <f t="shared" si="1"/>
        <v>1.3384615384615384E-3</v>
      </c>
      <c r="F5" s="32">
        <f t="shared" si="2"/>
        <v>8.4240842445204037E-2</v>
      </c>
      <c r="G5" s="29">
        <f t="shared" si="3"/>
        <v>2.1519840202111769</v>
      </c>
    </row>
    <row r="6" spans="1:7" x14ac:dyDescent="0.3">
      <c r="A6" s="1">
        <v>43408</v>
      </c>
      <c r="B6">
        <v>812.65753199999995</v>
      </c>
      <c r="C6" s="33">
        <f t="shared" si="0"/>
        <v>4.338371622451738E-2</v>
      </c>
      <c r="D6" s="29">
        <v>0.13365384615384615</v>
      </c>
      <c r="E6" s="33">
        <f t="shared" si="1"/>
        <v>1.3365384615384615E-3</v>
      </c>
      <c r="F6" s="32">
        <f t="shared" si="2"/>
        <v>4.2047177762978921E-2</v>
      </c>
      <c r="G6" s="29">
        <f t="shared" si="3"/>
        <v>1.0741209609788374</v>
      </c>
    </row>
    <row r="7" spans="1:7" x14ac:dyDescent="0.3">
      <c r="A7" s="1">
        <v>43415</v>
      </c>
      <c r="B7">
        <v>780.11334199999999</v>
      </c>
      <c r="C7" s="33">
        <f t="shared" si="0"/>
        <v>-4.0046623231198897E-2</v>
      </c>
      <c r="D7" s="29">
        <v>0.13115384615384615</v>
      </c>
      <c r="E7" s="33">
        <f t="shared" si="1"/>
        <v>1.3115384615384614E-3</v>
      </c>
      <c r="F7" s="32">
        <f t="shared" si="2"/>
        <v>-4.1358161692737358E-2</v>
      </c>
      <c r="G7" s="29">
        <f t="shared" si="3"/>
        <v>-1.056519622604366</v>
      </c>
    </row>
    <row r="8" spans="1:7" x14ac:dyDescent="0.3">
      <c r="A8" s="1">
        <v>43422</v>
      </c>
      <c r="B8">
        <v>787.24017300000003</v>
      </c>
      <c r="C8" s="33">
        <f t="shared" si="0"/>
        <v>9.1356353190021958E-3</v>
      </c>
      <c r="D8" s="29">
        <v>0.13038461538461538</v>
      </c>
      <c r="E8" s="33">
        <f t="shared" si="1"/>
        <v>1.3038461538461537E-3</v>
      </c>
      <c r="F8" s="32">
        <f t="shared" si="2"/>
        <v>7.8317891651560421E-3</v>
      </c>
      <c r="G8" s="29">
        <f t="shared" si="3"/>
        <v>0.20006786071781926</v>
      </c>
    </row>
    <row r="9" spans="1:7" x14ac:dyDescent="0.3">
      <c r="A9" s="1">
        <v>43429</v>
      </c>
      <c r="B9">
        <v>809.34655799999996</v>
      </c>
      <c r="C9" s="33">
        <f t="shared" si="0"/>
        <v>2.8080864973845703E-2</v>
      </c>
      <c r="D9" s="29">
        <v>0.12980769230769232</v>
      </c>
      <c r="E9" s="33">
        <f t="shared" si="1"/>
        <v>1.2980769230769233E-3</v>
      </c>
      <c r="F9" s="32">
        <f t="shared" si="2"/>
        <v>2.678278805076878E-2</v>
      </c>
      <c r="G9" s="29">
        <f t="shared" si="3"/>
        <v>0.68418275778103388</v>
      </c>
    </row>
    <row r="10" spans="1:7" x14ac:dyDescent="0.3">
      <c r="A10" s="1">
        <v>43436</v>
      </c>
      <c r="B10">
        <v>750.095642</v>
      </c>
      <c r="C10" s="33">
        <f t="shared" si="0"/>
        <v>-7.320833753394422E-2</v>
      </c>
      <c r="D10" s="29">
        <v>0.12865384615384617</v>
      </c>
      <c r="E10" s="33">
        <f t="shared" si="1"/>
        <v>1.2865384615384618E-3</v>
      </c>
      <c r="F10" s="32">
        <f t="shared" si="2"/>
        <v>-7.4494875995482684E-2</v>
      </c>
      <c r="G10" s="29">
        <f t="shared" si="3"/>
        <v>-1.903017325998011</v>
      </c>
    </row>
    <row r="11" spans="1:7" x14ac:dyDescent="0.3">
      <c r="A11" s="1">
        <v>43443</v>
      </c>
      <c r="B11">
        <v>724.98767099999998</v>
      </c>
      <c r="C11" s="33">
        <f t="shared" si="0"/>
        <v>-3.3473026097117387E-2</v>
      </c>
      <c r="D11" s="29">
        <v>0.12846153846153846</v>
      </c>
      <c r="E11" s="33">
        <f t="shared" si="1"/>
        <v>1.2846153846153847E-3</v>
      </c>
      <c r="F11" s="32">
        <f t="shared" si="2"/>
        <v>-3.4757641481732771E-2</v>
      </c>
      <c r="G11" s="29">
        <f t="shared" si="3"/>
        <v>-0.88790528296973859</v>
      </c>
    </row>
    <row r="12" spans="1:7" x14ac:dyDescent="0.3">
      <c r="A12" s="1">
        <v>43450</v>
      </c>
      <c r="B12">
        <v>719.44689900000003</v>
      </c>
      <c r="C12" s="33">
        <f t="shared" si="0"/>
        <v>-7.6425741038566534E-3</v>
      </c>
      <c r="D12" s="29">
        <v>0.1275</v>
      </c>
      <c r="E12" s="33">
        <f t="shared" si="1"/>
        <v>1.2750000000000001E-3</v>
      </c>
      <c r="F12" s="32">
        <f t="shared" si="2"/>
        <v>-8.9175741038566535E-3</v>
      </c>
      <c r="G12" s="29">
        <f t="shared" si="3"/>
        <v>-0.2278049033404588</v>
      </c>
    </row>
    <row r="13" spans="1:7" x14ac:dyDescent="0.3">
      <c r="A13" s="1">
        <v>43457</v>
      </c>
      <c r="B13">
        <v>722.74139400000001</v>
      </c>
      <c r="C13" s="33">
        <f t="shared" si="0"/>
        <v>4.5792052263748566E-3</v>
      </c>
      <c r="D13" s="29">
        <v>0.12826923076923077</v>
      </c>
      <c r="E13" s="33">
        <f t="shared" si="1"/>
        <v>1.2826923076923078E-3</v>
      </c>
      <c r="F13" s="32">
        <f t="shared" si="2"/>
        <v>3.296512918682549E-3</v>
      </c>
      <c r="G13" s="29">
        <f t="shared" si="3"/>
        <v>8.4211445630295062E-2</v>
      </c>
    </row>
    <row r="14" spans="1:7" x14ac:dyDescent="0.3">
      <c r="A14" s="1">
        <v>43464</v>
      </c>
      <c r="B14">
        <v>724.63818400000002</v>
      </c>
      <c r="C14" s="33">
        <f t="shared" si="0"/>
        <v>2.6244380296280775E-3</v>
      </c>
      <c r="D14" s="29">
        <v>0.12711538461538463</v>
      </c>
      <c r="E14" s="33">
        <f t="shared" si="1"/>
        <v>1.2711538461538463E-3</v>
      </c>
      <c r="F14" s="32">
        <f t="shared" si="2"/>
        <v>1.3532841834742312E-3</v>
      </c>
      <c r="G14" s="29">
        <f t="shared" si="3"/>
        <v>3.4570474998934141E-2</v>
      </c>
    </row>
    <row r="15" spans="1:7" x14ac:dyDescent="0.3">
      <c r="A15" s="1">
        <v>43471</v>
      </c>
      <c r="B15">
        <v>768.56475799999998</v>
      </c>
      <c r="C15" s="33">
        <f t="shared" si="0"/>
        <v>6.0618630055520172E-2</v>
      </c>
      <c r="D15" s="29">
        <v>0.1275</v>
      </c>
      <c r="E15" s="33">
        <f t="shared" si="1"/>
        <v>1.2750000000000001E-3</v>
      </c>
      <c r="F15" s="32">
        <f t="shared" si="2"/>
        <v>5.9343630055520173E-2</v>
      </c>
      <c r="G15" s="29">
        <f t="shared" si="3"/>
        <v>1.5159694499004108</v>
      </c>
    </row>
    <row r="16" spans="1:7" x14ac:dyDescent="0.3">
      <c r="A16" s="1">
        <v>43478</v>
      </c>
      <c r="B16">
        <v>768.76440400000001</v>
      </c>
      <c r="C16" s="33">
        <f t="shared" si="0"/>
        <v>2.5976470807685637E-4</v>
      </c>
      <c r="D16" s="29">
        <v>0.12692307692307692</v>
      </c>
      <c r="E16" s="33">
        <f t="shared" si="1"/>
        <v>1.2692307692307692E-3</v>
      </c>
      <c r="F16" s="32">
        <f t="shared" si="2"/>
        <v>-1.0094660611539128E-3</v>
      </c>
      <c r="G16" s="29">
        <f t="shared" si="3"/>
        <v>-2.5787430057596896E-2</v>
      </c>
    </row>
    <row r="17" spans="1:7" x14ac:dyDescent="0.3">
      <c r="A17" s="1">
        <v>43485</v>
      </c>
      <c r="B17">
        <v>784.83758499999999</v>
      </c>
      <c r="C17" s="33">
        <f t="shared" si="0"/>
        <v>2.0907811179040982E-2</v>
      </c>
      <c r="D17" s="29">
        <v>0.12653846153846154</v>
      </c>
      <c r="E17" s="33">
        <f t="shared" si="1"/>
        <v>1.2653846153846155E-3</v>
      </c>
      <c r="F17" s="32">
        <f t="shared" si="2"/>
        <v>1.9642426563656366E-2</v>
      </c>
      <c r="G17" s="29">
        <f t="shared" si="3"/>
        <v>0.5017778414390317</v>
      </c>
    </row>
    <row r="18" spans="1:7" x14ac:dyDescent="0.3">
      <c r="A18" s="1">
        <v>43492</v>
      </c>
      <c r="B18">
        <v>796.46807899999999</v>
      </c>
      <c r="C18" s="33">
        <f t="shared" si="0"/>
        <v>1.4818981942614278E-2</v>
      </c>
      <c r="D18" s="29">
        <v>0.12596153846153846</v>
      </c>
      <c r="E18" s="33">
        <f t="shared" si="1"/>
        <v>1.2596153846153846E-3</v>
      </c>
      <c r="F18" s="32">
        <f t="shared" si="2"/>
        <v>1.3559366557998893E-2</v>
      </c>
      <c r="G18" s="29">
        <f t="shared" si="3"/>
        <v>0.34638234032357645</v>
      </c>
    </row>
    <row r="19" spans="1:7" x14ac:dyDescent="0.3">
      <c r="A19" s="1">
        <v>43499</v>
      </c>
      <c r="B19">
        <v>759.87933299999997</v>
      </c>
      <c r="C19" s="33">
        <f t="shared" si="0"/>
        <v>-4.5938747533910917E-2</v>
      </c>
      <c r="D19" s="29">
        <v>0.12269230769230768</v>
      </c>
      <c r="E19" s="33">
        <f t="shared" si="1"/>
        <v>1.2269230769230768E-3</v>
      </c>
      <c r="F19" s="32">
        <f t="shared" si="2"/>
        <v>-4.7165670610833994E-2</v>
      </c>
      <c r="G19" s="29">
        <f t="shared" si="3"/>
        <v>-1.204876002077983</v>
      </c>
    </row>
    <row r="20" spans="1:7" x14ac:dyDescent="0.3">
      <c r="A20" s="1">
        <v>43506</v>
      </c>
      <c r="B20">
        <v>721.39361599999995</v>
      </c>
      <c r="C20" s="33">
        <f t="shared" si="0"/>
        <v>-5.0647142682586979E-2</v>
      </c>
      <c r="D20" s="29">
        <v>0.1225</v>
      </c>
      <c r="E20" s="33">
        <f t="shared" si="1"/>
        <v>1.225E-3</v>
      </c>
      <c r="F20" s="32">
        <f t="shared" si="2"/>
        <v>-5.1872142682586976E-2</v>
      </c>
      <c r="G20" s="29">
        <f t="shared" si="3"/>
        <v>-1.3251057195878799</v>
      </c>
    </row>
    <row r="21" spans="1:7" x14ac:dyDescent="0.3">
      <c r="A21" s="1">
        <v>43513</v>
      </c>
      <c r="B21">
        <v>731.20001200000002</v>
      </c>
      <c r="C21" s="33">
        <f t="shared" si="0"/>
        <v>1.3593682814071457E-2</v>
      </c>
      <c r="D21" s="29">
        <v>0.12365384615384614</v>
      </c>
      <c r="E21" s="33">
        <f t="shared" si="1"/>
        <v>1.2365384615384614E-3</v>
      </c>
      <c r="F21" s="32">
        <f t="shared" si="2"/>
        <v>1.2357144352532996E-2</v>
      </c>
      <c r="G21" s="29">
        <f t="shared" si="3"/>
        <v>0.31567083626201015</v>
      </c>
    </row>
    <row r="22" spans="1:7" x14ac:dyDescent="0.3">
      <c r="A22" s="1">
        <v>43520</v>
      </c>
      <c r="B22">
        <v>724.95001200000002</v>
      </c>
      <c r="C22" s="33">
        <f t="shared" si="0"/>
        <v>-8.5475928575340331E-3</v>
      </c>
      <c r="D22" s="29">
        <v>0.12346153846153846</v>
      </c>
      <c r="E22" s="33">
        <f t="shared" si="1"/>
        <v>1.2346153846153846E-3</v>
      </c>
      <c r="F22" s="32">
        <f t="shared" si="2"/>
        <v>-9.7822082421494174E-3</v>
      </c>
      <c r="G22" s="29">
        <f t="shared" si="3"/>
        <v>-0.24989251304290688</v>
      </c>
    </row>
    <row r="23" spans="1:7" x14ac:dyDescent="0.3">
      <c r="A23" s="1">
        <v>43527</v>
      </c>
      <c r="B23">
        <v>735.84997599999997</v>
      </c>
      <c r="C23" s="33">
        <f t="shared" si="0"/>
        <v>1.5035469783535853E-2</v>
      </c>
      <c r="D23" s="29">
        <v>0.12326923076923077</v>
      </c>
      <c r="E23" s="33">
        <f t="shared" si="1"/>
        <v>1.2326923076923077E-3</v>
      </c>
      <c r="F23" s="32">
        <f t="shared" si="2"/>
        <v>1.3802777475843546E-2</v>
      </c>
      <c r="G23" s="29">
        <f t="shared" si="3"/>
        <v>0.35260042160508015</v>
      </c>
    </row>
    <row r="24" spans="1:7" x14ac:dyDescent="0.3">
      <c r="A24" s="1">
        <v>43534</v>
      </c>
      <c r="B24">
        <v>771.59997599999997</v>
      </c>
      <c r="C24" s="33">
        <f t="shared" si="0"/>
        <v>4.8583272631648494E-2</v>
      </c>
      <c r="D24" s="29">
        <v>0.12153846153846154</v>
      </c>
      <c r="E24" s="33">
        <f t="shared" si="1"/>
        <v>1.2153846153846154E-3</v>
      </c>
      <c r="F24" s="32">
        <f t="shared" si="2"/>
        <v>4.7367888016263876E-2</v>
      </c>
      <c r="G24" s="29">
        <f t="shared" si="3"/>
        <v>1.210041769803736</v>
      </c>
    </row>
    <row r="25" spans="1:7" x14ac:dyDescent="0.3">
      <c r="A25" s="1">
        <v>43541</v>
      </c>
      <c r="B25">
        <v>768.29998799999998</v>
      </c>
      <c r="C25" s="33">
        <f t="shared" si="0"/>
        <v>-4.276811952622436E-3</v>
      </c>
      <c r="D25" s="29">
        <v>0.12076923076923077</v>
      </c>
      <c r="E25" s="33">
        <f t="shared" si="1"/>
        <v>1.2076923076923076E-3</v>
      </c>
      <c r="F25" s="32">
        <f t="shared" si="2"/>
        <v>-5.4845042603147431E-3</v>
      </c>
      <c r="G25" s="29">
        <f t="shared" si="3"/>
        <v>-0.14010502725746882</v>
      </c>
    </row>
    <row r="26" spans="1:7" x14ac:dyDescent="0.3">
      <c r="A26" s="1">
        <v>43548</v>
      </c>
      <c r="B26">
        <v>784.25</v>
      </c>
      <c r="C26" s="33">
        <f t="shared" si="0"/>
        <v>2.0760135688040665E-2</v>
      </c>
      <c r="D26" s="29">
        <v>0.11769230769230769</v>
      </c>
      <c r="E26" s="33">
        <f t="shared" si="1"/>
        <v>1.1769230769230769E-3</v>
      </c>
      <c r="F26" s="32">
        <f t="shared" si="2"/>
        <v>1.958321261111759E-2</v>
      </c>
      <c r="G26" s="29">
        <f t="shared" si="3"/>
        <v>0.50026518468088166</v>
      </c>
    </row>
    <row r="27" spans="1:7" x14ac:dyDescent="0.3">
      <c r="A27" s="1">
        <v>43555</v>
      </c>
      <c r="B27">
        <v>786.59997599999997</v>
      </c>
      <c r="C27" s="33">
        <f t="shared" si="0"/>
        <v>2.996462862607548E-3</v>
      </c>
      <c r="D27" s="29">
        <v>0.11942307692307692</v>
      </c>
      <c r="E27" s="33">
        <f t="shared" si="1"/>
        <v>1.1942307692307693E-3</v>
      </c>
      <c r="F27" s="32">
        <f t="shared" si="2"/>
        <v>1.8022320933767787E-3</v>
      </c>
      <c r="G27" s="29">
        <f t="shared" si="3"/>
        <v>4.6039124883886624E-2</v>
      </c>
    </row>
    <row r="28" spans="1:7" x14ac:dyDescent="0.3">
      <c r="A28" s="1">
        <v>43562</v>
      </c>
      <c r="B28">
        <v>776.95001200000002</v>
      </c>
      <c r="C28" s="33">
        <f t="shared" si="0"/>
        <v>-1.2267943420328753E-2</v>
      </c>
      <c r="D28" s="29">
        <v>0.12134615384615384</v>
      </c>
      <c r="E28" s="33">
        <f t="shared" si="1"/>
        <v>1.2134615384615385E-3</v>
      </c>
      <c r="F28" s="32">
        <f t="shared" si="2"/>
        <v>-1.3481404958790291E-2</v>
      </c>
      <c r="G28" s="29">
        <f t="shared" si="3"/>
        <v>-0.34439076342551594</v>
      </c>
    </row>
    <row r="29" spans="1:7" x14ac:dyDescent="0.3">
      <c r="A29" s="1">
        <v>43569</v>
      </c>
      <c r="B29">
        <v>789.54998799999998</v>
      </c>
      <c r="C29" s="33">
        <f t="shared" si="0"/>
        <v>1.6217228657433844E-2</v>
      </c>
      <c r="D29" s="29">
        <v>0.12192307692307693</v>
      </c>
      <c r="E29" s="33">
        <f t="shared" si="1"/>
        <v>1.2192307692307693E-3</v>
      </c>
      <c r="F29" s="32">
        <f t="shared" si="2"/>
        <v>1.4997997888203074E-2</v>
      </c>
      <c r="G29" s="29">
        <f t="shared" si="3"/>
        <v>0.3831330605646322</v>
      </c>
    </row>
    <row r="30" spans="1:7" x14ac:dyDescent="0.3">
      <c r="A30" s="1">
        <v>43576</v>
      </c>
      <c r="B30">
        <v>831.15002400000003</v>
      </c>
      <c r="C30" s="33">
        <f t="shared" si="0"/>
        <v>5.2688286533163806E-2</v>
      </c>
      <c r="D30" s="29">
        <v>0.12288461538461538</v>
      </c>
      <c r="E30" s="33">
        <f t="shared" si="1"/>
        <v>1.2288461538461539E-3</v>
      </c>
      <c r="F30" s="32">
        <f t="shared" si="2"/>
        <v>5.1459440379317649E-2</v>
      </c>
      <c r="G30" s="29">
        <f t="shared" si="3"/>
        <v>1.3145629859688799</v>
      </c>
    </row>
    <row r="31" spans="1:7" x14ac:dyDescent="0.3">
      <c r="A31" s="1">
        <v>43583</v>
      </c>
      <c r="B31">
        <v>779.04998799999998</v>
      </c>
      <c r="C31" s="33">
        <f t="shared" si="0"/>
        <v>-6.2684274193078829E-2</v>
      </c>
      <c r="D31" s="29">
        <v>0.12442307692307691</v>
      </c>
      <c r="E31" s="33">
        <f t="shared" si="1"/>
        <v>1.2442307692307692E-3</v>
      </c>
      <c r="F31" s="32">
        <f t="shared" si="2"/>
        <v>-6.3928504962309604E-2</v>
      </c>
      <c r="G31" s="29">
        <f t="shared" si="3"/>
        <v>-1.6330928932051945</v>
      </c>
    </row>
    <row r="32" spans="1:7" x14ac:dyDescent="0.3">
      <c r="A32" s="1">
        <v>43590</v>
      </c>
      <c r="B32">
        <v>748.25</v>
      </c>
      <c r="C32" s="33">
        <f t="shared" si="0"/>
        <v>-3.9535316699087074E-2</v>
      </c>
      <c r="D32" s="29">
        <v>0.12384615384615386</v>
      </c>
      <c r="E32" s="33">
        <f t="shared" si="1"/>
        <v>1.2384615384615385E-3</v>
      </c>
      <c r="F32" s="32">
        <f t="shared" si="2"/>
        <v>-4.0773778237548609E-2</v>
      </c>
      <c r="G32" s="29">
        <f t="shared" si="3"/>
        <v>-1.0415911885961235</v>
      </c>
    </row>
    <row r="33" spans="1:7" x14ac:dyDescent="0.3">
      <c r="A33" s="1">
        <v>43597</v>
      </c>
      <c r="B33">
        <v>670.45001200000002</v>
      </c>
      <c r="C33" s="33">
        <f t="shared" si="0"/>
        <v>-0.10397592783160706</v>
      </c>
      <c r="D33" s="29">
        <v>0.12211538461538461</v>
      </c>
      <c r="E33" s="33">
        <f t="shared" si="1"/>
        <v>1.2211538461538462E-3</v>
      </c>
      <c r="F33" s="32">
        <f t="shared" si="2"/>
        <v>-0.1051970816777609</v>
      </c>
      <c r="G33" s="29">
        <f t="shared" si="3"/>
        <v>-2.687324012585059</v>
      </c>
    </row>
    <row r="34" spans="1:7" x14ac:dyDescent="0.3">
      <c r="A34" s="1">
        <v>43604</v>
      </c>
      <c r="B34">
        <v>680.65002400000003</v>
      </c>
      <c r="C34" s="33">
        <f t="shared" si="0"/>
        <v>1.521368009163376E-2</v>
      </c>
      <c r="D34" s="29">
        <v>0.1201923076923077</v>
      </c>
      <c r="E34" s="33">
        <f t="shared" si="1"/>
        <v>1.201923076923077E-3</v>
      </c>
      <c r="F34" s="32">
        <f t="shared" si="2"/>
        <v>1.4011757014710684E-2</v>
      </c>
      <c r="G34" s="29">
        <f t="shared" si="3"/>
        <v>0.35793893217951689</v>
      </c>
    </row>
    <row r="35" spans="1:7" x14ac:dyDescent="0.3">
      <c r="A35" s="1">
        <v>43611</v>
      </c>
      <c r="B35">
        <v>672.40002400000003</v>
      </c>
      <c r="C35" s="33">
        <f t="shared" si="0"/>
        <v>-1.2120766486596053E-2</v>
      </c>
      <c r="D35" s="29">
        <v>0.11769230769230769</v>
      </c>
      <c r="E35" s="33">
        <f t="shared" si="1"/>
        <v>1.1769230769230769E-3</v>
      </c>
      <c r="F35" s="32">
        <f t="shared" si="2"/>
        <v>-1.329768956351913E-2</v>
      </c>
      <c r="G35" s="29">
        <f t="shared" si="3"/>
        <v>-0.33969764090424631</v>
      </c>
    </row>
    <row r="36" spans="1:7" x14ac:dyDescent="0.3">
      <c r="A36" s="1">
        <v>43618</v>
      </c>
      <c r="B36">
        <v>619.40002400000003</v>
      </c>
      <c r="C36" s="33">
        <f t="shared" si="0"/>
        <v>-7.8822126871310155E-2</v>
      </c>
      <c r="D36" s="29">
        <v>0.11384615384615385</v>
      </c>
      <c r="E36" s="33">
        <f t="shared" si="1"/>
        <v>1.1384615384615385E-3</v>
      </c>
      <c r="F36" s="32">
        <f t="shared" si="2"/>
        <v>-7.9960588409771688E-2</v>
      </c>
      <c r="G36" s="29">
        <f t="shared" si="3"/>
        <v>-2.0426423040158967</v>
      </c>
    </row>
    <row r="37" spans="1:7" x14ac:dyDescent="0.3">
      <c r="A37" s="1">
        <v>43625</v>
      </c>
      <c r="B37">
        <v>616.90002400000003</v>
      </c>
      <c r="C37" s="33">
        <f t="shared" si="0"/>
        <v>-4.0361638733162203E-3</v>
      </c>
      <c r="D37" s="29">
        <v>0.115</v>
      </c>
      <c r="E37" s="33">
        <f t="shared" si="1"/>
        <v>1.15E-3</v>
      </c>
      <c r="F37" s="32">
        <f t="shared" si="2"/>
        <v>-5.1861638733162203E-3</v>
      </c>
      <c r="G37" s="29">
        <f t="shared" si="3"/>
        <v>-0.13248373897533827</v>
      </c>
    </row>
    <row r="38" spans="1:7" x14ac:dyDescent="0.3">
      <c r="A38" s="1">
        <v>43632</v>
      </c>
      <c r="B38">
        <v>602.45001200000002</v>
      </c>
      <c r="C38" s="33">
        <f t="shared" si="0"/>
        <v>-2.3423588001027562E-2</v>
      </c>
      <c r="D38" s="29">
        <v>0.11480769230769231</v>
      </c>
      <c r="E38" s="33">
        <f t="shared" si="1"/>
        <v>1.1480769230769231E-3</v>
      </c>
      <c r="F38" s="32">
        <f t="shared" si="2"/>
        <v>-2.4571664924104484E-2</v>
      </c>
      <c r="G38" s="29">
        <f t="shared" si="3"/>
        <v>-0.62769826050886968</v>
      </c>
    </row>
    <row r="39" spans="1:7" x14ac:dyDescent="0.3">
      <c r="A39" s="1">
        <v>43639</v>
      </c>
      <c r="B39">
        <v>608.04998799999998</v>
      </c>
      <c r="C39" s="33">
        <f t="shared" si="0"/>
        <v>9.2953371872452877E-3</v>
      </c>
      <c r="D39" s="29">
        <v>0.11557692307692308</v>
      </c>
      <c r="E39" s="33">
        <f t="shared" si="1"/>
        <v>1.1557692307692308E-3</v>
      </c>
      <c r="F39" s="32">
        <f t="shared" si="2"/>
        <v>8.1395679564760567E-3</v>
      </c>
      <c r="G39" s="29">
        <f t="shared" si="3"/>
        <v>0.20793025883084157</v>
      </c>
    </row>
    <row r="40" spans="1:7" x14ac:dyDescent="0.3">
      <c r="A40" s="1">
        <v>43646</v>
      </c>
      <c r="B40">
        <v>597.20001200000002</v>
      </c>
      <c r="C40" s="33">
        <f t="shared" si="0"/>
        <v>-1.7843888190324196E-2</v>
      </c>
      <c r="D40" s="29">
        <v>0.11326923076923076</v>
      </c>
      <c r="E40" s="33">
        <f t="shared" si="1"/>
        <v>1.1326923076923076E-3</v>
      </c>
      <c r="F40" s="32">
        <f t="shared" si="2"/>
        <v>-1.8976580498016503E-2</v>
      </c>
      <c r="G40" s="29">
        <f t="shared" si="3"/>
        <v>-0.48476839505191233</v>
      </c>
    </row>
    <row r="41" spans="1:7" x14ac:dyDescent="0.3">
      <c r="A41" s="1">
        <v>43653</v>
      </c>
      <c r="B41">
        <v>595.75</v>
      </c>
      <c r="C41" s="33">
        <f t="shared" si="0"/>
        <v>-2.4280173658134743E-3</v>
      </c>
      <c r="D41" s="29">
        <v>0.11249999999999999</v>
      </c>
      <c r="E41" s="33">
        <f t="shared" si="1"/>
        <v>1.1249999999999999E-3</v>
      </c>
      <c r="F41" s="32">
        <f t="shared" si="2"/>
        <v>-3.5530173658134745E-3</v>
      </c>
      <c r="G41" s="29">
        <f t="shared" si="3"/>
        <v>-9.0764009153124367E-2</v>
      </c>
    </row>
    <row r="42" spans="1:7" x14ac:dyDescent="0.3">
      <c r="A42" s="1">
        <v>43660</v>
      </c>
      <c r="B42">
        <v>552.40002400000003</v>
      </c>
      <c r="C42" s="33">
        <f t="shared" si="0"/>
        <v>-7.2765381451951272E-2</v>
      </c>
      <c r="D42" s="29">
        <v>0.1101923076923077</v>
      </c>
      <c r="E42" s="33">
        <f t="shared" si="1"/>
        <v>1.1019230769230769E-3</v>
      </c>
      <c r="F42" s="32">
        <f t="shared" si="2"/>
        <v>-7.3867304528874356E-2</v>
      </c>
      <c r="G42" s="29">
        <f t="shared" si="3"/>
        <v>-1.886985627732884</v>
      </c>
    </row>
    <row r="43" spans="1:7" x14ac:dyDescent="0.3">
      <c r="A43" s="1">
        <v>43667</v>
      </c>
      <c r="B43">
        <v>563.45001200000002</v>
      </c>
      <c r="C43" s="33">
        <f t="shared" si="0"/>
        <v>2.0003597972327359E-2</v>
      </c>
      <c r="D43" s="29">
        <v>0.11038461538461539</v>
      </c>
      <c r="E43" s="33">
        <f t="shared" si="1"/>
        <v>1.1038461538461538E-3</v>
      </c>
      <c r="F43" s="32">
        <f t="shared" si="2"/>
        <v>1.8899751818481206E-2</v>
      </c>
      <c r="G43" s="29">
        <f t="shared" si="3"/>
        <v>0.48280575928219727</v>
      </c>
    </row>
    <row r="44" spans="1:7" x14ac:dyDescent="0.3">
      <c r="A44" s="1">
        <v>43674</v>
      </c>
      <c r="B44">
        <v>548.65002400000003</v>
      </c>
      <c r="C44" s="33">
        <f t="shared" si="0"/>
        <v>-2.6266727632974093E-2</v>
      </c>
      <c r="D44" s="29">
        <v>0.10865384615384616</v>
      </c>
      <c r="E44" s="33">
        <f t="shared" si="1"/>
        <v>1.0865384615384615E-3</v>
      </c>
      <c r="F44" s="32">
        <f t="shared" si="2"/>
        <v>-2.7353266094512555E-2</v>
      </c>
      <c r="G44" s="29">
        <f t="shared" si="3"/>
        <v>-0.69875596951994179</v>
      </c>
    </row>
    <row r="45" spans="1:7" x14ac:dyDescent="0.3">
      <c r="A45" s="1">
        <v>43681</v>
      </c>
      <c r="B45">
        <v>598.84997599999997</v>
      </c>
      <c r="C45" s="33">
        <f t="shared" si="0"/>
        <v>9.1497220093076925E-2</v>
      </c>
      <c r="D45" s="29">
        <v>0.10423076923076922</v>
      </c>
      <c r="E45" s="33">
        <f t="shared" si="1"/>
        <v>1.0423076923076922E-3</v>
      </c>
      <c r="F45" s="32">
        <f t="shared" si="2"/>
        <v>9.0454912400769236E-2</v>
      </c>
      <c r="G45" s="29">
        <f t="shared" si="3"/>
        <v>2.3107262508999207</v>
      </c>
    </row>
    <row r="46" spans="1:7" x14ac:dyDescent="0.3">
      <c r="A46" s="1">
        <v>43688</v>
      </c>
      <c r="B46">
        <v>602.29998799999998</v>
      </c>
      <c r="C46" s="33">
        <f t="shared" si="0"/>
        <v>5.761062266453218E-3</v>
      </c>
      <c r="D46" s="29">
        <v>0.1053846153846154</v>
      </c>
      <c r="E46" s="33">
        <f t="shared" si="1"/>
        <v>1.0538461538461539E-3</v>
      </c>
      <c r="F46" s="32">
        <f t="shared" si="2"/>
        <v>4.7072161126070645E-3</v>
      </c>
      <c r="G46" s="29">
        <f t="shared" si="3"/>
        <v>0.12024872449014412</v>
      </c>
    </row>
    <row r="47" spans="1:7" x14ac:dyDescent="0.3">
      <c r="A47" s="1">
        <v>43695</v>
      </c>
      <c r="B47">
        <v>598.25</v>
      </c>
      <c r="C47" s="33">
        <f t="shared" si="0"/>
        <v>-6.7242040190775912E-3</v>
      </c>
      <c r="D47" s="29">
        <v>0.10403846153846154</v>
      </c>
      <c r="E47" s="33">
        <f t="shared" si="1"/>
        <v>1.0403846153846153E-3</v>
      </c>
      <c r="F47" s="32">
        <f t="shared" si="2"/>
        <v>-7.7645886344622061E-3</v>
      </c>
      <c r="G47" s="29">
        <f t="shared" si="3"/>
        <v>-0.19835118191920784</v>
      </c>
    </row>
    <row r="48" spans="1:7" x14ac:dyDescent="0.3">
      <c r="A48" s="1">
        <v>43702</v>
      </c>
      <c r="B48">
        <v>600.70001200000002</v>
      </c>
      <c r="C48" s="33">
        <f t="shared" si="0"/>
        <v>4.0952979523610784E-3</v>
      </c>
      <c r="D48" s="29">
        <v>0.10423076923076922</v>
      </c>
      <c r="E48" s="33">
        <f t="shared" si="1"/>
        <v>1.0423076923076922E-3</v>
      </c>
      <c r="F48" s="32">
        <f t="shared" si="2"/>
        <v>3.0529902600533862E-3</v>
      </c>
      <c r="G48" s="29">
        <f t="shared" si="3"/>
        <v>7.7990509861873919E-2</v>
      </c>
    </row>
    <row r="49" spans="1:7" x14ac:dyDescent="0.3">
      <c r="A49" s="1">
        <v>43709</v>
      </c>
      <c r="B49">
        <v>619.45001200000002</v>
      </c>
      <c r="C49" s="33">
        <f t="shared" si="0"/>
        <v>3.121358352827867E-2</v>
      </c>
      <c r="D49" s="29">
        <v>0.10230769230769231</v>
      </c>
      <c r="E49" s="33">
        <f t="shared" si="1"/>
        <v>1.023076923076923E-3</v>
      </c>
      <c r="F49" s="32">
        <f t="shared" si="2"/>
        <v>3.0190506605201749E-2</v>
      </c>
      <c r="G49" s="29">
        <f t="shared" si="3"/>
        <v>0.77123501962524554</v>
      </c>
    </row>
    <row r="50" spans="1:7" x14ac:dyDescent="0.3">
      <c r="A50" s="1">
        <v>43716</v>
      </c>
      <c r="B50">
        <v>629.25</v>
      </c>
      <c r="C50" s="33">
        <f t="shared" si="0"/>
        <v>1.5820466236426491E-2</v>
      </c>
      <c r="D50" s="29">
        <v>0.10250000000000001</v>
      </c>
      <c r="E50" s="33">
        <f t="shared" si="1"/>
        <v>1.0250000000000001E-3</v>
      </c>
      <c r="F50" s="32">
        <f t="shared" si="2"/>
        <v>1.4795466236426491E-2</v>
      </c>
      <c r="G50" s="29">
        <f t="shared" si="3"/>
        <v>0.37795926522309481</v>
      </c>
    </row>
    <row r="51" spans="1:7" x14ac:dyDescent="0.3">
      <c r="A51" s="1">
        <v>43723</v>
      </c>
      <c r="B51">
        <v>619.15002400000003</v>
      </c>
      <c r="C51" s="33">
        <f t="shared" si="0"/>
        <v>-1.6050816050854143E-2</v>
      </c>
      <c r="D51" s="29">
        <v>0.10230769230769231</v>
      </c>
      <c r="E51" s="33">
        <f t="shared" si="1"/>
        <v>1.023076923076923E-3</v>
      </c>
      <c r="F51" s="32">
        <f t="shared" si="2"/>
        <v>-1.7073892973931065E-2</v>
      </c>
      <c r="G51" s="29">
        <f t="shared" si="3"/>
        <v>-0.43616307453947312</v>
      </c>
    </row>
    <row r="52" spans="1:7" x14ac:dyDescent="0.3">
      <c r="A52" s="1">
        <v>43730</v>
      </c>
      <c r="B52">
        <v>597.20001200000002</v>
      </c>
      <c r="C52" s="33">
        <f t="shared" si="0"/>
        <v>-3.5451847127764974E-2</v>
      </c>
      <c r="D52" s="29">
        <v>0.10403846153846154</v>
      </c>
      <c r="E52" s="33">
        <f t="shared" si="1"/>
        <v>1.0403846153846153E-3</v>
      </c>
      <c r="F52" s="32">
        <f t="shared" si="2"/>
        <v>-3.649223174314959E-2</v>
      </c>
      <c r="G52" s="29">
        <f t="shared" si="3"/>
        <v>-0.93221645574333711</v>
      </c>
    </row>
    <row r="53" spans="1:7" x14ac:dyDescent="0.3">
      <c r="A53" s="1">
        <v>43737</v>
      </c>
      <c r="B53">
        <v>589</v>
      </c>
      <c r="C53" s="33">
        <f>(B53-B52)/B52</f>
        <v>-1.3730763287392591E-2</v>
      </c>
      <c r="D53" s="29">
        <v>0.10076923076923078</v>
      </c>
      <c r="E53" s="33">
        <f t="shared" si="1"/>
        <v>1.0076923076923077E-3</v>
      </c>
      <c r="F53" s="32">
        <f t="shared" si="2"/>
        <v>-1.4738455595084899E-2</v>
      </c>
      <c r="G53" s="29">
        <f t="shared" si="3"/>
        <v>-0.37650289340168402</v>
      </c>
    </row>
    <row r="55" spans="1:7" x14ac:dyDescent="0.3">
      <c r="B55" t="s">
        <v>8</v>
      </c>
      <c r="C55" s="32">
        <f>AVERAGE(C3:C53)</f>
        <v>-3.5248676780841107E-3</v>
      </c>
      <c r="D55" s="32"/>
      <c r="E55" s="32"/>
      <c r="F55" s="32">
        <f t="shared" ref="D55:G55" si="4">AVERAGE(F3:F53)</f>
        <v>-4.7183065921112596E-3</v>
      </c>
      <c r="G55" s="29">
        <f t="shared" si="4"/>
        <v>-0.12053203759548292</v>
      </c>
    </row>
    <row r="56" spans="1:7" x14ac:dyDescent="0.3">
      <c r="B56" t="s">
        <v>9</v>
      </c>
      <c r="C56" s="32">
        <f>MAX(C3:C53)</f>
        <v>9.1497220093076925E-2</v>
      </c>
      <c r="D56" s="32"/>
      <c r="E56" s="32"/>
      <c r="F56" s="32">
        <f t="shared" ref="D56:G56" si="5">MAX(F3:F53)</f>
        <v>9.0454912400769236E-2</v>
      </c>
      <c r="G56" s="32"/>
    </row>
    <row r="57" spans="1:7" x14ac:dyDescent="0.3">
      <c r="B57" t="s">
        <v>10</v>
      </c>
      <c r="C57" s="32">
        <f>MIN(C3:C53)</f>
        <v>-0.10397592783160706</v>
      </c>
      <c r="D57" s="32"/>
      <c r="E57" s="32"/>
      <c r="F57" s="32">
        <f t="shared" ref="D57:G57" si="6">MIN(F3:F53)</f>
        <v>-0.1051970816777609</v>
      </c>
      <c r="G57" s="32"/>
    </row>
    <row r="58" spans="1:7" x14ac:dyDescent="0.3">
      <c r="B58" t="s">
        <v>11</v>
      </c>
      <c r="C58" s="32">
        <f>_xlfn.STDEV.S(C3:C53)</f>
        <v>3.9149621024297893E-2</v>
      </c>
      <c r="D58" s="32"/>
      <c r="E58" s="32"/>
      <c r="F58" s="32">
        <f t="shared" ref="D58:G58" si="7">_xlfn.STDEV.S(F3:F53)</f>
        <v>3.9145663561636193E-2</v>
      </c>
      <c r="G58" s="32"/>
    </row>
    <row r="59" spans="1:7" x14ac:dyDescent="0.3">
      <c r="D59" s="32"/>
      <c r="E59" s="32"/>
      <c r="F59" s="32"/>
      <c r="G59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6" sqref="G26"/>
    </sheetView>
  </sheetViews>
  <sheetFormatPr defaultRowHeight="14.4" x14ac:dyDescent="0.3"/>
  <cols>
    <col min="1" max="1" width="9.109375" style="24"/>
    <col min="3" max="3" width="10.6640625" style="32" customWidth="1"/>
    <col min="4" max="4" width="8.88671875" style="5"/>
    <col min="5" max="5" width="10.44140625" style="33" customWidth="1"/>
    <col min="6" max="6" width="16.6640625" customWidth="1"/>
    <col min="7" max="7" width="10.6640625" customWidth="1"/>
  </cols>
  <sheetData>
    <row r="1" spans="1:7" x14ac:dyDescent="0.3">
      <c r="A1" s="23" t="s">
        <v>0</v>
      </c>
      <c r="B1" s="2" t="s">
        <v>2</v>
      </c>
      <c r="C1" s="31" t="s">
        <v>36</v>
      </c>
      <c r="D1" s="2" t="s">
        <v>1</v>
      </c>
      <c r="E1" s="34" t="s">
        <v>6</v>
      </c>
      <c r="F1" s="2" t="s">
        <v>5</v>
      </c>
      <c r="G1" s="12" t="s">
        <v>7</v>
      </c>
    </row>
    <row r="2" spans="1:7" x14ac:dyDescent="0.3">
      <c r="A2" s="24">
        <v>43391</v>
      </c>
      <c r="B2">
        <v>788.98449700000003</v>
      </c>
      <c r="D2" s="4">
        <v>0.57916666666666672</v>
      </c>
    </row>
    <row r="3" spans="1:7" x14ac:dyDescent="0.3">
      <c r="A3" s="24">
        <v>43422</v>
      </c>
      <c r="B3">
        <v>808.07244900000001</v>
      </c>
      <c r="C3" s="32">
        <f>(B3-B2)/B2</f>
        <v>2.4193063453818373E-2</v>
      </c>
      <c r="D3" s="4">
        <v>0.5625</v>
      </c>
      <c r="E3" s="33">
        <f t="shared" ref="E3:E13" si="0">D3/100</f>
        <v>5.6249999999999998E-3</v>
      </c>
      <c r="F3" s="32">
        <f>C3-E3</f>
        <v>1.8568063453818374E-2</v>
      </c>
      <c r="G3" s="29">
        <f>F3/(_xlfn.STDEV.S($F$3:$F$13))</f>
        <v>0.20844695546888051</v>
      </c>
    </row>
    <row r="4" spans="1:7" x14ac:dyDescent="0.3">
      <c r="A4" s="24">
        <v>43452</v>
      </c>
      <c r="B4">
        <v>731.72637899999995</v>
      </c>
      <c r="C4" s="32">
        <f t="shared" ref="C4:C13" si="1">(B4-B3)/B3</f>
        <v>-9.4479238952496519E-2</v>
      </c>
      <c r="D4" s="4">
        <v>0.55583333333333329</v>
      </c>
      <c r="E4" s="33">
        <f t="shared" si="0"/>
        <v>5.5583333333333327E-3</v>
      </c>
      <c r="F4" s="32">
        <f t="shared" ref="F4:F13" si="2">C4-E4</f>
        <v>-0.10003757228582985</v>
      </c>
      <c r="G4" s="29">
        <f t="shared" ref="G4:G13" si="3">F4/(_xlfn.STDEV.S($F$3:$F$13))</f>
        <v>-1.1230318889927713</v>
      </c>
    </row>
    <row r="5" spans="1:7" x14ac:dyDescent="0.3">
      <c r="A5" s="24">
        <v>43484</v>
      </c>
      <c r="B5">
        <v>786.48480199999995</v>
      </c>
      <c r="C5" s="32">
        <f t="shared" si="1"/>
        <v>7.4834561895711013E-2</v>
      </c>
      <c r="D5" s="4">
        <v>0.54833333333333334</v>
      </c>
      <c r="E5" s="33">
        <f t="shared" si="0"/>
        <v>5.4833333333333331E-3</v>
      </c>
      <c r="F5" s="32">
        <f t="shared" si="2"/>
        <v>6.9351228562377687E-2</v>
      </c>
      <c r="G5" s="29">
        <f t="shared" si="3"/>
        <v>0.77854389542606406</v>
      </c>
    </row>
    <row r="6" spans="1:7" x14ac:dyDescent="0.3">
      <c r="A6" s="24">
        <v>43515</v>
      </c>
      <c r="B6">
        <v>710.861267</v>
      </c>
      <c r="C6" s="32">
        <f t="shared" si="1"/>
        <v>-9.6153841508052368E-2</v>
      </c>
      <c r="D6" s="4">
        <v>0.53500000000000003</v>
      </c>
      <c r="E6" s="33">
        <f t="shared" si="0"/>
        <v>5.3500000000000006E-3</v>
      </c>
      <c r="F6" s="32">
        <f t="shared" si="2"/>
        <v>-0.10150384150805236</v>
      </c>
      <c r="G6" s="29">
        <f t="shared" si="3"/>
        <v>-1.139492375355831</v>
      </c>
    </row>
    <row r="7" spans="1:7" x14ac:dyDescent="0.3">
      <c r="A7" s="24">
        <v>43543</v>
      </c>
      <c r="B7">
        <v>784.25</v>
      </c>
      <c r="C7" s="32">
        <f t="shared" si="1"/>
        <v>0.10323917817286281</v>
      </c>
      <c r="D7" s="4">
        <v>0.51</v>
      </c>
      <c r="E7" s="33">
        <f t="shared" si="0"/>
        <v>5.1000000000000004E-3</v>
      </c>
      <c r="F7" s="32">
        <f t="shared" si="2"/>
        <v>9.8139178172862801E-2</v>
      </c>
      <c r="G7" s="29">
        <f t="shared" si="3"/>
        <v>1.1017203249671403</v>
      </c>
    </row>
    <row r="8" spans="1:7" x14ac:dyDescent="0.3">
      <c r="A8" s="24">
        <v>43574</v>
      </c>
      <c r="B8">
        <v>819.04998799999998</v>
      </c>
      <c r="C8" s="32">
        <f t="shared" si="1"/>
        <v>4.4373590054191885E-2</v>
      </c>
      <c r="D8" s="4">
        <v>0.53333333333333333</v>
      </c>
      <c r="E8" s="33">
        <f t="shared" si="0"/>
        <v>5.3333333333333332E-3</v>
      </c>
      <c r="F8" s="32">
        <f t="shared" si="2"/>
        <v>3.9040256720858549E-2</v>
      </c>
      <c r="G8" s="29">
        <f t="shared" si="3"/>
        <v>0.43826986451368388</v>
      </c>
    </row>
    <row r="9" spans="1:7" x14ac:dyDescent="0.3">
      <c r="A9" s="24">
        <v>43604</v>
      </c>
      <c r="B9">
        <v>672.40002400000003</v>
      </c>
      <c r="C9" s="32">
        <f t="shared" si="1"/>
        <v>-0.17904885678357393</v>
      </c>
      <c r="D9" s="4">
        <v>0.51</v>
      </c>
      <c r="E9" s="33">
        <f t="shared" si="0"/>
        <v>5.1000000000000004E-3</v>
      </c>
      <c r="F9" s="32">
        <f t="shared" si="2"/>
        <v>-0.18414885678357393</v>
      </c>
      <c r="G9" s="29">
        <f t="shared" si="3"/>
        <v>-2.0672736629256434</v>
      </c>
    </row>
    <row r="10" spans="1:7" x14ac:dyDescent="0.3">
      <c r="A10" s="24">
        <v>43635</v>
      </c>
      <c r="B10">
        <v>608.04998799999998</v>
      </c>
      <c r="C10" s="32">
        <f t="shared" si="1"/>
        <v>-9.5702013240856226E-2</v>
      </c>
      <c r="D10" s="4">
        <v>0.50083333333333335</v>
      </c>
      <c r="E10" s="33">
        <f t="shared" si="0"/>
        <v>5.0083333333333334E-3</v>
      </c>
      <c r="F10" s="32">
        <f t="shared" si="2"/>
        <v>-0.10071034657418956</v>
      </c>
      <c r="G10" s="29">
        <f t="shared" si="3"/>
        <v>-1.1305845210954737</v>
      </c>
    </row>
    <row r="11" spans="1:7" x14ac:dyDescent="0.3">
      <c r="A11" s="24">
        <v>43665</v>
      </c>
      <c r="B11">
        <v>571.25</v>
      </c>
      <c r="C11" s="32">
        <f t="shared" si="1"/>
        <v>-6.0521320164880897E-2</v>
      </c>
      <c r="D11" s="4">
        <v>0.47750000000000004</v>
      </c>
      <c r="E11" s="33">
        <f t="shared" si="0"/>
        <v>4.7750000000000006E-3</v>
      </c>
      <c r="F11" s="32">
        <f t="shared" si="2"/>
        <v>-6.5296320164880892E-2</v>
      </c>
      <c r="G11" s="29">
        <f t="shared" si="3"/>
        <v>-0.7330230842620119</v>
      </c>
    </row>
    <row r="12" spans="1:7" x14ac:dyDescent="0.3">
      <c r="A12" s="24">
        <v>43696</v>
      </c>
      <c r="B12">
        <v>600.70001200000002</v>
      </c>
      <c r="C12" s="32">
        <f t="shared" si="1"/>
        <v>5.1553631509846855E-2</v>
      </c>
      <c r="D12" s="4">
        <v>0.45166666666666666</v>
      </c>
      <c r="E12" s="33">
        <f t="shared" si="0"/>
        <v>4.5166666666666662E-3</v>
      </c>
      <c r="F12" s="32">
        <f t="shared" si="2"/>
        <v>4.7036964843180186E-2</v>
      </c>
      <c r="G12" s="29">
        <f t="shared" si="3"/>
        <v>0.52804171745984729</v>
      </c>
    </row>
    <row r="13" spans="1:7" x14ac:dyDescent="0.3">
      <c r="A13" s="24">
        <v>43727</v>
      </c>
      <c r="B13">
        <v>589</v>
      </c>
      <c r="C13" s="32">
        <f t="shared" si="1"/>
        <v>-1.9477296098339373E-2</v>
      </c>
      <c r="D13" s="4">
        <v>0.44500000000000001</v>
      </c>
      <c r="E13" s="33">
        <f t="shared" si="0"/>
        <v>4.45E-3</v>
      </c>
      <c r="F13" s="32">
        <f t="shared" si="2"/>
        <v>-2.3927296098339372E-2</v>
      </c>
      <c r="G13" s="29">
        <f t="shared" si="3"/>
        <v>-0.26861024235005027</v>
      </c>
    </row>
    <row r="15" spans="1:7" x14ac:dyDescent="0.3">
      <c r="B15" t="s">
        <v>8</v>
      </c>
      <c r="C15" s="32">
        <f>AVERAGE(C3:C13)</f>
        <v>-2.2471685605615306E-2</v>
      </c>
      <c r="D15" s="13"/>
      <c r="E15" s="32"/>
      <c r="F15" s="32">
        <f>AVERAGE(F3:F13)</f>
        <v>-2.758986742379713E-2</v>
      </c>
      <c r="G15" s="29">
        <f>AVERAGE(G3:G13)</f>
        <v>-0.30972663792237864</v>
      </c>
    </row>
    <row r="16" spans="1:7" x14ac:dyDescent="0.3">
      <c r="B16" t="s">
        <v>9</v>
      </c>
      <c r="C16" s="32">
        <f>MAX(C3:C13)</f>
        <v>0.10323917817286281</v>
      </c>
      <c r="D16" s="13"/>
      <c r="E16" s="32"/>
      <c r="F16" s="32">
        <f t="shared" ref="F16" si="4">MAX(F3:F13)</f>
        <v>9.8139178172862801E-2</v>
      </c>
      <c r="G16" s="14"/>
    </row>
    <row r="17" spans="2:7" x14ac:dyDescent="0.3">
      <c r="B17" t="s">
        <v>10</v>
      </c>
      <c r="C17" s="32">
        <f>MIN(C3:C13)</f>
        <v>-0.17904885678357393</v>
      </c>
      <c r="D17" s="13"/>
      <c r="E17" s="32"/>
      <c r="F17" s="32">
        <f t="shared" ref="F17" si="5">MIN(F3:F13)</f>
        <v>-0.18414885678357393</v>
      </c>
      <c r="G17" s="14"/>
    </row>
    <row r="18" spans="2:7" x14ac:dyDescent="0.3">
      <c r="B18" t="s">
        <v>11</v>
      </c>
      <c r="C18" s="32">
        <f>_xlfn.STDEV.S(C3:C13)</f>
        <v>8.9077126495687511E-2</v>
      </c>
      <c r="D18" s="13"/>
      <c r="E18" s="32"/>
      <c r="F18" s="32">
        <f t="shared" ref="F18" si="6">_xlfn.STDEV.S(F3:F13)</f>
        <v>8.9078122595033254E-2</v>
      </c>
      <c r="G18" s="13"/>
    </row>
    <row r="22" spans="2:7" ht="15" thickBot="1" x14ac:dyDescent="0.35"/>
    <row r="23" spans="2:7" ht="29.4" thickBot="1" x14ac:dyDescent="0.35">
      <c r="F23" s="25" t="s">
        <v>37</v>
      </c>
      <c r="G23" s="26" t="s">
        <v>38</v>
      </c>
    </row>
    <row r="24" spans="2:7" ht="15" thickBot="1" x14ac:dyDescent="0.35">
      <c r="F24" s="27" t="s">
        <v>39</v>
      </c>
      <c r="G24" s="35">
        <v>-5.4596588156072358E-2</v>
      </c>
    </row>
    <row r="25" spans="2:7" ht="15" thickBot="1" x14ac:dyDescent="0.35">
      <c r="F25" s="27" t="s">
        <v>40</v>
      </c>
      <c r="G25" s="35">
        <v>-0.12053203759548292</v>
      </c>
    </row>
    <row r="26" spans="2:7" ht="15" thickBot="1" x14ac:dyDescent="0.35">
      <c r="F26" s="27" t="s">
        <v>41</v>
      </c>
      <c r="G26" s="35">
        <v>-0.30972663792237864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6598-4AAF-4C0D-AFCB-8FCDCAD37DC7}">
  <dimension ref="A1:R62"/>
  <sheetViews>
    <sheetView tabSelected="1" topLeftCell="H1" zoomScaleNormal="100" workbookViewId="0">
      <selection activeCell="K20" sqref="K20"/>
    </sheetView>
  </sheetViews>
  <sheetFormatPr defaultRowHeight="14.4" x14ac:dyDescent="0.3"/>
  <cols>
    <col min="1" max="1" width="8.88671875" style="17"/>
    <col min="2" max="2" width="12.5546875" customWidth="1"/>
    <col min="5" max="5" width="41.77734375" customWidth="1"/>
    <col min="6" max="6" width="18.21875" style="3" customWidth="1"/>
    <col min="10" max="10" width="12.5546875" customWidth="1"/>
    <col min="11" max="11" width="29.88671875" customWidth="1"/>
    <col min="14" max="14" width="10.5546875" bestFit="1" customWidth="1"/>
    <col min="16" max="16" width="27.77734375" style="18" customWidth="1"/>
  </cols>
  <sheetData>
    <row r="1" spans="1:16" s="12" customFormat="1" x14ac:dyDescent="0.3">
      <c r="A1" s="16" t="s">
        <v>12</v>
      </c>
      <c r="B1" s="12" t="s">
        <v>13</v>
      </c>
      <c r="C1" s="12" t="s">
        <v>14</v>
      </c>
      <c r="F1" s="20"/>
      <c r="K1" s="12" t="s">
        <v>22</v>
      </c>
      <c r="P1" s="19" t="s">
        <v>25</v>
      </c>
    </row>
    <row r="2" spans="1:16" x14ac:dyDescent="0.3">
      <c r="A2" s="17">
        <v>43557</v>
      </c>
      <c r="B2">
        <v>786.25</v>
      </c>
      <c r="C2" s="15"/>
      <c r="E2" s="15"/>
      <c r="L2" t="s">
        <v>23</v>
      </c>
      <c r="N2" s="12" t="s">
        <v>33</v>
      </c>
    </row>
    <row r="3" spans="1:16" x14ac:dyDescent="0.3">
      <c r="A3" s="17">
        <v>43558</v>
      </c>
      <c r="B3">
        <v>772.65</v>
      </c>
      <c r="C3" s="15">
        <v>-1.7299999999999999E-2</v>
      </c>
      <c r="E3" s="15"/>
      <c r="L3" s="29">
        <v>1.1787062191387183</v>
      </c>
      <c r="N3" s="29">
        <f>K5*L3</f>
        <v>722.95945950873295</v>
      </c>
      <c r="P3" s="29">
        <f>MAX(N3-K10,0)</f>
        <v>132.95945950873295</v>
      </c>
    </row>
    <row r="4" spans="1:16" x14ac:dyDescent="0.3">
      <c r="A4" s="17">
        <v>43559</v>
      </c>
      <c r="B4">
        <v>784.35</v>
      </c>
      <c r="C4" s="15">
        <v>1.5140000000000001E-2</v>
      </c>
      <c r="E4" s="15"/>
      <c r="K4" t="s">
        <v>20</v>
      </c>
    </row>
    <row r="5" spans="1:16" x14ac:dyDescent="0.3">
      <c r="A5" s="17">
        <v>43560</v>
      </c>
      <c r="B5">
        <v>786.6</v>
      </c>
      <c r="C5" s="15">
        <v>2.8700000000000002E-3</v>
      </c>
      <c r="E5" s="15"/>
      <c r="I5" t="s">
        <v>21</v>
      </c>
      <c r="K5">
        <v>613.35</v>
      </c>
    </row>
    <row r="6" spans="1:16" x14ac:dyDescent="0.3">
      <c r="A6" s="17">
        <v>43563</v>
      </c>
      <c r="B6">
        <v>782.1</v>
      </c>
      <c r="C6" s="15">
        <v>-5.7200000000000003E-3</v>
      </c>
      <c r="E6" s="15"/>
    </row>
    <row r="7" spans="1:16" x14ac:dyDescent="0.3">
      <c r="A7" s="17">
        <v>43564</v>
      </c>
      <c r="B7">
        <v>785.95</v>
      </c>
      <c r="C7" s="15">
        <v>4.9199999999999999E-3</v>
      </c>
      <c r="E7" s="15" t="s">
        <v>15</v>
      </c>
      <c r="F7" s="29">
        <f>_xlfn.STDEV.S(C3:C60)</f>
        <v>2.0714646890437775E-2</v>
      </c>
      <c r="L7" t="s">
        <v>24</v>
      </c>
      <c r="N7" s="12" t="s">
        <v>34</v>
      </c>
    </row>
    <row r="8" spans="1:16" x14ac:dyDescent="0.3">
      <c r="A8" s="17">
        <v>43565</v>
      </c>
      <c r="B8">
        <v>790.05</v>
      </c>
      <c r="C8" s="15">
        <v>5.2199999999999998E-3</v>
      </c>
      <c r="E8" s="15"/>
      <c r="L8" s="29">
        <v>0.84838782027526838</v>
      </c>
      <c r="N8" s="29">
        <f>K5*L8</f>
        <v>520.35866956583584</v>
      </c>
      <c r="P8" s="18">
        <f>MAX(0,N8-K10)</f>
        <v>0</v>
      </c>
    </row>
    <row r="9" spans="1:16" x14ac:dyDescent="0.3">
      <c r="A9" s="17">
        <v>43566</v>
      </c>
      <c r="B9">
        <v>782.85</v>
      </c>
      <c r="C9" s="15">
        <v>-9.11E-3</v>
      </c>
      <c r="E9" s="15" t="s">
        <v>16</v>
      </c>
      <c r="F9" s="29">
        <f>SQRT(252)*F7</f>
        <v>0.32883482501169475</v>
      </c>
    </row>
    <row r="10" spans="1:16" x14ac:dyDescent="0.3">
      <c r="A10" s="17">
        <v>43567</v>
      </c>
      <c r="B10">
        <v>776.95</v>
      </c>
      <c r="C10" s="15">
        <v>-7.5399999999999998E-3</v>
      </c>
      <c r="E10" s="15"/>
      <c r="J10" t="s">
        <v>26</v>
      </c>
      <c r="K10" s="11">
        <v>590</v>
      </c>
    </row>
    <row r="11" spans="1:16" x14ac:dyDescent="0.3">
      <c r="A11" s="17">
        <v>43570</v>
      </c>
      <c r="B11">
        <v>777.6</v>
      </c>
      <c r="C11" s="15">
        <v>8.4000000000000003E-4</v>
      </c>
      <c r="E11" s="15" t="s">
        <v>35</v>
      </c>
      <c r="F11" s="3" t="s">
        <v>18</v>
      </c>
    </row>
    <row r="12" spans="1:16" x14ac:dyDescent="0.3">
      <c r="A12" s="17">
        <v>43571</v>
      </c>
      <c r="B12">
        <v>782.4</v>
      </c>
      <c r="C12" s="15">
        <v>6.1700000000000001E-3</v>
      </c>
      <c r="E12" s="15"/>
    </row>
    <row r="13" spans="1:16" x14ac:dyDescent="0.3">
      <c r="A13" s="17">
        <v>43573</v>
      </c>
      <c r="B13">
        <v>789.55</v>
      </c>
      <c r="C13" s="15">
        <v>9.1400000000000006E-3</v>
      </c>
      <c r="E13" s="15" t="s">
        <v>17</v>
      </c>
      <c r="F13" s="29">
        <f>EXP(F9*SQRT(0.25))</f>
        <v>1.1787062191387183</v>
      </c>
    </row>
    <row r="14" spans="1:16" x14ac:dyDescent="0.3">
      <c r="A14" s="17">
        <v>43577</v>
      </c>
      <c r="B14">
        <v>780.15</v>
      </c>
      <c r="C14" s="15">
        <v>-1.191E-2</v>
      </c>
      <c r="E14" s="15"/>
    </row>
    <row r="15" spans="1:16" x14ac:dyDescent="0.3">
      <c r="A15" s="17">
        <v>43578</v>
      </c>
      <c r="B15">
        <v>778.6</v>
      </c>
      <c r="C15" s="15">
        <v>-1.99E-3</v>
      </c>
      <c r="E15" s="15" t="s">
        <v>19</v>
      </c>
      <c r="F15" s="29">
        <f>1/F13</f>
        <v>0.84838782027526838</v>
      </c>
    </row>
    <row r="16" spans="1:16" x14ac:dyDescent="0.3">
      <c r="A16" s="17">
        <v>43579</v>
      </c>
      <c r="B16">
        <v>785.3</v>
      </c>
      <c r="C16" s="15">
        <v>8.6099999999999996E-3</v>
      </c>
      <c r="E16" s="15"/>
    </row>
    <row r="17" spans="1:18" x14ac:dyDescent="0.3">
      <c r="A17" s="17">
        <v>43580</v>
      </c>
      <c r="B17">
        <v>795.55</v>
      </c>
      <c r="C17" s="15">
        <v>1.3050000000000001E-2</v>
      </c>
      <c r="E17" s="15"/>
    </row>
    <row r="18" spans="1:18" x14ac:dyDescent="0.3">
      <c r="A18" s="17">
        <v>43581</v>
      </c>
      <c r="B18">
        <v>831.15</v>
      </c>
      <c r="C18" s="15">
        <v>4.4749999999999998E-2</v>
      </c>
      <c r="E18" s="15" t="s">
        <v>28</v>
      </c>
      <c r="F18" s="29">
        <v>6.3899999999999998E-2</v>
      </c>
      <c r="J18" t="s">
        <v>27</v>
      </c>
      <c r="K18" s="29">
        <f>(EXP($F$18*0.25)-$F$15)/($F$13-$F$15)</f>
        <v>0.50773878418005003</v>
      </c>
    </row>
    <row r="19" spans="1:18" x14ac:dyDescent="0.3">
      <c r="A19" s="17">
        <v>43585</v>
      </c>
      <c r="B19">
        <v>819.05</v>
      </c>
      <c r="C19" s="15">
        <v>-1.456E-2</v>
      </c>
      <c r="E19" s="15"/>
    </row>
    <row r="20" spans="1:18" x14ac:dyDescent="0.3">
      <c r="A20" s="17">
        <v>43587</v>
      </c>
      <c r="B20">
        <v>799.3</v>
      </c>
      <c r="C20" s="15">
        <v>-2.4109999999999999E-2</v>
      </c>
      <c r="E20" s="15"/>
      <c r="J20" t="s">
        <v>30</v>
      </c>
      <c r="K20" s="29">
        <f>1-K18</f>
        <v>0.49226121581994997</v>
      </c>
    </row>
    <row r="21" spans="1:18" x14ac:dyDescent="0.3">
      <c r="A21" s="17">
        <v>43588</v>
      </c>
      <c r="B21">
        <v>779.05</v>
      </c>
      <c r="C21" s="15">
        <v>-2.5329999999999998E-2</v>
      </c>
      <c r="E21" s="15" t="s">
        <v>29</v>
      </c>
    </row>
    <row r="22" spans="1:18" x14ac:dyDescent="0.3">
      <c r="A22" s="17">
        <v>43591</v>
      </c>
      <c r="B22">
        <v>778.9</v>
      </c>
      <c r="C22" s="15">
        <v>-1.9000000000000001E-4</v>
      </c>
      <c r="E22" s="15"/>
    </row>
    <row r="23" spans="1:18" x14ac:dyDescent="0.3">
      <c r="A23" s="17">
        <v>43592</v>
      </c>
      <c r="B23">
        <v>770.7</v>
      </c>
      <c r="C23" s="15">
        <v>-1.0529999999999999E-2</v>
      </c>
      <c r="E23" s="15"/>
      <c r="J23" t="s">
        <v>31</v>
      </c>
      <c r="K23" s="18">
        <f>EXP(-F18*0.25)*(PRODUCT(K18,P3)+PRODUCT(K20,P8))</f>
        <v>66.438791684317763</v>
      </c>
    </row>
    <row r="24" spans="1:18" x14ac:dyDescent="0.3">
      <c r="A24" s="17">
        <v>43593</v>
      </c>
      <c r="B24">
        <v>765.2</v>
      </c>
      <c r="C24" s="15">
        <v>-7.1399999999999996E-3</v>
      </c>
      <c r="E24" s="15"/>
    </row>
    <row r="25" spans="1:18" x14ac:dyDescent="0.3">
      <c r="A25" s="17">
        <v>43594</v>
      </c>
      <c r="B25">
        <v>756.65</v>
      </c>
      <c r="C25" s="15">
        <v>-1.1169999999999999E-2</v>
      </c>
      <c r="E25" s="15"/>
    </row>
    <row r="26" spans="1:18" x14ac:dyDescent="0.3">
      <c r="A26" s="17">
        <v>43595</v>
      </c>
      <c r="B26">
        <v>748.25</v>
      </c>
      <c r="C26" s="15">
        <v>-1.11E-2</v>
      </c>
      <c r="E26" s="15"/>
      <c r="J26" s="12"/>
      <c r="K26" s="12" t="s">
        <v>32</v>
      </c>
      <c r="L26" s="12"/>
      <c r="M26" s="12"/>
      <c r="N26" s="12"/>
      <c r="O26" s="12"/>
      <c r="P26" s="19" t="s">
        <v>25</v>
      </c>
      <c r="Q26" s="12"/>
      <c r="R26" s="12"/>
    </row>
    <row r="27" spans="1:18" x14ac:dyDescent="0.3">
      <c r="A27" s="17">
        <v>43598</v>
      </c>
      <c r="B27">
        <v>717.2</v>
      </c>
      <c r="C27" s="15">
        <v>-4.1500000000000002E-2</v>
      </c>
      <c r="J27" s="11"/>
      <c r="K27" s="11"/>
      <c r="L27" s="11" t="s">
        <v>23</v>
      </c>
      <c r="M27" s="11"/>
      <c r="N27" s="12" t="s">
        <v>33</v>
      </c>
      <c r="O27" s="11"/>
      <c r="Q27" s="11"/>
      <c r="R27" s="11"/>
    </row>
    <row r="28" spans="1:18" x14ac:dyDescent="0.3">
      <c r="A28" s="17">
        <v>43599</v>
      </c>
      <c r="B28">
        <v>714.9</v>
      </c>
      <c r="C28" s="15">
        <v>-3.2100000000000002E-3</v>
      </c>
      <c r="E28" s="21"/>
      <c r="F28"/>
      <c r="J28" s="11"/>
      <c r="K28" s="11"/>
      <c r="L28" s="29">
        <v>1.1787062191387183</v>
      </c>
      <c r="M28" s="11"/>
      <c r="N28" s="29">
        <f>K30*L28</f>
        <v>722.95945950873295</v>
      </c>
      <c r="O28" s="11"/>
      <c r="P28" s="18">
        <f>MAX(K35-N28,0)</f>
        <v>0</v>
      </c>
      <c r="Q28" s="11"/>
      <c r="R28" s="11"/>
    </row>
    <row r="29" spans="1:18" x14ac:dyDescent="0.3">
      <c r="A29" s="17">
        <v>43600</v>
      </c>
      <c r="B29">
        <v>709.55</v>
      </c>
      <c r="C29" s="15">
        <v>-7.4799999999999997E-3</v>
      </c>
      <c r="E29" s="21"/>
      <c r="F29"/>
      <c r="J29" s="11"/>
      <c r="K29" s="11" t="s">
        <v>20</v>
      </c>
      <c r="L29" s="11"/>
      <c r="M29" s="11"/>
      <c r="N29" s="11"/>
      <c r="O29" s="11"/>
      <c r="Q29" s="11"/>
      <c r="R29" s="11"/>
    </row>
    <row r="30" spans="1:18" x14ac:dyDescent="0.3">
      <c r="A30" s="17">
        <v>43601</v>
      </c>
      <c r="B30">
        <v>726.3</v>
      </c>
      <c r="C30" s="15">
        <v>2.3609999999999999E-2</v>
      </c>
      <c r="E30" s="22"/>
      <c r="F30"/>
      <c r="J30" s="11"/>
      <c r="K30" s="11">
        <v>613.35</v>
      </c>
      <c r="L30" s="11"/>
      <c r="M30" s="11"/>
      <c r="N30" s="11"/>
      <c r="O30" s="11"/>
      <c r="Q30" s="11"/>
      <c r="R30" s="11"/>
    </row>
    <row r="31" spans="1:18" x14ac:dyDescent="0.3">
      <c r="A31" s="17">
        <v>43602</v>
      </c>
      <c r="B31">
        <v>670.45</v>
      </c>
      <c r="C31" s="15">
        <v>-7.6899999999999996E-2</v>
      </c>
      <c r="E31" s="22"/>
      <c r="F31"/>
      <c r="J31" s="11"/>
      <c r="K31" s="11"/>
      <c r="L31" s="11"/>
      <c r="M31" s="11"/>
      <c r="N31" s="11"/>
      <c r="O31" s="11"/>
      <c r="Q31" s="11"/>
      <c r="R31" s="11"/>
    </row>
    <row r="32" spans="1:18" x14ac:dyDescent="0.3">
      <c r="A32" s="17">
        <v>43605</v>
      </c>
      <c r="B32">
        <v>664.25</v>
      </c>
      <c r="C32" s="15">
        <v>-9.2499999999999995E-3</v>
      </c>
      <c r="E32" s="15"/>
      <c r="J32" s="11"/>
      <c r="K32" s="11"/>
      <c r="L32" s="11" t="s">
        <v>24</v>
      </c>
      <c r="M32" s="11"/>
      <c r="N32" s="12" t="s">
        <v>34</v>
      </c>
      <c r="O32" s="11"/>
      <c r="Q32" s="11"/>
      <c r="R32" s="11"/>
    </row>
    <row r="33" spans="1:18" x14ac:dyDescent="0.3">
      <c r="A33" s="17">
        <v>43606</v>
      </c>
      <c r="B33">
        <v>666.45</v>
      </c>
      <c r="C33" s="15">
        <v>3.31E-3</v>
      </c>
      <c r="E33" s="15"/>
      <c r="J33" s="11"/>
      <c r="K33" s="11"/>
      <c r="L33" s="29">
        <v>0.84838782027526838</v>
      </c>
      <c r="M33" s="11"/>
      <c r="N33" s="29">
        <f>K30*L33</f>
        <v>520.35866956583584</v>
      </c>
      <c r="O33" s="11"/>
      <c r="P33" s="29">
        <f>MAX(0,K35-N33)</f>
        <v>69.641330434164161</v>
      </c>
      <c r="Q33" s="11"/>
      <c r="R33" s="11"/>
    </row>
    <row r="34" spans="1:18" x14ac:dyDescent="0.3">
      <c r="A34" s="17">
        <v>43607</v>
      </c>
      <c r="B34">
        <v>664.55</v>
      </c>
      <c r="C34" s="15">
        <v>-2.8500000000000001E-3</v>
      </c>
      <c r="E34" s="15"/>
      <c r="J34" s="11"/>
      <c r="K34" s="11"/>
      <c r="L34" s="11"/>
      <c r="M34" s="11"/>
      <c r="N34" s="11"/>
      <c r="O34" s="11"/>
      <c r="Q34" s="11"/>
      <c r="R34" s="11"/>
    </row>
    <row r="35" spans="1:18" x14ac:dyDescent="0.3">
      <c r="A35" s="17">
        <v>43608</v>
      </c>
      <c r="B35">
        <v>672.15</v>
      </c>
      <c r="C35" s="15">
        <v>1.1440000000000001E-2</v>
      </c>
      <c r="E35" s="15"/>
      <c r="J35" s="11" t="s">
        <v>26</v>
      </c>
      <c r="K35" s="11">
        <v>590</v>
      </c>
      <c r="L35" s="11"/>
      <c r="M35" s="11"/>
      <c r="N35" s="11"/>
      <c r="O35" s="11"/>
      <c r="Q35" s="11"/>
      <c r="R35" s="11"/>
    </row>
    <row r="36" spans="1:18" x14ac:dyDescent="0.3">
      <c r="A36" s="17">
        <v>43609</v>
      </c>
      <c r="B36">
        <v>680.65</v>
      </c>
      <c r="C36" s="15">
        <v>1.265E-2</v>
      </c>
      <c r="E36" s="15"/>
      <c r="J36" s="11"/>
      <c r="K36" s="11"/>
      <c r="L36" s="11"/>
      <c r="M36" s="11"/>
      <c r="N36" s="11"/>
      <c r="O36" s="11"/>
      <c r="Q36" s="11"/>
      <c r="R36" s="11"/>
    </row>
    <row r="37" spans="1:18" x14ac:dyDescent="0.3">
      <c r="A37" s="17">
        <v>43612</v>
      </c>
      <c r="B37">
        <v>681.7</v>
      </c>
      <c r="C37" s="15">
        <v>1.5399999999999999E-3</v>
      </c>
      <c r="E37" s="15"/>
      <c r="J37" s="11"/>
      <c r="K37" s="11"/>
      <c r="L37" s="11"/>
      <c r="M37" s="11"/>
      <c r="N37" s="11"/>
      <c r="O37" s="11"/>
      <c r="Q37" s="11"/>
      <c r="R37" s="11"/>
    </row>
    <row r="38" spans="1:18" x14ac:dyDescent="0.3">
      <c r="A38" s="17">
        <v>43613</v>
      </c>
      <c r="B38">
        <v>674.7</v>
      </c>
      <c r="C38" s="15">
        <v>-1.027E-2</v>
      </c>
      <c r="E38" s="15"/>
      <c r="J38" s="11"/>
      <c r="K38" s="11"/>
    </row>
    <row r="39" spans="1:18" x14ac:dyDescent="0.3">
      <c r="A39" s="17">
        <v>43614</v>
      </c>
      <c r="B39">
        <v>686.75</v>
      </c>
      <c r="C39" s="15">
        <v>1.7860000000000001E-2</v>
      </c>
      <c r="E39" s="15"/>
      <c r="J39" s="11"/>
      <c r="K39" s="11"/>
    </row>
    <row r="40" spans="1:18" x14ac:dyDescent="0.3">
      <c r="A40" s="17">
        <v>43615</v>
      </c>
      <c r="B40">
        <v>684.35</v>
      </c>
      <c r="C40" s="15">
        <v>-3.49E-3</v>
      </c>
      <c r="E40" s="15"/>
      <c r="J40" s="11"/>
      <c r="K40" s="11" t="s">
        <v>42</v>
      </c>
    </row>
    <row r="41" spans="1:18" x14ac:dyDescent="0.3">
      <c r="A41" s="17">
        <v>43616</v>
      </c>
      <c r="B41">
        <v>672.4</v>
      </c>
      <c r="C41" s="15">
        <v>-1.746E-2</v>
      </c>
      <c r="E41" s="15"/>
      <c r="J41" s="11"/>
      <c r="K41" s="11"/>
    </row>
    <row r="42" spans="1:18" x14ac:dyDescent="0.3">
      <c r="A42" s="17">
        <v>43619</v>
      </c>
      <c r="B42">
        <v>656.85</v>
      </c>
      <c r="C42" s="15">
        <v>-2.3130000000000001E-2</v>
      </c>
      <c r="E42" s="15"/>
      <c r="J42" s="11"/>
      <c r="K42" s="11"/>
    </row>
    <row r="43" spans="1:18" x14ac:dyDescent="0.3">
      <c r="A43" s="17">
        <v>43620</v>
      </c>
      <c r="B43">
        <v>653.75</v>
      </c>
      <c r="C43" s="15">
        <v>-4.7200000000000002E-3</v>
      </c>
      <c r="E43" s="15"/>
      <c r="J43" s="11" t="s">
        <v>27</v>
      </c>
      <c r="K43" s="29">
        <f>(EXP($F$18*0.25)-$F$15)/($F$13-$F$15)</f>
        <v>0.50773878418005003</v>
      </c>
    </row>
    <row r="44" spans="1:18" x14ac:dyDescent="0.3">
      <c r="A44" s="17">
        <v>43622</v>
      </c>
      <c r="B44">
        <v>624.54999999999995</v>
      </c>
      <c r="C44" s="15">
        <v>-4.4670000000000001E-2</v>
      </c>
      <c r="E44" s="15"/>
      <c r="J44" s="11"/>
      <c r="K44" s="11"/>
    </row>
    <row r="45" spans="1:18" x14ac:dyDescent="0.3">
      <c r="A45" s="17">
        <v>43623</v>
      </c>
      <c r="B45">
        <v>619.4</v>
      </c>
      <c r="C45" s="15">
        <v>-8.2500000000000004E-3</v>
      </c>
      <c r="E45" s="15"/>
      <c r="J45" s="11" t="s">
        <v>30</v>
      </c>
      <c r="K45" s="29">
        <f>1-K43</f>
        <v>0.49226121581994997</v>
      </c>
    </row>
    <row r="46" spans="1:18" x14ac:dyDescent="0.3">
      <c r="A46" s="17">
        <v>43626</v>
      </c>
      <c r="B46">
        <v>627.15</v>
      </c>
      <c r="C46" s="15">
        <v>1.251E-2</v>
      </c>
      <c r="E46" s="15"/>
      <c r="J46" s="11"/>
      <c r="K46" s="11"/>
    </row>
    <row r="47" spans="1:18" x14ac:dyDescent="0.3">
      <c r="A47" s="17">
        <v>43627</v>
      </c>
      <c r="B47">
        <v>652.20000000000005</v>
      </c>
      <c r="C47" s="15">
        <v>3.9940000000000003E-2</v>
      </c>
      <c r="E47" s="15"/>
      <c r="J47" s="11"/>
      <c r="K47" s="11"/>
    </row>
    <row r="48" spans="1:18" x14ac:dyDescent="0.3">
      <c r="A48" s="17">
        <v>43628</v>
      </c>
      <c r="B48">
        <v>641.54999999999995</v>
      </c>
      <c r="C48" s="15">
        <v>-1.6330000000000001E-2</v>
      </c>
      <c r="E48" s="15"/>
      <c r="J48" s="11" t="s">
        <v>31</v>
      </c>
      <c r="K48" s="18">
        <f>EXP(-F43*0.25)*(PRODUCT(K43,P28)+PRODUCT(K45,P33))</f>
        <v>34.281725990840535</v>
      </c>
    </row>
    <row r="49" spans="1:11" x14ac:dyDescent="0.3">
      <c r="A49" s="17">
        <v>43629</v>
      </c>
      <c r="B49">
        <v>637.1</v>
      </c>
      <c r="C49" s="15">
        <v>-6.94E-3</v>
      </c>
      <c r="E49" s="15"/>
      <c r="J49" s="11"/>
      <c r="K49" s="11"/>
    </row>
    <row r="50" spans="1:11" x14ac:dyDescent="0.3">
      <c r="A50" s="17">
        <v>43630</v>
      </c>
      <c r="B50">
        <v>616.9</v>
      </c>
      <c r="C50" s="15">
        <v>-3.1710000000000002E-2</v>
      </c>
      <c r="E50" s="15"/>
    </row>
    <row r="51" spans="1:11" x14ac:dyDescent="0.3">
      <c r="A51" s="17">
        <v>43633</v>
      </c>
      <c r="B51">
        <v>623.29999999999995</v>
      </c>
      <c r="C51" s="15">
        <v>1.0370000000000001E-2</v>
      </c>
      <c r="E51" s="15"/>
    </row>
    <row r="52" spans="1:11" x14ac:dyDescent="0.3">
      <c r="A52" s="17">
        <v>43634</v>
      </c>
      <c r="B52">
        <v>622.25</v>
      </c>
      <c r="C52" s="15">
        <v>-1.6800000000000001E-3</v>
      </c>
      <c r="E52" s="15"/>
    </row>
    <row r="53" spans="1:11" x14ac:dyDescent="0.3">
      <c r="A53" s="17">
        <v>43635</v>
      </c>
      <c r="B53">
        <v>612.4</v>
      </c>
      <c r="C53" s="15">
        <v>-1.583E-2</v>
      </c>
      <c r="E53" s="15"/>
    </row>
    <row r="54" spans="1:11" x14ac:dyDescent="0.3">
      <c r="A54" s="17">
        <v>43636</v>
      </c>
      <c r="B54">
        <v>627.15</v>
      </c>
      <c r="C54" s="15">
        <v>2.409E-2</v>
      </c>
      <c r="E54" s="15"/>
    </row>
    <row r="55" spans="1:11" x14ac:dyDescent="0.3">
      <c r="A55" s="17">
        <v>43637</v>
      </c>
      <c r="B55">
        <v>602.45000000000005</v>
      </c>
      <c r="C55" s="15">
        <v>-3.9379999999999998E-2</v>
      </c>
      <c r="E55" s="15"/>
    </row>
    <row r="56" spans="1:11" x14ac:dyDescent="0.3">
      <c r="A56" s="17">
        <v>43640</v>
      </c>
      <c r="B56">
        <v>586.29999999999995</v>
      </c>
      <c r="C56" s="15">
        <v>-2.681E-2</v>
      </c>
      <c r="E56" s="15"/>
    </row>
    <row r="57" spans="1:11" x14ac:dyDescent="0.3">
      <c r="A57" s="17">
        <v>43641</v>
      </c>
      <c r="B57">
        <v>599.70000000000005</v>
      </c>
      <c r="C57" s="15">
        <v>2.2859999999999998E-2</v>
      </c>
      <c r="E57" s="15"/>
    </row>
    <row r="58" spans="1:11" x14ac:dyDescent="0.3">
      <c r="A58" s="17">
        <v>43642</v>
      </c>
      <c r="B58">
        <v>621.20000000000005</v>
      </c>
      <c r="C58" s="15">
        <v>3.585E-2</v>
      </c>
      <c r="E58" s="15"/>
    </row>
    <row r="59" spans="1:11" x14ac:dyDescent="0.3">
      <c r="A59" s="17">
        <v>43643</v>
      </c>
      <c r="B59">
        <v>612.25</v>
      </c>
      <c r="C59" s="15">
        <v>-1.4409999999999999E-2</v>
      </c>
      <c r="E59" s="15"/>
    </row>
    <row r="60" spans="1:11" x14ac:dyDescent="0.3">
      <c r="A60" s="17">
        <v>43644</v>
      </c>
      <c r="B60">
        <v>608.04999999999995</v>
      </c>
      <c r="C60" s="15">
        <v>-6.8599999999999998E-3</v>
      </c>
      <c r="E60" s="15"/>
    </row>
    <row r="61" spans="1:11" x14ac:dyDescent="0.3">
      <c r="E61" s="15"/>
    </row>
    <row r="62" spans="1:11" x14ac:dyDescent="0.3">
      <c r="E6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OPTION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SUMANTH</cp:lastModifiedBy>
  <dcterms:created xsi:type="dcterms:W3CDTF">2019-10-15T08:52:38Z</dcterms:created>
  <dcterms:modified xsi:type="dcterms:W3CDTF">2019-11-17T11:39:43Z</dcterms:modified>
</cp:coreProperties>
</file>