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meet\Sumeet\task\DGM sir Task\BBPS OU_BOU &amp; COU\Project Plan\"/>
    </mc:Choice>
  </mc:AlternateContent>
  <xr:revisionPtr revIDLastSave="0" documentId="13_ncr:1_{84BF28D1-D2B3-4D5E-B26C-47F82C7451BF}" xr6:coauthVersionLast="47" xr6:coauthVersionMax="47" xr10:uidLastSave="{00000000-0000-0000-0000-000000000000}"/>
  <bookViews>
    <workbookView xWindow="-108" yWindow="-108" windowWidth="23256" windowHeight="12576" activeTab="1" xr2:uid="{5D6802EE-9C2D-414D-9BF8-A64EF7C455D3}"/>
  </bookViews>
  <sheets>
    <sheet name="Sheet1" sheetId="2" r:id="rId1"/>
    <sheet name="PROJECT PLAN - PHASE 1" sheetId="1" r:id="rId2"/>
  </sheets>
  <definedNames>
    <definedName name="_xlnm._FilterDatabase" localSheetId="1" hidden="1">'PROJECT PLAN - PHASE 1'!$B$2:$G$8</definedName>
    <definedName name="_xlnm.Print_Area" localSheetId="1">'PROJECT PLAN - PHASE 1'!$2:$68</definedName>
    <definedName name="_xlnm.Print_Titles" localSheetId="1">'PROJECT PLAN - PHASE 1'!$6:$8</definedName>
    <definedName name="task_end" localSheetId="1">'PROJECT PLAN - PHASE 1'!$G1</definedName>
    <definedName name="task_progress" localSheetId="1">'PROJECT PLAN - PHASE 1'!#REF!</definedName>
    <definedName name="task_start" localSheetId="1">'PROJECT PLAN - PHASE 1'!$F1</definedName>
    <definedName name="today" localSheetId="1">'PROJECT PLAN - PHASE 1'!$F$5</definedName>
    <definedName name="valuevx">42.314159</definedName>
  </definedNames>
  <calcPr calcId="191029" iterateDelta="1E-4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J63" i="1"/>
  <c r="J64" i="1"/>
  <c r="J65" i="1"/>
  <c r="J66" i="1"/>
  <c r="J12" i="1"/>
  <c r="G26" i="1"/>
  <c r="J21" i="1"/>
  <c r="J22" i="1"/>
  <c r="J28" i="1"/>
  <c r="J27" i="1"/>
  <c r="J15" i="1"/>
  <c r="J11" i="1"/>
  <c r="J13" i="1"/>
  <c r="J14" i="1"/>
  <c r="F19" i="1"/>
  <c r="G19" i="1" s="1"/>
  <c r="H19" i="1" s="1"/>
  <c r="H18" i="1" s="1"/>
  <c r="F10" i="1"/>
  <c r="G10" i="1" s="1"/>
  <c r="F5" i="1"/>
  <c r="J19" i="1" l="1"/>
  <c r="F16" i="1"/>
  <c r="F9" i="1" s="1"/>
  <c r="F29" i="1"/>
  <c r="J10" i="1"/>
  <c r="J17" i="1" l="1"/>
  <c r="F30" i="1"/>
  <c r="J25" i="1"/>
  <c r="G16" i="1"/>
  <c r="G9" i="1" l="1"/>
  <c r="J9" i="1" s="1"/>
  <c r="H16" i="1"/>
  <c r="H9" i="1" s="1"/>
  <c r="J29" i="1"/>
  <c r="J16" i="1"/>
  <c r="F18" i="1"/>
  <c r="G18" i="1"/>
  <c r="J30" i="1" l="1"/>
  <c r="F26" i="1"/>
  <c r="J18" i="1"/>
  <c r="J20" i="1"/>
  <c r="J26" i="1" l="1"/>
  <c r="F33" i="1"/>
  <c r="J31" i="1"/>
  <c r="G33" i="1" l="1"/>
  <c r="F34" i="1" s="1"/>
  <c r="G49" i="1"/>
  <c r="F50" i="1" s="1"/>
  <c r="J33" i="1" l="1"/>
  <c r="J49" i="1"/>
  <c r="G50" i="1"/>
  <c r="F51" i="1" s="1"/>
  <c r="G34" i="1"/>
  <c r="F35" i="1" s="1"/>
  <c r="J50" i="1" l="1"/>
  <c r="J34" i="1"/>
  <c r="G35" i="1"/>
  <c r="F36" i="1" s="1"/>
  <c r="F32" i="1" s="1"/>
  <c r="G51" i="1"/>
  <c r="J51" i="1" s="1"/>
  <c r="J35" i="1" l="1"/>
  <c r="F52" i="1"/>
  <c r="G36" i="1"/>
  <c r="G32" i="1" l="1"/>
  <c r="J32" i="1" s="1"/>
  <c r="J36" i="1"/>
  <c r="G52" i="1"/>
  <c r="J52" i="1" s="1"/>
  <c r="F53" i="1" l="1"/>
  <c r="J38" i="1" l="1"/>
  <c r="G53" i="1"/>
  <c r="J53" i="1" s="1"/>
  <c r="F54" i="1" l="1"/>
  <c r="J39" i="1" l="1"/>
  <c r="G54" i="1"/>
  <c r="J54" i="1" s="1"/>
  <c r="F48" i="1"/>
  <c r="J40" i="1" l="1"/>
  <c r="G43" i="1"/>
  <c r="G48" i="1"/>
  <c r="J48" i="1" s="1"/>
  <c r="F44" i="1" l="1"/>
  <c r="G44" i="1" s="1"/>
  <c r="J43" i="1" l="1"/>
  <c r="J41" i="1" l="1"/>
  <c r="G45" i="1"/>
  <c r="J44" i="1"/>
  <c r="G37" i="1" l="1"/>
  <c r="F37" i="1"/>
  <c r="J37" i="1" s="1"/>
  <c r="F46" i="1" l="1"/>
  <c r="G46" i="1" s="1"/>
  <c r="J45" i="1"/>
  <c r="F47" i="1" l="1"/>
  <c r="G47" i="1" s="1"/>
  <c r="J46" i="1"/>
  <c r="F42" i="1" l="1"/>
  <c r="G42" i="1" l="1"/>
  <c r="J42" i="1" s="1"/>
  <c r="J47" i="1"/>
  <c r="G56" i="1" l="1"/>
  <c r="F57" i="1" s="1"/>
  <c r="J56" i="1" l="1"/>
  <c r="G57" i="1"/>
  <c r="F58" i="1" s="1"/>
  <c r="J60" i="1"/>
  <c r="G58" i="1" l="1"/>
  <c r="G55" i="1" s="1"/>
  <c r="F55" i="1"/>
  <c r="J57" i="1"/>
  <c r="J55" i="1" l="1"/>
  <c r="J58" i="1"/>
  <c r="J61" i="1"/>
  <c r="F59" i="1" l="1"/>
  <c r="G59" i="1" l="1"/>
  <c r="J59" i="1" s="1"/>
  <c r="J62" i="1"/>
  <c r="J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J8" authorId="0" shapeId="0" xr:uid="{F121A905-5A57-44E8-B87E-B6DD43DD7530}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<sst xmlns="http://schemas.openxmlformats.org/spreadsheetml/2006/main" count="217" uniqueCount="105">
  <si>
    <t xml:space="preserve"> </t>
  </si>
  <si>
    <t>Project Plan, Bharat Bill Payment System(Phase-1)</t>
  </si>
  <si>
    <t>COMPANY NAME: Bank Of Maharshtra</t>
  </si>
  <si>
    <t>PROJECT PHASE 1 START:</t>
  </si>
  <si>
    <t>TODAY:</t>
  </si>
  <si>
    <t>DISPLAY WEEK:</t>
  </si>
  <si>
    <t>S.NO.</t>
  </si>
  <si>
    <t>TASK</t>
  </si>
  <si>
    <t>Ownership</t>
  </si>
  <si>
    <t>ACTUAL START</t>
  </si>
  <si>
    <t>ACTUAL END</t>
  </si>
  <si>
    <t>PLANNED START</t>
  </si>
  <si>
    <t>PLANNED END</t>
  </si>
  <si>
    <t>DAYS</t>
  </si>
  <si>
    <t>Remarks</t>
  </si>
  <si>
    <t xml:space="preserve">Requirement Gathering for COU &amp; Channel Integration &amp; BOU </t>
  </si>
  <si>
    <t>Stakeholder discussions and review of MOMs, RFP, proposal, and PO.</t>
  </si>
  <si>
    <t>BOM/NPST</t>
  </si>
  <si>
    <t>Requirement Gathering for COU - MB Channel</t>
  </si>
  <si>
    <t>Requirement Gathering for COU - BC Channel</t>
  </si>
  <si>
    <t>NPST</t>
  </si>
  <si>
    <t xml:space="preserve">PRD Preparation and internal review with BOU </t>
  </si>
  <si>
    <t>Bank</t>
  </si>
  <si>
    <t>Infra Requirement share with bank</t>
  </si>
  <si>
    <t>UAT Environment Setup</t>
  </si>
  <si>
    <t>Bank/NPST</t>
  </si>
  <si>
    <t>UAT NBBL Connectivity</t>
  </si>
  <si>
    <t>BBPS Core Application Development (COU )</t>
  </si>
  <si>
    <t xml:space="preserve">Development - Backend </t>
  </si>
  <si>
    <t xml:space="preserve">Development - Front end </t>
  </si>
  <si>
    <t>Unit Testing</t>
  </si>
  <si>
    <t>Load Testing</t>
  </si>
  <si>
    <t>UAT Deployment</t>
  </si>
  <si>
    <t>BBPS COU Certification &amp; Integration with Channel</t>
  </si>
  <si>
    <t>Onboarding on NBBL</t>
  </si>
  <si>
    <t>Certification with NBBL</t>
  </si>
  <si>
    <t>Integration - MB channel</t>
  </si>
  <si>
    <t>Integration with CBS</t>
  </si>
  <si>
    <t>Sanity test with banking channels/CBS</t>
  </si>
  <si>
    <t>BBPS Core Application Development (BOU )</t>
  </si>
  <si>
    <t>BBPS BOU Certification</t>
  </si>
  <si>
    <t>BOU onboarding on NBBL</t>
  </si>
  <si>
    <t>BOU Certification with NBBL</t>
  </si>
  <si>
    <t>Integtration with CBS</t>
  </si>
  <si>
    <t>Sanity Test with Biller</t>
  </si>
  <si>
    <t>QA</t>
  </si>
  <si>
    <t>UAT Cycle 1</t>
  </si>
  <si>
    <t>UAT Cycle2  with bug fixes</t>
  </si>
  <si>
    <t>UAT Sign off</t>
  </si>
  <si>
    <t>Recon System Implementation</t>
  </si>
  <si>
    <t xml:space="preserve">Recon Requirement gathering &amp; PRD Preparation </t>
  </si>
  <si>
    <t>Bank PRD Review and Finalization</t>
  </si>
  <si>
    <t>Bank Review and Sign off</t>
  </si>
  <si>
    <t>Infra Setup - Production</t>
  </si>
  <si>
    <t>Audit &amp; Compliance (Hardware &amp; Software)</t>
  </si>
  <si>
    <t>Go Live Activities</t>
  </si>
  <si>
    <t>Insert new rows ABOVE this one</t>
  </si>
  <si>
    <t>R</t>
  </si>
  <si>
    <t>PROJECT MANAGER: Sumeet Kumar</t>
  </si>
  <si>
    <t>Solution provider: NPST</t>
  </si>
  <si>
    <t>API document &amp; BRD document shared to FI team &amp; IT project. API &amp; BRD under review by them. ETA- 24.09.2025</t>
  </si>
  <si>
    <t>PRD Bank Review and Signoff for COU -MB channel</t>
  </si>
  <si>
    <t xml:space="preserve">Approval from ORMC &amp; NPC </t>
  </si>
  <si>
    <t xml:space="preserve">Note preparedeness for approval from NPC and ORMC on BBPS </t>
  </si>
  <si>
    <t>Mail communication to DCRD - for BBPS Pool and settlement account creation</t>
  </si>
  <si>
    <t>Creation of BBPS pool and Settlement account</t>
  </si>
  <si>
    <t>Status</t>
  </si>
  <si>
    <t>Completed</t>
  </si>
  <si>
    <t>In Progress</t>
  </si>
  <si>
    <t>Requirement Gathering for BOU - Loan Management System (LMS)</t>
  </si>
  <si>
    <t>PRD Preparation and internal review with Channel Integration - MB</t>
  </si>
  <si>
    <t>Discussion completed for integration of Loan Repaymnet as Biller -BOU on 18.09.2025. BRD ETA -25.09.2025</t>
  </si>
  <si>
    <t>DBD/NPST</t>
  </si>
  <si>
    <t>DBD/IT-Projects/FI/NPST</t>
  </si>
  <si>
    <t>Environment Setup for COU &amp; BOU</t>
  </si>
  <si>
    <t>Pending</t>
  </si>
  <si>
    <t>DBD</t>
  </si>
  <si>
    <t xml:space="preserve">Certification with NBBL - 
a) Acknowledgment from RBI </t>
  </si>
  <si>
    <t>Meeting with NPCI to discuss on the process for NBBL onboarding for BBPS</t>
  </si>
  <si>
    <t>DBD/NPCI</t>
  </si>
  <si>
    <t>Bipartite Agreement between Bank and NPCI for BBPS</t>
  </si>
  <si>
    <t>DBD/Legal/NPCI</t>
  </si>
  <si>
    <t>Submission of other Documents to NPCI for NBBL onboarding</t>
  </si>
  <si>
    <t>There are changes in one document- Letter of Authority. NPCI will share modified Letter of authority. ETA- 23.09.2025</t>
  </si>
  <si>
    <t>Once the agreement between Bank and NPCI is executed, NPCI will initiate for NBBL connectivity</t>
  </si>
  <si>
    <t>ETA- 24.09.2025</t>
  </si>
  <si>
    <t>Dependent on NPCI UAT environment</t>
  </si>
  <si>
    <t>ORMC committee</t>
  </si>
  <si>
    <t>DCRD/FM&amp;A</t>
  </si>
  <si>
    <t>Technical Discussion with DCRD for reconciliation</t>
  </si>
  <si>
    <t>Integration of BBPS with Recon System</t>
  </si>
  <si>
    <t>DCRD</t>
  </si>
  <si>
    <t>Prereqsite for Biller (Loan Managemnet System)</t>
  </si>
  <si>
    <t>Integration with biller (LMS)</t>
  </si>
  <si>
    <t>NPST/ NPCI</t>
  </si>
  <si>
    <t>DCRD/DBD/NPST</t>
  </si>
  <si>
    <t>NPCI/Bank/NPST</t>
  </si>
  <si>
    <t>1.  Mail sent for Vetting on 12.09.2025. 
2. Vetting on Bipartite agreement with Bank and NPCI done by legal team on 20.09.2025.  
3. Send for review to NPCI on 22.09.2025</t>
  </si>
  <si>
    <t>Row Labels</t>
  </si>
  <si>
    <t>(blank)</t>
  </si>
  <si>
    <t>Grand Total</t>
  </si>
  <si>
    <t>Count of TASK</t>
  </si>
  <si>
    <t xml:space="preserve">Actual End </t>
  </si>
  <si>
    <t>DBD/DCRD</t>
  </si>
  <si>
    <t>PRD Bank Review and Signoff for 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</si>
</sst>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d/mmm/yy;@"/>
    <numFmt numFmtId="166" formatCode="\1"/>
  </numFmts>
  <fonts count="20" x14ac:knownFonts="1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u/>
      <sz val="16"/>
      <color theme="0"/>
      <name val="Aptos Display"/>
      <charset val="134"/>
      <scheme val="major"/>
    </font>
    <font>
      <b/>
      <sz val="22"/>
      <color theme="1" tint="0.34998626667073579"/>
      <name val="Aptos Display"/>
      <charset val="134"/>
      <scheme val="major"/>
    </font>
    <font>
      <b/>
      <u/>
      <sz val="20"/>
      <color theme="4" tint="-0.249977111117893"/>
      <name val="Aptos Display"/>
      <charset val="134"/>
      <scheme val="major"/>
    </font>
    <font>
      <b/>
      <sz val="12"/>
      <color rgb="FF0070C0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1"/>
      <color rgb="FF0070C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2"/>
      <color rgb="FF002060"/>
      <name val="Aptos Narrow"/>
      <charset val="134"/>
      <scheme val="minor"/>
    </font>
    <font>
      <b/>
      <sz val="12"/>
      <color theme="1"/>
      <name val="Aptos Narrow"/>
      <family val="2"/>
      <scheme val="minor"/>
    </font>
    <font>
      <b/>
      <i/>
      <sz val="12"/>
      <color rgb="FFFF0000"/>
      <name val="Aptos Narrow"/>
      <charset val="134"/>
      <scheme val="minor"/>
    </font>
    <font>
      <i/>
      <sz val="11"/>
      <color theme="1"/>
      <name val="Aptos Narrow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12"/>
      <color rgb="FF002060"/>
      <name val="Aptos Narrow"/>
      <family val="2"/>
      <scheme val="minor"/>
    </font>
    <font>
      <b/>
      <sz val="16"/>
      <color theme="1"/>
      <name val="Aptos Display"/>
      <family val="2"/>
      <scheme val="major"/>
    </font>
    <font>
      <b/>
      <sz val="9"/>
      <color theme="1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/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vertical="center"/>
    </xf>
    <xf numFmtId="0" fontId="9" fillId="2" borderId="8" xfId="0" quotePrefix="1" applyFont="1" applyFill="1" applyBorder="1" applyAlignment="1">
      <alignment horizontal="left" vertical="center"/>
    </xf>
    <xf numFmtId="0" fontId="11" fillId="8" borderId="7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2" fillId="8" borderId="0" xfId="0" applyFont="1" applyFill="1" applyAlignment="1">
      <alignment horizontal="left" vertical="center" indent="1"/>
    </xf>
    <xf numFmtId="0" fontId="12" fillId="8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9" fontId="6" fillId="2" borderId="8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center"/>
    </xf>
    <xf numFmtId="0" fontId="9" fillId="7" borderId="8" xfId="0" applyFont="1" applyFill="1" applyBorder="1" applyAlignment="1">
      <alignment horizontal="center" vertical="center"/>
    </xf>
    <xf numFmtId="165" fontId="9" fillId="7" borderId="8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 wrapText="1"/>
    </xf>
    <xf numFmtId="9" fontId="9" fillId="2" borderId="8" xfId="1" applyFont="1" applyFill="1" applyBorder="1" applyAlignment="1">
      <alignment horizontal="center" vertical="center"/>
    </xf>
    <xf numFmtId="165" fontId="9" fillId="2" borderId="8" xfId="0" applyNumberFormat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14" fontId="9" fillId="7" borderId="8" xfId="1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5" fillId="2" borderId="8" xfId="0" quotePrefix="1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166" fontId="6" fillId="2" borderId="8" xfId="0" quotePrefix="1" applyNumberFormat="1" applyFont="1" applyFill="1" applyBorder="1" applyAlignment="1">
      <alignment horizontal="left" vertical="center"/>
    </xf>
    <xf numFmtId="0" fontId="15" fillId="7" borderId="8" xfId="0" quotePrefix="1" applyFont="1" applyFill="1" applyBorder="1" applyAlignment="1">
      <alignment horizontal="left" vertical="center"/>
    </xf>
    <xf numFmtId="0" fontId="9" fillId="7" borderId="8" xfId="0" quotePrefix="1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 wrapText="1"/>
    </xf>
    <xf numFmtId="0" fontId="9" fillId="7" borderId="8" xfId="0" quotePrefix="1" applyFont="1" applyFill="1" applyBorder="1" applyAlignment="1">
      <alignment horizontal="left" vertical="center" wrapText="1"/>
    </xf>
    <xf numFmtId="0" fontId="15" fillId="7" borderId="8" xfId="0" quotePrefix="1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3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14" fontId="15" fillId="7" borderId="8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4" fontId="15" fillId="2" borderId="8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5" fillId="4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F$6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30480</xdr:rowOff>
        </xdr:from>
        <xdr:to>
          <xdr:col>6</xdr:col>
          <xdr:colOff>541020</xdr:colOff>
          <xdr:row>6</xdr:row>
          <xdr:rowOff>251460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ET KUMAR" refreshedDate="45923.509263888889" createdVersion="8" refreshedVersion="8" minRefreshableVersion="3" recordCount="59" xr:uid="{62E2F2DB-507D-4A4F-B200-852E01582DF7}">
  <cacheSource type="worksheet">
    <worksheetSource ref="A8:K68" sheet="PROJECT PLAN - PHASE 1"/>
  </cacheSource>
  <cacheFields count="10">
    <cacheField name="S.NO." numFmtId="0">
      <sharedItems containsMixedTypes="1" containsNumber="1" minValue="1" maxValue="12"/>
    </cacheField>
    <cacheField name="TASK" numFmtId="0">
      <sharedItems containsBlank="1"/>
    </cacheField>
    <cacheField name="Ownership" numFmtId="0">
      <sharedItems containsBlank="1" count="16">
        <m/>
        <s v="DBD/NPST"/>
        <s v="DBD/IT-Projects/FI/NPST"/>
        <s v="BOM/NPST"/>
        <s v="NPST"/>
        <s v="DBD"/>
        <s v="DBD/NPCI"/>
        <s v="DBD/Legal/NPCI"/>
        <s v="Bank"/>
        <s v="ORMC committee"/>
        <s v="DCRD/FM&amp;A"/>
        <s v="NPST/ NPCI"/>
        <s v="Bank/NPST"/>
        <s v="NPCI/Bank/NPST"/>
        <s v="DCRD/DBD/NPST"/>
        <s v="DCRD"/>
      </sharedItems>
    </cacheField>
    <cacheField name="ACTUAL START" numFmtId="0">
      <sharedItems containsNonDate="0" containsDate="1" containsString="0" containsBlank="1" minDate="2025-08-25T00:00:00" maxDate="2025-09-19T00:00:00"/>
    </cacheField>
    <cacheField name="ACTUAL END" numFmtId="0">
      <sharedItems containsNonDate="0" containsDate="1" containsString="0" containsBlank="1" minDate="2025-08-29T00:00:00" maxDate="2025-09-25T00:00:00"/>
    </cacheField>
    <cacheField name="PLANNED START" numFmtId="0">
      <sharedItems containsNonDate="0" containsDate="1" containsString="0" containsBlank="1" minDate="2025-08-25T00:00:00" maxDate="2025-11-16T00:00:00"/>
    </cacheField>
    <cacheField name="PLANNED END" numFmtId="0">
      <sharedItems containsNonDate="0" containsDate="1" containsString="0" containsBlank="1" minDate="2025-08-25T00:00:00" maxDate="2025-11-21T00:00:00"/>
    </cacheField>
    <cacheField name="Status" numFmtId="0">
      <sharedItems containsBlank="1" count="4">
        <m/>
        <s v="Completed"/>
        <s v="In Progress"/>
        <s v="Pending"/>
      </sharedItems>
    </cacheField>
    <cacheField name="DAYS" numFmtId="0">
      <sharedItems containsBlank="1" containsMixedTypes="1" containsNumber="1" containsInteger="1" minValue="1" maxValue="2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Requirement Gathering for COU &amp; Channel Integration &amp; BOU "/>
    <x v="0"/>
    <m/>
    <m/>
    <d v="2025-08-25T00:00:00"/>
    <d v="2025-09-18T00:00:00"/>
    <x v="0"/>
    <n v="25"/>
    <m/>
  </r>
  <r>
    <n v="1.1000000000000001"/>
    <s v="Stakeholder discussions and review of MOMs, RFP, proposal, and PO."/>
    <x v="1"/>
    <d v="2025-08-25T00:00:00"/>
    <d v="2025-08-31T00:00:00"/>
    <d v="2025-08-25T00:00:00"/>
    <d v="2025-08-26T00:00:00"/>
    <x v="1"/>
    <n v="2"/>
    <m/>
  </r>
  <r>
    <n v="1.2"/>
    <s v="Requirement Gathering for COU - MB Channel"/>
    <x v="1"/>
    <d v="2025-09-08T00:00:00"/>
    <d v="2025-09-09T00:00:00"/>
    <d v="2025-09-08T00:00:00"/>
    <d v="2025-09-09T00:00:00"/>
    <x v="1"/>
    <n v="2"/>
    <m/>
  </r>
  <r>
    <n v="1.3"/>
    <s v="Requirement Gathering for COU - BC Channel"/>
    <x v="2"/>
    <d v="2025-09-10T00:00:00"/>
    <m/>
    <d v="2025-09-15T00:00:00"/>
    <m/>
    <x v="2"/>
    <s v=""/>
    <s v="API document &amp; BRD document shared to FI team &amp; IT project. API &amp; BRD under review by them. ETA- 24.09.2025"/>
  </r>
  <r>
    <n v="1.4"/>
    <s v="Requirement Gathering for BOU - Loan Management System (LMS)"/>
    <x v="3"/>
    <d v="2025-09-17T00:00:00"/>
    <d v="2025-09-17T00:00:00"/>
    <d v="2025-09-17T00:00:00"/>
    <d v="2025-09-17T00:00:00"/>
    <x v="1"/>
    <n v="1"/>
    <m/>
  </r>
  <r>
    <n v="1.5"/>
    <s v="PRD Preparation and internal review with Channel Integration - MB"/>
    <x v="4"/>
    <d v="2025-09-09T00:00:00"/>
    <d v="2025-09-17T00:00:00"/>
    <d v="2025-09-09T00:00:00"/>
    <d v="2025-09-17T00:00:00"/>
    <x v="1"/>
    <n v="9"/>
    <m/>
  </r>
  <r>
    <n v="1.6"/>
    <s v="PRD Preparation and internal review with BOU "/>
    <x v="4"/>
    <d v="2025-09-17T00:00:00"/>
    <m/>
    <d v="2025-09-17T00:00:00"/>
    <m/>
    <x v="2"/>
    <s v=""/>
    <s v="Discussion completed for integration of Loan Repaymnet as Biller -BOU on 18.09.2025. BRD ETA -25.09.2025"/>
  </r>
  <r>
    <n v="1.7"/>
    <s v="PRD Bank Review and Signoff for COU -MB channel"/>
    <x v="5"/>
    <d v="2025-09-09T00:00:00"/>
    <m/>
    <d v="2025-09-18T00:00:00"/>
    <d v="2025-09-18T00:00:00"/>
    <x v="1"/>
    <n v="1"/>
    <m/>
  </r>
  <r>
    <n v="2"/>
    <s v="Environment Setup for COU &amp; BOU"/>
    <x v="0"/>
    <m/>
    <m/>
    <d v="2025-08-25T00:00:00"/>
    <d v="2025-09-15T00:00:00"/>
    <x v="0"/>
    <n v="22"/>
    <m/>
  </r>
  <r>
    <n v="2.1"/>
    <s v="Infra Requirement share with bank"/>
    <x v="4"/>
    <d v="2025-08-28T00:00:00"/>
    <d v="2025-08-29T00:00:00"/>
    <d v="2025-08-25T00:00:00"/>
    <d v="2025-08-25T00:00:00"/>
    <x v="1"/>
    <n v="1"/>
    <m/>
  </r>
  <r>
    <n v="2.2000000000000002"/>
    <s v="UAT Environment Setup"/>
    <x v="1"/>
    <d v="2025-08-29T00:00:00"/>
    <d v="2025-09-09T00:00:00"/>
    <d v="2025-08-29T00:00:00"/>
    <d v="2025-09-09T00:00:00"/>
    <x v="1"/>
    <n v="12"/>
    <m/>
  </r>
  <r>
    <n v="2.2999999999999998"/>
    <s v="Meeting with NPCI to discuss on the process for NBBL onboarding for BBPS"/>
    <x v="6"/>
    <m/>
    <m/>
    <d v="2025-09-10T00:00:00"/>
    <d v="2025-09-10T00:00:00"/>
    <x v="1"/>
    <n v="1"/>
    <m/>
  </r>
  <r>
    <n v="2.4"/>
    <s v="Certification with NBBL - _x000a_a) Acknowledgment from RBI "/>
    <x v="5"/>
    <m/>
    <m/>
    <d v="2025-09-15T00:00:00"/>
    <d v="2025-09-15T00:00:00"/>
    <x v="1"/>
    <n v="1"/>
    <m/>
  </r>
  <r>
    <n v="2.5"/>
    <s v="Bipartite Agreement between Bank and NPCI for BBPS"/>
    <x v="7"/>
    <m/>
    <m/>
    <d v="2025-09-12T00:00:00"/>
    <m/>
    <x v="2"/>
    <m/>
    <s v="1.  Mail sent for Vetting on 12.09.2025. _x000a_2. Vetting on Bipartite agreement with Bank and NPCI done by legal team on 20.09.2025.  _x000a_3. Send for review to NPCI on 22.09.2025"/>
  </r>
  <r>
    <n v="2.6"/>
    <s v="Submission of other Documents to NPCI for NBBL onboarding"/>
    <x v="6"/>
    <m/>
    <m/>
    <d v="2025-09-15T00:00:00"/>
    <m/>
    <x v="2"/>
    <m/>
    <s v="There are changes in one document- Letter of Authority. NPCI will share modified Letter of authority. ETA- 23.09.2025"/>
  </r>
  <r>
    <n v="2.7"/>
    <s v="UAT NBBL Connectivity"/>
    <x v="8"/>
    <m/>
    <m/>
    <d v="2025-09-25T00:00:00"/>
    <m/>
    <x v="3"/>
    <s v=""/>
    <s v="Once the agreement between Bank and NPCI is executed, NPCI will initiate for NBBL connectivity"/>
  </r>
  <r>
    <n v="3"/>
    <s v="BBPS Core Application Development (COU )"/>
    <x v="0"/>
    <m/>
    <m/>
    <d v="2025-09-09T00:00:00"/>
    <d v="2025-09-20T00:00:00"/>
    <x v="0"/>
    <n v="12"/>
    <m/>
  </r>
  <r>
    <n v="3.1"/>
    <s v="Development - Backend "/>
    <x v="4"/>
    <d v="2025-09-09T00:00:00"/>
    <d v="2025-09-19T00:00:00"/>
    <d v="2025-09-09T00:00:00"/>
    <d v="2025-09-19T00:00:00"/>
    <x v="1"/>
    <n v="11"/>
    <m/>
  </r>
  <r>
    <n v="3.2"/>
    <s v="Development - Front end "/>
    <x v="4"/>
    <d v="2025-09-18T00:00:00"/>
    <d v="2025-09-24T00:00:00"/>
    <d v="2025-09-18T00:00:00"/>
    <m/>
    <x v="2"/>
    <s v=""/>
    <s v="ETA- 24.09.2025"/>
  </r>
  <r>
    <n v="3.3"/>
    <s v="Unit Testing"/>
    <x v="4"/>
    <m/>
    <m/>
    <d v="2025-09-20T00:00:00"/>
    <d v="2025-09-20T00:00:00"/>
    <x v="1"/>
    <n v="1"/>
    <m/>
  </r>
  <r>
    <n v="3.4"/>
    <s v="Load Testing"/>
    <x v="4"/>
    <m/>
    <m/>
    <d v="2025-09-21T00:00:00"/>
    <m/>
    <x v="3"/>
    <s v=""/>
    <s v="Dependent on NPCI UAT environment"/>
  </r>
  <r>
    <n v="3.5"/>
    <s v="UAT Deployment"/>
    <x v="4"/>
    <m/>
    <m/>
    <d v="2025-09-09T00:00:00"/>
    <d v="2025-09-19T00:00:00"/>
    <x v="1"/>
    <n v="11"/>
    <m/>
  </r>
  <r>
    <n v="4"/>
    <s v="BBPS Core Application Development (BOU )"/>
    <x v="0"/>
    <m/>
    <m/>
    <d v="2025-09-26T00:00:00"/>
    <d v="2025-10-11T00:00:00"/>
    <x v="0"/>
    <n v="16"/>
    <m/>
  </r>
  <r>
    <n v="4.0999999999999996"/>
    <s v="Development - Backend "/>
    <x v="4"/>
    <m/>
    <m/>
    <d v="2025-09-26T00:00:00"/>
    <d v="2025-10-05T00:00:00"/>
    <x v="0"/>
    <n v="10"/>
    <m/>
  </r>
  <r>
    <n v="4.2"/>
    <s v="Unit Testing"/>
    <x v="4"/>
    <m/>
    <m/>
    <d v="2025-10-06T00:00:00"/>
    <d v="2025-10-07T00:00:00"/>
    <x v="0"/>
    <n v="2"/>
    <m/>
  </r>
  <r>
    <n v="4.3"/>
    <s v="Load Testing"/>
    <x v="4"/>
    <m/>
    <m/>
    <d v="2025-10-08T00:00:00"/>
    <d v="2025-10-10T00:00:00"/>
    <x v="0"/>
    <n v="3"/>
    <m/>
  </r>
  <r>
    <n v="4.4000000000000004"/>
    <s v="UAT Deployment"/>
    <x v="4"/>
    <m/>
    <m/>
    <d v="2025-10-11T00:00:00"/>
    <d v="2025-10-11T00:00:00"/>
    <x v="0"/>
    <n v="1"/>
    <m/>
  </r>
  <r>
    <n v="5"/>
    <s v="Approval from ORMC &amp; NPC "/>
    <x v="0"/>
    <m/>
    <m/>
    <d v="2025-09-20T00:00:00"/>
    <d v="2025-09-23T00:00:00"/>
    <x v="0"/>
    <n v="4"/>
    <m/>
  </r>
  <r>
    <n v="5.0999999999999996"/>
    <s v="Note preparedeness for approval from NPC and ORMC on BBPS "/>
    <x v="5"/>
    <m/>
    <m/>
    <d v="2025-09-20T00:00:00"/>
    <d v="2025-09-23T00:00:00"/>
    <x v="2"/>
    <n v="4"/>
    <m/>
  </r>
  <r>
    <n v="5.2"/>
    <s v="Approval from ORMC &amp; NPC "/>
    <x v="9"/>
    <m/>
    <m/>
    <d v="2025-09-24T00:00:00"/>
    <m/>
    <x v="3"/>
    <s v=""/>
    <m/>
  </r>
  <r>
    <n v="5.3"/>
    <s v="Mail communication to DCRD - for BBPS Pool and settlement account creation"/>
    <x v="5"/>
    <m/>
    <m/>
    <d v="2025-09-22T00:00:00"/>
    <m/>
    <x v="3"/>
    <s v=""/>
    <m/>
  </r>
  <r>
    <n v="5.4"/>
    <s v="Creation of BBPS pool and Settlement account"/>
    <x v="10"/>
    <m/>
    <m/>
    <d v="2025-09-23T00:00:00"/>
    <m/>
    <x v="3"/>
    <s v=""/>
    <m/>
  </r>
  <r>
    <n v="6"/>
    <s v="BBPS COU Certification &amp; Integration with Channel"/>
    <x v="0"/>
    <m/>
    <m/>
    <d v="2025-09-30T00:00:00"/>
    <d v="2025-10-17T00:00:00"/>
    <x v="0"/>
    <n v="18"/>
    <m/>
  </r>
  <r>
    <n v="6.1"/>
    <s v="Onboarding on NBBL"/>
    <x v="6"/>
    <m/>
    <m/>
    <d v="2025-09-30T00:00:00"/>
    <d v="2025-10-03T00:00:00"/>
    <x v="3"/>
    <n v="4"/>
    <m/>
  </r>
  <r>
    <n v="6.2"/>
    <s v="Certification with NBBL"/>
    <x v="4"/>
    <m/>
    <m/>
    <d v="2025-10-04T00:00:00"/>
    <d v="2025-10-17T00:00:00"/>
    <x v="3"/>
    <n v="14"/>
    <m/>
  </r>
  <r>
    <n v="6.3"/>
    <s v="Integration - MB channel"/>
    <x v="1"/>
    <m/>
    <m/>
    <d v="2025-10-01T00:00:00"/>
    <d v="2025-10-03T00:00:00"/>
    <x v="3"/>
    <n v="3"/>
    <m/>
  </r>
  <r>
    <n v="6.4"/>
    <s v="Integration with CBS"/>
    <x v="1"/>
    <m/>
    <m/>
    <d v="2025-10-04T00:00:00"/>
    <d v="2025-10-08T00:00:00"/>
    <x v="3"/>
    <n v="5"/>
    <m/>
  </r>
  <r>
    <n v="6.5"/>
    <s v="Sanity test with banking channels/CBS"/>
    <x v="1"/>
    <m/>
    <m/>
    <d v="2025-10-09T00:00:00"/>
    <d v="2025-10-11T00:00:00"/>
    <x v="3"/>
    <n v="3"/>
    <m/>
  </r>
  <r>
    <n v="7"/>
    <s v="BBPS BOU Certification"/>
    <x v="0"/>
    <m/>
    <m/>
    <d v="2025-10-10T00:00:00"/>
    <d v="2025-10-24T00:00:00"/>
    <x v="0"/>
    <n v="15"/>
    <m/>
  </r>
  <r>
    <n v="7.1"/>
    <s v="BOU onboarding on NBBL"/>
    <x v="6"/>
    <m/>
    <m/>
    <d v="2025-10-10T00:00:00"/>
    <d v="2025-10-11T00:00:00"/>
    <x v="3"/>
    <n v="2"/>
    <m/>
  </r>
  <r>
    <n v="7.2"/>
    <s v="BOU Certification with NBBL"/>
    <x v="11"/>
    <m/>
    <m/>
    <d v="2025-10-12T00:00:00"/>
    <d v="2025-10-16T00:00:00"/>
    <x v="3"/>
    <n v="5"/>
    <m/>
  </r>
  <r>
    <n v="7.3"/>
    <s v="Prereqsite for Biller (Loan Managemnet System)"/>
    <x v="4"/>
    <m/>
    <m/>
    <d v="2025-10-17T00:00:00"/>
    <d v="2025-10-18T00:00:00"/>
    <x v="3"/>
    <n v="2"/>
    <m/>
  </r>
  <r>
    <n v="7.4"/>
    <s v="Integration with biller (LMS)"/>
    <x v="4"/>
    <m/>
    <m/>
    <d v="2025-10-19T00:00:00"/>
    <d v="2025-10-20T00:00:00"/>
    <x v="3"/>
    <n v="2"/>
    <m/>
  </r>
  <r>
    <n v="7.5"/>
    <s v="Integtration with CBS"/>
    <x v="12"/>
    <m/>
    <m/>
    <d v="2025-10-21T00:00:00"/>
    <d v="2025-10-23T00:00:00"/>
    <x v="3"/>
    <n v="3"/>
    <m/>
  </r>
  <r>
    <n v="7.6"/>
    <s v="Sanity Test with Biller"/>
    <x v="13"/>
    <m/>
    <m/>
    <d v="2025-10-24T00:00:00"/>
    <d v="2025-10-24T00:00:00"/>
    <x v="3"/>
    <n v="1"/>
    <m/>
  </r>
  <r>
    <n v="8"/>
    <s v="QA"/>
    <x v="0"/>
    <m/>
    <m/>
    <d v="2025-10-25T00:00:00"/>
    <d v="2025-10-31T00:00:00"/>
    <x v="0"/>
    <n v="7"/>
    <m/>
  </r>
  <r>
    <n v="8.1"/>
    <s v="UAT Cycle 1"/>
    <x v="4"/>
    <m/>
    <m/>
    <d v="2025-10-25T00:00:00"/>
    <d v="2025-10-27T00:00:00"/>
    <x v="3"/>
    <n v="3"/>
    <m/>
  </r>
  <r>
    <n v="8.1999999999999993"/>
    <s v="UAT Cycle2  with bug fixes"/>
    <x v="1"/>
    <m/>
    <m/>
    <d v="2025-10-28T00:00:00"/>
    <d v="2025-10-31T00:00:00"/>
    <x v="3"/>
    <n v="4"/>
    <m/>
  </r>
  <r>
    <n v="8.3000000000000007"/>
    <s v="UAT Sign off"/>
    <x v="5"/>
    <m/>
    <m/>
    <d v="2025-10-31T00:00:00"/>
    <d v="2025-10-31T00:00:00"/>
    <x v="3"/>
    <n v="1"/>
    <m/>
  </r>
  <r>
    <n v="9"/>
    <s v="Recon System Implementation"/>
    <x v="0"/>
    <m/>
    <m/>
    <d v="2025-09-19T00:00:00"/>
    <d v="2025-09-20T00:00:00"/>
    <x v="0"/>
    <n v="2"/>
    <m/>
  </r>
  <r>
    <n v="9.1"/>
    <s v="Recon Requirement gathering &amp; PRD Preparation "/>
    <x v="4"/>
    <m/>
    <m/>
    <d v="2025-09-19T00:00:00"/>
    <d v="2025-09-20T00:00:00"/>
    <x v="1"/>
    <n v="2"/>
    <m/>
  </r>
  <r>
    <n v="9.1999999999999993"/>
    <s v="Bank PRD Review and Finalization"/>
    <x v="5"/>
    <m/>
    <m/>
    <d v="2025-09-26T00:00:00"/>
    <m/>
    <x v="3"/>
    <s v=""/>
    <s v="ETA- 24.09.2025"/>
  </r>
  <r>
    <n v="9.3000000000000007"/>
    <s v="Bank Review and Sign off"/>
    <x v="5"/>
    <m/>
    <m/>
    <d v="2025-09-30T00:00:00"/>
    <m/>
    <x v="3"/>
    <s v=""/>
    <m/>
  </r>
  <r>
    <n v="9.4"/>
    <s v="Technical Discussion with DCRD for reconciliation"/>
    <x v="14"/>
    <m/>
    <m/>
    <d v="2025-09-30T00:00:00"/>
    <m/>
    <x v="3"/>
    <m/>
    <m/>
  </r>
  <r>
    <n v="9.5"/>
    <s v="Integration of BBPS with Recon System"/>
    <x v="15"/>
    <m/>
    <m/>
    <d v="2025-10-02T00:00:00"/>
    <m/>
    <x v="3"/>
    <m/>
    <s v="ETA- 15.10.2025"/>
  </r>
  <r>
    <n v="10"/>
    <s v="Infra Setup - Production"/>
    <x v="8"/>
    <m/>
    <m/>
    <d v="2025-09-26T00:00:00"/>
    <m/>
    <x v="3"/>
    <s v=""/>
    <m/>
  </r>
  <r>
    <n v="11"/>
    <s v="Audit &amp; Compliance (Hardware &amp; Software)"/>
    <x v="8"/>
    <m/>
    <m/>
    <d v="2025-10-31T00:00:00"/>
    <m/>
    <x v="3"/>
    <s v=""/>
    <m/>
  </r>
  <r>
    <n v="12"/>
    <s v="Go Live Activities"/>
    <x v="8"/>
    <m/>
    <m/>
    <d v="2025-11-15T00:00:00"/>
    <d v="2025-11-20T00:00:00"/>
    <x v="3"/>
    <n v="6"/>
    <m/>
  </r>
  <r>
    <s v="Insert new rows ABOVE this one"/>
    <m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9E2D6-02E1-4991-84DB-470CCACA30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" firstHeaderRow="1" firstDataRow="1" firstDataCol="1"/>
  <pivotFields count="10">
    <pivotField showAll="0"/>
    <pivotField dataField="1" showAll="0"/>
    <pivotField showAll="0">
      <items count="17">
        <item x="8"/>
        <item x="12"/>
        <item x="3"/>
        <item x="5"/>
        <item x="2"/>
        <item x="7"/>
        <item x="6"/>
        <item x="1"/>
        <item x="15"/>
        <item x="14"/>
        <item x="10"/>
        <item x="13"/>
        <item x="4"/>
        <item x="11"/>
        <item x="9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S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04E7D-537A-4EF3-A973-A40799203F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0">
    <pivotField showAll="0"/>
    <pivotField dataField="1" showAll="0"/>
    <pivotField axis="axisRow" showAll="0">
      <items count="17">
        <item x="8"/>
        <item x="12"/>
        <item x="3"/>
        <item x="5"/>
        <item x="2"/>
        <item x="7"/>
        <item x="6"/>
        <item x="1"/>
        <item x="15"/>
        <item x="14"/>
        <item x="10"/>
        <item x="13"/>
        <item x="4"/>
        <item x="1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TAS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B6F3-33AB-4436-9ED5-54781C5CA285}">
  <dimension ref="A3:F20"/>
  <sheetViews>
    <sheetView workbookViewId="0">
      <selection activeCell="H15" sqref="H15"/>
    </sheetView>
  </sheetViews>
  <sheetFormatPr defaultRowHeight="14.4" x14ac:dyDescent="0.25"/>
  <cols>
    <col min="1" max="1" width="24.33203125" bestFit="1" customWidth="1"/>
    <col min="2" max="2" width="12.33203125" bestFit="1" customWidth="1"/>
    <col min="5" max="5" width="12.44140625" bestFit="1" customWidth="1"/>
    <col min="6" max="6" width="12.33203125" bestFit="1" customWidth="1"/>
  </cols>
  <sheetData>
    <row r="3" spans="1:6" x14ac:dyDescent="0.25">
      <c r="A3" s="73" t="s">
        <v>98</v>
      </c>
      <c r="B3" t="s">
        <v>101</v>
      </c>
      <c r="E3" s="73" t="s">
        <v>98</v>
      </c>
      <c r="F3" t="s">
        <v>101</v>
      </c>
    </row>
    <row r="4" spans="1:6" x14ac:dyDescent="0.25">
      <c r="A4" s="74" t="s">
        <v>22</v>
      </c>
      <c r="B4">
        <v>4</v>
      </c>
      <c r="E4" s="74" t="s">
        <v>67</v>
      </c>
      <c r="F4">
        <v>13</v>
      </c>
    </row>
    <row r="5" spans="1:6" x14ac:dyDescent="0.25">
      <c r="A5" s="74" t="s">
        <v>25</v>
      </c>
      <c r="B5">
        <v>1</v>
      </c>
      <c r="E5" s="74" t="s">
        <v>68</v>
      </c>
      <c r="F5">
        <v>6</v>
      </c>
    </row>
    <row r="6" spans="1:6" x14ac:dyDescent="0.25">
      <c r="A6" s="74" t="s">
        <v>17</v>
      </c>
      <c r="B6">
        <v>1</v>
      </c>
      <c r="E6" s="74" t="s">
        <v>75</v>
      </c>
      <c r="F6">
        <v>26</v>
      </c>
    </row>
    <row r="7" spans="1:6" x14ac:dyDescent="0.25">
      <c r="A7" s="74" t="s">
        <v>76</v>
      </c>
      <c r="B7">
        <v>7</v>
      </c>
      <c r="E7" s="74" t="s">
        <v>99</v>
      </c>
      <c r="F7">
        <v>13</v>
      </c>
    </row>
    <row r="8" spans="1:6" x14ac:dyDescent="0.25">
      <c r="A8" s="74" t="s">
        <v>73</v>
      </c>
      <c r="B8">
        <v>1</v>
      </c>
      <c r="E8" s="74" t="s">
        <v>100</v>
      </c>
      <c r="F8">
        <v>58</v>
      </c>
    </row>
    <row r="9" spans="1:6" x14ac:dyDescent="0.25">
      <c r="A9" s="74" t="s">
        <v>81</v>
      </c>
      <c r="B9">
        <v>1</v>
      </c>
    </row>
    <row r="10" spans="1:6" x14ac:dyDescent="0.25">
      <c r="A10" s="74" t="s">
        <v>79</v>
      </c>
      <c r="B10">
        <v>4</v>
      </c>
    </row>
    <row r="11" spans="1:6" x14ac:dyDescent="0.25">
      <c r="A11" s="74" t="s">
        <v>72</v>
      </c>
      <c r="B11">
        <v>7</v>
      </c>
    </row>
    <row r="12" spans="1:6" x14ac:dyDescent="0.25">
      <c r="A12" s="74" t="s">
        <v>91</v>
      </c>
      <c r="B12">
        <v>1</v>
      </c>
    </row>
    <row r="13" spans="1:6" x14ac:dyDescent="0.25">
      <c r="A13" s="74" t="s">
        <v>95</v>
      </c>
      <c r="B13">
        <v>1</v>
      </c>
    </row>
    <row r="14" spans="1:6" x14ac:dyDescent="0.25">
      <c r="A14" s="74" t="s">
        <v>88</v>
      </c>
      <c r="B14">
        <v>1</v>
      </c>
    </row>
    <row r="15" spans="1:6" x14ac:dyDescent="0.25">
      <c r="A15" s="74" t="s">
        <v>96</v>
      </c>
      <c r="B15">
        <v>1</v>
      </c>
    </row>
    <row r="16" spans="1:6" x14ac:dyDescent="0.25">
      <c r="A16" s="74" t="s">
        <v>20</v>
      </c>
      <c r="B16">
        <v>17</v>
      </c>
    </row>
    <row r="17" spans="1:2" x14ac:dyDescent="0.25">
      <c r="A17" s="74" t="s">
        <v>94</v>
      </c>
      <c r="B17">
        <v>1</v>
      </c>
    </row>
    <row r="18" spans="1:2" x14ac:dyDescent="0.25">
      <c r="A18" s="74" t="s">
        <v>87</v>
      </c>
      <c r="B18">
        <v>1</v>
      </c>
    </row>
    <row r="19" spans="1:2" x14ac:dyDescent="0.25">
      <c r="A19" s="74" t="s">
        <v>99</v>
      </c>
      <c r="B19">
        <v>9</v>
      </c>
    </row>
    <row r="20" spans="1:2" x14ac:dyDescent="0.25">
      <c r="A20" s="74" t="s">
        <v>100</v>
      </c>
      <c r="B20">
        <v>58</v>
      </c>
    </row>
  </sheetData>
  <pageMargins left="0.7" right="0.7" top="0.75" bottom="0.75" header="0.3" footer="0.3"/>
  <pageSetup orientation="portrait" r:id="rId3"/>
  <headerFooter>
    <oddFooter>&amp;C&amp;"Microsoft Sans Serif,Bold Italic"&amp;10Restricted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2AAD-6202-4861-BB3E-0481F89D5E44}">
  <sheetPr>
    <tabColor rgb="FF00B050"/>
  </sheetPr>
  <dimension ref="A1:K70"/>
  <sheetViews>
    <sheetView showGridLines="0" tabSelected="1" zoomScale="90" zoomScaleNormal="90" zoomScalePageLayoutView="51" workbookViewId="0">
      <selection activeCell="F28" sqref="F28"/>
    </sheetView>
  </sheetViews>
  <sheetFormatPr defaultColWidth="8.77734375" defaultRowHeight="14.4" x14ac:dyDescent="0.25"/>
  <cols>
    <col min="1" max="1" width="8.109375" customWidth="1"/>
    <col min="2" max="2" width="51" customWidth="1"/>
    <col min="3" max="3" width="16.88671875" customWidth="1"/>
    <col min="4" max="4" width="2" hidden="1" customWidth="1"/>
    <col min="5" max="5" width="1.21875" hidden="1" customWidth="1"/>
    <col min="6" max="6" width="15.6640625" style="1" customWidth="1"/>
    <col min="7" max="8" width="20.77734375" customWidth="1"/>
    <col min="9" max="9" width="12.88671875" customWidth="1"/>
    <col min="10" max="10" width="11.33203125" style="2" customWidth="1"/>
    <col min="11" max="11" width="48.5546875" style="2" customWidth="1"/>
  </cols>
  <sheetData>
    <row r="1" spans="1:11" x14ac:dyDescent="0.25">
      <c r="C1" t="s">
        <v>0</v>
      </c>
    </row>
    <row r="2" spans="1:11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8"/>
      <c r="K2" s="78"/>
    </row>
    <row r="3" spans="1:11" ht="5.25" customHeight="1" x14ac:dyDescent="0.25">
      <c r="B3" s="3"/>
      <c r="C3" s="4"/>
      <c r="D3" s="4"/>
      <c r="E3" s="5"/>
      <c r="F3" s="5"/>
      <c r="G3" s="5"/>
      <c r="H3" s="4"/>
      <c r="I3" s="4"/>
      <c r="J3" s="79"/>
      <c r="K3" s="79"/>
    </row>
    <row r="4" spans="1:11" ht="19.5" customHeight="1" x14ac:dyDescent="0.25">
      <c r="A4" s="62" t="s">
        <v>2</v>
      </c>
      <c r="B4" s="7"/>
      <c r="C4" s="8"/>
      <c r="D4" s="9"/>
      <c r="E4" s="10" t="s">
        <v>3</v>
      </c>
      <c r="F4" s="81">
        <v>45894</v>
      </c>
      <c r="G4" s="82"/>
      <c r="H4" s="75"/>
      <c r="I4" s="8"/>
      <c r="J4" s="80"/>
      <c r="K4" s="80"/>
    </row>
    <row r="5" spans="1:11" ht="18.75" customHeight="1" x14ac:dyDescent="0.25">
      <c r="A5" s="63" t="s">
        <v>59</v>
      </c>
      <c r="B5" s="11"/>
      <c r="C5" s="12"/>
      <c r="D5" s="13"/>
      <c r="E5" s="14" t="s">
        <v>4</v>
      </c>
      <c r="F5" s="83">
        <f ca="1">TODAY()</f>
        <v>45929</v>
      </c>
      <c r="G5" s="84"/>
      <c r="H5" s="76"/>
      <c r="I5" s="12"/>
      <c r="J5" s="6"/>
      <c r="K5" s="6"/>
    </row>
    <row r="6" spans="1:11" ht="18.75" customHeight="1" x14ac:dyDescent="0.25">
      <c r="A6" s="64" t="s">
        <v>58</v>
      </c>
      <c r="B6" s="15"/>
      <c r="C6" s="16"/>
      <c r="D6" s="16"/>
      <c r="E6" s="17" t="s">
        <v>5</v>
      </c>
      <c r="F6" s="18">
        <v>1</v>
      </c>
      <c r="G6" s="19"/>
      <c r="H6" s="77"/>
      <c r="I6" s="16"/>
      <c r="J6" s="6"/>
      <c r="K6" s="6"/>
    </row>
    <row r="7" spans="1:11" ht="26.25" customHeight="1" x14ac:dyDescent="0.25">
      <c r="A7" s="20"/>
      <c r="B7" s="21"/>
      <c r="C7" s="21"/>
      <c r="D7" s="22"/>
      <c r="E7" s="23"/>
      <c r="F7" s="24"/>
      <c r="G7" s="25"/>
      <c r="H7" s="21"/>
      <c r="I7" s="21"/>
      <c r="J7" s="6"/>
      <c r="K7" s="6"/>
    </row>
    <row r="8" spans="1:11" ht="50.4" customHeight="1" x14ac:dyDescent="0.25">
      <c r="A8" s="56" t="s">
        <v>6</v>
      </c>
      <c r="B8" s="57" t="s">
        <v>7</v>
      </c>
      <c r="C8" s="58" t="s">
        <v>8</v>
      </c>
      <c r="D8" s="59" t="s">
        <v>9</v>
      </c>
      <c r="E8" s="60" t="s">
        <v>10</v>
      </c>
      <c r="F8" s="61" t="s">
        <v>11</v>
      </c>
      <c r="G8" s="61" t="s">
        <v>12</v>
      </c>
      <c r="H8" s="61" t="s">
        <v>102</v>
      </c>
      <c r="I8" s="58" t="s">
        <v>66</v>
      </c>
      <c r="J8" s="61" t="s">
        <v>13</v>
      </c>
      <c r="K8" s="61" t="s">
        <v>14</v>
      </c>
    </row>
    <row r="9" spans="1:11" s="26" customFormat="1" ht="24" customHeight="1" x14ac:dyDescent="0.25">
      <c r="A9" s="49">
        <v>1</v>
      </c>
      <c r="B9" s="71" t="s">
        <v>15</v>
      </c>
      <c r="C9" s="32"/>
      <c r="D9" s="33"/>
      <c r="E9" s="33"/>
      <c r="F9" s="65">
        <f>MIN(F10:F16)</f>
        <v>45894</v>
      </c>
      <c r="G9" s="65">
        <f>MAX(G10:G16)</f>
        <v>45925</v>
      </c>
      <c r="H9" s="65">
        <f>MAX(H10:H16)</f>
        <v>45925</v>
      </c>
      <c r="I9" s="71"/>
      <c r="J9" s="66">
        <f>IF(OR(ISBLANK(task_start),ISBLANK(task_end)),"",task_end-task_start+1)</f>
        <v>32</v>
      </c>
      <c r="K9" s="32"/>
    </row>
    <row r="10" spans="1:11" s="26" customFormat="1" ht="31.2" x14ac:dyDescent="0.25">
      <c r="A10" s="50">
        <v>1.1000000000000001</v>
      </c>
      <c r="B10" s="46" t="s">
        <v>16</v>
      </c>
      <c r="C10" s="44" t="s">
        <v>72</v>
      </c>
      <c r="D10" s="36">
        <v>45894</v>
      </c>
      <c r="E10" s="36">
        <v>45900</v>
      </c>
      <c r="F10" s="67">
        <f>F4</f>
        <v>45894</v>
      </c>
      <c r="G10" s="67">
        <f>WORKDAY(F10,1)</f>
        <v>45895</v>
      </c>
      <c r="H10" s="67">
        <v>45895</v>
      </c>
      <c r="I10" s="48" t="s">
        <v>67</v>
      </c>
      <c r="J10" s="68">
        <f t="shared" ref="J10:J17" si="0">IF(OR(ISBLANK(task_start),ISBLANK(task_end)),"",task_end-task_start+1)</f>
        <v>2</v>
      </c>
      <c r="K10" s="35"/>
    </row>
    <row r="11" spans="1:11" s="26" customFormat="1" ht="28.5" customHeight="1" x14ac:dyDescent="0.25">
      <c r="A11" s="50">
        <v>1.2</v>
      </c>
      <c r="B11" s="46" t="s">
        <v>18</v>
      </c>
      <c r="C11" s="44" t="s">
        <v>72</v>
      </c>
      <c r="D11" s="36">
        <v>45908</v>
      </c>
      <c r="E11" s="36">
        <v>45909</v>
      </c>
      <c r="F11" s="67">
        <v>45908</v>
      </c>
      <c r="G11" s="67">
        <v>45909</v>
      </c>
      <c r="H11" s="67">
        <v>45909</v>
      </c>
      <c r="I11" s="48" t="s">
        <v>67</v>
      </c>
      <c r="J11" s="68">
        <f t="shared" si="0"/>
        <v>2</v>
      </c>
      <c r="K11" s="35"/>
    </row>
    <row r="12" spans="1:11" s="26" customFormat="1" ht="48.6" customHeight="1" x14ac:dyDescent="0.25">
      <c r="A12" s="51">
        <v>1.3</v>
      </c>
      <c r="B12" s="46" t="s">
        <v>19</v>
      </c>
      <c r="C12" s="45" t="s">
        <v>73</v>
      </c>
      <c r="D12" s="36">
        <v>45910</v>
      </c>
      <c r="E12" s="36"/>
      <c r="F12" s="67">
        <v>45915</v>
      </c>
      <c r="G12" s="67">
        <v>45924</v>
      </c>
      <c r="H12" s="67"/>
      <c r="I12" s="48" t="s">
        <v>68</v>
      </c>
      <c r="J12" s="68">
        <f t="shared" si="0"/>
        <v>10</v>
      </c>
      <c r="K12" s="46" t="s">
        <v>60</v>
      </c>
    </row>
    <row r="13" spans="1:11" s="26" customFormat="1" ht="31.8" customHeight="1" x14ac:dyDescent="0.25">
      <c r="A13" s="51">
        <v>1.4</v>
      </c>
      <c r="B13" s="46" t="s">
        <v>69</v>
      </c>
      <c r="C13" s="35" t="s">
        <v>17</v>
      </c>
      <c r="D13" s="36">
        <v>45917</v>
      </c>
      <c r="E13" s="36">
        <v>45917</v>
      </c>
      <c r="F13" s="67">
        <v>45917</v>
      </c>
      <c r="G13" s="67">
        <v>45917</v>
      </c>
      <c r="H13" s="67">
        <v>45917</v>
      </c>
      <c r="I13" s="48" t="s">
        <v>67</v>
      </c>
      <c r="J13" s="68">
        <f t="shared" si="0"/>
        <v>1</v>
      </c>
      <c r="K13" s="35"/>
    </row>
    <row r="14" spans="1:11" s="26" customFormat="1" ht="31.2" customHeight="1" x14ac:dyDescent="0.25">
      <c r="A14" s="51">
        <v>1.5</v>
      </c>
      <c r="B14" s="46" t="s">
        <v>70</v>
      </c>
      <c r="C14" s="35" t="s">
        <v>20</v>
      </c>
      <c r="D14" s="36">
        <v>45909</v>
      </c>
      <c r="E14" s="36">
        <v>45917</v>
      </c>
      <c r="F14" s="67">
        <v>45909</v>
      </c>
      <c r="G14" s="67">
        <v>45917</v>
      </c>
      <c r="H14" s="67">
        <v>45917</v>
      </c>
      <c r="I14" s="48" t="s">
        <v>67</v>
      </c>
      <c r="J14" s="68">
        <f t="shared" si="0"/>
        <v>9</v>
      </c>
      <c r="K14" s="35"/>
    </row>
    <row r="15" spans="1:11" s="26" customFormat="1" ht="46.8" x14ac:dyDescent="0.25">
      <c r="A15" s="51">
        <v>1.6</v>
      </c>
      <c r="B15" s="46" t="s">
        <v>21</v>
      </c>
      <c r="C15" s="35" t="s">
        <v>20</v>
      </c>
      <c r="D15" s="36">
        <v>45917</v>
      </c>
      <c r="E15" s="36"/>
      <c r="F15" s="67">
        <v>45917</v>
      </c>
      <c r="G15" s="67">
        <v>45925</v>
      </c>
      <c r="H15" s="67">
        <v>45925</v>
      </c>
      <c r="I15" s="48" t="s">
        <v>67</v>
      </c>
      <c r="J15" s="68">
        <f t="shared" si="0"/>
        <v>9</v>
      </c>
      <c r="K15" s="46" t="s">
        <v>71</v>
      </c>
    </row>
    <row r="16" spans="1:11" s="26" customFormat="1" ht="40.799999999999997" customHeight="1" x14ac:dyDescent="0.25">
      <c r="A16" s="51">
        <v>1.7</v>
      </c>
      <c r="B16" s="46" t="s">
        <v>61</v>
      </c>
      <c r="C16" s="44" t="s">
        <v>76</v>
      </c>
      <c r="D16" s="36">
        <v>45909</v>
      </c>
      <c r="E16" s="36"/>
      <c r="F16" s="67">
        <f>WORKDAY(G14,1)</f>
        <v>45918</v>
      </c>
      <c r="G16" s="67">
        <f>WORKDAY(F16,0)</f>
        <v>45918</v>
      </c>
      <c r="H16" s="67">
        <f>WORKDAY(G16,0)</f>
        <v>45918</v>
      </c>
      <c r="I16" s="48" t="s">
        <v>67</v>
      </c>
      <c r="J16" s="68">
        <f t="shared" si="0"/>
        <v>1</v>
      </c>
      <c r="K16" s="35"/>
    </row>
    <row r="17" spans="1:11" s="26" customFormat="1" ht="40.799999999999997" customHeight="1" x14ac:dyDescent="0.25">
      <c r="A17" s="51">
        <v>1.8</v>
      </c>
      <c r="B17" s="46" t="s">
        <v>104</v>
      </c>
      <c r="C17" s="44" t="s">
        <v>76</v>
      </c>
      <c r="D17" s="36">
        <v>45909</v>
      </c>
      <c r="E17" s="36"/>
      <c r="F17" s="67">
        <f>WORKDAY(G15,1)</f>
        <v>45926</v>
      </c>
      <c r="G17" s="67">
        <v>45929</v>
      </c>
      <c r="H17" s="67"/>
      <c r="I17" s="48" t="s">
        <v>68</v>
      </c>
      <c r="J17" s="68">
        <f t="shared" si="0"/>
        <v>4</v>
      </c>
      <c r="K17" s="35"/>
    </row>
    <row r="18" spans="1:11" s="26" customFormat="1" ht="23.25" customHeight="1" x14ac:dyDescent="0.25">
      <c r="A18" s="50">
        <v>2</v>
      </c>
      <c r="B18" s="55" t="s">
        <v>74</v>
      </c>
      <c r="C18" s="37"/>
      <c r="D18" s="38"/>
      <c r="E18" s="38"/>
      <c r="F18" s="69">
        <f>MIN(F19:F25)</f>
        <v>45894</v>
      </c>
      <c r="G18" s="69">
        <f>MAX(G19:G25)</f>
        <v>45929</v>
      </c>
      <c r="H18" s="69">
        <f>MAX(H19:H25)</f>
        <v>45915</v>
      </c>
      <c r="I18" s="72"/>
      <c r="J18" s="66">
        <f>IF(OR(ISBLANK(task_start),ISBLANK(task_end)),"",task_end-task_start+1)</f>
        <v>36</v>
      </c>
      <c r="K18" s="37"/>
    </row>
    <row r="19" spans="1:11" s="26" customFormat="1" ht="23.25" customHeight="1" x14ac:dyDescent="0.25">
      <c r="A19" s="50">
        <v>2.1</v>
      </c>
      <c r="B19" s="48" t="s">
        <v>23</v>
      </c>
      <c r="C19" s="35" t="s">
        <v>20</v>
      </c>
      <c r="D19" s="36">
        <v>45897</v>
      </c>
      <c r="E19" s="36">
        <v>45898</v>
      </c>
      <c r="F19" s="67">
        <f>F4</f>
        <v>45894</v>
      </c>
      <c r="G19" s="67">
        <f>F19</f>
        <v>45894</v>
      </c>
      <c r="H19" s="67">
        <f>G19</f>
        <v>45894</v>
      </c>
      <c r="I19" s="48" t="s">
        <v>67</v>
      </c>
      <c r="J19" s="68">
        <f t="shared" ref="J19:J67" si="1">IF(OR(ISBLANK(task_start),ISBLANK(task_end)),"",task_end-task_start+1)</f>
        <v>1</v>
      </c>
      <c r="K19" s="35"/>
    </row>
    <row r="20" spans="1:11" s="26" customFormat="1" ht="28.5" customHeight="1" x14ac:dyDescent="0.25">
      <c r="A20" s="50">
        <v>2.2000000000000002</v>
      </c>
      <c r="B20" s="48" t="s">
        <v>24</v>
      </c>
      <c r="C20" s="44" t="s">
        <v>72</v>
      </c>
      <c r="D20" s="36">
        <v>45898</v>
      </c>
      <c r="E20" s="36">
        <v>45909</v>
      </c>
      <c r="F20" s="67">
        <v>45898</v>
      </c>
      <c r="G20" s="67">
        <v>45909</v>
      </c>
      <c r="H20" s="67">
        <v>45909</v>
      </c>
      <c r="I20" s="48" t="s">
        <v>67</v>
      </c>
      <c r="J20" s="68">
        <f t="shared" si="1"/>
        <v>12</v>
      </c>
      <c r="K20" s="35"/>
    </row>
    <row r="21" spans="1:11" s="26" customFormat="1" ht="33.6" customHeight="1" x14ac:dyDescent="0.25">
      <c r="A21" s="50">
        <v>2.2999999999999998</v>
      </c>
      <c r="B21" s="46" t="s">
        <v>78</v>
      </c>
      <c r="C21" s="44" t="s">
        <v>79</v>
      </c>
      <c r="D21" s="36"/>
      <c r="E21" s="36"/>
      <c r="F21" s="67">
        <v>45910</v>
      </c>
      <c r="G21" s="67">
        <v>45910</v>
      </c>
      <c r="H21" s="67">
        <v>45910</v>
      </c>
      <c r="I21" s="48" t="s">
        <v>67</v>
      </c>
      <c r="J21" s="68">
        <f t="shared" si="1"/>
        <v>1</v>
      </c>
      <c r="K21" s="35"/>
    </row>
    <row r="22" spans="1:11" s="26" customFormat="1" ht="30.6" customHeight="1" x14ac:dyDescent="0.25">
      <c r="A22" s="50">
        <v>2.4</v>
      </c>
      <c r="B22" s="46" t="s">
        <v>77</v>
      </c>
      <c r="C22" s="44" t="s">
        <v>76</v>
      </c>
      <c r="D22" s="36"/>
      <c r="E22" s="36"/>
      <c r="F22" s="67">
        <v>45915</v>
      </c>
      <c r="G22" s="67">
        <v>45915</v>
      </c>
      <c r="H22" s="67">
        <v>45915</v>
      </c>
      <c r="I22" s="48" t="s">
        <v>67</v>
      </c>
      <c r="J22" s="68">
        <f t="shared" si="1"/>
        <v>1</v>
      </c>
      <c r="K22" s="35"/>
    </row>
    <row r="23" spans="1:11" s="26" customFormat="1" ht="62.4" x14ac:dyDescent="0.25">
      <c r="A23" s="50">
        <v>2.5</v>
      </c>
      <c r="B23" s="46" t="s">
        <v>80</v>
      </c>
      <c r="C23" s="44" t="s">
        <v>81</v>
      </c>
      <c r="D23" s="36"/>
      <c r="E23" s="36"/>
      <c r="F23" s="67">
        <v>45912</v>
      </c>
      <c r="G23" s="67">
        <v>45926</v>
      </c>
      <c r="H23" s="67"/>
      <c r="I23" s="48" t="s">
        <v>68</v>
      </c>
      <c r="J23" s="68"/>
      <c r="K23" s="46" t="s">
        <v>97</v>
      </c>
    </row>
    <row r="24" spans="1:11" s="26" customFormat="1" ht="46.8" x14ac:dyDescent="0.25">
      <c r="A24" s="50">
        <v>2.6</v>
      </c>
      <c r="B24" s="46" t="s">
        <v>82</v>
      </c>
      <c r="C24" s="44" t="s">
        <v>79</v>
      </c>
      <c r="D24" s="36"/>
      <c r="E24" s="36"/>
      <c r="F24" s="67">
        <v>45915</v>
      </c>
      <c r="G24" s="67">
        <v>45926</v>
      </c>
      <c r="H24" s="67"/>
      <c r="I24" s="48" t="s">
        <v>68</v>
      </c>
      <c r="J24" s="68"/>
      <c r="K24" s="46" t="s">
        <v>83</v>
      </c>
    </row>
    <row r="25" spans="1:11" s="26" customFormat="1" ht="31.2" x14ac:dyDescent="0.25">
      <c r="A25" s="50">
        <v>2.7</v>
      </c>
      <c r="B25" s="48" t="s">
        <v>26</v>
      </c>
      <c r="C25" s="35" t="s">
        <v>22</v>
      </c>
      <c r="D25" s="36"/>
      <c r="E25" s="36"/>
      <c r="F25" s="67">
        <v>45925</v>
      </c>
      <c r="G25" s="67">
        <v>45929</v>
      </c>
      <c r="H25" s="67"/>
      <c r="I25" s="48" t="s">
        <v>75</v>
      </c>
      <c r="J25" s="68">
        <f t="shared" si="1"/>
        <v>5</v>
      </c>
      <c r="K25" s="46" t="s">
        <v>84</v>
      </c>
    </row>
    <row r="26" spans="1:11" s="26" customFormat="1" ht="31.5" customHeight="1" x14ac:dyDescent="0.25">
      <c r="A26" s="27">
        <v>3</v>
      </c>
      <c r="B26" s="72" t="s">
        <v>27</v>
      </c>
      <c r="C26" s="37"/>
      <c r="D26" s="38"/>
      <c r="E26" s="38"/>
      <c r="F26" s="69">
        <f>MIN(F31)</f>
        <v>45909</v>
      </c>
      <c r="G26" s="69">
        <f>MAX(G27:G31)</f>
        <v>45931</v>
      </c>
      <c r="H26" s="69"/>
      <c r="I26" s="72"/>
      <c r="J26" s="66">
        <f t="shared" si="1"/>
        <v>23</v>
      </c>
      <c r="K26" s="37"/>
    </row>
    <row r="27" spans="1:11" s="26" customFormat="1" ht="31.5" customHeight="1" x14ac:dyDescent="0.25">
      <c r="A27" s="53">
        <v>3.1</v>
      </c>
      <c r="B27" s="46" t="s">
        <v>28</v>
      </c>
      <c r="C27" s="35" t="s">
        <v>20</v>
      </c>
      <c r="D27" s="36">
        <v>45909</v>
      </c>
      <c r="E27" s="36">
        <v>45919</v>
      </c>
      <c r="F27" s="67">
        <v>45909</v>
      </c>
      <c r="G27" s="67">
        <v>45919</v>
      </c>
      <c r="H27" s="67">
        <v>45919</v>
      </c>
      <c r="I27" s="48" t="s">
        <v>67</v>
      </c>
      <c r="J27" s="68">
        <f t="shared" si="1"/>
        <v>11</v>
      </c>
      <c r="K27" s="35"/>
    </row>
    <row r="28" spans="1:11" s="26" customFormat="1" ht="31.5" customHeight="1" x14ac:dyDescent="0.25">
      <c r="A28" s="53">
        <v>3.2</v>
      </c>
      <c r="B28" s="46" t="s">
        <v>29</v>
      </c>
      <c r="C28" s="35" t="s">
        <v>20</v>
      </c>
      <c r="D28" s="36">
        <v>45918</v>
      </c>
      <c r="E28" s="36">
        <v>45924</v>
      </c>
      <c r="F28" s="67">
        <v>45918</v>
      </c>
      <c r="G28" s="67">
        <v>45926</v>
      </c>
      <c r="H28" s="67">
        <v>45926</v>
      </c>
      <c r="I28" s="48" t="s">
        <v>67</v>
      </c>
      <c r="J28" s="68">
        <f t="shared" si="1"/>
        <v>9</v>
      </c>
      <c r="K28" s="44" t="s">
        <v>85</v>
      </c>
    </row>
    <row r="29" spans="1:11" s="26" customFormat="1" ht="31.5" customHeight="1" x14ac:dyDescent="0.25">
      <c r="A29" s="53">
        <v>3.3</v>
      </c>
      <c r="B29" s="46" t="s">
        <v>30</v>
      </c>
      <c r="C29" s="35" t="s">
        <v>20</v>
      </c>
      <c r="D29" s="40"/>
      <c r="E29" s="40"/>
      <c r="F29" s="67">
        <f>G27+1</f>
        <v>45920</v>
      </c>
      <c r="G29" s="67">
        <v>45920</v>
      </c>
      <c r="H29" s="67">
        <v>45920</v>
      </c>
      <c r="I29" s="48" t="s">
        <v>67</v>
      </c>
      <c r="J29" s="68">
        <f t="shared" si="1"/>
        <v>1</v>
      </c>
      <c r="K29" s="35"/>
    </row>
    <row r="30" spans="1:11" s="26" customFormat="1" ht="31.5" customHeight="1" x14ac:dyDescent="0.25">
      <c r="A30" s="53">
        <v>3.4</v>
      </c>
      <c r="B30" s="46" t="s">
        <v>31</v>
      </c>
      <c r="C30" s="35" t="s">
        <v>20</v>
      </c>
      <c r="D30" s="40"/>
      <c r="E30" s="40"/>
      <c r="F30" s="67">
        <f>G29+1</f>
        <v>45921</v>
      </c>
      <c r="G30" s="67">
        <v>45931</v>
      </c>
      <c r="H30" s="67"/>
      <c r="I30" s="48" t="s">
        <v>75</v>
      </c>
      <c r="J30" s="68">
        <f t="shared" si="1"/>
        <v>11</v>
      </c>
      <c r="K30" s="44" t="s">
        <v>86</v>
      </c>
    </row>
    <row r="31" spans="1:11" s="26" customFormat="1" ht="29.25" customHeight="1" x14ac:dyDescent="0.25">
      <c r="A31" s="53">
        <v>3.5</v>
      </c>
      <c r="B31" s="46" t="s">
        <v>32</v>
      </c>
      <c r="C31" s="35" t="s">
        <v>20</v>
      </c>
      <c r="D31" s="40"/>
      <c r="E31" s="40"/>
      <c r="F31" s="67">
        <v>45909</v>
      </c>
      <c r="G31" s="67">
        <v>45919</v>
      </c>
      <c r="H31" s="67">
        <v>45919</v>
      </c>
      <c r="I31" s="48" t="s">
        <v>67</v>
      </c>
      <c r="J31" s="68">
        <f t="shared" si="1"/>
        <v>11</v>
      </c>
      <c r="K31" s="35"/>
    </row>
    <row r="32" spans="1:11" s="26" customFormat="1" ht="31.5" customHeight="1" x14ac:dyDescent="0.25">
      <c r="A32" s="47">
        <v>4</v>
      </c>
      <c r="B32" s="72" t="s">
        <v>39</v>
      </c>
      <c r="C32" s="37"/>
      <c r="D32" s="38"/>
      <c r="E32" s="38"/>
      <c r="F32" s="69">
        <f>MIN(F33:F36)</f>
        <v>45926</v>
      </c>
      <c r="G32" s="69">
        <f>MAX(G36)</f>
        <v>45941</v>
      </c>
      <c r="H32" s="69"/>
      <c r="I32" s="72"/>
      <c r="J32" s="66">
        <f t="shared" si="1"/>
        <v>16</v>
      </c>
      <c r="K32" s="37"/>
    </row>
    <row r="33" spans="1:11" s="26" customFormat="1" ht="31.5" customHeight="1" x14ac:dyDescent="0.25">
      <c r="A33" s="54">
        <v>4.0999999999999996</v>
      </c>
      <c r="B33" s="46" t="s">
        <v>28</v>
      </c>
      <c r="C33" s="44" t="s">
        <v>20</v>
      </c>
      <c r="D33" s="36"/>
      <c r="E33" s="40"/>
      <c r="F33" s="67">
        <f>G31+7</f>
        <v>45926</v>
      </c>
      <c r="G33" s="67">
        <f>F33+9</f>
        <v>45935</v>
      </c>
      <c r="H33" s="67"/>
      <c r="I33" s="34" t="s">
        <v>75</v>
      </c>
      <c r="J33" s="68">
        <f t="shared" si="1"/>
        <v>10</v>
      </c>
      <c r="K33" s="35"/>
    </row>
    <row r="34" spans="1:11" s="26" customFormat="1" ht="31.5" customHeight="1" x14ac:dyDescent="0.25">
      <c r="A34" s="54">
        <v>4.2</v>
      </c>
      <c r="B34" s="46" t="s">
        <v>30</v>
      </c>
      <c r="C34" s="44" t="s">
        <v>20</v>
      </c>
      <c r="D34" s="40"/>
      <c r="E34" s="40"/>
      <c r="F34" s="67">
        <f>G33+1</f>
        <v>45936</v>
      </c>
      <c r="G34" s="67">
        <f>F34+1</f>
        <v>45937</v>
      </c>
      <c r="H34" s="67"/>
      <c r="I34" s="34" t="s">
        <v>75</v>
      </c>
      <c r="J34" s="68">
        <f t="shared" si="1"/>
        <v>2</v>
      </c>
      <c r="K34" s="35"/>
    </row>
    <row r="35" spans="1:11" s="26" customFormat="1" ht="31.5" customHeight="1" x14ac:dyDescent="0.25">
      <c r="A35" s="54">
        <v>4.3</v>
      </c>
      <c r="B35" s="46" t="s">
        <v>31</v>
      </c>
      <c r="C35" s="44" t="s">
        <v>20</v>
      </c>
      <c r="D35" s="40"/>
      <c r="E35" s="40"/>
      <c r="F35" s="67">
        <f>G34+1</f>
        <v>45938</v>
      </c>
      <c r="G35" s="67">
        <f>F35+2</f>
        <v>45940</v>
      </c>
      <c r="H35" s="67"/>
      <c r="I35" s="34" t="s">
        <v>75</v>
      </c>
      <c r="J35" s="68">
        <f t="shared" si="1"/>
        <v>3</v>
      </c>
      <c r="K35" s="35"/>
    </row>
    <row r="36" spans="1:11" s="26" customFormat="1" ht="29.25" customHeight="1" x14ac:dyDescent="0.25">
      <c r="A36" s="54">
        <v>4.4000000000000004</v>
      </c>
      <c r="B36" s="46" t="s">
        <v>32</v>
      </c>
      <c r="C36" s="44" t="s">
        <v>20</v>
      </c>
      <c r="D36" s="40"/>
      <c r="E36" s="40"/>
      <c r="F36" s="67">
        <f>G35+1</f>
        <v>45941</v>
      </c>
      <c r="G36" s="67">
        <f>F36</f>
        <v>45941</v>
      </c>
      <c r="H36" s="67"/>
      <c r="I36" s="34" t="s">
        <v>75</v>
      </c>
      <c r="J36" s="68">
        <f t="shared" si="1"/>
        <v>1</v>
      </c>
      <c r="K36" s="35"/>
    </row>
    <row r="37" spans="1:11" s="26" customFormat="1" ht="28.5" customHeight="1" x14ac:dyDescent="0.25">
      <c r="A37" s="54">
        <v>5</v>
      </c>
      <c r="B37" s="47" t="s">
        <v>62</v>
      </c>
      <c r="C37" s="37"/>
      <c r="D37" s="38"/>
      <c r="E37" s="38"/>
      <c r="F37" s="69">
        <f>MIN(F38:F41)</f>
        <v>45922</v>
      </c>
      <c r="G37" s="69">
        <f>MAX(G38:G41)</f>
        <v>45933</v>
      </c>
      <c r="H37" s="69"/>
      <c r="I37" s="37"/>
      <c r="J37" s="66">
        <f t="shared" si="1"/>
        <v>12</v>
      </c>
      <c r="K37" s="39"/>
    </row>
    <row r="38" spans="1:11" s="26" customFormat="1" ht="33.6" customHeight="1" x14ac:dyDescent="0.25">
      <c r="A38" s="54">
        <v>5.0999999999999996</v>
      </c>
      <c r="B38" s="46" t="s">
        <v>63</v>
      </c>
      <c r="C38" s="44" t="s">
        <v>76</v>
      </c>
      <c r="D38" s="41"/>
      <c r="E38" s="40"/>
      <c r="F38" s="67">
        <v>45922</v>
      </c>
      <c r="G38" s="67">
        <v>45925</v>
      </c>
      <c r="H38" s="67"/>
      <c r="I38" s="48" t="s">
        <v>68</v>
      </c>
      <c r="J38" s="68">
        <f t="shared" si="1"/>
        <v>4</v>
      </c>
      <c r="K38" s="35"/>
    </row>
    <row r="39" spans="1:11" s="26" customFormat="1" ht="28.5" customHeight="1" x14ac:dyDescent="0.25">
      <c r="A39" s="54">
        <v>5.2</v>
      </c>
      <c r="B39" s="46" t="s">
        <v>62</v>
      </c>
      <c r="C39" s="44" t="s">
        <v>87</v>
      </c>
      <c r="D39" s="40"/>
      <c r="E39" s="40"/>
      <c r="F39" s="67">
        <v>45924</v>
      </c>
      <c r="G39" s="67">
        <v>45929</v>
      </c>
      <c r="H39" s="67"/>
      <c r="I39" s="48" t="s">
        <v>75</v>
      </c>
      <c r="J39" s="68">
        <f t="shared" si="1"/>
        <v>6</v>
      </c>
      <c r="K39" s="35"/>
    </row>
    <row r="40" spans="1:11" s="26" customFormat="1" ht="28.5" customHeight="1" x14ac:dyDescent="0.25">
      <c r="A40" s="54">
        <v>5.3</v>
      </c>
      <c r="B40" s="46" t="s">
        <v>64</v>
      </c>
      <c r="C40" s="44" t="s">
        <v>76</v>
      </c>
      <c r="D40" s="40"/>
      <c r="E40" s="40"/>
      <c r="F40" s="67">
        <v>45922</v>
      </c>
      <c r="G40" s="67">
        <v>45922</v>
      </c>
      <c r="H40" s="67">
        <v>45922</v>
      </c>
      <c r="I40" s="48" t="s">
        <v>67</v>
      </c>
      <c r="J40" s="68">
        <f t="shared" si="1"/>
        <v>1</v>
      </c>
      <c r="K40" s="35"/>
    </row>
    <row r="41" spans="1:11" s="26" customFormat="1" ht="28.5" customHeight="1" x14ac:dyDescent="0.25">
      <c r="A41" s="54">
        <v>5.4</v>
      </c>
      <c r="B41" s="46" t="s">
        <v>65</v>
      </c>
      <c r="C41" s="44" t="s">
        <v>88</v>
      </c>
      <c r="D41" s="40"/>
      <c r="E41" s="40"/>
      <c r="F41" s="67">
        <v>45923</v>
      </c>
      <c r="G41" s="67">
        <v>45933</v>
      </c>
      <c r="H41" s="67"/>
      <c r="I41" s="48" t="s">
        <v>75</v>
      </c>
      <c r="J41" s="68">
        <f t="shared" si="1"/>
        <v>11</v>
      </c>
      <c r="K41" s="35"/>
    </row>
    <row r="42" spans="1:11" s="26" customFormat="1" ht="28.5" customHeight="1" x14ac:dyDescent="0.25">
      <c r="A42" s="47">
        <v>6</v>
      </c>
      <c r="B42" s="47" t="s">
        <v>33</v>
      </c>
      <c r="C42" s="37"/>
      <c r="D42" s="38"/>
      <c r="E42" s="38"/>
      <c r="F42" s="69">
        <f>MIN(F43:F47)</f>
        <v>45930</v>
      </c>
      <c r="G42" s="69">
        <f>MAX(G43:G47)</f>
        <v>45947</v>
      </c>
      <c r="H42" s="69"/>
      <c r="I42" s="37"/>
      <c r="J42" s="66">
        <f t="shared" si="1"/>
        <v>18</v>
      </c>
      <c r="K42" s="39"/>
    </row>
    <row r="43" spans="1:11" s="26" customFormat="1" ht="28.5" customHeight="1" x14ac:dyDescent="0.25">
      <c r="A43" s="54">
        <v>6.1</v>
      </c>
      <c r="B43" s="46" t="s">
        <v>34</v>
      </c>
      <c r="C43" s="44" t="s">
        <v>79</v>
      </c>
      <c r="D43" s="41"/>
      <c r="E43" s="40"/>
      <c r="F43" s="67">
        <v>45930</v>
      </c>
      <c r="G43" s="67">
        <f>F43+3</f>
        <v>45933</v>
      </c>
      <c r="H43" s="67"/>
      <c r="I43" s="48" t="s">
        <v>75</v>
      </c>
      <c r="J43" s="68">
        <f t="shared" si="1"/>
        <v>4</v>
      </c>
      <c r="K43" s="35"/>
    </row>
    <row r="44" spans="1:11" s="26" customFormat="1" ht="28.5" customHeight="1" x14ac:dyDescent="0.25">
      <c r="A44" s="54">
        <v>6.2</v>
      </c>
      <c r="B44" s="46" t="s">
        <v>35</v>
      </c>
      <c r="C44" s="35" t="s">
        <v>20</v>
      </c>
      <c r="D44" s="40"/>
      <c r="E44" s="40"/>
      <c r="F44" s="67">
        <f>G43+1</f>
        <v>45934</v>
      </c>
      <c r="G44" s="67">
        <f>F44+13</f>
        <v>45947</v>
      </c>
      <c r="H44" s="67"/>
      <c r="I44" s="48" t="s">
        <v>75</v>
      </c>
      <c r="J44" s="68">
        <f t="shared" si="1"/>
        <v>14</v>
      </c>
      <c r="K44" s="35"/>
    </row>
    <row r="45" spans="1:11" s="26" customFormat="1" ht="28.5" customHeight="1" x14ac:dyDescent="0.25">
      <c r="A45" s="54">
        <v>6.3</v>
      </c>
      <c r="B45" s="46" t="s">
        <v>36</v>
      </c>
      <c r="C45" s="44" t="s">
        <v>72</v>
      </c>
      <c r="D45" s="40"/>
      <c r="E45" s="40"/>
      <c r="F45" s="67">
        <v>45931</v>
      </c>
      <c r="G45" s="67">
        <f>F45+2</f>
        <v>45933</v>
      </c>
      <c r="H45" s="67"/>
      <c r="I45" s="48" t="s">
        <v>75</v>
      </c>
      <c r="J45" s="68">
        <f t="shared" si="1"/>
        <v>3</v>
      </c>
      <c r="K45" s="35"/>
    </row>
    <row r="46" spans="1:11" s="26" customFormat="1" ht="28.5" customHeight="1" x14ac:dyDescent="0.25">
      <c r="A46" s="54">
        <v>6.4</v>
      </c>
      <c r="B46" s="46" t="s">
        <v>37</v>
      </c>
      <c r="C46" s="44" t="s">
        <v>72</v>
      </c>
      <c r="D46" s="40"/>
      <c r="E46" s="40"/>
      <c r="F46" s="67">
        <f>G45+1</f>
        <v>45934</v>
      </c>
      <c r="G46" s="67">
        <f>F46+4</f>
        <v>45938</v>
      </c>
      <c r="H46" s="67"/>
      <c r="I46" s="48" t="s">
        <v>75</v>
      </c>
      <c r="J46" s="68">
        <f t="shared" si="1"/>
        <v>5</v>
      </c>
      <c r="K46" s="35"/>
    </row>
    <row r="47" spans="1:11" s="26" customFormat="1" ht="28.5" customHeight="1" x14ac:dyDescent="0.25">
      <c r="A47" s="54">
        <v>6.5</v>
      </c>
      <c r="B47" s="46" t="s">
        <v>38</v>
      </c>
      <c r="C47" s="44" t="s">
        <v>72</v>
      </c>
      <c r="D47" s="40"/>
      <c r="E47" s="40"/>
      <c r="F47" s="67">
        <f>G46+1</f>
        <v>45939</v>
      </c>
      <c r="G47" s="67">
        <f>F47+2</f>
        <v>45941</v>
      </c>
      <c r="H47" s="67"/>
      <c r="I47" s="48" t="s">
        <v>75</v>
      </c>
      <c r="J47" s="68">
        <f t="shared" si="1"/>
        <v>3</v>
      </c>
      <c r="K47" s="35"/>
    </row>
    <row r="48" spans="1:11" s="26" customFormat="1" ht="22.5" customHeight="1" x14ac:dyDescent="0.25">
      <c r="A48" s="47">
        <v>7</v>
      </c>
      <c r="B48" s="55" t="s">
        <v>40</v>
      </c>
      <c r="C48" s="37"/>
      <c r="D48" s="38"/>
      <c r="E48" s="38"/>
      <c r="F48" s="69">
        <f>MIN(F49,F54)</f>
        <v>45940</v>
      </c>
      <c r="G48" s="69">
        <f>MAX(G49:G54)</f>
        <v>45954</v>
      </c>
      <c r="H48" s="69"/>
      <c r="I48" s="72"/>
      <c r="J48" s="66">
        <f t="shared" si="1"/>
        <v>15</v>
      </c>
      <c r="K48" s="39"/>
    </row>
    <row r="49" spans="1:11" s="26" customFormat="1" ht="28.5" customHeight="1" x14ac:dyDescent="0.25">
      <c r="A49" s="54">
        <v>7.1</v>
      </c>
      <c r="B49" s="46" t="s">
        <v>41</v>
      </c>
      <c r="C49" s="44" t="s">
        <v>79</v>
      </c>
      <c r="D49" s="40"/>
      <c r="E49" s="40"/>
      <c r="F49" s="67">
        <v>45940</v>
      </c>
      <c r="G49" s="67">
        <f>F49+1</f>
        <v>45941</v>
      </c>
      <c r="H49" s="67"/>
      <c r="I49" s="48" t="s">
        <v>75</v>
      </c>
      <c r="J49" s="68">
        <f t="shared" si="1"/>
        <v>2</v>
      </c>
      <c r="K49" s="35"/>
    </row>
    <row r="50" spans="1:11" s="26" customFormat="1" ht="28.5" customHeight="1" x14ac:dyDescent="0.25">
      <c r="A50" s="54">
        <v>7.2</v>
      </c>
      <c r="B50" s="46" t="s">
        <v>42</v>
      </c>
      <c r="C50" s="44" t="s">
        <v>94</v>
      </c>
      <c r="D50" s="40"/>
      <c r="E50" s="40"/>
      <c r="F50" s="67">
        <f>G49+1</f>
        <v>45942</v>
      </c>
      <c r="G50" s="67">
        <f>F50+4</f>
        <v>45946</v>
      </c>
      <c r="H50" s="67"/>
      <c r="I50" s="48" t="s">
        <v>75</v>
      </c>
      <c r="J50" s="68">
        <f t="shared" si="1"/>
        <v>5</v>
      </c>
      <c r="K50" s="35"/>
    </row>
    <row r="51" spans="1:11" s="26" customFormat="1" ht="28.5" customHeight="1" x14ac:dyDescent="0.25">
      <c r="A51" s="54">
        <v>7.3</v>
      </c>
      <c r="B51" s="46" t="s">
        <v>92</v>
      </c>
      <c r="C51" s="35" t="s">
        <v>20</v>
      </c>
      <c r="D51" s="40"/>
      <c r="E51" s="40"/>
      <c r="F51" s="67">
        <f>G50+1</f>
        <v>45947</v>
      </c>
      <c r="G51" s="67">
        <f>F51+1</f>
        <v>45948</v>
      </c>
      <c r="H51" s="67"/>
      <c r="I51" s="48" t="s">
        <v>75</v>
      </c>
      <c r="J51" s="68">
        <f t="shared" si="1"/>
        <v>2</v>
      </c>
      <c r="K51" s="35"/>
    </row>
    <row r="52" spans="1:11" s="26" customFormat="1" ht="28.5" customHeight="1" x14ac:dyDescent="0.25">
      <c r="A52" s="54">
        <v>7.4</v>
      </c>
      <c r="B52" s="46" t="s">
        <v>93</v>
      </c>
      <c r="C52" s="35" t="s">
        <v>20</v>
      </c>
      <c r="D52" s="40"/>
      <c r="E52" s="40"/>
      <c r="F52" s="67">
        <f>G51+1</f>
        <v>45949</v>
      </c>
      <c r="G52" s="67">
        <f>F52+1</f>
        <v>45950</v>
      </c>
      <c r="H52" s="67"/>
      <c r="I52" s="48" t="s">
        <v>75</v>
      </c>
      <c r="J52" s="68">
        <f t="shared" si="1"/>
        <v>2</v>
      </c>
      <c r="K52" s="35"/>
    </row>
    <row r="53" spans="1:11" s="26" customFormat="1" ht="28.5" customHeight="1" x14ac:dyDescent="0.25">
      <c r="A53" s="54">
        <v>7.5</v>
      </c>
      <c r="B53" s="46" t="s">
        <v>43</v>
      </c>
      <c r="C53" s="35" t="s">
        <v>25</v>
      </c>
      <c r="D53" s="40"/>
      <c r="E53" s="40"/>
      <c r="F53" s="67">
        <f>G52+1</f>
        <v>45951</v>
      </c>
      <c r="G53" s="67">
        <f>F53+2</f>
        <v>45953</v>
      </c>
      <c r="H53" s="67"/>
      <c r="I53" s="48" t="s">
        <v>75</v>
      </c>
      <c r="J53" s="68">
        <f t="shared" si="1"/>
        <v>3</v>
      </c>
      <c r="K53" s="35"/>
    </row>
    <row r="54" spans="1:11" s="26" customFormat="1" ht="28.5" customHeight="1" x14ac:dyDescent="0.25">
      <c r="A54" s="54">
        <v>7.6</v>
      </c>
      <c r="B54" s="46" t="s">
        <v>44</v>
      </c>
      <c r="C54" s="44" t="s">
        <v>96</v>
      </c>
      <c r="D54" s="40"/>
      <c r="E54" s="40"/>
      <c r="F54" s="67">
        <f>G53+1</f>
        <v>45954</v>
      </c>
      <c r="G54" s="67">
        <f>F54+0</f>
        <v>45954</v>
      </c>
      <c r="H54" s="67"/>
      <c r="I54" s="48" t="s">
        <v>75</v>
      </c>
      <c r="J54" s="68">
        <f t="shared" si="1"/>
        <v>1</v>
      </c>
      <c r="K54" s="35"/>
    </row>
    <row r="55" spans="1:11" s="26" customFormat="1" ht="28.5" customHeight="1" x14ac:dyDescent="0.25">
      <c r="A55" s="47">
        <v>8</v>
      </c>
      <c r="B55" s="27" t="s">
        <v>45</v>
      </c>
      <c r="C55" s="37"/>
      <c r="D55" s="38"/>
      <c r="E55" s="38"/>
      <c r="F55" s="69">
        <f>MIN(F56:F58)</f>
        <v>45955</v>
      </c>
      <c r="G55" s="69">
        <f>MAX(G56:G58)</f>
        <v>45961</v>
      </c>
      <c r="H55" s="69"/>
      <c r="I55" s="37"/>
      <c r="J55" s="66">
        <f t="shared" si="1"/>
        <v>7</v>
      </c>
      <c r="K55" s="39"/>
    </row>
    <row r="56" spans="1:11" s="26" customFormat="1" ht="28.5" customHeight="1" x14ac:dyDescent="0.25">
      <c r="A56" s="54">
        <v>8.1</v>
      </c>
      <c r="B56" s="46" t="s">
        <v>46</v>
      </c>
      <c r="C56" s="44" t="s">
        <v>20</v>
      </c>
      <c r="D56" s="40"/>
      <c r="E56" s="40"/>
      <c r="F56" s="67">
        <v>45955</v>
      </c>
      <c r="G56" s="67">
        <f>F56+2</f>
        <v>45957</v>
      </c>
      <c r="H56" s="67"/>
      <c r="I56" s="46" t="s">
        <v>75</v>
      </c>
      <c r="J56" s="68">
        <f t="shared" si="1"/>
        <v>3</v>
      </c>
      <c r="K56" s="35"/>
    </row>
    <row r="57" spans="1:11" s="26" customFormat="1" ht="28.5" customHeight="1" x14ac:dyDescent="0.25">
      <c r="A57" s="54">
        <v>8.1999999999999993</v>
      </c>
      <c r="B57" s="46" t="s">
        <v>47</v>
      </c>
      <c r="C57" s="44" t="s">
        <v>72</v>
      </c>
      <c r="D57" s="40"/>
      <c r="E57" s="40"/>
      <c r="F57" s="67">
        <f>G56+1</f>
        <v>45958</v>
      </c>
      <c r="G57" s="67">
        <f>F57+3</f>
        <v>45961</v>
      </c>
      <c r="H57" s="67"/>
      <c r="I57" s="46" t="s">
        <v>75</v>
      </c>
      <c r="J57" s="68">
        <f t="shared" si="1"/>
        <v>4</v>
      </c>
      <c r="K57" s="35"/>
    </row>
    <row r="58" spans="1:11" s="26" customFormat="1" ht="28.5" customHeight="1" x14ac:dyDescent="0.25">
      <c r="A58" s="54">
        <v>8.3000000000000007</v>
      </c>
      <c r="B58" s="46" t="s">
        <v>48</v>
      </c>
      <c r="C58" s="44" t="s">
        <v>76</v>
      </c>
      <c r="D58" s="40"/>
      <c r="E58" s="40"/>
      <c r="F58" s="67">
        <f>G57</f>
        <v>45961</v>
      </c>
      <c r="G58" s="67">
        <f>F58</f>
        <v>45961</v>
      </c>
      <c r="H58" s="67"/>
      <c r="I58" s="46" t="s">
        <v>75</v>
      </c>
      <c r="J58" s="68">
        <f t="shared" si="1"/>
        <v>1</v>
      </c>
      <c r="K58" s="35"/>
    </row>
    <row r="59" spans="1:11" s="26" customFormat="1" ht="28.5" customHeight="1" x14ac:dyDescent="0.25">
      <c r="A59" s="47">
        <v>9</v>
      </c>
      <c r="B59" s="52" t="s">
        <v>49</v>
      </c>
      <c r="C59" s="42"/>
      <c r="D59" s="38"/>
      <c r="E59" s="38"/>
      <c r="F59" s="69">
        <f>MIN(F60:F62)</f>
        <v>45919</v>
      </c>
      <c r="G59" s="69">
        <f>MAX(G60:G62)</f>
        <v>45930</v>
      </c>
      <c r="H59" s="69"/>
      <c r="I59" s="52"/>
      <c r="J59" s="66">
        <f t="shared" si="1"/>
        <v>12</v>
      </c>
      <c r="K59" s="42"/>
    </row>
    <row r="60" spans="1:11" s="26" customFormat="1" ht="28.5" customHeight="1" x14ac:dyDescent="0.25">
      <c r="A60" s="54">
        <v>9.1</v>
      </c>
      <c r="B60" s="46" t="s">
        <v>50</v>
      </c>
      <c r="C60" s="44" t="s">
        <v>20</v>
      </c>
      <c r="D60" s="40"/>
      <c r="E60" s="40"/>
      <c r="F60" s="67">
        <v>45919</v>
      </c>
      <c r="G60" s="67">
        <v>45926</v>
      </c>
      <c r="H60" s="67"/>
      <c r="I60" s="46" t="s">
        <v>68</v>
      </c>
      <c r="J60" s="68">
        <f t="shared" si="1"/>
        <v>8</v>
      </c>
      <c r="K60" s="35"/>
    </row>
    <row r="61" spans="1:11" s="26" customFormat="1" ht="28.5" customHeight="1" x14ac:dyDescent="0.25">
      <c r="A61" s="54">
        <v>9.1999999999999993</v>
      </c>
      <c r="B61" s="46" t="s">
        <v>51</v>
      </c>
      <c r="C61" s="44" t="s">
        <v>76</v>
      </c>
      <c r="D61" s="40"/>
      <c r="E61" s="40"/>
      <c r="F61" s="67">
        <v>45928</v>
      </c>
      <c r="G61" s="67">
        <v>45930</v>
      </c>
      <c r="H61" s="67"/>
      <c r="I61" s="46" t="s">
        <v>75</v>
      </c>
      <c r="J61" s="68">
        <f t="shared" si="1"/>
        <v>3</v>
      </c>
      <c r="K61" s="44"/>
    </row>
    <row r="62" spans="1:11" s="26" customFormat="1" ht="28.5" customHeight="1" x14ac:dyDescent="0.25">
      <c r="A62" s="54">
        <v>9.3000000000000007</v>
      </c>
      <c r="B62" s="46" t="s">
        <v>52</v>
      </c>
      <c r="C62" s="44" t="s">
        <v>103</v>
      </c>
      <c r="D62" s="40"/>
      <c r="E62" s="40"/>
      <c r="F62" s="67">
        <v>45930</v>
      </c>
      <c r="G62" s="67">
        <v>45930</v>
      </c>
      <c r="H62" s="67"/>
      <c r="I62" s="46" t="s">
        <v>75</v>
      </c>
      <c r="J62" s="68">
        <f t="shared" si="1"/>
        <v>1</v>
      </c>
      <c r="K62" s="35"/>
    </row>
    <row r="63" spans="1:11" s="26" customFormat="1" ht="28.5" customHeight="1" x14ac:dyDescent="0.25">
      <c r="A63" s="54">
        <v>9.4</v>
      </c>
      <c r="B63" s="46" t="s">
        <v>89</v>
      </c>
      <c r="C63" s="45" t="s">
        <v>95</v>
      </c>
      <c r="D63" s="40"/>
      <c r="E63" s="40"/>
      <c r="F63" s="67">
        <v>45930</v>
      </c>
      <c r="G63" s="67">
        <v>45930</v>
      </c>
      <c r="H63" s="67"/>
      <c r="I63" s="46" t="s">
        <v>75</v>
      </c>
      <c r="J63" s="68">
        <f t="shared" si="1"/>
        <v>1</v>
      </c>
      <c r="K63" s="35"/>
    </row>
    <row r="64" spans="1:11" s="26" customFormat="1" ht="28.5" customHeight="1" x14ac:dyDescent="0.25">
      <c r="A64" s="54">
        <v>9.5</v>
      </c>
      <c r="B64" s="46" t="s">
        <v>90</v>
      </c>
      <c r="C64" s="44" t="s">
        <v>91</v>
      </c>
      <c r="D64" s="40"/>
      <c r="E64" s="40"/>
      <c r="F64" s="67">
        <v>45932</v>
      </c>
      <c r="G64" s="67">
        <v>45945</v>
      </c>
      <c r="H64" s="67"/>
      <c r="I64" s="46" t="s">
        <v>75</v>
      </c>
      <c r="J64" s="68">
        <f t="shared" si="1"/>
        <v>14</v>
      </c>
      <c r="K64" s="44"/>
    </row>
    <row r="65" spans="1:11" s="26" customFormat="1" ht="28.5" customHeight="1" x14ac:dyDescent="0.25">
      <c r="A65" s="27">
        <v>10</v>
      </c>
      <c r="B65" s="52" t="s">
        <v>53</v>
      </c>
      <c r="C65" s="42" t="s">
        <v>22</v>
      </c>
      <c r="D65" s="38"/>
      <c r="E65" s="38"/>
      <c r="F65" s="69">
        <v>45926</v>
      </c>
      <c r="G65" s="69">
        <v>45931</v>
      </c>
      <c r="H65" s="69"/>
      <c r="I65" s="55" t="s">
        <v>75</v>
      </c>
      <c r="J65" s="66">
        <f t="shared" si="1"/>
        <v>6</v>
      </c>
      <c r="K65" s="42"/>
    </row>
    <row r="66" spans="1:11" s="26" customFormat="1" ht="28.5" customHeight="1" x14ac:dyDescent="0.25">
      <c r="A66" s="27">
        <v>11</v>
      </c>
      <c r="B66" s="52" t="s">
        <v>54</v>
      </c>
      <c r="C66" s="42" t="s">
        <v>22</v>
      </c>
      <c r="D66" s="38"/>
      <c r="E66" s="38"/>
      <c r="F66" s="69">
        <v>45961</v>
      </c>
      <c r="G66" s="69">
        <v>45973</v>
      </c>
      <c r="H66" s="69"/>
      <c r="I66" s="55" t="s">
        <v>75</v>
      </c>
      <c r="J66" s="66">
        <f t="shared" si="1"/>
        <v>13</v>
      </c>
      <c r="K66" s="42"/>
    </row>
    <row r="67" spans="1:11" s="26" customFormat="1" ht="28.5" customHeight="1" x14ac:dyDescent="0.25">
      <c r="A67" s="43">
        <v>12</v>
      </c>
      <c r="B67" s="52" t="s">
        <v>55</v>
      </c>
      <c r="C67" s="42" t="s">
        <v>22</v>
      </c>
      <c r="D67" s="38"/>
      <c r="E67" s="38"/>
      <c r="F67" s="69">
        <v>45976</v>
      </c>
      <c r="G67" s="69">
        <v>45981</v>
      </c>
      <c r="H67" s="69"/>
      <c r="I67" s="55" t="s">
        <v>75</v>
      </c>
      <c r="J67" s="66">
        <f t="shared" si="1"/>
        <v>6</v>
      </c>
      <c r="K67" s="42"/>
    </row>
    <row r="68" spans="1:11" s="26" customFormat="1" ht="15.6" x14ac:dyDescent="0.25">
      <c r="A68" s="28" t="s">
        <v>56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28.5" customHeight="1" x14ac:dyDescent="0.25"/>
    <row r="70" spans="1:11" hidden="1" x14ac:dyDescent="0.25">
      <c r="B70" s="30" t="s">
        <v>57</v>
      </c>
      <c r="C70" s="30"/>
      <c r="D70" s="30"/>
      <c r="E70" s="30"/>
      <c r="F70" s="30" t="s">
        <v>57</v>
      </c>
      <c r="G70" s="30" t="s">
        <v>57</v>
      </c>
      <c r="H70" s="30"/>
      <c r="I70" s="30" t="s">
        <v>57</v>
      </c>
      <c r="J70" s="31" t="s">
        <v>57</v>
      </c>
      <c r="K70" s="31"/>
    </row>
  </sheetData>
  <mergeCells count="3">
    <mergeCell ref="J2:K4"/>
    <mergeCell ref="F4:G4"/>
    <mergeCell ref="F5:G5"/>
  </mergeCells>
  <conditionalFormatting sqref="D18:E18 D26:E26 D34:E67 D29:E32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{26C6E511-C72E-49EE-8B1A-469242CB7CEE}</x14:id>
        </ext>
      </extLst>
    </cfRule>
  </conditionalFormatting>
  <conditionalFormatting sqref="E33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{CC4DD63B-7035-4940-8D26-8CCDABFBC6F4}</x14:id>
        </ext>
      </extLst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F6" xr:uid="{4E012FA9-3125-4434-A11B-B19397B74922}">
      <formula1>1</formula1>
    </dataValidation>
  </dataValidations>
  <pageMargins left="0.21" right="0.17" top="0.18" bottom="0.28999999999999998" header="0.17" footer="0.3"/>
  <pageSetup scale="57" fitToHeight="0" orientation="portrait" r:id="rId1"/>
  <headerFooter scaleWithDoc="0">
    <oddFooter>&amp;C&amp;"Microsoft Sans Serif,Bold Italic"&amp;10Restricted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0</xdr:colOff>
                    <xdr:row>6</xdr:row>
                    <xdr:rowOff>30480</xdr:rowOff>
                  </from>
                  <to>
                    <xdr:col>6</xdr:col>
                    <xdr:colOff>541020</xdr:colOff>
                    <xdr:row>6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6E511-C72E-49EE-8B1A-469242CB7C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D18:E18 D26:E26 D34:E67 D29:E32</xm:sqref>
        </x14:conditionalFormatting>
        <x14:conditionalFormatting xmlns:xm="http://schemas.microsoft.com/office/excel/2006/main">
          <x14:cfRule type="dataBar" id="{CC4DD63B-7035-4940-8D26-8CCDABFBC6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a447e448-a493-4619-ba86-ed81860d58b3</TitusGUID>
  <TitusMetadata xmlns="">eyJucyI6Imh0dHA6XC9cL3d3dy50aXR1cy5jb21cL25zXC9CT00iLCJwcm9wcyI6W3sibiI6IkNsYXNzaWZpY2F0aW9uIiwidmFscyI6W3sidmFsdWUiOiIjUmVzdHJpY3RlZCMifV19XX0=</TitusMetadata>
</titus>
</file>

<file path=customXml/itemProps1.xml><?xml version="1.0" encoding="utf-8"?>
<ds:datastoreItem xmlns:ds="http://schemas.openxmlformats.org/officeDocument/2006/customXml" ds:itemID="{330F7725-7107-4627-89AD-5DD32A5A977C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PROJECT PLAN - PHASE 1</vt:lpstr>
      <vt:lpstr>'PROJECT PLAN - PHASE 1'!Print_Area</vt:lpstr>
      <vt:lpstr>'PROJECT PLAN - PHASE 1'!Print_Titles</vt:lpstr>
      <vt:lpstr>'PROJECT PLAN - PHASE 1'!task_end</vt:lpstr>
      <vt:lpstr>'PROJECT PLAN - PHASE 1'!task_start</vt:lpstr>
      <vt:lpstr>'PROJECT PLAN - PHASE 1'!today</vt:lpstr>
    </vt:vector>
  </TitlesOfParts>
  <Company>Bank of Maharashtra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KUMAR</dc:creator>
  <cp:lastModifiedBy>SUMEET KUMAR</cp:lastModifiedBy>
  <cp:lastPrinted>2025-09-22T09:02:37Z</cp:lastPrinted>
  <dcterms:created xsi:type="dcterms:W3CDTF">2025-09-22T06:22:45Z</dcterms:created>
  <dcterms:modified xsi:type="dcterms:W3CDTF">2025-09-29T12:36:07Z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a447e448-a493-4619-ba86-ed81860d58b3</vt:lpwstr>
  </property>
  <property fmtid="{D5CDD505-2E9C-101B-9397-08002B2CF9AE}" pid="3" name="Classification">
    <vt:lpwstr>#Restricted#</vt:lpwstr>
  </property>
</Properties>
</file>