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3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732" documentId="11_9CE3B257204E4608A3114BA0DBEEB0FB84A00595" xr6:coauthVersionLast="47" xr6:coauthVersionMax="47" xr10:uidLastSave="{128E789D-9262-4890-912C-170AF6A4907E}"/>
  <bookViews>
    <workbookView xWindow="0" yWindow="0" windowWidth="2350" windowHeight="0" firstSheet="1" activeTab="2" xr2:uid="{00000000-000D-0000-FFFF-FFFF00000000}"/>
  </bookViews>
  <sheets>
    <sheet name="M25_Disability" sheetId="1" r:id="rId1"/>
    <sheet name="London_Disability" sheetId="2" r:id="rId2"/>
    <sheet name="Analys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R6" i="2"/>
  <c r="R5" i="2"/>
  <c r="Q5" i="2"/>
  <c r="R4" i="2"/>
  <c r="Q4" i="2"/>
  <c r="R30" i="2"/>
  <c r="Q30" i="2"/>
  <c r="R3" i="2"/>
  <c r="R29" i="2"/>
  <c r="Q3" i="2"/>
  <c r="P29" i="2"/>
  <c r="P3" i="2"/>
  <c r="R28" i="2"/>
  <c r="R2" i="2"/>
  <c r="S25" i="2"/>
  <c r="R27" i="2"/>
  <c r="Q27" i="2"/>
  <c r="P27" i="2"/>
  <c r="S24" i="2"/>
  <c r="R26" i="2"/>
  <c r="Q26" i="2"/>
  <c r="P26" i="2"/>
  <c r="R25" i="2"/>
  <c r="Q25" i="2"/>
  <c r="P25" i="2"/>
  <c r="R24" i="2"/>
  <c r="Q24" i="2"/>
  <c r="P24" i="2"/>
  <c r="R2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<sst xmlns="http://schemas.openxmlformats.org/spreadsheetml/2006/main" count="162" uniqueCount="143">
  <si>
    <t>Region</t>
  </si>
  <si>
    <t>Total_Population</t>
  </si>
  <si>
    <t>Sight_Loss_Population</t>
  </si>
  <si>
    <t>Pct_sight_loss</t>
  </si>
  <si>
    <t>Registered_Blind</t>
  </si>
  <si>
    <t>Certificate</t>
  </si>
  <si>
    <t>Sight_Loss_Cost (£)</t>
  </si>
  <si>
    <t>Pct_Disabled_Health</t>
  </si>
  <si>
    <t>Increase_2030</t>
  </si>
  <si>
    <t>0_to_4_pop</t>
  </si>
  <si>
    <t>5_to_17_pop</t>
  </si>
  <si>
    <t>18_to_29_pop</t>
  </si>
  <si>
    <t>Pct_More_Young_Eng_Avg</t>
  </si>
  <si>
    <t>Employment_Gap_Long_Term_Health</t>
  </si>
  <si>
    <t>Pct_Most_Deprived</t>
  </si>
  <si>
    <t>Sight_Loss_Pop_0_to_25</t>
  </si>
  <si>
    <t>Learning_Disability_And_Vision_Impairment</t>
  </si>
  <si>
    <t>Hearing_Impaired</t>
  </si>
  <si>
    <t>Dual_Sensory_Loss</t>
  </si>
  <si>
    <t>Vision_plus_Physical</t>
  </si>
  <si>
    <t>Vision_plus_Mental_Health</t>
  </si>
  <si>
    <t>Bedford</t>
  </si>
  <si>
    <r>
      <t>685</t>
    </r>
    <r>
      <rPr>
        <sz val="20"/>
        <color rgb="FF000000"/>
        <rFont val="Arial"/>
        <family val="2"/>
      </rPr>
      <t> </t>
    </r>
  </si>
  <si>
    <t>11460 </t>
  </si>
  <si>
    <t>Bracknell Forest</t>
  </si>
  <si>
    <r>
      <t>46</t>
    </r>
    <r>
      <rPr>
        <sz val="20"/>
        <color rgb="FF000000"/>
        <rFont val="Arial"/>
        <family val="2"/>
      </rPr>
      <t> </t>
    </r>
  </si>
  <si>
    <t>7267 </t>
  </si>
  <si>
    <t>21117 </t>
  </si>
  <si>
    <t>16229 </t>
  </si>
  <si>
    <t>Buckinghamshire</t>
  </si>
  <si>
    <r>
      <t>234</t>
    </r>
    <r>
      <rPr>
        <sz val="20"/>
        <color rgb="FF000000"/>
        <rFont val="Arial"/>
        <family val="2"/>
      </rPr>
      <t> </t>
    </r>
  </si>
  <si>
    <t>2295 </t>
  </si>
  <si>
    <t>32239 </t>
  </si>
  <si>
    <t>93495 </t>
  </si>
  <si>
    <t>63859 </t>
  </si>
  <si>
    <t>N/A</t>
  </si>
  <si>
    <t>Central Bedfordshire</t>
  </si>
  <si>
    <t>1085 </t>
  </si>
  <si>
    <r>
      <t>99</t>
    </r>
    <r>
      <rPr>
        <sz val="20"/>
        <color rgb="FF000000"/>
        <rFont val="Arial"/>
        <family val="2"/>
      </rPr>
      <t> </t>
    </r>
  </si>
  <si>
    <t>17971 </t>
  </si>
  <si>
    <t>45694 </t>
  </si>
  <si>
    <t>35654 </t>
  </si>
  <si>
    <t>East Sussex</t>
  </si>
  <si>
    <r>
      <t>324</t>
    </r>
    <r>
      <rPr>
        <sz val="20"/>
        <color rgb="FF000000"/>
        <rFont val="Arial"/>
        <family val="2"/>
      </rPr>
      <t> </t>
    </r>
  </si>
  <si>
    <t>26591 </t>
  </si>
  <si>
    <t>79747 </t>
  </si>
  <si>
    <t>63562 </t>
  </si>
  <si>
    <t>Essex</t>
  </si>
  <si>
    <t>5145 </t>
  </si>
  <si>
    <t>85618 </t>
  </si>
  <si>
    <t>228545 </t>
  </si>
  <si>
    <t>198484 </t>
  </si>
  <si>
    <t>Hampshire</t>
  </si>
  <si>
    <t>7565 </t>
  </si>
  <si>
    <r>
      <t>611</t>
    </r>
    <r>
      <rPr>
        <sz val="20"/>
        <color rgb="FF000000"/>
        <rFont val="Arial"/>
        <family val="2"/>
      </rPr>
      <t> </t>
    </r>
  </si>
  <si>
    <t>169566 </t>
  </si>
  <si>
    <t>Hertfordshire</t>
  </si>
  <si>
    <t>6695 </t>
  </si>
  <si>
    <r>
      <t>486</t>
    </r>
    <r>
      <rPr>
        <sz val="20"/>
        <color rgb="FF000000"/>
        <rFont val="Arial"/>
        <family val="2"/>
      </rPr>
      <t> </t>
    </r>
  </si>
  <si>
    <t>73714 </t>
  </si>
  <si>
    <t>198844 </t>
  </si>
  <si>
    <t>156294 </t>
  </si>
  <si>
    <t>Kent</t>
  </si>
  <si>
    <t>7435 </t>
  </si>
  <si>
    <r>
      <t>532</t>
    </r>
    <r>
      <rPr>
        <sz val="20"/>
        <color rgb="FF000000"/>
        <rFont val="Arial"/>
        <family val="2"/>
      </rPr>
      <t> </t>
    </r>
  </si>
  <si>
    <t>214300 </t>
  </si>
  <si>
    <t>London</t>
  </si>
  <si>
    <t>2795 </t>
  </si>
  <si>
    <t>1517213 </t>
  </si>
  <si>
    <t>Luton</t>
  </si>
  <si>
    <t>1095 </t>
  </si>
  <si>
    <r>
      <t>47</t>
    </r>
    <r>
      <rPr>
        <sz val="20"/>
        <color rgb="FF000000"/>
        <rFont val="Arial"/>
        <family val="2"/>
      </rPr>
      <t> </t>
    </r>
  </si>
  <si>
    <t>17208 </t>
  </si>
  <si>
    <t>40279 </t>
  </si>
  <si>
    <t>32499 </t>
  </si>
  <si>
    <t>Reading</t>
  </si>
  <si>
    <t>25720 </t>
  </si>
  <si>
    <t>32299 </t>
  </si>
  <si>
    <t>Slough</t>
  </si>
  <si>
    <t>Surrey</t>
  </si>
  <si>
    <r>
      <t>430</t>
    </r>
    <r>
      <rPr>
        <sz val="20"/>
        <color rgb="FF000000"/>
        <rFont val="Arial"/>
        <family val="2"/>
      </rPr>
      <t> </t>
    </r>
  </si>
  <si>
    <t>194314 </t>
  </si>
  <si>
    <t>156185 </t>
  </si>
  <si>
    <t>West Berkshire</t>
  </si>
  <si>
    <r>
      <t>745</t>
    </r>
    <r>
      <rPr>
        <sz val="20"/>
        <color rgb="FF000000"/>
        <rFont val="Arial"/>
        <family val="2"/>
      </rPr>
      <t> </t>
    </r>
  </si>
  <si>
    <r>
      <t>65</t>
    </r>
    <r>
      <rPr>
        <sz val="20"/>
        <color rgb="FF000000"/>
        <rFont val="Arial"/>
        <family val="2"/>
      </rPr>
      <t> </t>
    </r>
  </si>
  <si>
    <t>26794 </t>
  </si>
  <si>
    <t>West Sussex</t>
  </si>
  <si>
    <r>
      <t>352</t>
    </r>
    <r>
      <rPr>
        <sz val="20"/>
        <color rgb="FF000000"/>
        <rFont val="Arial"/>
        <family val="2"/>
      </rPr>
      <t> </t>
    </r>
  </si>
  <si>
    <t>46159 </t>
  </si>
  <si>
    <t>129948 </t>
  </si>
  <si>
    <t>Windsor and Maidenhead</t>
  </si>
  <si>
    <r>
      <t>75</t>
    </r>
    <r>
      <rPr>
        <sz val="20"/>
        <color rgb="FF000000"/>
        <rFont val="Arial"/>
        <family val="2"/>
      </rPr>
      <t> </t>
    </r>
  </si>
  <si>
    <r>
      <t>71</t>
    </r>
    <r>
      <rPr>
        <sz val="20"/>
        <color rgb="FF000000"/>
        <rFont val="Arial"/>
        <family val="2"/>
      </rPr>
      <t> </t>
    </r>
  </si>
  <si>
    <t>8615 </t>
  </si>
  <si>
    <t>26113 </t>
  </si>
  <si>
    <t>16744 </t>
  </si>
  <si>
    <t>Wokingham</t>
  </si>
  <si>
    <r>
      <t>575</t>
    </r>
    <r>
      <rPr>
        <sz val="20"/>
        <color rgb="FF000000"/>
        <rFont val="Arial"/>
        <family val="2"/>
      </rPr>
      <t> </t>
    </r>
  </si>
  <si>
    <r>
      <t>62</t>
    </r>
    <r>
      <rPr>
        <sz val="20"/>
        <color rgb="FF000000"/>
        <rFont val="Arial"/>
        <family val="2"/>
      </rPr>
      <t> </t>
    </r>
  </si>
  <si>
    <t>Pop_Sight_Loss_2030</t>
  </si>
  <si>
    <t>Employment_Gap_Long_Term_Health
(%)</t>
  </si>
  <si>
    <t>Barking and Dagenham</t>
  </si>
  <si>
    <t>Barnet</t>
  </si>
  <si>
    <t>A</t>
  </si>
  <si>
    <t>Bexley</t>
  </si>
  <si>
    <t>Brent</t>
  </si>
  <si>
    <t>Bromley</t>
  </si>
  <si>
    <t>Camden</t>
  </si>
  <si>
    <t>14,108 </t>
  </si>
  <si>
    <t>38,299 </t>
  </si>
  <si>
    <t>59,808 </t>
  </si>
  <si>
    <t>Croydon</t>
  </si>
  <si>
    <t>F</t>
  </si>
  <si>
    <t>Ealing</t>
  </si>
  <si>
    <t>Enfield</t>
  </si>
  <si>
    <t>Greenwich</t>
  </si>
  <si>
    <t>Hackney</t>
  </si>
  <si>
    <t>Hammersith and Fulham</t>
  </si>
  <si>
    <t>K</t>
  </si>
  <si>
    <t>Haringey</t>
  </si>
  <si>
    <t>Harrow</t>
  </si>
  <si>
    <t>Havering</t>
  </si>
  <si>
    <t>Hillingdon</t>
  </si>
  <si>
    <t>Hounslow</t>
  </si>
  <si>
    <t>E</t>
  </si>
  <si>
    <t>Islington</t>
  </si>
  <si>
    <t>Kensington and Chelsea</t>
  </si>
  <si>
    <t>Kingston upon Thames</t>
  </si>
  <si>
    <t>Lambeth</t>
  </si>
  <si>
    <t>Lewisham</t>
  </si>
  <si>
    <t>Merton</t>
  </si>
  <si>
    <t>R</t>
  </si>
  <si>
    <t>Newham</t>
  </si>
  <si>
    <t>Redbridge</t>
  </si>
  <si>
    <t>Richmond upon Thames</t>
  </si>
  <si>
    <t>Southwark</t>
  </si>
  <si>
    <t>Sutton</t>
  </si>
  <si>
    <t>S</t>
  </si>
  <si>
    <t>Tower Hamlets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</si>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</sst>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>
    <font>
      <sz val="11"/>
      <color theme="1"/>
      <name val="Calibri"/>
      <family val="2"/>
      <scheme val="minor"/>
    </font>
    <font>
      <sz val="2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 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3" fontId="2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164" fontId="0" fillId="0" borderId="0" xfId="0" applyNumberFormat="1" applyAlignment="1">
      <alignment horizontal="left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zoomScale="115" zoomScaleNormal="115" workbookViewId="0">
      <selection activeCell="U1" sqref="A1:U1"/>
    </sheetView>
  </sheetViews>
  <sheetFormatPr defaultRowHeight="14.45"/>
  <cols>
    <col min="1" max="1" width="22.85546875" customWidth="1"/>
    <col min="2" max="2" width="17.140625" customWidth="1"/>
    <col min="3" max="3" width="22.140625" customWidth="1"/>
    <col min="4" max="4" width="19.28515625" customWidth="1"/>
    <col min="5" max="5" width="16" customWidth="1"/>
    <col min="6" max="6" width="9.5703125" customWidth="1"/>
    <col min="7" max="7" width="19.85546875" customWidth="1"/>
    <col min="8" max="8" width="17.85546875" customWidth="1"/>
    <col min="9" max="9" width="13.7109375" customWidth="1"/>
    <col min="10" max="10" width="11.140625" customWidth="1"/>
    <col min="11" max="11" width="12.42578125" customWidth="1"/>
    <col min="12" max="12" width="13.42578125" customWidth="1"/>
    <col min="13" max="13" width="23.85546875" customWidth="1"/>
    <col min="14" max="14" width="32.140625" customWidth="1"/>
    <col min="15" max="15" width="18.85546875" customWidth="1"/>
    <col min="16" max="16" width="24.140625" customWidth="1"/>
    <col min="17" max="17" width="38.140625" customWidth="1"/>
    <col min="18" max="19" width="17.7109375" customWidth="1"/>
    <col min="20" max="20" width="19.140625" customWidth="1"/>
    <col min="21" max="21" width="25.5703125" customWidth="1"/>
  </cols>
  <sheetData>
    <row r="1" spans="1:2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4.95">
      <c r="A2" s="1" t="s">
        <v>21</v>
      </c>
      <c r="B2" s="2">
        <v>173292</v>
      </c>
      <c r="C2" s="3">
        <v>5690</v>
      </c>
      <c r="D2" s="2">
        <f>(C2/B2)*100</f>
        <v>3.2834752902615243</v>
      </c>
      <c r="E2" s="2" t="s">
        <v>22</v>
      </c>
      <c r="F2" s="2">
        <v>72</v>
      </c>
      <c r="G2" s="2">
        <v>71060000</v>
      </c>
      <c r="H2" s="2">
        <v>16</v>
      </c>
      <c r="I2" s="2">
        <v>27</v>
      </c>
      <c r="J2" s="2" t="s">
        <v>23</v>
      </c>
      <c r="K2" s="2">
        <v>29229</v>
      </c>
      <c r="L2" s="2">
        <v>22047</v>
      </c>
      <c r="M2" s="2">
        <v>0</v>
      </c>
      <c r="N2" s="2">
        <v>14</v>
      </c>
      <c r="O2" s="2">
        <v>4</v>
      </c>
      <c r="P2" s="2">
        <v>110</v>
      </c>
      <c r="Q2" s="2">
        <v>270</v>
      </c>
      <c r="R2" s="2">
        <v>18510</v>
      </c>
      <c r="S2" s="2">
        <v>1110</v>
      </c>
      <c r="T2" s="2">
        <v>115</v>
      </c>
      <c r="U2" s="2">
        <v>20</v>
      </c>
    </row>
    <row r="3" spans="1:21" ht="24.95">
      <c r="A3" s="1" t="s">
        <v>24</v>
      </c>
      <c r="B3" s="2">
        <v>122549</v>
      </c>
      <c r="C3" s="3">
        <v>3360</v>
      </c>
      <c r="D3" s="2">
        <f t="shared" ref="D3:D19" si="0">(C3/B3)*100</f>
        <v>2.7417604386816703</v>
      </c>
      <c r="E3" s="2">
        <v>375</v>
      </c>
      <c r="F3" s="2" t="s">
        <v>25</v>
      </c>
      <c r="G3" s="2">
        <v>42050000</v>
      </c>
      <c r="H3" s="2">
        <v>12</v>
      </c>
      <c r="I3" s="2">
        <v>24</v>
      </c>
      <c r="J3" s="2" t="s">
        <v>26</v>
      </c>
      <c r="K3" s="2" t="s">
        <v>27</v>
      </c>
      <c r="L3" s="2" t="s">
        <v>28</v>
      </c>
      <c r="M3" s="2">
        <v>-1</v>
      </c>
      <c r="N3" s="2">
        <v>3</v>
      </c>
      <c r="O3" s="2">
        <v>0</v>
      </c>
      <c r="P3" s="2">
        <v>75</v>
      </c>
      <c r="Q3" s="2">
        <v>190</v>
      </c>
      <c r="R3" s="2">
        <v>11130</v>
      </c>
      <c r="S3" s="2">
        <v>660</v>
      </c>
      <c r="T3" s="2">
        <v>50</v>
      </c>
      <c r="U3" s="2">
        <v>0</v>
      </c>
    </row>
    <row r="4" spans="1:21" ht="24.95">
      <c r="A4" s="1" t="s">
        <v>29</v>
      </c>
      <c r="B4" s="2">
        <v>543973</v>
      </c>
      <c r="C4" s="3">
        <v>19000</v>
      </c>
      <c r="D4" s="2">
        <f t="shared" si="0"/>
        <v>3.4928204157191627</v>
      </c>
      <c r="E4" s="2" t="s">
        <v>30</v>
      </c>
      <c r="F4" s="2" t="s">
        <v>31</v>
      </c>
      <c r="G4" s="2">
        <v>236800000</v>
      </c>
      <c r="H4" s="2">
        <v>13</v>
      </c>
      <c r="I4" s="2">
        <v>25</v>
      </c>
      <c r="J4" s="2" t="s">
        <v>32</v>
      </c>
      <c r="K4" s="2" t="s">
        <v>33</v>
      </c>
      <c r="L4" s="2" t="s">
        <v>34</v>
      </c>
      <c r="M4" s="2">
        <v>-2</v>
      </c>
      <c r="N4" s="5" t="s">
        <v>35</v>
      </c>
      <c r="O4" s="2">
        <v>0</v>
      </c>
      <c r="P4" s="2">
        <v>335</v>
      </c>
      <c r="Q4" s="2">
        <v>860</v>
      </c>
      <c r="R4" s="2">
        <v>61560</v>
      </c>
      <c r="S4" s="2">
        <v>5090</v>
      </c>
      <c r="T4" s="2">
        <v>125</v>
      </c>
      <c r="U4" s="2">
        <v>15</v>
      </c>
    </row>
    <row r="5" spans="1:21" ht="24.95">
      <c r="A5" s="1" t="s">
        <v>36</v>
      </c>
      <c r="B5" s="2">
        <v>288648</v>
      </c>
      <c r="C5" s="3">
        <v>9180</v>
      </c>
      <c r="D5" s="2">
        <f t="shared" si="0"/>
        <v>3.1803442254926413</v>
      </c>
      <c r="E5" s="2" t="s">
        <v>37</v>
      </c>
      <c r="F5" s="2" t="s">
        <v>38</v>
      </c>
      <c r="G5" s="2">
        <v>110400000</v>
      </c>
      <c r="H5" s="2">
        <v>14</v>
      </c>
      <c r="I5" s="2">
        <v>27</v>
      </c>
      <c r="J5" s="2" t="s">
        <v>39</v>
      </c>
      <c r="K5" s="2" t="s">
        <v>40</v>
      </c>
      <c r="L5" s="2" t="s">
        <v>41</v>
      </c>
      <c r="M5" s="2">
        <v>-3</v>
      </c>
      <c r="N5" s="2">
        <v>9</v>
      </c>
      <c r="O5" s="2">
        <v>0</v>
      </c>
      <c r="P5" s="2">
        <v>170</v>
      </c>
      <c r="Q5" s="2">
        <v>460</v>
      </c>
      <c r="R5" s="2">
        <v>30540</v>
      </c>
      <c r="S5" s="2">
        <v>1780</v>
      </c>
      <c r="T5" s="2">
        <v>350</v>
      </c>
      <c r="U5" s="2">
        <v>25</v>
      </c>
    </row>
    <row r="6" spans="1:21" ht="24.95">
      <c r="A6" s="1" t="s">
        <v>42</v>
      </c>
      <c r="B6" s="2">
        <v>557229</v>
      </c>
      <c r="C6" s="3">
        <v>25400</v>
      </c>
      <c r="D6" s="2">
        <f t="shared" si="0"/>
        <v>4.5582695803700091</v>
      </c>
      <c r="E6" s="2">
        <v>2935</v>
      </c>
      <c r="F6" s="2" t="s">
        <v>43</v>
      </c>
      <c r="G6" s="2">
        <v>325700000</v>
      </c>
      <c r="H6" s="2">
        <v>20</v>
      </c>
      <c r="I6" s="2">
        <v>26</v>
      </c>
      <c r="J6" s="2" t="s">
        <v>44</v>
      </c>
      <c r="K6" s="2" t="s">
        <v>45</v>
      </c>
      <c r="L6" s="2" t="s">
        <v>46</v>
      </c>
      <c r="M6" s="2">
        <v>-7</v>
      </c>
      <c r="N6" s="2">
        <v>10</v>
      </c>
      <c r="O6" s="2">
        <v>7</v>
      </c>
      <c r="P6" s="2">
        <v>285</v>
      </c>
      <c r="Q6" s="2">
        <v>950</v>
      </c>
      <c r="R6" s="2">
        <v>81070</v>
      </c>
      <c r="S6" s="2">
        <v>4840</v>
      </c>
      <c r="T6" s="2">
        <v>2105</v>
      </c>
      <c r="U6" s="2">
        <v>200</v>
      </c>
    </row>
    <row r="7" spans="1:21">
      <c r="A7" s="1" t="s">
        <v>47</v>
      </c>
      <c r="B7" s="2">
        <v>1489189</v>
      </c>
      <c r="C7" s="3">
        <v>53700</v>
      </c>
      <c r="D7" s="2">
        <f t="shared" si="0"/>
        <v>3.6059895688190013</v>
      </c>
      <c r="E7" s="2" t="s">
        <v>48</v>
      </c>
      <c r="F7" s="2">
        <v>474</v>
      </c>
      <c r="G7" s="2">
        <v>690600000</v>
      </c>
      <c r="H7" s="2">
        <v>17</v>
      </c>
      <c r="I7" s="2">
        <v>25</v>
      </c>
      <c r="J7" s="2" t="s">
        <v>49</v>
      </c>
      <c r="K7" s="2" t="s">
        <v>50</v>
      </c>
      <c r="L7" s="2" t="s">
        <v>51</v>
      </c>
      <c r="M7" s="2">
        <v>-3</v>
      </c>
      <c r="N7" s="2">
        <v>11</v>
      </c>
      <c r="O7" s="2">
        <v>3</v>
      </c>
      <c r="P7" s="2">
        <v>890</v>
      </c>
      <c r="Q7" s="2">
        <v>2400</v>
      </c>
      <c r="R7" s="2">
        <v>175840</v>
      </c>
      <c r="S7" s="2">
        <v>10300</v>
      </c>
      <c r="T7" s="2">
        <v>1085</v>
      </c>
      <c r="U7" s="2">
        <v>30</v>
      </c>
    </row>
    <row r="8" spans="1:21" ht="24.95">
      <c r="A8" s="1" t="s">
        <v>52</v>
      </c>
      <c r="B8" s="2">
        <v>1382542</v>
      </c>
      <c r="C8" s="3">
        <v>53700</v>
      </c>
      <c r="D8" s="2">
        <f t="shared" si="0"/>
        <v>3.8841496316205948</v>
      </c>
      <c r="E8" s="2" t="s">
        <v>53</v>
      </c>
      <c r="F8" s="2" t="s">
        <v>54</v>
      </c>
      <c r="G8" s="2">
        <v>670400000</v>
      </c>
      <c r="H8" s="2">
        <v>16</v>
      </c>
      <c r="I8" s="2">
        <v>25</v>
      </c>
      <c r="J8" s="2">
        <v>73245</v>
      </c>
      <c r="K8" s="2">
        <v>211086</v>
      </c>
      <c r="L8" s="2" t="s">
        <v>55</v>
      </c>
      <c r="M8" s="2">
        <v>-5</v>
      </c>
      <c r="N8" s="2">
        <v>8</v>
      </c>
      <c r="O8" s="2">
        <v>1</v>
      </c>
      <c r="P8" s="2">
        <v>790</v>
      </c>
      <c r="Q8" s="2">
        <v>2260</v>
      </c>
      <c r="R8" s="2">
        <v>170000</v>
      </c>
      <c r="S8" s="2">
        <v>10300</v>
      </c>
      <c r="T8" s="2">
        <v>665</v>
      </c>
      <c r="U8" s="2">
        <v>75</v>
      </c>
    </row>
    <row r="9" spans="1:21" ht="24.95">
      <c r="A9" s="1" t="s">
        <v>56</v>
      </c>
      <c r="B9" s="2">
        <v>1189519</v>
      </c>
      <c r="C9" s="3">
        <v>38300</v>
      </c>
      <c r="D9" s="2">
        <f t="shared" si="0"/>
        <v>3.2197888390181242</v>
      </c>
      <c r="E9" s="2" t="s">
        <v>57</v>
      </c>
      <c r="F9" s="2" t="s">
        <v>58</v>
      </c>
      <c r="G9" s="2">
        <v>495400000</v>
      </c>
      <c r="H9" s="2">
        <v>14</v>
      </c>
      <c r="I9" s="2">
        <v>24</v>
      </c>
      <c r="J9" s="2" t="s">
        <v>59</v>
      </c>
      <c r="K9" s="2" t="s">
        <v>60</v>
      </c>
      <c r="L9" s="2" t="s">
        <v>61</v>
      </c>
      <c r="M9" s="2">
        <v>-1</v>
      </c>
      <c r="N9" s="2">
        <v>11</v>
      </c>
      <c r="O9" s="2">
        <v>0</v>
      </c>
      <c r="P9" s="2">
        <v>735</v>
      </c>
      <c r="Q9" s="2">
        <v>1850</v>
      </c>
      <c r="R9" s="2">
        <v>123730</v>
      </c>
      <c r="S9" s="2">
        <v>7460</v>
      </c>
      <c r="T9" s="2">
        <v>860</v>
      </c>
      <c r="U9" s="2">
        <v>180</v>
      </c>
    </row>
    <row r="10" spans="1:21" ht="24.95">
      <c r="A10" s="1" t="s">
        <v>62</v>
      </c>
      <c r="B10" s="2">
        <v>1581555</v>
      </c>
      <c r="C10" s="3">
        <v>56200</v>
      </c>
      <c r="D10" s="2">
        <f t="shared" si="0"/>
        <v>3.5534647862388602</v>
      </c>
      <c r="E10" s="2" t="s">
        <v>63</v>
      </c>
      <c r="F10" s="2" t="s">
        <v>64</v>
      </c>
      <c r="G10" s="2">
        <v>715100000</v>
      </c>
      <c r="H10" s="2">
        <v>18</v>
      </c>
      <c r="I10" s="2">
        <v>25</v>
      </c>
      <c r="J10" s="2">
        <v>90879</v>
      </c>
      <c r="K10" s="2">
        <v>252960</v>
      </c>
      <c r="L10" s="2" t="s">
        <v>65</v>
      </c>
      <c r="M10" s="2">
        <v>-1</v>
      </c>
      <c r="N10" s="2">
        <v>8</v>
      </c>
      <c r="O10" s="2">
        <v>6</v>
      </c>
      <c r="P10" s="2">
        <v>940</v>
      </c>
      <c r="Q10" s="2">
        <v>2540</v>
      </c>
      <c r="R10" s="2">
        <v>184010</v>
      </c>
      <c r="S10" s="2">
        <v>10800</v>
      </c>
      <c r="T10" s="2">
        <v>885</v>
      </c>
      <c r="U10" s="2">
        <v>130</v>
      </c>
    </row>
    <row r="11" spans="1:21">
      <c r="A11" s="1" t="s">
        <v>66</v>
      </c>
      <c r="B11" s="2">
        <v>8961989</v>
      </c>
      <c r="C11" s="3">
        <v>213000</v>
      </c>
      <c r="D11" s="2">
        <f t="shared" si="0"/>
        <v>2.3767045462787335</v>
      </c>
      <c r="E11" s="2">
        <v>40420</v>
      </c>
      <c r="F11" s="2" t="s">
        <v>67</v>
      </c>
      <c r="G11" s="2">
        <v>2668000000</v>
      </c>
      <c r="H11" s="2">
        <v>14</v>
      </c>
      <c r="I11" s="2">
        <v>21</v>
      </c>
      <c r="J11" s="2">
        <v>606004</v>
      </c>
      <c r="K11" s="2">
        <v>1426423</v>
      </c>
      <c r="L11" s="2" t="s">
        <v>68</v>
      </c>
      <c r="M11" s="2">
        <v>3</v>
      </c>
      <c r="N11" s="2">
        <v>11</v>
      </c>
      <c r="O11" s="2" t="s">
        <v>35</v>
      </c>
      <c r="P11" s="2">
        <v>5880</v>
      </c>
      <c r="Q11" s="2">
        <v>13460</v>
      </c>
      <c r="R11" s="2">
        <v>693400</v>
      </c>
      <c r="S11" s="2">
        <v>42400</v>
      </c>
      <c r="T11" s="2">
        <v>8385</v>
      </c>
      <c r="U11" s="2">
        <v>555</v>
      </c>
    </row>
    <row r="12" spans="1:21" ht="24.95">
      <c r="A12" s="1" t="s">
        <v>69</v>
      </c>
      <c r="B12" s="2">
        <v>213052</v>
      </c>
      <c r="C12" s="3">
        <v>5270</v>
      </c>
      <c r="D12" s="2">
        <f t="shared" si="0"/>
        <v>2.4735745264066988</v>
      </c>
      <c r="E12" s="2" t="s">
        <v>70</v>
      </c>
      <c r="F12" s="2" t="s">
        <v>71</v>
      </c>
      <c r="G12" s="2">
        <v>68060000</v>
      </c>
      <c r="H12" s="2">
        <v>15</v>
      </c>
      <c r="I12" s="2">
        <v>22</v>
      </c>
      <c r="J12" s="2" t="s">
        <v>72</v>
      </c>
      <c r="K12" s="2" t="s">
        <v>73</v>
      </c>
      <c r="L12" s="2" t="s">
        <v>74</v>
      </c>
      <c r="M12" s="2">
        <v>5</v>
      </c>
      <c r="N12" s="2">
        <v>10</v>
      </c>
      <c r="O12" s="2">
        <v>3</v>
      </c>
      <c r="P12" s="2">
        <v>150</v>
      </c>
      <c r="Q12" s="2">
        <v>310</v>
      </c>
      <c r="R12" s="2">
        <v>17260</v>
      </c>
      <c r="S12" s="2">
        <v>1050</v>
      </c>
      <c r="T12" s="2">
        <v>165</v>
      </c>
      <c r="U12" s="2">
        <v>0</v>
      </c>
    </row>
    <row r="13" spans="1:21">
      <c r="A13" s="1" t="s">
        <v>75</v>
      </c>
      <c r="B13" s="2">
        <v>161780</v>
      </c>
      <c r="C13" s="3">
        <v>3960</v>
      </c>
      <c r="D13" s="2">
        <f t="shared" si="0"/>
        <v>2.4477685746074918</v>
      </c>
      <c r="E13" s="2">
        <v>895</v>
      </c>
      <c r="F13" s="2">
        <v>54</v>
      </c>
      <c r="G13" s="2">
        <v>51960000</v>
      </c>
      <c r="H13" s="2">
        <v>13</v>
      </c>
      <c r="I13" s="2">
        <v>23</v>
      </c>
      <c r="J13" s="2">
        <v>11289</v>
      </c>
      <c r="K13" s="2" t="s">
        <v>76</v>
      </c>
      <c r="L13" s="2" t="s">
        <v>77</v>
      </c>
      <c r="M13" s="2">
        <v>6</v>
      </c>
      <c r="N13" s="2">
        <v>9</v>
      </c>
      <c r="O13" s="2">
        <v>5</v>
      </c>
      <c r="P13" s="2">
        <v>120</v>
      </c>
      <c r="Q13" s="2">
        <v>235</v>
      </c>
      <c r="R13" s="2">
        <v>12870</v>
      </c>
      <c r="S13" s="2">
        <v>790</v>
      </c>
      <c r="T13" s="2">
        <v>10</v>
      </c>
      <c r="U13" s="2">
        <v>20</v>
      </c>
    </row>
    <row r="14" spans="1:21" s="3" customFormat="1">
      <c r="A14" s="3" t="s">
        <v>78</v>
      </c>
      <c r="B14" s="2">
        <v>149539</v>
      </c>
      <c r="C14" s="3">
        <v>3080</v>
      </c>
      <c r="D14" s="2">
        <f t="shared" si="0"/>
        <v>2.0596633654096927</v>
      </c>
      <c r="E14" s="2">
        <v>700</v>
      </c>
      <c r="F14" s="2">
        <v>74</v>
      </c>
      <c r="G14" s="2">
        <v>39890000</v>
      </c>
      <c r="H14" s="2">
        <v>13</v>
      </c>
      <c r="I14" s="2">
        <v>18</v>
      </c>
      <c r="J14" s="2">
        <v>12654</v>
      </c>
      <c r="K14" s="2">
        <v>30458</v>
      </c>
      <c r="L14" s="2">
        <v>19938</v>
      </c>
      <c r="M14" s="2">
        <v>5</v>
      </c>
      <c r="N14" s="2">
        <v>8</v>
      </c>
      <c r="O14" s="2">
        <v>0</v>
      </c>
      <c r="P14" s="2">
        <v>105</v>
      </c>
      <c r="Q14" s="2">
        <v>220</v>
      </c>
      <c r="R14" s="2">
        <v>10300</v>
      </c>
      <c r="S14" s="2">
        <v>630</v>
      </c>
      <c r="T14" s="2">
        <v>100</v>
      </c>
      <c r="U14" s="2">
        <v>25</v>
      </c>
    </row>
    <row r="15" spans="1:21" s="3" customFormat="1" ht="24.95">
      <c r="A15" s="3" t="s">
        <v>79</v>
      </c>
      <c r="B15" s="2">
        <v>1196236</v>
      </c>
      <c r="C15" s="3">
        <v>42300</v>
      </c>
      <c r="D15" s="2">
        <f t="shared" si="0"/>
        <v>3.5360915404652595</v>
      </c>
      <c r="E15" s="2">
        <v>4460</v>
      </c>
      <c r="F15" s="2" t="s">
        <v>80</v>
      </c>
      <c r="G15" s="2">
        <v>545300000</v>
      </c>
      <c r="H15" s="2">
        <v>14</v>
      </c>
      <c r="I15" s="2">
        <v>22</v>
      </c>
      <c r="J15" s="2">
        <v>69446</v>
      </c>
      <c r="K15" s="2" t="s">
        <v>81</v>
      </c>
      <c r="L15" s="2" t="s">
        <v>82</v>
      </c>
      <c r="M15" s="2">
        <v>-2</v>
      </c>
      <c r="N15" s="2">
        <v>7</v>
      </c>
      <c r="O15" s="2">
        <v>0</v>
      </c>
      <c r="P15" s="2">
        <v>740</v>
      </c>
      <c r="Q15" s="2">
        <v>1880</v>
      </c>
      <c r="R15" s="2">
        <v>136050</v>
      </c>
      <c r="S15" s="2">
        <v>8200</v>
      </c>
      <c r="T15" s="2">
        <v>1610</v>
      </c>
      <c r="U15" s="2">
        <v>105</v>
      </c>
    </row>
    <row r="16" spans="1:21" ht="24.95">
      <c r="A16" s="3" t="s">
        <v>83</v>
      </c>
      <c r="B16" s="2">
        <v>158450</v>
      </c>
      <c r="C16" s="3">
        <v>5370</v>
      </c>
      <c r="D16" s="2">
        <f t="shared" si="0"/>
        <v>3.3890817292521302</v>
      </c>
      <c r="E16" s="2" t="s">
        <v>84</v>
      </c>
      <c r="F16" s="2" t="s">
        <v>85</v>
      </c>
      <c r="G16" s="2">
        <v>65920000</v>
      </c>
      <c r="H16" s="2">
        <v>13</v>
      </c>
      <c r="I16" s="2">
        <v>26</v>
      </c>
      <c r="J16" s="2">
        <v>8801</v>
      </c>
      <c r="K16" s="2" t="s">
        <v>86</v>
      </c>
      <c r="L16" s="2">
        <v>18207</v>
      </c>
      <c r="M16" s="2">
        <v>-2</v>
      </c>
      <c r="N16" s="2">
        <v>4</v>
      </c>
      <c r="O16" s="2">
        <v>0</v>
      </c>
      <c r="P16" s="2">
        <v>95</v>
      </c>
      <c r="Q16" s="2">
        <v>255</v>
      </c>
      <c r="R16" s="2">
        <v>17780</v>
      </c>
      <c r="S16" s="2">
        <v>1040</v>
      </c>
      <c r="T16" s="2">
        <v>115</v>
      </c>
      <c r="U16" s="2">
        <v>0</v>
      </c>
    </row>
    <row r="17" spans="1:21" ht="24.95">
      <c r="A17" s="3" t="s">
        <v>87</v>
      </c>
      <c r="B17" s="2">
        <v>863980</v>
      </c>
      <c r="C17" s="3">
        <v>35400</v>
      </c>
      <c r="D17" s="2">
        <f t="shared" si="0"/>
        <v>4.0973170675247115</v>
      </c>
      <c r="E17" s="2">
        <v>5995</v>
      </c>
      <c r="F17" s="2" t="s">
        <v>88</v>
      </c>
      <c r="G17" s="2">
        <v>457900000</v>
      </c>
      <c r="H17" s="2">
        <v>17</v>
      </c>
      <c r="I17" s="2">
        <v>25</v>
      </c>
      <c r="J17" s="2" t="s">
        <v>89</v>
      </c>
      <c r="K17" s="2" t="s">
        <v>90</v>
      </c>
      <c r="L17" s="2">
        <v>98589</v>
      </c>
      <c r="M17" s="2">
        <v>-6</v>
      </c>
      <c r="N17" s="2">
        <v>10</v>
      </c>
      <c r="O17" s="2">
        <v>1</v>
      </c>
      <c r="P17" s="2">
        <v>470</v>
      </c>
      <c r="Q17" s="2">
        <v>1440</v>
      </c>
      <c r="R17" s="2">
        <v>114580</v>
      </c>
      <c r="S17" s="2">
        <v>6750</v>
      </c>
      <c r="T17" s="2">
        <v>0</v>
      </c>
      <c r="U17" s="2">
        <v>0</v>
      </c>
    </row>
    <row r="18" spans="1:21" ht="24.95">
      <c r="A18" s="3" t="s">
        <v>91</v>
      </c>
      <c r="B18" s="2">
        <v>151422</v>
      </c>
      <c r="C18" s="3">
        <v>5330</v>
      </c>
      <c r="D18" s="2">
        <f t="shared" si="0"/>
        <v>3.5199640739126417</v>
      </c>
      <c r="E18" s="2" t="s">
        <v>92</v>
      </c>
      <c r="F18" s="2" t="s">
        <v>93</v>
      </c>
      <c r="G18" s="2">
        <v>67730000</v>
      </c>
      <c r="H18" s="2">
        <v>13</v>
      </c>
      <c r="I18" s="2">
        <v>21</v>
      </c>
      <c r="J18" s="2" t="s">
        <v>94</v>
      </c>
      <c r="K18" s="2" t="s">
        <v>95</v>
      </c>
      <c r="L18" s="2" t="s">
        <v>96</v>
      </c>
      <c r="M18" s="2">
        <v>-3</v>
      </c>
      <c r="N18" s="2">
        <v>8</v>
      </c>
      <c r="O18" s="2">
        <v>0</v>
      </c>
      <c r="P18" s="2">
        <v>95</v>
      </c>
      <c r="Q18" s="2">
        <v>245</v>
      </c>
      <c r="R18" s="2">
        <v>17080</v>
      </c>
      <c r="S18" s="2">
        <v>1040</v>
      </c>
      <c r="T18" s="2">
        <v>30</v>
      </c>
      <c r="U18" s="2">
        <v>0</v>
      </c>
    </row>
    <row r="19" spans="1:21" ht="24.95">
      <c r="A19" s="3" t="s">
        <v>97</v>
      </c>
      <c r="B19" s="2">
        <v>171119</v>
      </c>
      <c r="C19" s="3">
        <v>5650</v>
      </c>
      <c r="D19" s="2">
        <f t="shared" si="0"/>
        <v>3.3017958262963201</v>
      </c>
      <c r="E19" s="2" t="s">
        <v>98</v>
      </c>
      <c r="F19" s="2" t="s">
        <v>99</v>
      </c>
      <c r="G19" s="2">
        <v>67040000</v>
      </c>
      <c r="H19" s="2">
        <v>12</v>
      </c>
      <c r="I19" s="2">
        <v>22</v>
      </c>
      <c r="J19" s="2">
        <v>9901</v>
      </c>
      <c r="K19" s="2">
        <v>30516</v>
      </c>
      <c r="L19" s="2">
        <v>19382</v>
      </c>
      <c r="M19" s="2">
        <v>-2</v>
      </c>
      <c r="N19" s="2">
        <v>2</v>
      </c>
      <c r="O19" s="2">
        <v>0</v>
      </c>
      <c r="P19" s="2">
        <v>105</v>
      </c>
      <c r="Q19" s="2">
        <v>270</v>
      </c>
      <c r="R19" s="2">
        <v>18500</v>
      </c>
      <c r="S19" s="2">
        <v>1100</v>
      </c>
      <c r="T19" s="2">
        <v>0</v>
      </c>
      <c r="U19" s="2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4805-D066-4697-8426-EED51CA3AB88}">
  <dimension ref="A1:U33"/>
  <sheetViews>
    <sheetView workbookViewId="0">
      <selection activeCell="D1" sqref="D1:D1048576"/>
    </sheetView>
  </sheetViews>
  <sheetFormatPr defaultRowHeight="15"/>
  <cols>
    <col min="2" max="2" width="24.140625" customWidth="1"/>
    <col min="3" max="3" width="17.42578125" customWidth="1"/>
    <col min="4" max="4" width="20.28515625" customWidth="1"/>
    <col min="5" max="5" width="9.5703125" customWidth="1"/>
    <col min="7" max="7" width="14.85546875" style="14" bestFit="1" customWidth="1"/>
    <col min="8" max="8" width="20.42578125" customWidth="1"/>
    <col min="9" max="9" width="15.5703125" customWidth="1"/>
    <col min="10" max="10" width="19.28515625" customWidth="1"/>
    <col min="12" max="12" width="13.42578125" customWidth="1"/>
    <col min="13" max="13" width="13.5703125" customWidth="1"/>
    <col min="14" max="14" width="33.42578125" customWidth="1"/>
    <col min="15" max="15" width="18.7109375" customWidth="1"/>
    <col min="16" max="16" width="22.28515625" customWidth="1"/>
    <col min="17" max="17" width="27.28515625" customWidth="1"/>
    <col min="18" max="18" width="21" customWidth="1"/>
    <col min="19" max="19" width="23.28515625" customWidth="1"/>
    <col min="20" max="20" width="20.85546875" customWidth="1"/>
    <col min="21" max="21" width="24.85546875" customWidth="1"/>
  </cols>
  <sheetData>
    <row r="1" spans="1:21" ht="45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3" t="s">
        <v>6</v>
      </c>
      <c r="H1" s="1" t="s">
        <v>7</v>
      </c>
      <c r="I1" s="1" t="s">
        <v>8</v>
      </c>
      <c r="J1" s="1" t="s">
        <v>100</v>
      </c>
      <c r="K1" s="1" t="s">
        <v>9</v>
      </c>
      <c r="L1" s="1" t="s">
        <v>10</v>
      </c>
      <c r="M1" s="1" t="s">
        <v>11</v>
      </c>
      <c r="N1" s="4" t="s">
        <v>101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6"/>
      <c r="B2" t="s">
        <v>102</v>
      </c>
      <c r="C2">
        <v>212906</v>
      </c>
      <c r="D2">
        <v>4210</v>
      </c>
      <c r="E2">
        <v>820</v>
      </c>
      <c r="F2">
        <v>64</v>
      </c>
      <c r="G2" s="14">
        <v>57330000</v>
      </c>
      <c r="H2">
        <v>16</v>
      </c>
      <c r="I2">
        <v>21</v>
      </c>
      <c r="J2" s="20">
        <f>(1+(I2/100))*D2</f>
        <v>5094.0999999999995</v>
      </c>
      <c r="K2">
        <v>19097</v>
      </c>
      <c r="L2">
        <v>44450</v>
      </c>
      <c r="M2">
        <v>33976</v>
      </c>
      <c r="N2">
        <v>10</v>
      </c>
      <c r="O2">
        <v>4</v>
      </c>
      <c r="P2">
        <v>170</v>
      </c>
      <c r="Q2">
        <v>300</v>
      </c>
      <c r="R2">
        <f>13500+280</f>
        <v>13780</v>
      </c>
      <c r="S2">
        <v>880</v>
      </c>
      <c r="T2">
        <v>80</v>
      </c>
      <c r="U2">
        <v>0</v>
      </c>
    </row>
    <row r="3" spans="1:21">
      <c r="A3" s="6"/>
      <c r="B3" t="s">
        <v>103</v>
      </c>
      <c r="C3">
        <v>395869</v>
      </c>
      <c r="D3">
        <v>11200</v>
      </c>
      <c r="E3">
        <v>2050</v>
      </c>
      <c r="F3">
        <v>161</v>
      </c>
      <c r="G3" s="14">
        <v>141700000</v>
      </c>
      <c r="H3">
        <v>14</v>
      </c>
      <c r="I3">
        <v>25</v>
      </c>
      <c r="J3" s="20">
        <f t="shared" ref="J3:J33" si="0">(1+(I3/100))*D3</f>
        <v>14000</v>
      </c>
      <c r="K3">
        <v>26258</v>
      </c>
      <c r="L3">
        <v>67414</v>
      </c>
      <c r="M3">
        <v>57265</v>
      </c>
      <c r="N3">
        <v>10</v>
      </c>
      <c r="O3">
        <v>0</v>
      </c>
      <c r="P3">
        <f>190+80</f>
        <v>270</v>
      </c>
      <c r="Q3">
        <f>470+140</f>
        <v>610</v>
      </c>
      <c r="R3">
        <f>35300+790</f>
        <v>36090</v>
      </c>
      <c r="S3">
        <v>2220</v>
      </c>
      <c r="T3">
        <v>545</v>
      </c>
      <c r="U3">
        <v>95</v>
      </c>
    </row>
    <row r="4" spans="1:21">
      <c r="A4" s="6" t="s">
        <v>104</v>
      </c>
      <c r="B4" t="s">
        <v>105</v>
      </c>
      <c r="C4">
        <v>248287</v>
      </c>
      <c r="D4">
        <v>7900</v>
      </c>
      <c r="E4">
        <v>850</v>
      </c>
      <c r="F4">
        <v>111</v>
      </c>
      <c r="G4" s="14">
        <v>101900000</v>
      </c>
      <c r="H4">
        <v>16</v>
      </c>
      <c r="I4">
        <v>16</v>
      </c>
      <c r="J4" s="20">
        <f t="shared" si="0"/>
        <v>9164</v>
      </c>
      <c r="K4">
        <v>15785</v>
      </c>
      <c r="L4">
        <v>41302</v>
      </c>
      <c r="M4">
        <v>35749</v>
      </c>
      <c r="N4">
        <v>9</v>
      </c>
      <c r="O4">
        <v>0</v>
      </c>
      <c r="P4">
        <v>160</v>
      </c>
      <c r="Q4">
        <f>300+85</f>
        <v>385</v>
      </c>
      <c r="R4">
        <f>24600+560</f>
        <v>25160</v>
      </c>
      <c r="S4">
        <v>1550</v>
      </c>
      <c r="T4">
        <v>15</v>
      </c>
      <c r="U4">
        <v>0</v>
      </c>
    </row>
    <row r="5" spans="1:21">
      <c r="A5" s="6"/>
      <c r="B5" t="s">
        <v>106</v>
      </c>
      <c r="C5">
        <v>329771</v>
      </c>
      <c r="D5">
        <v>8200</v>
      </c>
      <c r="E5">
        <v>1770</v>
      </c>
      <c r="F5">
        <v>113</v>
      </c>
      <c r="G5" s="14">
        <v>97200000</v>
      </c>
      <c r="H5">
        <v>14</v>
      </c>
      <c r="I5">
        <v>19</v>
      </c>
      <c r="J5" s="20">
        <f t="shared" si="0"/>
        <v>9758</v>
      </c>
      <c r="K5">
        <v>24046</v>
      </c>
      <c r="L5">
        <v>53641</v>
      </c>
      <c r="M5">
        <v>55135</v>
      </c>
      <c r="N5">
        <v>7</v>
      </c>
      <c r="O5">
        <v>6</v>
      </c>
      <c r="P5">
        <v>230</v>
      </c>
      <c r="Q5">
        <f>390+110</f>
        <v>500</v>
      </c>
      <c r="R5">
        <f>26200+560</f>
        <v>26760</v>
      </c>
      <c r="S5">
        <v>1640</v>
      </c>
      <c r="T5">
        <v>100</v>
      </c>
      <c r="U5">
        <v>10</v>
      </c>
    </row>
    <row r="6" spans="1:21">
      <c r="A6" s="6"/>
      <c r="B6" t="s">
        <v>107</v>
      </c>
      <c r="C6">
        <v>332336</v>
      </c>
      <c r="D6">
        <v>10700</v>
      </c>
      <c r="E6">
        <v>2320</v>
      </c>
      <c r="F6">
        <v>124</v>
      </c>
      <c r="G6" s="14">
        <v>143500000</v>
      </c>
      <c r="H6">
        <v>15</v>
      </c>
      <c r="I6">
        <v>21</v>
      </c>
      <c r="J6" s="20">
        <f t="shared" si="0"/>
        <v>12947</v>
      </c>
      <c r="K6">
        <v>21068</v>
      </c>
      <c r="L6">
        <v>53914</v>
      </c>
      <c r="M6">
        <v>39384</v>
      </c>
      <c r="N6">
        <v>8</v>
      </c>
      <c r="O6">
        <v>1</v>
      </c>
      <c r="P6">
        <v>200</v>
      </c>
      <c r="Q6">
        <v>530</v>
      </c>
      <c r="R6">
        <f>34000+760</f>
        <v>34760</v>
      </c>
      <c r="S6">
        <v>2080</v>
      </c>
      <c r="T6">
        <v>240</v>
      </c>
      <c r="U6">
        <v>30</v>
      </c>
    </row>
    <row r="7" spans="1:21" ht="14.25">
      <c r="A7" s="7"/>
      <c r="B7" t="s">
        <v>108</v>
      </c>
      <c r="C7" s="12">
        <v>270029</v>
      </c>
      <c r="D7" s="12">
        <v>6400</v>
      </c>
      <c r="E7">
        <v>860</v>
      </c>
      <c r="F7">
        <v>63</v>
      </c>
      <c r="G7" s="14">
        <v>73310000</v>
      </c>
      <c r="H7">
        <v>14</v>
      </c>
      <c r="I7">
        <v>25</v>
      </c>
      <c r="J7" s="20">
        <f t="shared" si="0"/>
        <v>8000</v>
      </c>
      <c r="K7" s="15" t="s">
        <v>109</v>
      </c>
      <c r="L7" s="16" t="s">
        <v>110</v>
      </c>
      <c r="M7" s="17" t="s">
        <v>111</v>
      </c>
      <c r="N7" s="18">
        <v>0</v>
      </c>
      <c r="O7">
        <v>0</v>
      </c>
      <c r="P7">
        <v>190</v>
      </c>
      <c r="Q7" s="19">
        <v>310</v>
      </c>
      <c r="R7" s="19">
        <v>20100</v>
      </c>
      <c r="S7" s="19">
        <v>1270</v>
      </c>
      <c r="T7" s="19">
        <v>190</v>
      </c>
      <c r="U7" s="19">
        <v>30</v>
      </c>
    </row>
    <row r="8" spans="1:21">
      <c r="A8" s="7"/>
      <c r="B8" t="s">
        <v>112</v>
      </c>
      <c r="C8">
        <v>386710</v>
      </c>
      <c r="D8">
        <v>10300</v>
      </c>
      <c r="E8">
        <v>1825</v>
      </c>
      <c r="F8">
        <v>205</v>
      </c>
      <c r="G8" s="14">
        <v>129800000</v>
      </c>
      <c r="H8">
        <v>15</v>
      </c>
      <c r="I8">
        <v>22</v>
      </c>
      <c r="J8" s="20">
        <f t="shared" si="0"/>
        <v>12566</v>
      </c>
      <c r="K8">
        <v>27681</v>
      </c>
      <c r="L8">
        <v>67250</v>
      </c>
      <c r="M8">
        <v>52826</v>
      </c>
      <c r="N8">
        <v>10</v>
      </c>
      <c r="O8">
        <v>2</v>
      </c>
      <c r="P8">
        <v>240</v>
      </c>
      <c r="Q8">
        <v>590</v>
      </c>
      <c r="R8">
        <v>32900</v>
      </c>
      <c r="S8">
        <v>2030</v>
      </c>
      <c r="T8">
        <v>540</v>
      </c>
      <c r="U8">
        <v>35</v>
      </c>
    </row>
    <row r="9" spans="1:21">
      <c r="A9" s="7" t="s">
        <v>113</v>
      </c>
      <c r="B9" t="s">
        <v>114</v>
      </c>
      <c r="C9">
        <v>341806</v>
      </c>
      <c r="D9">
        <v>8700</v>
      </c>
      <c r="E9">
        <v>1360</v>
      </c>
      <c r="F9">
        <v>101</v>
      </c>
      <c r="G9" s="14">
        <v>106800000</v>
      </c>
      <c r="H9">
        <v>14</v>
      </c>
      <c r="I9">
        <v>21</v>
      </c>
      <c r="J9" s="20">
        <f t="shared" si="0"/>
        <v>10527</v>
      </c>
      <c r="K9">
        <v>24304</v>
      </c>
      <c r="L9">
        <v>57868</v>
      </c>
      <c r="M9">
        <v>50032</v>
      </c>
      <c r="N9">
        <v>9</v>
      </c>
      <c r="O9">
        <v>2</v>
      </c>
      <c r="P9">
        <v>230</v>
      </c>
      <c r="Q9">
        <v>520</v>
      </c>
      <c r="R9">
        <v>27800</v>
      </c>
      <c r="S9">
        <v>1730</v>
      </c>
      <c r="T9">
        <v>55</v>
      </c>
      <c r="U9">
        <v>15</v>
      </c>
    </row>
    <row r="10" spans="1:21">
      <c r="A10" s="7"/>
      <c r="B10" t="s">
        <v>115</v>
      </c>
      <c r="C10">
        <v>333794</v>
      </c>
      <c r="D10">
        <v>8700</v>
      </c>
      <c r="E10">
        <v>1065</v>
      </c>
      <c r="F10">
        <v>86</v>
      </c>
      <c r="G10" s="14">
        <v>111600000</v>
      </c>
      <c r="H10">
        <v>15</v>
      </c>
      <c r="I10">
        <v>22</v>
      </c>
      <c r="J10" s="20">
        <f t="shared" si="0"/>
        <v>10614</v>
      </c>
      <c r="K10">
        <v>23867</v>
      </c>
      <c r="L10">
        <v>60442</v>
      </c>
      <c r="M10">
        <v>49935</v>
      </c>
      <c r="N10">
        <v>8</v>
      </c>
      <c r="O10">
        <v>5</v>
      </c>
      <c r="P10">
        <v>230</v>
      </c>
      <c r="Q10">
        <v>500</v>
      </c>
      <c r="R10">
        <v>28000</v>
      </c>
      <c r="S10">
        <v>1720</v>
      </c>
      <c r="T10">
        <v>650</v>
      </c>
      <c r="U10">
        <v>15</v>
      </c>
    </row>
    <row r="11" spans="1:21">
      <c r="A11" s="7"/>
      <c r="B11" t="s">
        <v>116</v>
      </c>
      <c r="C11">
        <v>287942</v>
      </c>
      <c r="D11">
        <v>6030</v>
      </c>
      <c r="E11">
        <v>940</v>
      </c>
      <c r="F11">
        <v>84</v>
      </c>
      <c r="G11" s="14">
        <v>77650000</v>
      </c>
      <c r="H11">
        <v>15</v>
      </c>
      <c r="I11">
        <v>24</v>
      </c>
      <c r="J11" s="20">
        <f t="shared" si="0"/>
        <v>7477.2</v>
      </c>
      <c r="K11">
        <v>21499</v>
      </c>
      <c r="L11">
        <v>47548</v>
      </c>
      <c r="M11">
        <v>47878</v>
      </c>
      <c r="N11">
        <v>10</v>
      </c>
      <c r="O11">
        <v>1</v>
      </c>
      <c r="P11">
        <v>200</v>
      </c>
      <c r="Q11">
        <v>430</v>
      </c>
      <c r="R11">
        <v>19600</v>
      </c>
      <c r="S11">
        <v>1220</v>
      </c>
      <c r="T11">
        <v>125</v>
      </c>
      <c r="U11">
        <v>20</v>
      </c>
    </row>
    <row r="12" spans="1:21">
      <c r="A12" s="8"/>
      <c r="B12" t="s">
        <v>117</v>
      </c>
      <c r="C12">
        <v>290841</v>
      </c>
      <c r="D12">
        <v>4950</v>
      </c>
      <c r="E12">
        <v>1245</v>
      </c>
      <c r="F12">
        <v>53</v>
      </c>
      <c r="G12" s="14">
        <v>58880000</v>
      </c>
      <c r="H12">
        <v>15</v>
      </c>
      <c r="I12">
        <v>23</v>
      </c>
      <c r="J12" s="20">
        <f t="shared" si="0"/>
        <v>6088.5</v>
      </c>
      <c r="K12">
        <v>20701</v>
      </c>
      <c r="L12">
        <v>44786</v>
      </c>
      <c r="M12">
        <v>53626</v>
      </c>
      <c r="N12">
        <v>21</v>
      </c>
      <c r="O12">
        <v>11</v>
      </c>
      <c r="P12">
        <v>195</v>
      </c>
      <c r="Q12">
        <v>430</v>
      </c>
      <c r="R12">
        <v>16190</v>
      </c>
      <c r="S12">
        <v>1015</v>
      </c>
      <c r="T12">
        <v>25</v>
      </c>
      <c r="U12">
        <v>40</v>
      </c>
    </row>
    <row r="13" spans="1:21">
      <c r="A13" s="8"/>
      <c r="B13" t="s">
        <v>118</v>
      </c>
      <c r="C13">
        <v>185143</v>
      </c>
      <c r="D13">
        <v>4060</v>
      </c>
      <c r="E13">
        <v>880</v>
      </c>
      <c r="F13">
        <v>43</v>
      </c>
      <c r="G13" s="14">
        <v>47380000</v>
      </c>
      <c r="H13">
        <v>13</v>
      </c>
      <c r="I13">
        <v>16</v>
      </c>
      <c r="J13" s="20">
        <f t="shared" si="0"/>
        <v>4709.5999999999995</v>
      </c>
      <c r="K13">
        <v>11161</v>
      </c>
      <c r="L13">
        <v>25871</v>
      </c>
      <c r="M13">
        <v>36992</v>
      </c>
      <c r="N13">
        <v>12</v>
      </c>
      <c r="O13">
        <v>1</v>
      </c>
      <c r="P13">
        <v>130</v>
      </c>
      <c r="Q13">
        <v>275</v>
      </c>
      <c r="R13">
        <v>13170</v>
      </c>
      <c r="S13">
        <v>800</v>
      </c>
      <c r="T13">
        <v>45</v>
      </c>
      <c r="U13">
        <v>5</v>
      </c>
    </row>
    <row r="14" spans="1:21">
      <c r="A14" s="8" t="s">
        <v>119</v>
      </c>
      <c r="B14" t="s">
        <v>120</v>
      </c>
      <c r="C14">
        <v>268647</v>
      </c>
      <c r="D14">
        <v>5500</v>
      </c>
      <c r="E14">
        <v>1890</v>
      </c>
      <c r="F14">
        <v>68</v>
      </c>
      <c r="G14" s="14">
        <v>67940000</v>
      </c>
      <c r="H14">
        <v>14</v>
      </c>
      <c r="I14">
        <v>23</v>
      </c>
      <c r="J14" s="20">
        <f t="shared" si="0"/>
        <v>6765</v>
      </c>
      <c r="K14">
        <v>17953</v>
      </c>
      <c r="L14">
        <v>41894</v>
      </c>
      <c r="M14">
        <v>45097</v>
      </c>
      <c r="N14">
        <v>11</v>
      </c>
      <c r="O14">
        <v>10</v>
      </c>
      <c r="P14">
        <v>160</v>
      </c>
      <c r="Q14">
        <v>400</v>
      </c>
      <c r="R14">
        <v>18360</v>
      </c>
      <c r="S14">
        <v>1110</v>
      </c>
      <c r="T14">
        <v>135</v>
      </c>
      <c r="U14">
        <v>5</v>
      </c>
    </row>
    <row r="15" spans="1:21">
      <c r="A15" s="8"/>
      <c r="B15" t="s">
        <v>121</v>
      </c>
      <c r="C15">
        <v>251160</v>
      </c>
      <c r="D15">
        <v>7540</v>
      </c>
      <c r="E15">
        <v>1360</v>
      </c>
      <c r="F15">
        <v>96</v>
      </c>
      <c r="G15" s="14">
        <v>95190000</v>
      </c>
      <c r="H15">
        <v>15</v>
      </c>
      <c r="I15">
        <v>18</v>
      </c>
      <c r="J15" s="20">
        <f t="shared" si="0"/>
        <v>8897.1999999999989</v>
      </c>
      <c r="K15">
        <v>17842</v>
      </c>
      <c r="L15">
        <v>41533</v>
      </c>
      <c r="M15">
        <v>34582</v>
      </c>
      <c r="N15">
        <v>9</v>
      </c>
      <c r="O15">
        <v>0</v>
      </c>
      <c r="P15">
        <v>150</v>
      </c>
      <c r="Q15">
        <v>385</v>
      </c>
      <c r="R15">
        <v>24430</v>
      </c>
      <c r="S15">
        <v>1480</v>
      </c>
      <c r="T15">
        <v>555</v>
      </c>
      <c r="U15">
        <v>0</v>
      </c>
    </row>
    <row r="16" spans="1:21">
      <c r="A16" s="8"/>
      <c r="B16" t="s">
        <v>122</v>
      </c>
      <c r="C16">
        <v>259552</v>
      </c>
      <c r="D16">
        <v>8760</v>
      </c>
      <c r="E16">
        <v>1160</v>
      </c>
      <c r="F16">
        <v>105</v>
      </c>
      <c r="G16" s="14">
        <v>116300000</v>
      </c>
      <c r="H16">
        <v>17</v>
      </c>
      <c r="I16">
        <v>19</v>
      </c>
      <c r="J16" s="20">
        <f t="shared" si="0"/>
        <v>10424.4</v>
      </c>
      <c r="K16">
        <v>17367</v>
      </c>
      <c r="L16">
        <v>40994</v>
      </c>
      <c r="M16">
        <v>37286</v>
      </c>
      <c r="N16">
        <v>15</v>
      </c>
      <c r="O16">
        <v>1</v>
      </c>
      <c r="P16">
        <v>170</v>
      </c>
      <c r="Q16">
        <v>410</v>
      </c>
      <c r="R16">
        <v>27830</v>
      </c>
      <c r="S16">
        <v>1700</v>
      </c>
      <c r="T16">
        <v>410</v>
      </c>
      <c r="U16">
        <v>0</v>
      </c>
    </row>
    <row r="17" spans="1:21">
      <c r="A17" s="9"/>
      <c r="B17" t="s">
        <v>123</v>
      </c>
      <c r="C17" s="12">
        <v>306870</v>
      </c>
      <c r="D17" s="12">
        <v>8060</v>
      </c>
      <c r="E17" s="12">
        <v>1505</v>
      </c>
      <c r="F17">
        <v>121</v>
      </c>
      <c r="G17" s="14">
        <v>101500000</v>
      </c>
      <c r="H17">
        <v>14</v>
      </c>
      <c r="I17">
        <v>22</v>
      </c>
      <c r="J17" s="20">
        <f t="shared" si="0"/>
        <v>9833.1999999999989</v>
      </c>
      <c r="K17">
        <v>22102</v>
      </c>
      <c r="L17">
        <v>51975</v>
      </c>
      <c r="M17">
        <v>49403</v>
      </c>
      <c r="N17">
        <v>13</v>
      </c>
      <c r="O17">
        <v>0</v>
      </c>
      <c r="P17">
        <v>220</v>
      </c>
      <c r="Q17">
        <v>460</v>
      </c>
      <c r="R17">
        <v>26360</v>
      </c>
      <c r="S17">
        <v>1600</v>
      </c>
      <c r="T17">
        <v>180</v>
      </c>
      <c r="U17">
        <v>25</v>
      </c>
    </row>
    <row r="18" spans="1:21">
      <c r="A18" s="9"/>
      <c r="B18" t="s">
        <v>124</v>
      </c>
      <c r="C18" s="12">
        <v>271523</v>
      </c>
      <c r="D18" s="12">
        <v>6300</v>
      </c>
      <c r="E18">
        <v>1956</v>
      </c>
      <c r="F18">
        <v>81</v>
      </c>
      <c r="G18" s="14">
        <v>79230000</v>
      </c>
      <c r="H18">
        <v>14</v>
      </c>
      <c r="I18">
        <v>24</v>
      </c>
      <c r="J18" s="20">
        <f t="shared" si="0"/>
        <v>7812</v>
      </c>
      <c r="K18">
        <v>19922</v>
      </c>
      <c r="L18">
        <v>45310</v>
      </c>
      <c r="M18">
        <v>40615</v>
      </c>
      <c r="N18">
        <v>17</v>
      </c>
      <c r="O18">
        <v>1</v>
      </c>
      <c r="P18">
        <v>170</v>
      </c>
      <c r="Q18">
        <v>415</v>
      </c>
      <c r="R18">
        <v>21120</v>
      </c>
      <c r="S18">
        <v>1250</v>
      </c>
      <c r="T18">
        <v>240</v>
      </c>
      <c r="U18">
        <v>0</v>
      </c>
    </row>
    <row r="19" spans="1:21">
      <c r="A19" s="9" t="s">
        <v>125</v>
      </c>
      <c r="B19" t="s">
        <v>126</v>
      </c>
      <c r="C19">
        <v>242467</v>
      </c>
      <c r="D19">
        <v>4310</v>
      </c>
      <c r="E19">
        <v>1155</v>
      </c>
      <c r="F19">
        <v>54</v>
      </c>
      <c r="G19" s="14">
        <v>54090000</v>
      </c>
      <c r="H19">
        <v>16</v>
      </c>
      <c r="I19">
        <v>25</v>
      </c>
      <c r="J19" s="20">
        <f t="shared" si="0"/>
        <v>5387.5</v>
      </c>
      <c r="K19">
        <v>12944</v>
      </c>
      <c r="L19">
        <v>29480</v>
      </c>
      <c r="M19">
        <v>66642</v>
      </c>
      <c r="N19">
        <v>10</v>
      </c>
      <c r="O19">
        <v>5</v>
      </c>
      <c r="P19">
        <v>160</v>
      </c>
      <c r="Q19">
        <v>350</v>
      </c>
      <c r="R19">
        <v>13870</v>
      </c>
      <c r="S19">
        <v>860</v>
      </c>
      <c r="T19">
        <v>980</v>
      </c>
      <c r="U19">
        <v>5</v>
      </c>
    </row>
    <row r="20" spans="1:21">
      <c r="A20" s="9"/>
      <c r="B20" t="s">
        <v>127</v>
      </c>
      <c r="C20">
        <v>156129</v>
      </c>
      <c r="D20">
        <v>4570</v>
      </c>
      <c r="E20">
        <v>850</v>
      </c>
      <c r="F20">
        <v>37</v>
      </c>
      <c r="G20" s="14">
        <v>54980000</v>
      </c>
      <c r="H20">
        <v>12</v>
      </c>
      <c r="I20">
        <v>25</v>
      </c>
      <c r="J20" s="20">
        <f t="shared" si="0"/>
        <v>5712.5</v>
      </c>
      <c r="K20">
        <v>8243</v>
      </c>
      <c r="L20">
        <v>20680</v>
      </c>
      <c r="M20">
        <v>23948</v>
      </c>
      <c r="N20">
        <v>16</v>
      </c>
      <c r="O20">
        <v>9</v>
      </c>
      <c r="P20">
        <v>80</v>
      </c>
      <c r="Q20">
        <v>245</v>
      </c>
      <c r="R20">
        <v>14920</v>
      </c>
      <c r="S20">
        <v>890</v>
      </c>
      <c r="T20">
        <v>0</v>
      </c>
      <c r="U20">
        <v>0</v>
      </c>
    </row>
    <row r="21" spans="1:21">
      <c r="A21" s="9"/>
      <c r="B21" t="s">
        <v>128</v>
      </c>
      <c r="C21">
        <v>177507</v>
      </c>
      <c r="D21">
        <v>4790</v>
      </c>
      <c r="E21">
        <v>625</v>
      </c>
      <c r="F21">
        <v>61</v>
      </c>
      <c r="G21" s="14">
        <v>60670000</v>
      </c>
      <c r="H21">
        <v>12</v>
      </c>
      <c r="I21">
        <v>22</v>
      </c>
      <c r="J21" s="20">
        <f t="shared" si="0"/>
        <v>5843.8</v>
      </c>
      <c r="K21">
        <v>11065</v>
      </c>
      <c r="L21">
        <v>28463</v>
      </c>
      <c r="M21">
        <v>28266</v>
      </c>
      <c r="N21">
        <v>8</v>
      </c>
      <c r="O21">
        <v>0</v>
      </c>
      <c r="P21">
        <v>120</v>
      </c>
      <c r="Q21">
        <v>270</v>
      </c>
      <c r="R21">
        <v>15330</v>
      </c>
      <c r="S21">
        <v>950</v>
      </c>
      <c r="T21">
        <v>160</v>
      </c>
      <c r="U21">
        <v>5</v>
      </c>
    </row>
    <row r="22" spans="1:21">
      <c r="A22" s="9"/>
      <c r="B22" t="s">
        <v>129</v>
      </c>
      <c r="C22">
        <v>326034</v>
      </c>
      <c r="D22">
        <v>5890</v>
      </c>
      <c r="E22">
        <v>1335</v>
      </c>
      <c r="F22">
        <v>108</v>
      </c>
      <c r="G22" s="14">
        <v>73190000</v>
      </c>
      <c r="H22">
        <v>13</v>
      </c>
      <c r="I22">
        <v>19</v>
      </c>
      <c r="J22" s="20">
        <f t="shared" si="0"/>
        <v>7009.0999999999995</v>
      </c>
      <c r="K22">
        <v>18526</v>
      </c>
      <c r="L22">
        <v>43559</v>
      </c>
      <c r="M22">
        <v>71497</v>
      </c>
      <c r="N22">
        <v>14</v>
      </c>
      <c r="O22">
        <v>0</v>
      </c>
      <c r="P22">
        <v>200</v>
      </c>
      <c r="Q22">
        <v>480</v>
      </c>
      <c r="R22">
        <v>18880</v>
      </c>
      <c r="S22">
        <v>1190</v>
      </c>
      <c r="T22">
        <v>265</v>
      </c>
      <c r="U22">
        <v>10</v>
      </c>
    </row>
    <row r="23" spans="1:21">
      <c r="A23" s="10"/>
      <c r="B23" t="s">
        <v>130</v>
      </c>
      <c r="C23">
        <v>305842</v>
      </c>
      <c r="D23">
        <v>6070</v>
      </c>
      <c r="E23">
        <v>1350</v>
      </c>
      <c r="F23">
        <v>970</v>
      </c>
      <c r="G23" s="14">
        <v>78100000</v>
      </c>
      <c r="H23">
        <v>14</v>
      </c>
      <c r="I23">
        <v>19</v>
      </c>
      <c r="J23" s="20">
        <f t="shared" si="0"/>
        <v>7223.2999999999993</v>
      </c>
      <c r="K23">
        <v>21515</v>
      </c>
      <c r="L23">
        <v>47046</v>
      </c>
      <c r="M23">
        <v>51754</v>
      </c>
      <c r="N23">
        <v>13</v>
      </c>
      <c r="O23">
        <v>3</v>
      </c>
      <c r="P23">
        <v>200</v>
      </c>
      <c r="Q23">
        <v>450</v>
      </c>
      <c r="R23">
        <f>19400+390</f>
        <v>19790</v>
      </c>
      <c r="S23">
        <v>1220</v>
      </c>
      <c r="T23">
        <v>330</v>
      </c>
      <c r="U23">
        <v>20</v>
      </c>
    </row>
    <row r="24" spans="1:21">
      <c r="A24" s="10"/>
      <c r="B24" t="s">
        <v>131</v>
      </c>
      <c r="C24">
        <v>206548</v>
      </c>
      <c r="D24">
        <v>5080</v>
      </c>
      <c r="E24">
        <v>905</v>
      </c>
      <c r="F24">
        <v>70</v>
      </c>
      <c r="G24" s="14">
        <v>66480000</v>
      </c>
      <c r="H24">
        <v>13</v>
      </c>
      <c r="I24">
        <v>17</v>
      </c>
      <c r="J24" s="20">
        <f t="shared" si="0"/>
        <v>5943.5999999999995</v>
      </c>
      <c r="K24">
        <v>14660</v>
      </c>
      <c r="L24">
        <v>32749</v>
      </c>
      <c r="M24">
        <v>29034</v>
      </c>
      <c r="N24">
        <v>9</v>
      </c>
      <c r="O24">
        <v>0</v>
      </c>
      <c r="P24">
        <f>90+40</f>
        <v>130</v>
      </c>
      <c r="Q24">
        <f>240+70</f>
        <v>310</v>
      </c>
      <c r="R24">
        <f>16200+350</f>
        <v>16550</v>
      </c>
      <c r="S24">
        <f>1010</f>
        <v>1010</v>
      </c>
      <c r="T24">
        <v>145</v>
      </c>
      <c r="U24">
        <v>25</v>
      </c>
    </row>
    <row r="25" spans="1:21">
      <c r="A25" s="10" t="s">
        <v>132</v>
      </c>
      <c r="B25" t="s">
        <v>133</v>
      </c>
      <c r="C25">
        <v>353134</v>
      </c>
      <c r="D25">
        <v>5880</v>
      </c>
      <c r="E25">
        <v>1335</v>
      </c>
      <c r="F25">
        <v>86</v>
      </c>
      <c r="G25" s="14">
        <v>68170000</v>
      </c>
      <c r="H25">
        <v>14</v>
      </c>
      <c r="I25">
        <v>24</v>
      </c>
      <c r="J25" s="20">
        <f t="shared" si="0"/>
        <v>7291.2</v>
      </c>
      <c r="K25">
        <v>27217</v>
      </c>
      <c r="L25">
        <v>58851</v>
      </c>
      <c r="M25">
        <v>71562</v>
      </c>
      <c r="N25">
        <v>20</v>
      </c>
      <c r="O25">
        <v>2</v>
      </c>
      <c r="P25">
        <f>160+90</f>
        <v>250</v>
      </c>
      <c r="Q25">
        <f>390+120</f>
        <v>510</v>
      </c>
      <c r="R25">
        <f>19200+370</f>
        <v>19570</v>
      </c>
      <c r="S25">
        <f>1220</f>
        <v>1220</v>
      </c>
      <c r="T25">
        <v>120</v>
      </c>
      <c r="U25">
        <v>0</v>
      </c>
    </row>
    <row r="26" spans="1:21">
      <c r="A26" s="10"/>
      <c r="B26" t="s">
        <v>134</v>
      </c>
      <c r="C26">
        <v>305222</v>
      </c>
      <c r="D26">
        <v>7530</v>
      </c>
      <c r="E26">
        <v>1605</v>
      </c>
      <c r="F26">
        <v>83</v>
      </c>
      <c r="G26" s="14">
        <v>98000000</v>
      </c>
      <c r="H26">
        <v>15</v>
      </c>
      <c r="I26">
        <v>20</v>
      </c>
      <c r="J26" s="20">
        <f t="shared" si="0"/>
        <v>9036</v>
      </c>
      <c r="K26">
        <v>22507</v>
      </c>
      <c r="L26">
        <v>53740</v>
      </c>
      <c r="M26">
        <v>47622</v>
      </c>
      <c r="N26">
        <v>8</v>
      </c>
      <c r="O26">
        <v>0</v>
      </c>
      <c r="P26">
        <f>150+70</f>
        <v>220</v>
      </c>
      <c r="Q26">
        <f>350+100</f>
        <v>450</v>
      </c>
      <c r="R26">
        <f>24000+520</f>
        <v>24520</v>
      </c>
      <c r="S26">
        <v>1510</v>
      </c>
      <c r="T26">
        <v>105</v>
      </c>
      <c r="U26">
        <v>0</v>
      </c>
    </row>
    <row r="27" spans="1:21">
      <c r="A27" s="10"/>
      <c r="B27" t="s">
        <v>135</v>
      </c>
      <c r="C27">
        <v>198019</v>
      </c>
      <c r="D27">
        <v>5900</v>
      </c>
      <c r="E27">
        <v>485</v>
      </c>
      <c r="F27">
        <v>55</v>
      </c>
      <c r="G27" s="14">
        <v>75210000</v>
      </c>
      <c r="H27">
        <v>12</v>
      </c>
      <c r="I27">
        <v>24</v>
      </c>
      <c r="J27" s="20">
        <f t="shared" si="0"/>
        <v>7316</v>
      </c>
      <c r="K27">
        <v>12401</v>
      </c>
      <c r="L27">
        <v>33464</v>
      </c>
      <c r="M27">
        <v>21191</v>
      </c>
      <c r="N27">
        <v>5</v>
      </c>
      <c r="O27">
        <v>0</v>
      </c>
      <c r="P27">
        <f>90+30</f>
        <v>120</v>
      </c>
      <c r="Q27">
        <f>240+70</f>
        <v>310</v>
      </c>
      <c r="R27">
        <f>18700+410</f>
        <v>19110</v>
      </c>
      <c r="S27">
        <v>1160</v>
      </c>
      <c r="T27">
        <v>460</v>
      </c>
      <c r="U27">
        <v>0</v>
      </c>
    </row>
    <row r="28" spans="1:21">
      <c r="A28" s="11"/>
      <c r="B28" t="s">
        <v>136</v>
      </c>
      <c r="C28">
        <v>318830</v>
      </c>
      <c r="D28">
        <v>5840</v>
      </c>
      <c r="E28">
        <v>1530</v>
      </c>
      <c r="F28">
        <v>85</v>
      </c>
      <c r="G28" s="14">
        <v>70840000</v>
      </c>
      <c r="H28">
        <v>14</v>
      </c>
      <c r="I28">
        <v>20</v>
      </c>
      <c r="J28" s="20">
        <f t="shared" si="0"/>
        <v>7008</v>
      </c>
      <c r="K28">
        <v>19976</v>
      </c>
      <c r="L28">
        <v>45326</v>
      </c>
      <c r="M28">
        <v>65989</v>
      </c>
      <c r="N28">
        <v>9</v>
      </c>
      <c r="O28">
        <v>3</v>
      </c>
      <c r="P28">
        <v>210</v>
      </c>
      <c r="Q28">
        <v>370</v>
      </c>
      <c r="R28">
        <f>370+18700</f>
        <v>19070</v>
      </c>
      <c r="S28">
        <v>1190</v>
      </c>
      <c r="T28">
        <v>25</v>
      </c>
      <c r="U28">
        <v>25</v>
      </c>
    </row>
    <row r="29" spans="1:21">
      <c r="A29" s="11"/>
      <c r="B29" t="s">
        <v>137</v>
      </c>
      <c r="C29">
        <v>206349</v>
      </c>
      <c r="D29">
        <v>5940</v>
      </c>
      <c r="E29">
        <v>13190</v>
      </c>
      <c r="F29">
        <v>94</v>
      </c>
      <c r="G29" s="14">
        <v>78110000</v>
      </c>
      <c r="H29">
        <v>14</v>
      </c>
      <c r="I29">
        <v>22</v>
      </c>
      <c r="J29" s="20">
        <f t="shared" si="0"/>
        <v>7246.8</v>
      </c>
      <c r="K29">
        <v>13519</v>
      </c>
      <c r="L29">
        <v>34944</v>
      </c>
      <c r="M29">
        <v>25115</v>
      </c>
      <c r="N29">
        <v>17</v>
      </c>
      <c r="O29">
        <v>1</v>
      </c>
      <c r="P29">
        <f>90+40</f>
        <v>130</v>
      </c>
      <c r="Q29">
        <v>465</v>
      </c>
      <c r="R29">
        <f>19000+420</f>
        <v>19420</v>
      </c>
      <c r="S29">
        <v>1160</v>
      </c>
      <c r="T29">
        <v>235</v>
      </c>
      <c r="U29">
        <v>35</v>
      </c>
    </row>
    <row r="30" spans="1:21">
      <c r="A30" s="11" t="s">
        <v>138</v>
      </c>
      <c r="B30" t="s">
        <v>139</v>
      </c>
      <c r="C30">
        <v>324745</v>
      </c>
      <c r="D30">
        <v>4760</v>
      </c>
      <c r="E30">
        <v>760</v>
      </c>
      <c r="F30">
        <v>78</v>
      </c>
      <c r="G30" s="14">
        <v>54860000</v>
      </c>
      <c r="H30">
        <v>14</v>
      </c>
      <c r="I30">
        <v>24</v>
      </c>
      <c r="J30" s="20">
        <f t="shared" si="0"/>
        <v>5902.4</v>
      </c>
      <c r="K30">
        <v>21978</v>
      </c>
      <c r="L30">
        <v>50312</v>
      </c>
      <c r="M30">
        <v>76020</v>
      </c>
      <c r="N30">
        <v>17</v>
      </c>
      <c r="O30">
        <v>1</v>
      </c>
      <c r="P30">
        <v>240</v>
      </c>
      <c r="Q30">
        <f>360+110</f>
        <v>470</v>
      </c>
      <c r="R30">
        <f>15300+290</f>
        <v>15590</v>
      </c>
      <c r="S30">
        <v>990</v>
      </c>
      <c r="T30">
        <v>0</v>
      </c>
      <c r="U30">
        <v>20</v>
      </c>
    </row>
    <row r="31" spans="1:21">
      <c r="A31" s="11"/>
      <c r="B31" t="s">
        <v>140</v>
      </c>
      <c r="C31">
        <v>276983</v>
      </c>
      <c r="D31">
        <v>6030</v>
      </c>
      <c r="E31">
        <v>970</v>
      </c>
      <c r="F31">
        <v>78</v>
      </c>
      <c r="G31" s="14">
        <v>77330000</v>
      </c>
      <c r="H31">
        <v>15</v>
      </c>
      <c r="I31">
        <v>21</v>
      </c>
      <c r="J31" s="20">
        <f t="shared" si="0"/>
        <v>7296.3</v>
      </c>
      <c r="K31">
        <v>21564</v>
      </c>
      <c r="L31">
        <v>45193</v>
      </c>
      <c r="M31">
        <v>42807</v>
      </c>
      <c r="N31">
        <v>24</v>
      </c>
      <c r="O31">
        <v>2</v>
      </c>
      <c r="P31">
        <v>180</v>
      </c>
      <c r="Q31">
        <v>415</v>
      </c>
      <c r="R31">
        <v>19700</v>
      </c>
      <c r="S31">
        <v>1220</v>
      </c>
      <c r="T31">
        <v>65</v>
      </c>
      <c r="U31">
        <v>0</v>
      </c>
    </row>
    <row r="32" spans="1:21">
      <c r="A32" s="11"/>
      <c r="B32" t="s">
        <v>141</v>
      </c>
      <c r="C32">
        <v>329677</v>
      </c>
      <c r="D32">
        <v>6380</v>
      </c>
      <c r="E32">
        <v>1385</v>
      </c>
      <c r="F32">
        <v>77</v>
      </c>
      <c r="G32" s="14">
        <v>79230000</v>
      </c>
      <c r="H32">
        <v>11</v>
      </c>
      <c r="I32">
        <v>15</v>
      </c>
      <c r="J32" s="20">
        <f t="shared" si="0"/>
        <v>7336.9999999999991</v>
      </c>
      <c r="K32">
        <v>21585</v>
      </c>
      <c r="L32">
        <v>42877</v>
      </c>
      <c r="M32">
        <v>66952</v>
      </c>
      <c r="N32">
        <v>10</v>
      </c>
      <c r="O32">
        <v>0</v>
      </c>
      <c r="P32">
        <v>200</v>
      </c>
      <c r="Q32">
        <v>480</v>
      </c>
      <c r="R32">
        <v>20710</v>
      </c>
      <c r="S32">
        <v>1270</v>
      </c>
      <c r="T32">
        <v>1280</v>
      </c>
      <c r="U32">
        <v>30</v>
      </c>
    </row>
    <row r="33" spans="1:21">
      <c r="A33" s="11"/>
      <c r="B33" t="s">
        <v>142</v>
      </c>
      <c r="C33">
        <v>261317</v>
      </c>
      <c r="D33">
        <v>6400</v>
      </c>
      <c r="E33">
        <v>965</v>
      </c>
      <c r="F33">
        <v>53</v>
      </c>
      <c r="G33" s="14">
        <v>73630000</v>
      </c>
      <c r="H33">
        <v>14</v>
      </c>
      <c r="I33">
        <v>19</v>
      </c>
      <c r="J33" s="20">
        <f t="shared" si="0"/>
        <v>7616</v>
      </c>
      <c r="K33">
        <v>13543</v>
      </c>
      <c r="L33">
        <v>35248</v>
      </c>
      <c r="M33">
        <v>49225</v>
      </c>
      <c r="N33">
        <v>13</v>
      </c>
      <c r="O33">
        <v>2</v>
      </c>
      <c r="P33">
        <v>160</v>
      </c>
      <c r="Q33">
        <v>405</v>
      </c>
      <c r="R33">
        <v>20730</v>
      </c>
      <c r="S33">
        <v>1260</v>
      </c>
      <c r="T33">
        <v>65</v>
      </c>
      <c r="U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8CBD-938D-4267-A294-3E9AD73421AA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4EA54923E33429006EAECBEF00E02" ma:contentTypeVersion="7" ma:contentTypeDescription="Create a new document." ma:contentTypeScope="" ma:versionID="8b97853ada549055cba2d852e9b1a5c9">
  <xsd:schema xmlns:xsd="http://www.w3.org/2001/XMLSchema" xmlns:xs="http://www.w3.org/2001/XMLSchema" xmlns:p="http://schemas.microsoft.com/office/2006/metadata/properties" xmlns:ns2="e63683fb-cbba-42a3-a424-7f96f9225103" targetNamespace="http://schemas.microsoft.com/office/2006/metadata/properties" ma:root="true" ma:fieldsID="47130716d83d17119265ad732fa13ba9" ns2:_="">
    <xsd:import namespace="e63683fb-cbba-42a3-a424-7f96f92251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3683fb-cbba-42a3-a424-7f96f92251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2CAFAB-53C1-4070-817F-85BFA4D47D37}"/>
</file>

<file path=customXml/itemProps2.xml><?xml version="1.0" encoding="utf-8"?>
<ds:datastoreItem xmlns:ds="http://schemas.openxmlformats.org/officeDocument/2006/customXml" ds:itemID="{D7F0ECBB-6EBA-4FA9-A710-64C23EFDDF2F}"/>
</file>

<file path=customXml/itemProps3.xml><?xml version="1.0" encoding="utf-8"?>
<ds:datastoreItem xmlns:ds="http://schemas.openxmlformats.org/officeDocument/2006/customXml" ds:itemID="{C32CFA82-41C7-4E45-8948-65F3FC8E11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Renuka Narayanan</cp:lastModifiedBy>
  <cp:revision/>
  <dcterms:created xsi:type="dcterms:W3CDTF">2021-10-03T10:44:58Z</dcterms:created>
  <dcterms:modified xsi:type="dcterms:W3CDTF">2021-10-06T05:38:18Z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0x010100CC94EA54923E33429006EAECBEF00E02</vt:lpwstr>
  </property>
</Properties>
</file>