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8_{3CFD6ADF-307A-453B-8AED-58505223E7A7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RAFT STEEL" sheetId="1" r:id="rId1"/>
    <sheet name="Sheet2" sheetId="6" r:id="rId2"/>
    <sheet name="Footing beam" sheetId="2" r:id="rId3"/>
    <sheet name="Sheet3" sheetId="7" r:id="rId4"/>
    <sheet name="footing" sheetId="3" r:id="rId5"/>
    <sheet name="Estimation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4" l="1"/>
  <c r="J15" i="4"/>
  <c r="I15" i="4"/>
  <c r="H15" i="4"/>
  <c r="G15" i="4"/>
  <c r="F15" i="4"/>
  <c r="L14" i="4"/>
  <c r="K14" i="4"/>
  <c r="J14" i="4"/>
  <c r="I14" i="4"/>
  <c r="H14" i="4"/>
  <c r="G14" i="4"/>
  <c r="F14" i="4"/>
  <c r="F10" i="4"/>
  <c r="E10" i="4"/>
  <c r="L18" i="7"/>
  <c r="L17" i="7"/>
  <c r="L16" i="7"/>
  <c r="L15" i="7"/>
  <c r="Z18" i="7"/>
  <c r="Y18" i="7"/>
  <c r="X18" i="7"/>
  <c r="W18" i="7"/>
  <c r="V18" i="7"/>
  <c r="U18" i="7"/>
  <c r="T18" i="7"/>
  <c r="R18" i="7"/>
  <c r="P18" i="7"/>
  <c r="Z17" i="7"/>
  <c r="Y17" i="7"/>
  <c r="X17" i="7"/>
  <c r="W17" i="7"/>
  <c r="V17" i="7"/>
  <c r="U17" i="7"/>
  <c r="R17" i="7"/>
  <c r="P17" i="7"/>
  <c r="O17" i="7"/>
  <c r="C17" i="7"/>
  <c r="Z16" i="7"/>
  <c r="Y16" i="7"/>
  <c r="X16" i="7"/>
  <c r="W16" i="7"/>
  <c r="V16" i="7"/>
  <c r="U16" i="7"/>
  <c r="T16" i="7"/>
  <c r="R16" i="7"/>
  <c r="P16" i="7"/>
  <c r="O16" i="7"/>
  <c r="Q16" i="7"/>
  <c r="S16" i="7" s="1"/>
  <c r="Z15" i="7"/>
  <c r="Y15" i="7"/>
  <c r="X15" i="7"/>
  <c r="W15" i="7"/>
  <c r="V15" i="7"/>
  <c r="U15" i="7"/>
  <c r="R15" i="7"/>
  <c r="P15" i="7"/>
  <c r="O15" i="7"/>
  <c r="Z14" i="7"/>
  <c r="Y14" i="7"/>
  <c r="X14" i="7"/>
  <c r="W14" i="7"/>
  <c r="V14" i="7"/>
  <c r="U14" i="7"/>
  <c r="T14" i="7"/>
  <c r="S14" i="7"/>
  <c r="R14" i="7"/>
  <c r="P14" i="7"/>
  <c r="Q14" i="7" s="1"/>
  <c r="O14" i="7"/>
  <c r="L9" i="7"/>
  <c r="Z11" i="7"/>
  <c r="Y11" i="7"/>
  <c r="X11" i="7"/>
  <c r="W11" i="7"/>
  <c r="V11" i="7"/>
  <c r="U11" i="7"/>
  <c r="T11" i="7"/>
  <c r="R11" i="7"/>
  <c r="P11" i="7"/>
  <c r="L11" i="7"/>
  <c r="Z9" i="7"/>
  <c r="Y9" i="7"/>
  <c r="X9" i="7"/>
  <c r="W9" i="7"/>
  <c r="V9" i="7"/>
  <c r="U9" i="7"/>
  <c r="R9" i="7"/>
  <c r="P9" i="7"/>
  <c r="O9" i="7"/>
  <c r="C10" i="7"/>
  <c r="E11" i="7" s="1"/>
  <c r="O11" i="7" s="1"/>
  <c r="Z10" i="7"/>
  <c r="Y10" i="7"/>
  <c r="X10" i="7"/>
  <c r="W10" i="7"/>
  <c r="V10" i="7"/>
  <c r="U10" i="7"/>
  <c r="S10" i="7"/>
  <c r="R10" i="7"/>
  <c r="P10" i="7"/>
  <c r="O10" i="7"/>
  <c r="L8" i="7"/>
  <c r="Z21" i="7"/>
  <c r="Y21" i="7"/>
  <c r="X21" i="7"/>
  <c r="R21" i="7"/>
  <c r="Z8" i="7"/>
  <c r="Y8" i="7"/>
  <c r="X8" i="7"/>
  <c r="W8" i="7"/>
  <c r="U8" i="7"/>
  <c r="R8" i="7"/>
  <c r="P8" i="7"/>
  <c r="O8" i="7"/>
  <c r="Z7" i="7"/>
  <c r="Y7" i="7"/>
  <c r="X7" i="7"/>
  <c r="W7" i="7"/>
  <c r="V7" i="7"/>
  <c r="U7" i="7"/>
  <c r="T7" i="7"/>
  <c r="S7" i="7"/>
  <c r="R7" i="7"/>
  <c r="P7" i="7"/>
  <c r="O7" i="7"/>
  <c r="L15" i="4"/>
  <c r="J9" i="4"/>
  <c r="H9" i="4"/>
  <c r="I9" i="4"/>
  <c r="F9" i="4"/>
  <c r="I32" i="1"/>
  <c r="L33" i="1"/>
  <c r="L32" i="1"/>
  <c r="L31" i="1"/>
  <c r="L30" i="1"/>
  <c r="L29" i="1"/>
  <c r="L28" i="1"/>
  <c r="L27" i="1"/>
  <c r="I34" i="1"/>
  <c r="I33" i="1"/>
  <c r="I31" i="1"/>
  <c r="I30" i="1"/>
  <c r="I29" i="1"/>
  <c r="I28" i="1"/>
  <c r="I27" i="1"/>
  <c r="N34" i="1"/>
  <c r="N33" i="1"/>
  <c r="N32" i="1"/>
  <c r="N31" i="1"/>
  <c r="N30" i="1"/>
  <c r="N29" i="1"/>
  <c r="N28" i="1"/>
  <c r="N27" i="1"/>
  <c r="M6" i="6"/>
  <c r="M7" i="6"/>
  <c r="M8" i="6"/>
  <c r="M9" i="6"/>
  <c r="M10" i="6"/>
  <c r="M11" i="6"/>
  <c r="M15" i="6" s="1"/>
  <c r="M12" i="6"/>
  <c r="M13" i="6"/>
  <c r="L6" i="6"/>
  <c r="L7" i="6"/>
  <c r="L8" i="6"/>
  <c r="L9" i="6"/>
  <c r="L10" i="6"/>
  <c r="L11" i="6"/>
  <c r="L15" i="6" s="1"/>
  <c r="L12" i="6"/>
  <c r="L13" i="6"/>
  <c r="K6" i="6"/>
  <c r="K7" i="6"/>
  <c r="K8" i="6"/>
  <c r="K9" i="6"/>
  <c r="K10" i="6"/>
  <c r="K11" i="6"/>
  <c r="K15" i="6" s="1"/>
  <c r="K12" i="6"/>
  <c r="K13" i="6"/>
  <c r="M5" i="6"/>
  <c r="L5" i="6"/>
  <c r="K5" i="6"/>
  <c r="J5" i="6"/>
  <c r="J15" i="6" s="1"/>
  <c r="J6" i="6"/>
  <c r="J7" i="6"/>
  <c r="J8" i="6"/>
  <c r="J9" i="6"/>
  <c r="J10" i="6"/>
  <c r="J11" i="6"/>
  <c r="J12" i="6"/>
  <c r="J13" i="6"/>
  <c r="I6" i="1"/>
  <c r="C6" i="1"/>
  <c r="Z61" i="3"/>
  <c r="Y61" i="3"/>
  <c r="X61" i="3"/>
  <c r="W61" i="3"/>
  <c r="T61" i="3"/>
  <c r="S61" i="3"/>
  <c r="R61" i="3"/>
  <c r="P61" i="3"/>
  <c r="L61" i="3"/>
  <c r="E61" i="3"/>
  <c r="O61" i="3" s="1"/>
  <c r="Z60" i="3"/>
  <c r="Y60" i="3"/>
  <c r="X60" i="3"/>
  <c r="W60" i="3"/>
  <c r="T60" i="3"/>
  <c r="S60" i="3"/>
  <c r="R60" i="3"/>
  <c r="P60" i="3"/>
  <c r="O60" i="3"/>
  <c r="L60" i="3"/>
  <c r="E60" i="3"/>
  <c r="Z59" i="3"/>
  <c r="Y59" i="3"/>
  <c r="X59" i="3"/>
  <c r="W59" i="3"/>
  <c r="V59" i="3"/>
  <c r="U59" i="3"/>
  <c r="T59" i="3"/>
  <c r="S59" i="3"/>
  <c r="R59" i="3"/>
  <c r="Q59" i="3"/>
  <c r="P59" i="3"/>
  <c r="O59" i="3"/>
  <c r="Z58" i="3"/>
  <c r="Y58" i="3"/>
  <c r="X58" i="3"/>
  <c r="W58" i="3"/>
  <c r="V58" i="3"/>
  <c r="U58" i="3"/>
  <c r="T58" i="3"/>
  <c r="S58" i="3"/>
  <c r="R58" i="3"/>
  <c r="Q58" i="3"/>
  <c r="P58" i="3"/>
  <c r="O58" i="3"/>
  <c r="Z57" i="3"/>
  <c r="Y57" i="3"/>
  <c r="X57" i="3"/>
  <c r="W57" i="3"/>
  <c r="U57" i="3"/>
  <c r="T57" i="3"/>
  <c r="S57" i="3"/>
  <c r="R57" i="3"/>
  <c r="P57" i="3"/>
  <c r="O57" i="3"/>
  <c r="L57" i="3"/>
  <c r="E57" i="3"/>
  <c r="Z56" i="3"/>
  <c r="Y56" i="3"/>
  <c r="X56" i="3"/>
  <c r="W56" i="3"/>
  <c r="U56" i="3"/>
  <c r="T56" i="3"/>
  <c r="S56" i="3"/>
  <c r="R56" i="3"/>
  <c r="P56" i="3"/>
  <c r="L56" i="3"/>
  <c r="E56" i="3"/>
  <c r="O56" i="3" s="1"/>
  <c r="Z54" i="3"/>
  <c r="Y54" i="3"/>
  <c r="X54" i="3"/>
  <c r="W54" i="3"/>
  <c r="T54" i="3"/>
  <c r="S54" i="3"/>
  <c r="R54" i="3"/>
  <c r="P54" i="3"/>
  <c r="L54" i="3"/>
  <c r="E54" i="3"/>
  <c r="O54" i="3" s="1"/>
  <c r="Z53" i="3"/>
  <c r="Y53" i="3"/>
  <c r="X53" i="3"/>
  <c r="W53" i="3"/>
  <c r="T53" i="3"/>
  <c r="S53" i="3"/>
  <c r="R53" i="3"/>
  <c r="P53" i="3"/>
  <c r="L53" i="3"/>
  <c r="E53" i="3"/>
  <c r="O53" i="3" s="1"/>
  <c r="Z52" i="3"/>
  <c r="Y52" i="3"/>
  <c r="X52" i="3"/>
  <c r="W52" i="3"/>
  <c r="V52" i="3"/>
  <c r="U52" i="3"/>
  <c r="T52" i="3"/>
  <c r="S52" i="3"/>
  <c r="R52" i="3"/>
  <c r="P52" i="3"/>
  <c r="O52" i="3"/>
  <c r="Z51" i="3"/>
  <c r="Y51" i="3"/>
  <c r="X51" i="3"/>
  <c r="W51" i="3"/>
  <c r="V51" i="3"/>
  <c r="U51" i="3"/>
  <c r="T51" i="3"/>
  <c r="S51" i="3"/>
  <c r="R51" i="3"/>
  <c r="P51" i="3"/>
  <c r="O51" i="3"/>
  <c r="Q51" i="3" s="1"/>
  <c r="Z50" i="3"/>
  <c r="Y50" i="3"/>
  <c r="X50" i="3"/>
  <c r="W50" i="3"/>
  <c r="T50" i="3"/>
  <c r="S50" i="3"/>
  <c r="R50" i="3"/>
  <c r="P50" i="3"/>
  <c r="L50" i="3"/>
  <c r="E50" i="3"/>
  <c r="O50" i="3" s="1"/>
  <c r="Z49" i="3"/>
  <c r="Y49" i="3"/>
  <c r="X49" i="3"/>
  <c r="W49" i="3"/>
  <c r="T49" i="3"/>
  <c r="S49" i="3"/>
  <c r="R49" i="3"/>
  <c r="P49" i="3"/>
  <c r="L49" i="3"/>
  <c r="E49" i="3"/>
  <c r="O49" i="3" s="1"/>
  <c r="Z48" i="3"/>
  <c r="Y48" i="3"/>
  <c r="X48" i="3"/>
  <c r="W48" i="3"/>
  <c r="V48" i="3"/>
  <c r="U48" i="3"/>
  <c r="T48" i="3"/>
  <c r="S48" i="3"/>
  <c r="R48" i="3"/>
  <c r="P48" i="3"/>
  <c r="O48" i="3"/>
  <c r="Z47" i="3"/>
  <c r="Y47" i="3"/>
  <c r="X47" i="3"/>
  <c r="W47" i="3"/>
  <c r="V47" i="3"/>
  <c r="U47" i="3"/>
  <c r="T47" i="3"/>
  <c r="S47" i="3"/>
  <c r="R47" i="3"/>
  <c r="P47" i="3"/>
  <c r="Q47" i="3" s="1"/>
  <c r="O47" i="3"/>
  <c r="Z39" i="3"/>
  <c r="Y39" i="3"/>
  <c r="X39" i="3"/>
  <c r="W39" i="3"/>
  <c r="U39" i="3"/>
  <c r="T39" i="3"/>
  <c r="S39" i="3"/>
  <c r="R39" i="3"/>
  <c r="P39" i="3"/>
  <c r="O39" i="3"/>
  <c r="L39" i="3"/>
  <c r="E39" i="3"/>
  <c r="Z38" i="3"/>
  <c r="Y38" i="3"/>
  <c r="X38" i="3"/>
  <c r="W38" i="3"/>
  <c r="U38" i="3"/>
  <c r="T38" i="3"/>
  <c r="S38" i="3"/>
  <c r="R38" i="3"/>
  <c r="P38" i="3"/>
  <c r="L38" i="3"/>
  <c r="E38" i="3"/>
  <c r="O38" i="3" s="1"/>
  <c r="Z46" i="3"/>
  <c r="Y46" i="3"/>
  <c r="X46" i="3"/>
  <c r="W46" i="3"/>
  <c r="U46" i="3"/>
  <c r="T46" i="3"/>
  <c r="S46" i="3"/>
  <c r="R46" i="3"/>
  <c r="P46" i="3"/>
  <c r="L46" i="3"/>
  <c r="E46" i="3"/>
  <c r="O46" i="3" s="1"/>
  <c r="Z45" i="3"/>
  <c r="Y45" i="3"/>
  <c r="X45" i="3"/>
  <c r="W45" i="3"/>
  <c r="U45" i="3"/>
  <c r="T45" i="3"/>
  <c r="S45" i="3"/>
  <c r="R45" i="3"/>
  <c r="P45" i="3"/>
  <c r="L45" i="3"/>
  <c r="E45" i="3"/>
  <c r="O45" i="3" s="1"/>
  <c r="Z43" i="3"/>
  <c r="Y43" i="3"/>
  <c r="X43" i="3"/>
  <c r="W43" i="3"/>
  <c r="T43" i="3"/>
  <c r="S43" i="3"/>
  <c r="R43" i="3"/>
  <c r="P43" i="3"/>
  <c r="L43" i="3"/>
  <c r="E43" i="3"/>
  <c r="O43" i="3" s="1"/>
  <c r="Z42" i="3"/>
  <c r="Y42" i="3"/>
  <c r="X42" i="3"/>
  <c r="W42" i="3"/>
  <c r="T42" i="3"/>
  <c r="S42" i="3"/>
  <c r="R42" i="3"/>
  <c r="P42" i="3"/>
  <c r="L42" i="3"/>
  <c r="E42" i="3"/>
  <c r="O42" i="3" s="1"/>
  <c r="Z41" i="3"/>
  <c r="Y41" i="3"/>
  <c r="X41" i="3"/>
  <c r="W41" i="3"/>
  <c r="V41" i="3"/>
  <c r="U41" i="3"/>
  <c r="T41" i="3"/>
  <c r="S41" i="3"/>
  <c r="R41" i="3"/>
  <c r="P41" i="3"/>
  <c r="O41" i="3"/>
  <c r="Z40" i="3"/>
  <c r="Y40" i="3"/>
  <c r="X40" i="3"/>
  <c r="W40" i="3"/>
  <c r="V40" i="3"/>
  <c r="U40" i="3"/>
  <c r="T40" i="3"/>
  <c r="S40" i="3"/>
  <c r="R40" i="3"/>
  <c r="P40" i="3"/>
  <c r="O40" i="3"/>
  <c r="E36" i="3"/>
  <c r="O36" i="3" s="1"/>
  <c r="E35" i="3"/>
  <c r="E32" i="3"/>
  <c r="O32" i="3" s="1"/>
  <c r="E31" i="3"/>
  <c r="O31" i="3" s="1"/>
  <c r="E29" i="3"/>
  <c r="E28" i="3"/>
  <c r="O28" i="3" s="1"/>
  <c r="E25" i="3"/>
  <c r="O25" i="3" s="1"/>
  <c r="E23" i="3"/>
  <c r="O23" i="3" s="1"/>
  <c r="E20" i="3"/>
  <c r="E19" i="3"/>
  <c r="O19" i="3" s="1"/>
  <c r="Q19" i="3" s="1"/>
  <c r="V19" i="3" s="1"/>
  <c r="E16" i="3"/>
  <c r="O16" i="3" s="1"/>
  <c r="E15" i="3"/>
  <c r="O15" i="3" s="1"/>
  <c r="E13" i="3"/>
  <c r="O13" i="3" s="1"/>
  <c r="E12" i="3"/>
  <c r="E9" i="3"/>
  <c r="O9" i="3" s="1"/>
  <c r="E8" i="3"/>
  <c r="O8" i="3" s="1"/>
  <c r="L24" i="3"/>
  <c r="L23" i="3"/>
  <c r="C24" i="3"/>
  <c r="E24" i="3" s="1"/>
  <c r="O24" i="3" s="1"/>
  <c r="Z24" i="3"/>
  <c r="Y24" i="3"/>
  <c r="X24" i="3"/>
  <c r="W24" i="3"/>
  <c r="U24" i="3"/>
  <c r="T24" i="3"/>
  <c r="S24" i="3"/>
  <c r="R24" i="3"/>
  <c r="P24" i="3"/>
  <c r="Z36" i="3"/>
  <c r="Y36" i="3"/>
  <c r="X36" i="3"/>
  <c r="W36" i="3"/>
  <c r="T36" i="3"/>
  <c r="S36" i="3"/>
  <c r="R36" i="3"/>
  <c r="P36" i="3"/>
  <c r="L36" i="3"/>
  <c r="Z35" i="3"/>
  <c r="Y35" i="3"/>
  <c r="X35" i="3"/>
  <c r="W35" i="3"/>
  <c r="T35" i="3"/>
  <c r="S35" i="3"/>
  <c r="R35" i="3"/>
  <c r="P35" i="3"/>
  <c r="L35" i="3"/>
  <c r="O35" i="3"/>
  <c r="Z34" i="3"/>
  <c r="Y34" i="3"/>
  <c r="X34" i="3"/>
  <c r="W34" i="3"/>
  <c r="V34" i="3"/>
  <c r="U34" i="3"/>
  <c r="T34" i="3"/>
  <c r="S34" i="3"/>
  <c r="R34" i="3"/>
  <c r="P34" i="3"/>
  <c r="O34" i="3"/>
  <c r="Z33" i="3"/>
  <c r="Y33" i="3"/>
  <c r="X33" i="3"/>
  <c r="W33" i="3"/>
  <c r="V33" i="3"/>
  <c r="U33" i="3"/>
  <c r="T33" i="3"/>
  <c r="S33" i="3"/>
  <c r="R33" i="3"/>
  <c r="P33" i="3"/>
  <c r="O33" i="3"/>
  <c r="Z32" i="3"/>
  <c r="Y32" i="3"/>
  <c r="X32" i="3"/>
  <c r="W32" i="3"/>
  <c r="U32" i="3"/>
  <c r="T32" i="3"/>
  <c r="S32" i="3"/>
  <c r="R32" i="3"/>
  <c r="P32" i="3"/>
  <c r="L32" i="3"/>
  <c r="Z31" i="3"/>
  <c r="Y31" i="3"/>
  <c r="X31" i="3"/>
  <c r="W31" i="3"/>
  <c r="U31" i="3"/>
  <c r="T31" i="3"/>
  <c r="S31" i="3"/>
  <c r="R31" i="3"/>
  <c r="P31" i="3"/>
  <c r="L31" i="3"/>
  <c r="Z29" i="3"/>
  <c r="Y29" i="3"/>
  <c r="X29" i="3"/>
  <c r="W29" i="3"/>
  <c r="T29" i="3"/>
  <c r="S29" i="3"/>
  <c r="R29" i="3"/>
  <c r="P29" i="3"/>
  <c r="O29" i="3"/>
  <c r="Q29" i="3" s="1"/>
  <c r="V29" i="3" s="1"/>
  <c r="L29" i="3"/>
  <c r="Z28" i="3"/>
  <c r="Y28" i="3"/>
  <c r="X28" i="3"/>
  <c r="W28" i="3"/>
  <c r="T28" i="3"/>
  <c r="S28" i="3"/>
  <c r="R28" i="3"/>
  <c r="P28" i="3"/>
  <c r="L28" i="3"/>
  <c r="Z27" i="3"/>
  <c r="Y27" i="3"/>
  <c r="X27" i="3"/>
  <c r="W27" i="3"/>
  <c r="V27" i="3"/>
  <c r="U27" i="3"/>
  <c r="T27" i="3"/>
  <c r="S27" i="3"/>
  <c r="R27" i="3"/>
  <c r="P27" i="3"/>
  <c r="O27" i="3"/>
  <c r="Z26" i="3"/>
  <c r="Y26" i="3"/>
  <c r="X26" i="3"/>
  <c r="W26" i="3"/>
  <c r="V26" i="3"/>
  <c r="U26" i="3"/>
  <c r="T26" i="3"/>
  <c r="S26" i="3"/>
  <c r="R26" i="3"/>
  <c r="P26" i="3"/>
  <c r="O26" i="3"/>
  <c r="L20" i="3"/>
  <c r="L19" i="3"/>
  <c r="L16" i="3"/>
  <c r="L15" i="3"/>
  <c r="L13" i="3"/>
  <c r="L12" i="3"/>
  <c r="Z25" i="3"/>
  <c r="Y25" i="3"/>
  <c r="X25" i="3"/>
  <c r="W25" i="3"/>
  <c r="U25" i="3"/>
  <c r="T25" i="3"/>
  <c r="S25" i="3"/>
  <c r="R25" i="3"/>
  <c r="P25" i="3"/>
  <c r="L25" i="3"/>
  <c r="Z23" i="3"/>
  <c r="Y23" i="3"/>
  <c r="X23" i="3"/>
  <c r="W23" i="3"/>
  <c r="U23" i="3"/>
  <c r="T23" i="3"/>
  <c r="S23" i="3"/>
  <c r="R23" i="3"/>
  <c r="P23" i="3"/>
  <c r="Z22" i="3"/>
  <c r="Y22" i="3"/>
  <c r="X22" i="3"/>
  <c r="W22" i="3"/>
  <c r="V22" i="3"/>
  <c r="U22" i="3"/>
  <c r="T22" i="3"/>
  <c r="S22" i="3"/>
  <c r="R22" i="3"/>
  <c r="P22" i="3"/>
  <c r="O22" i="3"/>
  <c r="Z21" i="3"/>
  <c r="Y21" i="3"/>
  <c r="X21" i="3"/>
  <c r="W21" i="3"/>
  <c r="V21" i="3"/>
  <c r="U21" i="3"/>
  <c r="T21" i="3"/>
  <c r="S21" i="3"/>
  <c r="R21" i="3"/>
  <c r="P21" i="3"/>
  <c r="O21" i="3"/>
  <c r="Z20" i="3"/>
  <c r="Y20" i="3"/>
  <c r="X20" i="3"/>
  <c r="W20" i="3"/>
  <c r="T20" i="3"/>
  <c r="S20" i="3"/>
  <c r="R20" i="3"/>
  <c r="P20" i="3"/>
  <c r="O20" i="3"/>
  <c r="Z19" i="3"/>
  <c r="Y19" i="3"/>
  <c r="X19" i="3"/>
  <c r="W19" i="3"/>
  <c r="T19" i="3"/>
  <c r="S19" i="3"/>
  <c r="R19" i="3"/>
  <c r="P19" i="3"/>
  <c r="Z18" i="3"/>
  <c r="Y18" i="3"/>
  <c r="X18" i="3"/>
  <c r="W18" i="3"/>
  <c r="V18" i="3"/>
  <c r="U18" i="3"/>
  <c r="T18" i="3"/>
  <c r="S18" i="3"/>
  <c r="R18" i="3"/>
  <c r="P18" i="3"/>
  <c r="O18" i="3"/>
  <c r="Z17" i="3"/>
  <c r="Y17" i="3"/>
  <c r="X17" i="3"/>
  <c r="W17" i="3"/>
  <c r="V17" i="3"/>
  <c r="U17" i="3"/>
  <c r="T17" i="3"/>
  <c r="S17" i="3"/>
  <c r="R17" i="3"/>
  <c r="P17" i="3"/>
  <c r="O17" i="3"/>
  <c r="Z16" i="3"/>
  <c r="Y16" i="3"/>
  <c r="X16" i="3"/>
  <c r="W16" i="3"/>
  <c r="U16" i="3"/>
  <c r="T16" i="3"/>
  <c r="S16" i="3"/>
  <c r="R16" i="3"/>
  <c r="P16" i="3"/>
  <c r="Z15" i="3"/>
  <c r="Y15" i="3"/>
  <c r="X15" i="3"/>
  <c r="W15" i="3"/>
  <c r="U15" i="3"/>
  <c r="T15" i="3"/>
  <c r="S15" i="3"/>
  <c r="R15" i="3"/>
  <c r="P15" i="3"/>
  <c r="Z13" i="3"/>
  <c r="Y13" i="3"/>
  <c r="X13" i="3"/>
  <c r="W13" i="3"/>
  <c r="T13" i="3"/>
  <c r="S13" i="3"/>
  <c r="R13" i="3"/>
  <c r="P13" i="3"/>
  <c r="Z12" i="3"/>
  <c r="Y12" i="3"/>
  <c r="X12" i="3"/>
  <c r="W12" i="3"/>
  <c r="T12" i="3"/>
  <c r="S12" i="3"/>
  <c r="R12" i="3"/>
  <c r="P12" i="3"/>
  <c r="O12" i="3"/>
  <c r="Z11" i="3"/>
  <c r="Y11" i="3"/>
  <c r="X11" i="3"/>
  <c r="W11" i="3"/>
  <c r="V11" i="3"/>
  <c r="U11" i="3"/>
  <c r="T11" i="3"/>
  <c r="S11" i="3"/>
  <c r="R11" i="3"/>
  <c r="P11" i="3"/>
  <c r="O11" i="3"/>
  <c r="L9" i="3"/>
  <c r="Z9" i="3"/>
  <c r="Y9" i="3"/>
  <c r="X9" i="3"/>
  <c r="W9" i="3"/>
  <c r="U9" i="3"/>
  <c r="T9" i="3"/>
  <c r="S9" i="3"/>
  <c r="R9" i="3"/>
  <c r="P9" i="3"/>
  <c r="Z7" i="3"/>
  <c r="Y7" i="3"/>
  <c r="X7" i="3"/>
  <c r="W7" i="3"/>
  <c r="V7" i="3"/>
  <c r="U7" i="3"/>
  <c r="T7" i="3"/>
  <c r="S7" i="3"/>
  <c r="R7" i="3"/>
  <c r="P7" i="3"/>
  <c r="O7" i="3"/>
  <c r="L8" i="3"/>
  <c r="Z64" i="3"/>
  <c r="Y64" i="3"/>
  <c r="X64" i="3"/>
  <c r="R64" i="3"/>
  <c r="Z10" i="3"/>
  <c r="Y10" i="3"/>
  <c r="X10" i="3"/>
  <c r="W10" i="3"/>
  <c r="V10" i="3"/>
  <c r="U10" i="3"/>
  <c r="T10" i="3"/>
  <c r="S10" i="3"/>
  <c r="R10" i="3"/>
  <c r="P10" i="3"/>
  <c r="O10" i="3"/>
  <c r="Z8" i="3"/>
  <c r="Y8" i="3"/>
  <c r="X8" i="3"/>
  <c r="U8" i="3"/>
  <c r="T8" i="3"/>
  <c r="S8" i="3"/>
  <c r="R8" i="3"/>
  <c r="P8" i="3"/>
  <c r="C5" i="3"/>
  <c r="AA30" i="2"/>
  <c r="Z30" i="2"/>
  <c r="Y30" i="2"/>
  <c r="X30" i="2"/>
  <c r="W30" i="2"/>
  <c r="V30" i="2"/>
  <c r="T30" i="2"/>
  <c r="S30" i="2"/>
  <c r="Q30" i="2"/>
  <c r="M30" i="2"/>
  <c r="K30" i="2"/>
  <c r="J30" i="2"/>
  <c r="H30" i="2"/>
  <c r="G30" i="2"/>
  <c r="I30" i="2" s="1"/>
  <c r="AA29" i="2"/>
  <c r="Z29" i="2"/>
  <c r="Y29" i="2"/>
  <c r="X29" i="2"/>
  <c r="W29" i="2"/>
  <c r="V29" i="2"/>
  <c r="T29" i="2"/>
  <c r="S29" i="2"/>
  <c r="Q29" i="2"/>
  <c r="M29" i="2"/>
  <c r="K29" i="2"/>
  <c r="H29" i="2"/>
  <c r="G29" i="2"/>
  <c r="I29" i="2" s="1"/>
  <c r="C29" i="2"/>
  <c r="C30" i="2" s="1"/>
  <c r="AA28" i="2"/>
  <c r="Z28" i="2"/>
  <c r="Y28" i="2"/>
  <c r="W28" i="2"/>
  <c r="V28" i="2"/>
  <c r="U28" i="2"/>
  <c r="T28" i="2"/>
  <c r="S28" i="2"/>
  <c r="Q28" i="2"/>
  <c r="F28" i="2"/>
  <c r="P28" i="2" s="1"/>
  <c r="AA27" i="2"/>
  <c r="Z27" i="2"/>
  <c r="Y27" i="2"/>
  <c r="X27" i="2"/>
  <c r="W27" i="2"/>
  <c r="V27" i="2"/>
  <c r="U27" i="2"/>
  <c r="T27" i="2"/>
  <c r="S27" i="2"/>
  <c r="Q27" i="2"/>
  <c r="P27" i="2"/>
  <c r="AA26" i="2"/>
  <c r="Z26" i="2"/>
  <c r="Y26" i="2"/>
  <c r="X26" i="2"/>
  <c r="W26" i="2"/>
  <c r="V26" i="2"/>
  <c r="U26" i="2"/>
  <c r="T26" i="2"/>
  <c r="S26" i="2"/>
  <c r="Q26" i="2"/>
  <c r="P26" i="2"/>
  <c r="M24" i="2"/>
  <c r="AA25" i="2"/>
  <c r="Z25" i="2"/>
  <c r="Y25" i="2"/>
  <c r="X25" i="2"/>
  <c r="W25" i="2"/>
  <c r="V25" i="2"/>
  <c r="T25" i="2"/>
  <c r="S25" i="2"/>
  <c r="Q25" i="2"/>
  <c r="M25" i="2"/>
  <c r="K25" i="2"/>
  <c r="H25" i="2"/>
  <c r="J25" i="2" s="1"/>
  <c r="G25" i="2"/>
  <c r="AA24" i="2"/>
  <c r="Z24" i="2"/>
  <c r="Y24" i="2"/>
  <c r="X24" i="2"/>
  <c r="W24" i="2"/>
  <c r="V24" i="2"/>
  <c r="T24" i="2"/>
  <c r="S24" i="2"/>
  <c r="Q24" i="2"/>
  <c r="K24" i="2"/>
  <c r="H24" i="2"/>
  <c r="J24" i="2" s="1"/>
  <c r="G24" i="2"/>
  <c r="C24" i="2"/>
  <c r="C25" i="2" s="1"/>
  <c r="AA23" i="2"/>
  <c r="Z23" i="2"/>
  <c r="Y23" i="2"/>
  <c r="W23" i="2"/>
  <c r="V23" i="2"/>
  <c r="U23" i="2"/>
  <c r="T23" i="2"/>
  <c r="S23" i="2"/>
  <c r="Q23" i="2"/>
  <c r="F23" i="2"/>
  <c r="P23" i="2" s="1"/>
  <c r="R23" i="2" s="1"/>
  <c r="X23" i="2" s="1"/>
  <c r="AA22" i="2"/>
  <c r="Z22" i="2"/>
  <c r="Y22" i="2"/>
  <c r="X22" i="2"/>
  <c r="W22" i="2"/>
  <c r="V22" i="2"/>
  <c r="U22" i="2"/>
  <c r="T22" i="2"/>
  <c r="S22" i="2"/>
  <c r="Q22" i="2"/>
  <c r="P22" i="2"/>
  <c r="AA21" i="2"/>
  <c r="Z21" i="2"/>
  <c r="Y21" i="2"/>
  <c r="X21" i="2"/>
  <c r="W21" i="2"/>
  <c r="V21" i="2"/>
  <c r="U21" i="2"/>
  <c r="T21" i="2"/>
  <c r="S21" i="2"/>
  <c r="Q21" i="2"/>
  <c r="P21" i="2"/>
  <c r="R21" i="2" s="1"/>
  <c r="M20" i="2"/>
  <c r="M19" i="2"/>
  <c r="AA20" i="2"/>
  <c r="Z20" i="2"/>
  <c r="Y20" i="2"/>
  <c r="X20" i="2"/>
  <c r="W20" i="2"/>
  <c r="V20" i="2"/>
  <c r="T20" i="2"/>
  <c r="S20" i="2"/>
  <c r="Q20" i="2"/>
  <c r="K20" i="2"/>
  <c r="H20" i="2"/>
  <c r="J20" i="2" s="1"/>
  <c r="G20" i="2"/>
  <c r="AA19" i="2"/>
  <c r="Z19" i="2"/>
  <c r="Y19" i="2"/>
  <c r="X19" i="2"/>
  <c r="W19" i="2"/>
  <c r="V19" i="2"/>
  <c r="T19" i="2"/>
  <c r="S19" i="2"/>
  <c r="Q19" i="2"/>
  <c r="K19" i="2"/>
  <c r="H19" i="2"/>
  <c r="J19" i="2" s="1"/>
  <c r="G19" i="2"/>
  <c r="C19" i="2"/>
  <c r="C20" i="2" s="1"/>
  <c r="AA18" i="2"/>
  <c r="Z18" i="2"/>
  <c r="Y18" i="2"/>
  <c r="W18" i="2"/>
  <c r="V18" i="2"/>
  <c r="U18" i="2"/>
  <c r="T18" i="2"/>
  <c r="S18" i="2"/>
  <c r="Q18" i="2"/>
  <c r="F18" i="2"/>
  <c r="P18" i="2" s="1"/>
  <c r="AA17" i="2"/>
  <c r="Z17" i="2"/>
  <c r="Y17" i="2"/>
  <c r="X17" i="2"/>
  <c r="W17" i="2"/>
  <c r="V17" i="2"/>
  <c r="U17" i="2"/>
  <c r="T17" i="2"/>
  <c r="S17" i="2"/>
  <c r="Q17" i="2"/>
  <c r="P17" i="2"/>
  <c r="R17" i="2" s="1"/>
  <c r="AA16" i="2"/>
  <c r="Z16" i="2"/>
  <c r="Y16" i="2"/>
  <c r="X16" i="2"/>
  <c r="W16" i="2"/>
  <c r="V16" i="2"/>
  <c r="U16" i="2"/>
  <c r="T16" i="2"/>
  <c r="S16" i="2"/>
  <c r="Q16" i="2"/>
  <c r="P16" i="2"/>
  <c r="M15" i="2"/>
  <c r="M14" i="2"/>
  <c r="AA15" i="2"/>
  <c r="Z15" i="2"/>
  <c r="Y15" i="2"/>
  <c r="X15" i="2"/>
  <c r="W15" i="2"/>
  <c r="V15" i="2"/>
  <c r="T15" i="2"/>
  <c r="S15" i="2"/>
  <c r="Q15" i="2"/>
  <c r="K15" i="2"/>
  <c r="H15" i="2"/>
  <c r="J15" i="2" s="1"/>
  <c r="G15" i="2"/>
  <c r="I15" i="2" s="1"/>
  <c r="AA14" i="2"/>
  <c r="Z14" i="2"/>
  <c r="Y14" i="2"/>
  <c r="X14" i="2"/>
  <c r="W14" i="2"/>
  <c r="V14" i="2"/>
  <c r="T14" i="2"/>
  <c r="S14" i="2"/>
  <c r="Q14" i="2"/>
  <c r="K14" i="2"/>
  <c r="H14" i="2"/>
  <c r="G14" i="2"/>
  <c r="I14" i="2" s="1"/>
  <c r="C14" i="2"/>
  <c r="C15" i="2" s="1"/>
  <c r="C5" i="2"/>
  <c r="M10" i="2" s="1"/>
  <c r="H10" i="2"/>
  <c r="J10" i="2" s="1"/>
  <c r="G10" i="2"/>
  <c r="I10" i="2" s="1"/>
  <c r="H9" i="2"/>
  <c r="J9" i="2" s="1"/>
  <c r="G9" i="2"/>
  <c r="C9" i="2"/>
  <c r="C10" i="2" s="1"/>
  <c r="AA10" i="2"/>
  <c r="Z10" i="2"/>
  <c r="Y10" i="2"/>
  <c r="X10" i="2"/>
  <c r="W10" i="2"/>
  <c r="V10" i="2"/>
  <c r="T10" i="2"/>
  <c r="S10" i="2"/>
  <c r="Q10" i="2"/>
  <c r="K10" i="2"/>
  <c r="Q7" i="2"/>
  <c r="F7" i="2"/>
  <c r="P7" i="2" s="1"/>
  <c r="AA34" i="2"/>
  <c r="Z34" i="2"/>
  <c r="Y34" i="2"/>
  <c r="S34" i="2"/>
  <c r="AA13" i="2"/>
  <c r="Z13" i="2"/>
  <c r="Y13" i="2"/>
  <c r="V13" i="2"/>
  <c r="U13" i="2"/>
  <c r="T13" i="2"/>
  <c r="S13" i="2"/>
  <c r="Q13" i="2"/>
  <c r="F13" i="2"/>
  <c r="P13" i="2" s="1"/>
  <c r="AA12" i="2"/>
  <c r="Z12" i="2"/>
  <c r="Y12" i="2"/>
  <c r="X12" i="2"/>
  <c r="W12" i="2"/>
  <c r="V12" i="2"/>
  <c r="U12" i="2"/>
  <c r="T12" i="2"/>
  <c r="S12" i="2"/>
  <c r="Q12" i="2"/>
  <c r="P12" i="2"/>
  <c r="AA11" i="2"/>
  <c r="Z11" i="2"/>
  <c r="Y11" i="2"/>
  <c r="X11" i="2"/>
  <c r="W11" i="2"/>
  <c r="V11" i="2"/>
  <c r="U11" i="2"/>
  <c r="T11" i="2"/>
  <c r="S11" i="2"/>
  <c r="Q11" i="2"/>
  <c r="P11" i="2"/>
  <c r="AA9" i="2"/>
  <c r="Z9" i="2"/>
  <c r="Y9" i="2"/>
  <c r="X9" i="2"/>
  <c r="W9" i="2"/>
  <c r="V9" i="2"/>
  <c r="T9" i="2"/>
  <c r="S9" i="2"/>
  <c r="Q9" i="2"/>
  <c r="K9" i="2"/>
  <c r="I9" i="2"/>
  <c r="N8" i="2"/>
  <c r="M8" i="2"/>
  <c r="L8" i="2"/>
  <c r="Y8" i="2" s="1"/>
  <c r="AA7" i="2"/>
  <c r="Z7" i="2"/>
  <c r="Y7" i="2"/>
  <c r="V7" i="2"/>
  <c r="U7" i="2"/>
  <c r="T7" i="2"/>
  <c r="S7" i="2"/>
  <c r="W34" i="1"/>
  <c r="V34" i="1"/>
  <c r="U34" i="1"/>
  <c r="T34" i="1"/>
  <c r="R34" i="1"/>
  <c r="P34" i="1"/>
  <c r="O34" i="1"/>
  <c r="M34" i="1"/>
  <c r="F34" i="1"/>
  <c r="D34" i="1"/>
  <c r="L34" i="1" s="1"/>
  <c r="C34" i="1"/>
  <c r="K8" i="1"/>
  <c r="K10" i="1"/>
  <c r="M10" i="1" s="1"/>
  <c r="K12" i="1"/>
  <c r="K14" i="1"/>
  <c r="M14" i="1" s="1"/>
  <c r="K16" i="1"/>
  <c r="K18" i="1"/>
  <c r="M18" i="1" s="1"/>
  <c r="K20" i="1"/>
  <c r="M20" i="1" s="1"/>
  <c r="K22" i="1"/>
  <c r="M22" i="1" s="1"/>
  <c r="K24" i="1"/>
  <c r="M24" i="1" s="1"/>
  <c r="M25" i="1"/>
  <c r="K6" i="1"/>
  <c r="D25" i="1"/>
  <c r="L25" i="1" s="1"/>
  <c r="D23" i="1"/>
  <c r="L23" i="1" s="1"/>
  <c r="D21" i="1"/>
  <c r="L21" i="1" s="1"/>
  <c r="D19" i="1"/>
  <c r="D17" i="1"/>
  <c r="L17" i="1" s="1"/>
  <c r="D15" i="1"/>
  <c r="L15" i="1" s="1"/>
  <c r="D13" i="1"/>
  <c r="L13" i="1" s="1"/>
  <c r="D11" i="1"/>
  <c r="L11" i="1" s="1"/>
  <c r="D9" i="1"/>
  <c r="D7" i="1"/>
  <c r="L7" i="1" s="1"/>
  <c r="W21" i="1"/>
  <c r="V21" i="1"/>
  <c r="U21" i="1"/>
  <c r="T21" i="1"/>
  <c r="S21" i="1"/>
  <c r="R21" i="1"/>
  <c r="P21" i="1"/>
  <c r="O21" i="1"/>
  <c r="M21" i="1"/>
  <c r="F21" i="1"/>
  <c r="C21" i="1"/>
  <c r="W20" i="1"/>
  <c r="V20" i="1"/>
  <c r="U20" i="1"/>
  <c r="T20" i="1"/>
  <c r="S20" i="1"/>
  <c r="R20" i="1"/>
  <c r="P20" i="1"/>
  <c r="O20" i="1"/>
  <c r="L20" i="1"/>
  <c r="I20" i="1"/>
  <c r="I21" i="1" s="1"/>
  <c r="C20" i="1"/>
  <c r="W19" i="1"/>
  <c r="V19" i="1"/>
  <c r="U19" i="1"/>
  <c r="T19" i="1"/>
  <c r="S19" i="1"/>
  <c r="R19" i="1"/>
  <c r="P19" i="1"/>
  <c r="O19" i="1"/>
  <c r="M19" i="1"/>
  <c r="F19" i="1"/>
  <c r="L19" i="1"/>
  <c r="C19" i="1"/>
  <c r="W18" i="1"/>
  <c r="V18" i="1"/>
  <c r="U18" i="1"/>
  <c r="T18" i="1"/>
  <c r="S18" i="1"/>
  <c r="R18" i="1"/>
  <c r="P18" i="1"/>
  <c r="O18" i="1"/>
  <c r="L18" i="1"/>
  <c r="I18" i="1"/>
  <c r="I19" i="1" s="1"/>
  <c r="C18" i="1"/>
  <c r="W25" i="1"/>
  <c r="V25" i="1"/>
  <c r="U25" i="1"/>
  <c r="T25" i="1"/>
  <c r="S25" i="1"/>
  <c r="R25" i="1"/>
  <c r="P25" i="1"/>
  <c r="O25" i="1"/>
  <c r="F25" i="1"/>
  <c r="C25" i="1"/>
  <c r="W24" i="1"/>
  <c r="V24" i="1"/>
  <c r="U24" i="1"/>
  <c r="T24" i="1"/>
  <c r="S24" i="1"/>
  <c r="R24" i="1"/>
  <c r="P24" i="1"/>
  <c r="O24" i="1"/>
  <c r="L24" i="1"/>
  <c r="I24" i="1"/>
  <c r="I25" i="1" s="1"/>
  <c r="C24" i="1"/>
  <c r="W23" i="1"/>
  <c r="V23" i="1"/>
  <c r="U23" i="1"/>
  <c r="T23" i="1"/>
  <c r="S23" i="1"/>
  <c r="R23" i="1"/>
  <c r="P23" i="1"/>
  <c r="O23" i="1"/>
  <c r="M23" i="1"/>
  <c r="F23" i="1"/>
  <c r="C23" i="1"/>
  <c r="W22" i="1"/>
  <c r="V22" i="1"/>
  <c r="U22" i="1"/>
  <c r="T22" i="1"/>
  <c r="S22" i="1"/>
  <c r="R22" i="1"/>
  <c r="P22" i="1"/>
  <c r="O22" i="1"/>
  <c r="L22" i="1"/>
  <c r="I22" i="1"/>
  <c r="C22" i="1"/>
  <c r="W17" i="1"/>
  <c r="V17" i="1"/>
  <c r="U17" i="1"/>
  <c r="T17" i="1"/>
  <c r="S17" i="1"/>
  <c r="R17" i="1"/>
  <c r="P17" i="1"/>
  <c r="O17" i="1"/>
  <c r="M17" i="1"/>
  <c r="F17" i="1"/>
  <c r="C17" i="1"/>
  <c r="W16" i="1"/>
  <c r="V16" i="1"/>
  <c r="U16" i="1"/>
  <c r="T16" i="1"/>
  <c r="S16" i="1"/>
  <c r="R16" i="1"/>
  <c r="P16" i="1"/>
  <c r="O16" i="1"/>
  <c r="L16" i="1"/>
  <c r="M16" i="1"/>
  <c r="I16" i="1"/>
  <c r="I17" i="1" s="1"/>
  <c r="C16" i="1"/>
  <c r="W15" i="1"/>
  <c r="V15" i="1"/>
  <c r="U15" i="1"/>
  <c r="T15" i="1"/>
  <c r="S15" i="1"/>
  <c r="R15" i="1"/>
  <c r="P15" i="1"/>
  <c r="O15" i="1"/>
  <c r="M15" i="1"/>
  <c r="F15" i="1"/>
  <c r="C15" i="1"/>
  <c r="W14" i="1"/>
  <c r="V14" i="1"/>
  <c r="U14" i="1"/>
  <c r="T14" i="1"/>
  <c r="S14" i="1"/>
  <c r="R14" i="1"/>
  <c r="P14" i="1"/>
  <c r="O14" i="1"/>
  <c r="L14" i="1"/>
  <c r="I14" i="1"/>
  <c r="C14" i="1"/>
  <c r="I12" i="1"/>
  <c r="I10" i="1"/>
  <c r="I11" i="1" s="1"/>
  <c r="W13" i="1"/>
  <c r="O13" i="1"/>
  <c r="T13" i="1"/>
  <c r="F13" i="1"/>
  <c r="C13" i="1"/>
  <c r="W12" i="1"/>
  <c r="V12" i="1"/>
  <c r="U12" i="1"/>
  <c r="T12" i="1"/>
  <c r="S12" i="1"/>
  <c r="P12" i="1"/>
  <c r="O12" i="1"/>
  <c r="L12" i="1"/>
  <c r="M12" i="1"/>
  <c r="C12" i="1"/>
  <c r="T11" i="1"/>
  <c r="U11" i="1"/>
  <c r="F11" i="1"/>
  <c r="C11" i="1"/>
  <c r="W10" i="1"/>
  <c r="V10" i="1"/>
  <c r="U10" i="1"/>
  <c r="T10" i="1"/>
  <c r="S10" i="1"/>
  <c r="P10" i="1"/>
  <c r="O10" i="1"/>
  <c r="L10" i="1"/>
  <c r="C10" i="1"/>
  <c r="W33" i="1"/>
  <c r="V33" i="1"/>
  <c r="U33" i="1"/>
  <c r="R33" i="1"/>
  <c r="Q33" i="1"/>
  <c r="P33" i="1"/>
  <c r="O33" i="1"/>
  <c r="M33" i="1"/>
  <c r="C33" i="1"/>
  <c r="W32" i="1"/>
  <c r="V32" i="1"/>
  <c r="U32" i="1"/>
  <c r="R32" i="1"/>
  <c r="Q32" i="1"/>
  <c r="P32" i="1"/>
  <c r="O32" i="1"/>
  <c r="M32" i="1"/>
  <c r="C32" i="1"/>
  <c r="I8" i="1"/>
  <c r="I9" i="1" s="1"/>
  <c r="W31" i="1"/>
  <c r="V31" i="1"/>
  <c r="U31" i="1"/>
  <c r="S31" i="1"/>
  <c r="R31" i="1"/>
  <c r="Q31" i="1"/>
  <c r="P31" i="1"/>
  <c r="O31" i="1"/>
  <c r="M31" i="1"/>
  <c r="C31" i="1"/>
  <c r="W30" i="1"/>
  <c r="V30" i="1"/>
  <c r="U30" i="1"/>
  <c r="S30" i="1"/>
  <c r="R30" i="1"/>
  <c r="Q30" i="1"/>
  <c r="P30" i="1"/>
  <c r="O30" i="1"/>
  <c r="M30" i="1"/>
  <c r="C30" i="1"/>
  <c r="V28" i="1"/>
  <c r="J27" i="1"/>
  <c r="W29" i="1"/>
  <c r="V29" i="1"/>
  <c r="U29" i="1"/>
  <c r="S29" i="1"/>
  <c r="R29" i="1"/>
  <c r="Q29" i="1"/>
  <c r="P29" i="1"/>
  <c r="O29" i="1"/>
  <c r="M29" i="1"/>
  <c r="C29" i="1"/>
  <c r="C28" i="1"/>
  <c r="M27" i="1"/>
  <c r="L8" i="1"/>
  <c r="C27" i="1"/>
  <c r="M8" i="1"/>
  <c r="L9" i="1"/>
  <c r="W27" i="1"/>
  <c r="V27" i="1"/>
  <c r="U27" i="1"/>
  <c r="S27" i="1"/>
  <c r="Q27" i="1"/>
  <c r="P27" i="1"/>
  <c r="O27" i="1"/>
  <c r="H9" i="1"/>
  <c r="T9" i="1" s="1"/>
  <c r="F9" i="1"/>
  <c r="W8" i="1"/>
  <c r="V8" i="1"/>
  <c r="U8" i="1"/>
  <c r="T8" i="1"/>
  <c r="S8" i="1"/>
  <c r="Q8" i="1"/>
  <c r="P8" i="1"/>
  <c r="O8" i="1"/>
  <c r="C8" i="1"/>
  <c r="L6" i="1"/>
  <c r="Q17" i="7" l="1"/>
  <c r="Q15" i="7"/>
  <c r="E18" i="7"/>
  <c r="O18" i="7" s="1"/>
  <c r="Q18" i="7" s="1"/>
  <c r="S18" i="7" s="1"/>
  <c r="L10" i="7"/>
  <c r="Q10" i="7" s="1"/>
  <c r="T10" i="7" s="1"/>
  <c r="Q11" i="7"/>
  <c r="S11" i="7" s="1"/>
  <c r="Q9" i="7"/>
  <c r="Y20" i="7"/>
  <c r="Y22" i="7" s="1"/>
  <c r="Z20" i="7"/>
  <c r="Z22" i="7" s="1"/>
  <c r="Q7" i="7"/>
  <c r="X20" i="7"/>
  <c r="X22" i="7" s="1"/>
  <c r="Q8" i="7"/>
  <c r="S8" i="7" s="1"/>
  <c r="R20" i="7"/>
  <c r="R22" i="7" s="1"/>
  <c r="W20" i="7"/>
  <c r="W22" i="7" s="1"/>
  <c r="U20" i="7"/>
  <c r="U22" i="7" s="1"/>
  <c r="L16" i="4"/>
  <c r="P30" i="2"/>
  <c r="T29" i="1"/>
  <c r="R18" i="2"/>
  <c r="X18" i="2" s="1"/>
  <c r="R22" i="2"/>
  <c r="R26" i="2"/>
  <c r="Q57" i="3"/>
  <c r="V57" i="3" s="1"/>
  <c r="R16" i="2"/>
  <c r="Q41" i="3"/>
  <c r="Q48" i="3"/>
  <c r="Q54" i="3"/>
  <c r="V54" i="3" s="1"/>
  <c r="Q17" i="3"/>
  <c r="Q21" i="3"/>
  <c r="Q34" i="3"/>
  <c r="Q46" i="3"/>
  <c r="V46" i="3" s="1"/>
  <c r="Q52" i="3"/>
  <c r="C9" i="1"/>
  <c r="Q27" i="3"/>
  <c r="Q61" i="3"/>
  <c r="Q60" i="3"/>
  <c r="U54" i="3"/>
  <c r="Q50" i="3"/>
  <c r="Q49" i="3"/>
  <c r="U29" i="3"/>
  <c r="U19" i="3"/>
  <c r="Q56" i="3"/>
  <c r="V56" i="3" s="1"/>
  <c r="Q53" i="3"/>
  <c r="Q7" i="3"/>
  <c r="Q22" i="3"/>
  <c r="Q26" i="3"/>
  <c r="Q33" i="3"/>
  <c r="Q31" i="3"/>
  <c r="V31" i="3" s="1"/>
  <c r="Q40" i="3"/>
  <c r="Q45" i="3"/>
  <c r="V45" i="3" s="1"/>
  <c r="Q18" i="3"/>
  <c r="Q39" i="3"/>
  <c r="V39" i="3" s="1"/>
  <c r="Q32" i="3"/>
  <c r="V32" i="3" s="1"/>
  <c r="Q43" i="3"/>
  <c r="Q38" i="3"/>
  <c r="V38" i="3" s="1"/>
  <c r="Q42" i="3"/>
  <c r="Q36" i="3"/>
  <c r="Q35" i="3"/>
  <c r="Q23" i="3"/>
  <c r="V23" i="3" s="1"/>
  <c r="Q24" i="3"/>
  <c r="V24" i="3" s="1"/>
  <c r="Q28" i="3"/>
  <c r="Q25" i="3"/>
  <c r="V25" i="3" s="1"/>
  <c r="Q20" i="3"/>
  <c r="Q15" i="3"/>
  <c r="V15" i="3" s="1"/>
  <c r="Q16" i="3"/>
  <c r="V16" i="3" s="1"/>
  <c r="Q11" i="3"/>
  <c r="Q9" i="3"/>
  <c r="V9" i="3" s="1"/>
  <c r="Q13" i="3"/>
  <c r="Q12" i="3"/>
  <c r="Q10" i="3"/>
  <c r="S63" i="3"/>
  <c r="S65" i="3" s="1"/>
  <c r="E8" i="4" s="1"/>
  <c r="Q8" i="3"/>
  <c r="Z63" i="3"/>
  <c r="Z65" i="3" s="1"/>
  <c r="Y63" i="3"/>
  <c r="Y65" i="3" s="1"/>
  <c r="X63" i="3"/>
  <c r="X65" i="3" s="1"/>
  <c r="J8" i="4" s="1"/>
  <c r="R63" i="3"/>
  <c r="R65" i="3" s="1"/>
  <c r="R28" i="2"/>
  <c r="X28" i="2" s="1"/>
  <c r="R27" i="2"/>
  <c r="R30" i="2"/>
  <c r="U30" i="2" s="1"/>
  <c r="J29" i="2"/>
  <c r="P29" i="2" s="1"/>
  <c r="R29" i="2" s="1"/>
  <c r="U29" i="2" s="1"/>
  <c r="I24" i="2"/>
  <c r="P24" i="2" s="1"/>
  <c r="R24" i="2" s="1"/>
  <c r="U24" i="2" s="1"/>
  <c r="I25" i="2"/>
  <c r="P25" i="2" s="1"/>
  <c r="R25" i="2" s="1"/>
  <c r="U25" i="2" s="1"/>
  <c r="P19" i="2"/>
  <c r="R19" i="2" s="1"/>
  <c r="U19" i="2" s="1"/>
  <c r="I19" i="2"/>
  <c r="I20" i="2"/>
  <c r="P20" i="2" s="1"/>
  <c r="R20" i="2" s="1"/>
  <c r="U20" i="2" s="1"/>
  <c r="P15" i="2"/>
  <c r="R15" i="2"/>
  <c r="U15" i="2" s="1"/>
  <c r="J14" i="2"/>
  <c r="M9" i="2"/>
  <c r="P10" i="2"/>
  <c r="R10" i="2" s="1"/>
  <c r="U10" i="2" s="1"/>
  <c r="R13" i="2"/>
  <c r="R11" i="2"/>
  <c r="R12" i="2"/>
  <c r="P9" i="2"/>
  <c r="R7" i="2"/>
  <c r="X7" i="2" s="1"/>
  <c r="C8" i="2"/>
  <c r="F8" i="2" s="1"/>
  <c r="P8" i="2" s="1"/>
  <c r="V8" i="2"/>
  <c r="T8" i="2"/>
  <c r="AA8" i="2"/>
  <c r="S8" i="2"/>
  <c r="Z8" i="2"/>
  <c r="W7" i="2"/>
  <c r="Q8" i="2"/>
  <c r="U8" i="2"/>
  <c r="N19" i="1"/>
  <c r="Q19" i="1" s="1"/>
  <c r="N21" i="1"/>
  <c r="Q21" i="1" s="1"/>
  <c r="N25" i="1"/>
  <c r="Q25" i="1" s="1"/>
  <c r="N18" i="1"/>
  <c r="Q18" i="1" s="1"/>
  <c r="N20" i="1"/>
  <c r="Q20" i="1" s="1"/>
  <c r="N22" i="1"/>
  <c r="Q22" i="1" s="1"/>
  <c r="I23" i="1"/>
  <c r="N23" i="1" s="1"/>
  <c r="Q23" i="1" s="1"/>
  <c r="N24" i="1"/>
  <c r="Q24" i="1" s="1"/>
  <c r="N14" i="1"/>
  <c r="Q14" i="1" s="1"/>
  <c r="T31" i="1"/>
  <c r="N17" i="1"/>
  <c r="Q17" i="1" s="1"/>
  <c r="I15" i="1"/>
  <c r="N15" i="1" s="1"/>
  <c r="Q15" i="1" s="1"/>
  <c r="N16" i="1"/>
  <c r="Q16" i="1" s="1"/>
  <c r="V13" i="1"/>
  <c r="S13" i="1"/>
  <c r="S11" i="1"/>
  <c r="P11" i="1"/>
  <c r="O11" i="1"/>
  <c r="W11" i="1"/>
  <c r="N12" i="1"/>
  <c r="I13" i="1"/>
  <c r="N10" i="1"/>
  <c r="V11" i="1"/>
  <c r="M13" i="1"/>
  <c r="U13" i="1"/>
  <c r="M11" i="1"/>
  <c r="N11" i="1" s="1"/>
  <c r="R11" i="1" s="1"/>
  <c r="P13" i="1"/>
  <c r="T30" i="1"/>
  <c r="S9" i="1"/>
  <c r="O28" i="1"/>
  <c r="S28" i="1"/>
  <c r="M28" i="1"/>
  <c r="T28" i="1" s="1"/>
  <c r="R28" i="1"/>
  <c r="W28" i="1"/>
  <c r="P28" i="1"/>
  <c r="U28" i="1"/>
  <c r="Q28" i="1"/>
  <c r="T27" i="1"/>
  <c r="N8" i="1"/>
  <c r="R8" i="1" s="1"/>
  <c r="Q9" i="1"/>
  <c r="O9" i="1"/>
  <c r="W9" i="1"/>
  <c r="U9" i="1"/>
  <c r="M9" i="1"/>
  <c r="N9" i="1" s="1"/>
  <c r="R27" i="1"/>
  <c r="V9" i="1"/>
  <c r="P9" i="1"/>
  <c r="T17" i="7" l="1"/>
  <c r="S17" i="7"/>
  <c r="T15" i="7"/>
  <c r="S15" i="7"/>
  <c r="T9" i="7"/>
  <c r="S9" i="7"/>
  <c r="V8" i="7"/>
  <c r="V20" i="7" s="1"/>
  <c r="V22" i="7" s="1"/>
  <c r="T8" i="7"/>
  <c r="O20" i="7"/>
  <c r="V61" i="3"/>
  <c r="U61" i="3"/>
  <c r="V60" i="3"/>
  <c r="U60" i="3"/>
  <c r="V53" i="3"/>
  <c r="U53" i="3"/>
  <c r="V50" i="3"/>
  <c r="U50" i="3"/>
  <c r="V49" i="3"/>
  <c r="U49" i="3"/>
  <c r="V43" i="3"/>
  <c r="U43" i="3"/>
  <c r="V42" i="3"/>
  <c r="U42" i="3"/>
  <c r="V36" i="3"/>
  <c r="U36" i="3"/>
  <c r="V35" i="3"/>
  <c r="U35" i="3"/>
  <c r="V28" i="3"/>
  <c r="U28" i="3"/>
  <c r="V20" i="3"/>
  <c r="U20" i="3"/>
  <c r="V13" i="3"/>
  <c r="U13" i="3"/>
  <c r="V12" i="3"/>
  <c r="U12" i="3"/>
  <c r="W8" i="3"/>
  <c r="W63" i="3" s="1"/>
  <c r="W65" i="3" s="1"/>
  <c r="I8" i="4" s="1"/>
  <c r="V8" i="3"/>
  <c r="T63" i="3"/>
  <c r="T65" i="3" s="1"/>
  <c r="F8" i="4" s="1"/>
  <c r="P14" i="2"/>
  <c r="R14" i="2" s="1"/>
  <c r="U14" i="2" s="1"/>
  <c r="R9" i="2"/>
  <c r="U9" i="2" s="1"/>
  <c r="W13" i="2"/>
  <c r="X13" i="2"/>
  <c r="AA33" i="2"/>
  <c r="AA35" i="2" s="1"/>
  <c r="Y33" i="2"/>
  <c r="Y35" i="2" s="1"/>
  <c r="J7" i="4" s="1"/>
  <c r="S33" i="2"/>
  <c r="S35" i="2" s="1"/>
  <c r="T33" i="2"/>
  <c r="T35" i="2" s="1"/>
  <c r="E7" i="4" s="1"/>
  <c r="Z33" i="2"/>
  <c r="Z35" i="2" s="1"/>
  <c r="K7" i="4" s="1"/>
  <c r="R8" i="2"/>
  <c r="X8" i="2" s="1"/>
  <c r="W8" i="2"/>
  <c r="V33" i="2"/>
  <c r="V35" i="2" s="1"/>
  <c r="G7" i="4" s="1"/>
  <c r="Q34" i="1"/>
  <c r="S34" i="1"/>
  <c r="T33" i="1"/>
  <c r="S33" i="1"/>
  <c r="T32" i="1"/>
  <c r="S32" i="1"/>
  <c r="Q11" i="1"/>
  <c r="R12" i="1"/>
  <c r="Q12" i="1"/>
  <c r="N13" i="1"/>
  <c r="R10" i="1"/>
  <c r="Q10" i="1"/>
  <c r="R9" i="1"/>
  <c r="S20" i="7" l="1"/>
  <c r="S22" i="7" s="1"/>
  <c r="T20" i="7"/>
  <c r="T22" i="7" s="1"/>
  <c r="U63" i="3"/>
  <c r="U65" i="3" s="1"/>
  <c r="G8" i="4" s="1"/>
  <c r="V63" i="3"/>
  <c r="V65" i="3" s="1"/>
  <c r="H8" i="4" s="1"/>
  <c r="O63" i="3"/>
  <c r="U33" i="2"/>
  <c r="U35" i="2" s="1"/>
  <c r="F7" i="4" s="1"/>
  <c r="W33" i="2"/>
  <c r="W35" i="2" s="1"/>
  <c r="H7" i="4" s="1"/>
  <c r="X33" i="2"/>
  <c r="X35" i="2" s="1"/>
  <c r="I7" i="4" s="1"/>
  <c r="P33" i="2"/>
  <c r="R13" i="1"/>
  <c r="Q13" i="1"/>
  <c r="O23" i="7" l="1"/>
  <c r="T23" i="7" s="1"/>
  <c r="G16" i="4"/>
  <c r="F16" i="4"/>
  <c r="O66" i="3"/>
  <c r="T66" i="3" s="1"/>
  <c r="P36" i="2"/>
  <c r="U36" i="2" s="1"/>
  <c r="W39" i="1"/>
  <c r="V39" i="1"/>
  <c r="U39" i="1"/>
  <c r="T39" i="1"/>
  <c r="S39" i="1"/>
  <c r="R39" i="1"/>
  <c r="Q39" i="1"/>
  <c r="P39" i="1"/>
  <c r="O39" i="1"/>
  <c r="W37" i="1"/>
  <c r="V37" i="1"/>
  <c r="U37" i="1"/>
  <c r="T37" i="1"/>
  <c r="S37" i="1"/>
  <c r="R37" i="1"/>
  <c r="Q37" i="1"/>
  <c r="P37" i="1"/>
  <c r="O37" i="1"/>
  <c r="M37" i="1"/>
  <c r="N37" i="1" s="1"/>
  <c r="H7" i="1"/>
  <c r="C7" i="1" s="1"/>
  <c r="F7" i="1"/>
  <c r="W6" i="1"/>
  <c r="V6" i="1"/>
  <c r="U6" i="1"/>
  <c r="T6" i="1"/>
  <c r="S6" i="1"/>
  <c r="Q6" i="1"/>
  <c r="P6" i="1"/>
  <c r="O6" i="1"/>
  <c r="M6" i="1"/>
  <c r="I7" i="1" l="1"/>
  <c r="N6" i="1"/>
  <c r="R6" i="1" s="1"/>
  <c r="V7" i="1"/>
  <c r="V38" i="1" s="1"/>
  <c r="V40" i="1" s="1"/>
  <c r="K6" i="4" s="1"/>
  <c r="M7" i="1"/>
  <c r="P7" i="1"/>
  <c r="U7" i="1"/>
  <c r="U38" i="1" s="1"/>
  <c r="U40" i="1" s="1"/>
  <c r="J6" i="4" s="1"/>
  <c r="T7" i="1"/>
  <c r="Q7" i="1"/>
  <c r="O7" i="1"/>
  <c r="O38" i="1" s="1"/>
  <c r="O40" i="1" s="1"/>
  <c r="S7" i="1"/>
  <c r="S38" i="1" s="1"/>
  <c r="S40" i="1" s="1"/>
  <c r="H6" i="4" s="1"/>
  <c r="W7" i="1"/>
  <c r="W38" i="1" s="1"/>
  <c r="W40" i="1" s="1"/>
  <c r="J16" i="4" l="1"/>
  <c r="K15" i="4"/>
  <c r="K16" i="4" s="1"/>
  <c r="H16" i="4"/>
  <c r="N7" i="1"/>
  <c r="R7" i="1" s="1"/>
  <c r="P38" i="1"/>
  <c r="P40" i="1" s="1"/>
  <c r="E6" i="4" s="1"/>
  <c r="T38" i="1"/>
  <c r="T40" i="1" s="1"/>
  <c r="I6" i="4" s="1"/>
  <c r="Q38" i="1"/>
  <c r="Q40" i="1" s="1"/>
  <c r="I16" i="4" l="1"/>
  <c r="R38" i="1"/>
  <c r="R40" i="1" s="1"/>
  <c r="L41" i="1" l="1"/>
  <c r="Q41" i="1" s="1"/>
</calcChain>
</file>

<file path=xl/sharedStrings.xml><?xml version="1.0" encoding="utf-8"?>
<sst xmlns="http://schemas.openxmlformats.org/spreadsheetml/2006/main" count="322" uniqueCount="142">
  <si>
    <t>S. No.</t>
  </si>
  <si>
    <t>Description</t>
  </si>
  <si>
    <t>Dia of Bar in (mm)</t>
  </si>
  <si>
    <t>Nos of bars</t>
  </si>
  <si>
    <t>Nos of mamber</t>
  </si>
  <si>
    <t>Nos of bends</t>
  </si>
  <si>
    <t>Cut Length (Mtr)</t>
  </si>
  <si>
    <t>Deduction factor</t>
  </si>
  <si>
    <t>Total Length    (Mtr)</t>
  </si>
  <si>
    <t>Length of Reinforcement Dia-wise (Mtr)</t>
  </si>
  <si>
    <t xml:space="preserve">Depth </t>
  </si>
  <si>
    <t>Spacing</t>
  </si>
  <si>
    <t>Circum Bars</t>
  </si>
  <si>
    <t>Lap</t>
  </si>
  <si>
    <t>Total Length (Mtr)</t>
  </si>
  <si>
    <t>Unit Weight Kg/Mtr (Dia Wise)</t>
  </si>
  <si>
    <t>Total Weight (Dia wise) (Kg)</t>
  </si>
  <si>
    <t xml:space="preserve">  </t>
  </si>
  <si>
    <t>Total Weight in (Kg / MT)</t>
  </si>
  <si>
    <t>Kg</t>
  </si>
  <si>
    <t>MT</t>
  </si>
  <si>
    <t>NISHA Engg</t>
  </si>
  <si>
    <t>L</t>
  </si>
  <si>
    <t>B</t>
  </si>
  <si>
    <t>AREA</t>
  </si>
  <si>
    <t>Extra Rein.</t>
  </si>
  <si>
    <t>BOTTOM Raft (3mX3m) Details-20 @ 100c/c</t>
  </si>
  <si>
    <t>BOTTOM Raft (5210) Details-20 @ 100c/c</t>
  </si>
  <si>
    <t>BOTTOM Raft (7060) Details-20 @ 100c/c</t>
  </si>
  <si>
    <t>BOTTOM Raft (6030) Details-20 @ 100c/c</t>
  </si>
  <si>
    <t>Structure :-Footings reinforcement (179/136)</t>
  </si>
  <si>
    <t>BOTTOM Raf(750mm) (24485). Details-12 @ 125c/c</t>
  </si>
  <si>
    <t>BOTTOM Raft (750mm) (17950). Details-12 @ 125c/c</t>
  </si>
  <si>
    <t>BOTTOM Raf(200mm) (1750). Details-10 @ 150c/c</t>
  </si>
  <si>
    <t>BOTTOM Raft (200mm) (9310). Details-10 @ 150c/c</t>
  </si>
  <si>
    <t>refer size</t>
  </si>
  <si>
    <t>column size</t>
  </si>
  <si>
    <t>Sape</t>
  </si>
  <si>
    <t>Hook</t>
  </si>
  <si>
    <t>No. of Bars</t>
  </si>
  <si>
    <t>nos fo item</t>
  </si>
  <si>
    <t>nos of bend</t>
  </si>
  <si>
    <t>Corection factor</t>
  </si>
  <si>
    <t>Remark</t>
  </si>
  <si>
    <t>A</t>
  </si>
  <si>
    <t>a</t>
  </si>
  <si>
    <t>b</t>
  </si>
  <si>
    <t>TOP MAIN BARS+BOTTAM BARS</t>
  </si>
  <si>
    <t xml:space="preserve"> </t>
  </si>
  <si>
    <t>BOTTOM Raf(200mm) (13140). Details-10 @ 150c/c</t>
  </si>
  <si>
    <t>BOTTOM Raft (200mm) (10230). Details-10 @ 150c/c</t>
  </si>
  <si>
    <t>BOTTOM Raf(200mm) (26100). Details-10 @ 150c/c</t>
  </si>
  <si>
    <t>BOTTOM Raft (200mm) (4500). Details-10 @ 150c/c</t>
  </si>
  <si>
    <t>BOTTOM Raf(200mm) (6230). Details-10 @ 150c/c</t>
  </si>
  <si>
    <t>BOTTOM Raft (200mm) (22450). Details-10 @ 150c/c</t>
  </si>
  <si>
    <t>TOP Raft (5920) Details-16 @ 100c/c</t>
  </si>
  <si>
    <t>TOP Raft (21750) Details-16 @ 100c/c</t>
  </si>
  <si>
    <t>FB1(450X750)</t>
  </si>
  <si>
    <t>Horizontal  length</t>
  </si>
  <si>
    <t>footing BBS</t>
  </si>
  <si>
    <t>Rings  10@100 c/c</t>
  </si>
  <si>
    <t>Rings  10@150 c/c</t>
  </si>
  <si>
    <t>FB2(375X750)</t>
  </si>
  <si>
    <t>Grid (S4 - B7)</t>
  </si>
  <si>
    <t>Grid (B1 - S2)</t>
  </si>
  <si>
    <t>Grid (A3-A4)</t>
  </si>
  <si>
    <t>Grid (S2-S1)</t>
  </si>
  <si>
    <t>Beam Reinforcement</t>
  </si>
  <si>
    <t>Foundation to Lvl -6250</t>
  </si>
  <si>
    <t>Footing beam Reinforcement</t>
  </si>
  <si>
    <t>CF3(1800X7750)</t>
  </si>
  <si>
    <t>nos of item</t>
  </si>
  <si>
    <t>Grid (A0-A2)</t>
  </si>
  <si>
    <t>CF2(5340X1200)</t>
  </si>
  <si>
    <t>Grid (A2-A3)</t>
  </si>
  <si>
    <t>(1800X7750)</t>
  </si>
  <si>
    <t>(5340X1200)</t>
  </si>
  <si>
    <t>(2250X3000)</t>
  </si>
  <si>
    <t>CF2-(3000X1200)</t>
  </si>
  <si>
    <t>(3000X1200)</t>
  </si>
  <si>
    <t>Grid (S1-B6)</t>
  </si>
  <si>
    <t>(2965X1200)</t>
  </si>
  <si>
    <t>Grid (B6-B7)</t>
  </si>
  <si>
    <t>Footing F-1a   Grid (A3-S1)</t>
  </si>
  <si>
    <t>Footing F-1a     Grid (B7-A4)</t>
  </si>
  <si>
    <t>CF2-(2965X1200)</t>
  </si>
  <si>
    <t>CF1-(29950X1500)</t>
  </si>
  <si>
    <t>(29950X1500)</t>
  </si>
  <si>
    <t>LAP</t>
  </si>
  <si>
    <t>Grid (B7-S4)</t>
  </si>
  <si>
    <t>CF2-(4615X1200)</t>
  </si>
  <si>
    <t>(4615X1200)</t>
  </si>
  <si>
    <t>CF2-(3350X1200)</t>
  </si>
  <si>
    <t>Footing F-1a   Grid (S4-A4)</t>
  </si>
  <si>
    <t>Footing F-1 Grid (A3-S4) or (S4-A2)</t>
  </si>
  <si>
    <t>CF2-(6060X1200)</t>
  </si>
  <si>
    <t>CF2-(3935X1200)</t>
  </si>
  <si>
    <t>Footing F-1a   Grid (A0-S4)</t>
  </si>
  <si>
    <t>Grid (S4-B7)</t>
  </si>
  <si>
    <t>Total Steel in Raft</t>
  </si>
  <si>
    <t>S.no</t>
  </si>
  <si>
    <t>REMARK</t>
  </si>
  <si>
    <t>Raft steel</t>
  </si>
  <si>
    <t>Footing beam</t>
  </si>
  <si>
    <t>Total steel</t>
  </si>
  <si>
    <t>8D</t>
  </si>
  <si>
    <t>10D</t>
  </si>
  <si>
    <t>12D</t>
  </si>
  <si>
    <t>16D</t>
  </si>
  <si>
    <t>20D</t>
  </si>
  <si>
    <t>25D</t>
  </si>
  <si>
    <t>28D</t>
  </si>
  <si>
    <t>32D</t>
  </si>
  <si>
    <t>Grand Total</t>
  </si>
  <si>
    <t>=</t>
  </si>
  <si>
    <t>C1</t>
  </si>
  <si>
    <t>C2</t>
  </si>
  <si>
    <t>C3</t>
  </si>
  <si>
    <t>C2a</t>
  </si>
  <si>
    <t>C6</t>
  </si>
  <si>
    <t>SW1</t>
  </si>
  <si>
    <t>Colume Re</t>
  </si>
  <si>
    <t>Ring Re</t>
  </si>
  <si>
    <t>C4</t>
  </si>
  <si>
    <t>C5y</t>
  </si>
  <si>
    <t>Nos of colume</t>
  </si>
  <si>
    <t>20 @</t>
  </si>
  <si>
    <t>25 @</t>
  </si>
  <si>
    <t>10 @</t>
  </si>
  <si>
    <t>16 @</t>
  </si>
  <si>
    <t>SW2</t>
  </si>
  <si>
    <t>colume</t>
  </si>
  <si>
    <t xml:space="preserve">Footing </t>
  </si>
  <si>
    <t>5% wastage</t>
  </si>
  <si>
    <t>Steel</t>
  </si>
  <si>
    <t>Retaining wall</t>
  </si>
  <si>
    <t>(22220X230)</t>
  </si>
  <si>
    <t>Back side</t>
  </si>
  <si>
    <t>Binder</t>
  </si>
  <si>
    <t>Retain wall</t>
  </si>
  <si>
    <t>BackSide of Re</t>
  </si>
  <si>
    <t>Top stell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</si>
</sst>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64" formatCode="_-* #,##0.00_-;\-* #,##0.00_-;_-* &quot;-&quot;??_-;_-@_-"/>
    <numFmt numFmtId="165" formatCode="0.00\ &quot;MT&quot;"/>
    <numFmt numFmtId="166" formatCode="_ * #,##0.0_ ;_ * \-#,##0.0_ ;_ * &quot;-&quot;??_ ;_ @_ "/>
    <numFmt numFmtId="167" formatCode="_ * #,##0_ ;_ * \-#,##0_ ;_ * &quot;-&quot;??_ ;_ @_ "/>
    <numFmt numFmtId="168" formatCode="_(* #,##0.00_);_(* \(#,##0.00\);_(* &quot;-&quot;??_);_(@_)"/>
    <numFmt numFmtId="169" formatCode="_ * #,##0.000_ ;_ * \-#,##0.000_ ;_ * &quot;-&quot;??_ ;_ @_ "/>
    <numFmt numFmtId="170" formatCode="0.000"/>
    <numFmt numFmtId="171" formatCode="_(* #,##0.0_);_(* \(#,##0.0\);_(* &quot;-&quot;??_);_(@_)"/>
    <numFmt numFmtId="172" formatCode="_(* #,##0_);_(* \(#,##0\);_(* &quot;-&quot;??_);_(@_)"/>
    <numFmt numFmtId="173" formatCode="_(* #,##0.000_);_(* \(#,##0.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6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231">
    <xf numFmtId="0" fontId="0" fillId="0" borderId="0" xfId="0"/>
    <xf numFmtId="0" fontId="3" fillId="0" borderId="0" xfId="0" applyFont="1" applyAlignment="1" applyProtection="1">
      <alignment horizontal="right" vertical="center"/>
      <protection locked="0"/>
    </xf>
    <xf numFmtId="165" fontId="3" fillId="0" borderId="0" xfId="0" applyNumberFormat="1" applyFont="1" applyAlignment="1" applyProtection="1">
      <alignment horizontal="right" vertical="center"/>
      <protection locked="0"/>
    </xf>
    <xf numFmtId="0" fontId="4" fillId="2" borderId="6" xfId="2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wrapText="1"/>
    </xf>
    <xf numFmtId="0" fontId="4" fillId="2" borderId="7" xfId="2" applyFont="1" applyFill="1" applyBorder="1" applyAlignment="1">
      <alignment horizontal="center" vertical="center" wrapText="1"/>
    </xf>
    <xf numFmtId="0" fontId="5" fillId="2" borderId="0" xfId="0" applyFont="1" applyFill="1" applyProtection="1">
      <protection locked="0"/>
    </xf>
    <xf numFmtId="167" fontId="4" fillId="2" borderId="7" xfId="3" applyNumberFormat="1" applyFont="1" applyFill="1" applyBorder="1" applyAlignment="1" applyProtection="1">
      <alignment horizontal="center" vertical="center" wrapText="1"/>
    </xf>
    <xf numFmtId="0" fontId="6" fillId="2" borderId="0" xfId="0" applyFont="1" applyFill="1"/>
    <xf numFmtId="0" fontId="4" fillId="2" borderId="8" xfId="4" applyFont="1" applyFill="1" applyBorder="1" applyAlignment="1">
      <alignment horizontal="center"/>
    </xf>
    <xf numFmtId="0" fontId="4" fillId="3" borderId="8" xfId="4" applyFont="1" applyFill="1" applyBorder="1" applyAlignment="1">
      <alignment vertical="center"/>
    </xf>
    <xf numFmtId="0" fontId="4" fillId="2" borderId="8" xfId="4" applyFont="1" applyFill="1" applyBorder="1"/>
    <xf numFmtId="0" fontId="7" fillId="2" borderId="8" xfId="4" applyFont="1" applyFill="1" applyBorder="1" applyAlignment="1">
      <alignment horizontal="center"/>
    </xf>
    <xf numFmtId="166" fontId="7" fillId="2" borderId="8" xfId="3" applyFont="1" applyFill="1" applyBorder="1" applyAlignment="1" applyProtection="1">
      <alignment horizontal="center" wrapText="1"/>
    </xf>
    <xf numFmtId="166" fontId="7" fillId="2" borderId="8" xfId="3" applyFont="1" applyFill="1" applyBorder="1" applyAlignment="1" applyProtection="1">
      <alignment horizontal="center"/>
    </xf>
    <xf numFmtId="0" fontId="7" fillId="2" borderId="0" xfId="0" applyFont="1" applyFill="1" applyAlignment="1">
      <alignment horizontal="center"/>
    </xf>
    <xf numFmtId="0" fontId="4" fillId="4" borderId="12" xfId="4" applyFont="1" applyFill="1" applyBorder="1" applyAlignment="1">
      <alignment horizontal="center"/>
    </xf>
    <xf numFmtId="0" fontId="4" fillId="4" borderId="13" xfId="4" applyFont="1" applyFill="1" applyBorder="1"/>
    <xf numFmtId="168" fontId="7" fillId="4" borderId="13" xfId="1" applyNumberFormat="1" applyFont="1" applyFill="1" applyBorder="1" applyAlignment="1">
      <alignment horizontal="center"/>
    </xf>
    <xf numFmtId="2" fontId="7" fillId="4" borderId="13" xfId="4" applyNumberFormat="1" applyFont="1" applyFill="1" applyBorder="1"/>
    <xf numFmtId="0" fontId="7" fillId="4" borderId="13" xfId="4" applyFont="1" applyFill="1" applyBorder="1" applyAlignment="1">
      <alignment horizontal="center"/>
    </xf>
    <xf numFmtId="166" fontId="7" fillId="4" borderId="13" xfId="3" applyFont="1" applyFill="1" applyBorder="1" applyAlignment="1" applyProtection="1">
      <alignment horizontal="center" wrapText="1"/>
    </xf>
    <xf numFmtId="169" fontId="7" fillId="4" borderId="13" xfId="3" applyNumberFormat="1" applyFont="1" applyFill="1" applyBorder="1" applyAlignment="1" applyProtection="1">
      <alignment horizontal="center"/>
    </xf>
    <xf numFmtId="0" fontId="7" fillId="4" borderId="0" xfId="0" applyFont="1" applyFill="1" applyAlignment="1">
      <alignment horizontal="center"/>
    </xf>
    <xf numFmtId="0" fontId="4" fillId="4" borderId="14" xfId="4" applyFont="1" applyFill="1" applyBorder="1" applyAlignment="1">
      <alignment horizontal="center"/>
    </xf>
    <xf numFmtId="0" fontId="4" fillId="4" borderId="15" xfId="4" applyFont="1" applyFill="1" applyBorder="1"/>
    <xf numFmtId="168" fontId="7" fillId="4" borderId="15" xfId="1" applyNumberFormat="1" applyFont="1" applyFill="1" applyBorder="1" applyAlignment="1">
      <alignment horizontal="center"/>
    </xf>
    <xf numFmtId="0" fontId="7" fillId="4" borderId="15" xfId="4" applyFont="1" applyFill="1" applyBorder="1" applyAlignment="1">
      <alignment horizontal="center"/>
    </xf>
    <xf numFmtId="166" fontId="7" fillId="4" borderId="15" xfId="3" applyFont="1" applyFill="1" applyBorder="1" applyAlignment="1" applyProtection="1">
      <alignment horizontal="center" wrapText="1"/>
    </xf>
    <xf numFmtId="2" fontId="7" fillId="4" borderId="15" xfId="4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166" fontId="7" fillId="4" borderId="4" xfId="3" applyFont="1" applyFill="1" applyBorder="1" applyAlignment="1" applyProtection="1">
      <alignment horizontal="center" wrapText="1"/>
    </xf>
    <xf numFmtId="0" fontId="7" fillId="0" borderId="0" xfId="0" applyFont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8" xfId="0" applyFont="1" applyFill="1" applyBorder="1"/>
    <xf numFmtId="166" fontId="4" fillId="2" borderId="8" xfId="3" applyFont="1" applyFill="1" applyBorder="1" applyAlignment="1" applyProtection="1">
      <alignment horizontal="center"/>
    </xf>
    <xf numFmtId="0" fontId="4" fillId="2" borderId="0" xfId="0" applyFont="1" applyFill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/>
    <xf numFmtId="0" fontId="4" fillId="2" borderId="13" xfId="0" applyFont="1" applyFill="1" applyBorder="1" applyAlignment="1">
      <alignment horizontal="center"/>
    </xf>
    <xf numFmtId="166" fontId="4" fillId="2" borderId="13" xfId="3" applyFont="1" applyFill="1" applyBorder="1" applyAlignment="1" applyProtection="1">
      <alignment horizontal="center"/>
    </xf>
    <xf numFmtId="166" fontId="4" fillId="2" borderId="16" xfId="3" applyFont="1" applyFill="1" applyBorder="1" applyAlignment="1" applyProtection="1">
      <alignment horizontal="center"/>
    </xf>
    <xf numFmtId="170" fontId="4" fillId="2" borderId="8" xfId="3" applyNumberFormat="1" applyFont="1" applyFill="1" applyBorder="1" applyAlignment="1" applyProtection="1">
      <alignment horizontal="center" wrapText="1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15" xfId="0" applyFont="1" applyFill="1" applyBorder="1" applyAlignment="1">
      <alignment horizontal="center"/>
    </xf>
    <xf numFmtId="166" fontId="4" fillId="2" borderId="15" xfId="3" applyFont="1" applyFill="1" applyBorder="1" applyAlignment="1" applyProtection="1">
      <alignment horizontal="center"/>
    </xf>
    <xf numFmtId="166" fontId="4" fillId="2" borderId="17" xfId="3" applyFont="1" applyFill="1" applyBorder="1" applyAlignment="1" applyProtection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/>
    <xf numFmtId="0" fontId="4" fillId="2" borderId="19" xfId="0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166" fontId="9" fillId="2" borderId="0" xfId="3" applyFont="1" applyFill="1" applyProtection="1"/>
    <xf numFmtId="167" fontId="9" fillId="2" borderId="0" xfId="3" applyNumberFormat="1" applyFont="1" applyFill="1" applyProtection="1"/>
    <xf numFmtId="1" fontId="8" fillId="4" borderId="13" xfId="0" applyNumberFormat="1" applyFont="1" applyFill="1" applyBorder="1" applyAlignment="1">
      <alignment horizontal="center"/>
    </xf>
    <xf numFmtId="1" fontId="7" fillId="4" borderId="15" xfId="4" applyNumberFormat="1" applyFont="1" applyFill="1" applyBorder="1" applyAlignment="1">
      <alignment horizontal="center"/>
    </xf>
    <xf numFmtId="43" fontId="7" fillId="4" borderId="13" xfId="3" applyNumberFormat="1" applyFont="1" applyFill="1" applyBorder="1" applyAlignment="1" applyProtection="1">
      <alignment horizontal="center" wrapText="1"/>
    </xf>
    <xf numFmtId="0" fontId="7" fillId="4" borderId="15" xfId="4" applyFont="1" applyFill="1" applyBorder="1" applyAlignment="1">
      <alignment horizontal="right"/>
    </xf>
    <xf numFmtId="0" fontId="7" fillId="4" borderId="13" xfId="4" applyFont="1" applyFill="1" applyBorder="1" applyAlignment="1">
      <alignment horizontal="right"/>
    </xf>
    <xf numFmtId="2" fontId="7" fillId="4" borderId="13" xfId="4" applyNumberFormat="1" applyFont="1" applyFill="1" applyBorder="1" applyAlignment="1">
      <alignment horizontal="center"/>
    </xf>
    <xf numFmtId="170" fontId="7" fillId="4" borderId="13" xfId="4" applyNumberFormat="1" applyFont="1" applyFill="1" applyBorder="1" applyAlignment="1">
      <alignment horizontal="center"/>
    </xf>
    <xf numFmtId="1" fontId="7" fillId="4" borderId="13" xfId="4" applyNumberFormat="1" applyFont="1" applyFill="1" applyBorder="1" applyAlignment="1">
      <alignment horizontal="right"/>
    </xf>
    <xf numFmtId="1" fontId="7" fillId="4" borderId="13" xfId="4" applyNumberFormat="1" applyFont="1" applyFill="1" applyBorder="1" applyAlignment="1">
      <alignment horizontal="center"/>
    </xf>
    <xf numFmtId="43" fontId="7" fillId="2" borderId="8" xfId="3" applyNumberFormat="1" applyFont="1" applyFill="1" applyBorder="1" applyAlignment="1" applyProtection="1">
      <alignment horizontal="center" wrapText="1"/>
    </xf>
    <xf numFmtId="43" fontId="7" fillId="4" borderId="15" xfId="3" applyNumberFormat="1" applyFont="1" applyFill="1" applyBorder="1" applyAlignment="1" applyProtection="1">
      <alignment horizontal="center" wrapText="1"/>
    </xf>
    <xf numFmtId="43" fontId="4" fillId="2" borderId="13" xfId="3" applyNumberFormat="1" applyFont="1" applyFill="1" applyBorder="1" applyAlignment="1" applyProtection="1">
      <alignment horizontal="center"/>
    </xf>
    <xf numFmtId="43" fontId="4" fillId="2" borderId="15" xfId="3" applyNumberFormat="1" applyFont="1" applyFill="1" applyBorder="1" applyAlignment="1" applyProtection="1">
      <alignment horizontal="center"/>
    </xf>
    <xf numFmtId="43" fontId="9" fillId="2" borderId="0" xfId="3" applyNumberFormat="1" applyFont="1" applyFill="1" applyProtection="1"/>
    <xf numFmtId="0" fontId="4" fillId="4" borderId="13" xfId="4" applyFont="1" applyFill="1" applyBorder="1" applyAlignment="1">
      <alignment wrapText="1"/>
    </xf>
    <xf numFmtId="2" fontId="7" fillId="4" borderId="15" xfId="4" applyNumberFormat="1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7" fontId="7" fillId="0" borderId="0" xfId="1" applyNumberFormat="1" applyFont="1" applyFill="1" applyAlignment="1" applyProtection="1">
      <alignment horizontal="center" vertical="center"/>
    </xf>
    <xf numFmtId="166" fontId="7" fillId="0" borderId="0" xfId="1" applyNumberFormat="1" applyFont="1" applyFill="1" applyAlignment="1" applyProtection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8" xfId="2" applyFont="1" applyBorder="1" applyAlignment="1">
      <alignment horizontal="center" vertical="center"/>
    </xf>
    <xf numFmtId="1" fontId="4" fillId="0" borderId="27" xfId="3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4" applyFont="1" applyBorder="1" applyAlignment="1">
      <alignment horizontal="center" vertical="center"/>
    </xf>
    <xf numFmtId="0" fontId="4" fillId="0" borderId="13" xfId="4" applyFont="1" applyBorder="1" applyAlignment="1">
      <alignment horizontal="left" vertical="center"/>
    </xf>
    <xf numFmtId="171" fontId="8" fillId="0" borderId="13" xfId="1" applyNumberFormat="1" applyFont="1" applyFill="1" applyBorder="1" applyAlignment="1" applyProtection="1">
      <alignment horizontal="center" vertical="center"/>
    </xf>
    <xf numFmtId="0" fontId="7" fillId="0" borderId="13" xfId="0" applyFont="1" applyBorder="1" applyAlignment="1">
      <alignment horizontal="center" vertical="center"/>
    </xf>
    <xf numFmtId="167" fontId="7" fillId="0" borderId="13" xfId="3" applyNumberFormat="1" applyFont="1" applyFill="1" applyBorder="1" applyAlignment="1" applyProtection="1">
      <alignment horizontal="center" vertical="center"/>
    </xf>
    <xf numFmtId="0" fontId="10" fillId="0" borderId="13" xfId="4" applyFont="1" applyBorder="1" applyAlignment="1">
      <alignment horizontal="center" vertical="center"/>
    </xf>
    <xf numFmtId="0" fontId="11" fillId="0" borderId="13" xfId="4" applyFont="1" applyBorder="1" applyAlignment="1">
      <alignment horizontal="center" vertical="center"/>
    </xf>
    <xf numFmtId="0" fontId="8" fillId="0" borderId="13" xfId="4" applyFont="1" applyBorder="1" applyAlignment="1">
      <alignment horizontal="center" vertical="center"/>
    </xf>
    <xf numFmtId="166" fontId="11" fillId="0" borderId="13" xfId="3" applyFont="1" applyFill="1" applyBorder="1" applyAlignment="1" applyProtection="1">
      <alignment horizontal="center" vertical="center"/>
    </xf>
    <xf numFmtId="166" fontId="7" fillId="0" borderId="13" xfId="3" applyFont="1" applyFill="1" applyBorder="1" applyAlignment="1" applyProtection="1">
      <alignment horizontal="center" vertical="center" wrapText="1"/>
    </xf>
    <xf numFmtId="166" fontId="11" fillId="0" borderId="13" xfId="3" applyFont="1" applyFill="1" applyBorder="1" applyAlignment="1" applyProtection="1">
      <alignment horizontal="center" vertical="center" wrapText="1"/>
    </xf>
    <xf numFmtId="0" fontId="7" fillId="0" borderId="32" xfId="5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4" fillId="0" borderId="14" xfId="4" applyFont="1" applyBorder="1" applyAlignment="1">
      <alignment horizontal="center" vertical="center"/>
    </xf>
    <xf numFmtId="0" fontId="4" fillId="0" borderId="15" xfId="4" applyFont="1" applyBorder="1" applyAlignment="1">
      <alignment horizontal="left" vertical="center"/>
    </xf>
    <xf numFmtId="171" fontId="4" fillId="0" borderId="15" xfId="1" applyNumberFormat="1" applyFont="1" applyFill="1" applyBorder="1" applyAlignment="1" applyProtection="1">
      <alignment horizontal="center" vertical="center"/>
    </xf>
    <xf numFmtId="172" fontId="7" fillId="0" borderId="15" xfId="0" applyNumberFormat="1" applyFont="1" applyBorder="1" applyAlignment="1">
      <alignment horizontal="center" vertical="center"/>
    </xf>
    <xf numFmtId="0" fontId="7" fillId="0" borderId="15" xfId="4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7" fontId="7" fillId="0" borderId="15" xfId="3" applyNumberFormat="1" applyFont="1" applyFill="1" applyBorder="1" applyAlignment="1" applyProtection="1">
      <alignment horizontal="center" vertical="center"/>
    </xf>
    <xf numFmtId="166" fontId="7" fillId="0" borderId="15" xfId="3" applyFont="1" applyFill="1" applyBorder="1" applyAlignment="1" applyProtection="1">
      <alignment horizontal="center" vertical="center" wrapText="1"/>
    </xf>
    <xf numFmtId="166" fontId="7" fillId="0" borderId="15" xfId="3" applyFont="1" applyFill="1" applyBorder="1" applyAlignment="1" applyProtection="1">
      <alignment horizontal="center" vertical="center"/>
    </xf>
    <xf numFmtId="0" fontId="7" fillId="0" borderId="33" xfId="5" applyNumberFormat="1" applyFont="1" applyFill="1" applyBorder="1" applyAlignment="1" applyProtection="1">
      <alignment horizontal="center" vertical="center"/>
    </xf>
    <xf numFmtId="0" fontId="4" fillId="5" borderId="14" xfId="4" applyFont="1" applyFill="1" applyBorder="1" applyAlignment="1">
      <alignment horizontal="center" vertical="center"/>
    </xf>
    <xf numFmtId="0" fontId="4" fillId="5" borderId="15" xfId="4" applyFont="1" applyFill="1" applyBorder="1" applyAlignment="1">
      <alignment horizontal="left" vertical="center"/>
    </xf>
    <xf numFmtId="171" fontId="8" fillId="0" borderId="15" xfId="1" applyNumberFormat="1" applyFont="1" applyFill="1" applyBorder="1" applyAlignment="1">
      <alignment horizontal="center" vertical="center"/>
    </xf>
    <xf numFmtId="167" fontId="7" fillId="0" borderId="15" xfId="3" applyNumberFormat="1" applyFont="1" applyFill="1" applyBorder="1" applyAlignment="1">
      <alignment horizontal="center" vertical="center"/>
    </xf>
    <xf numFmtId="167" fontId="4" fillId="0" borderId="15" xfId="3" applyNumberFormat="1" applyFont="1" applyFill="1" applyBorder="1" applyAlignment="1">
      <alignment horizontal="center" vertical="center"/>
    </xf>
    <xf numFmtId="0" fontId="10" fillId="0" borderId="15" xfId="4" applyFont="1" applyBorder="1" applyAlignment="1">
      <alignment horizontal="center" vertical="center"/>
    </xf>
    <xf numFmtId="0" fontId="8" fillId="0" borderId="15" xfId="4" applyFont="1" applyBorder="1" applyAlignment="1">
      <alignment horizontal="center" vertical="center"/>
    </xf>
    <xf numFmtId="0" fontId="11" fillId="0" borderId="15" xfId="4" applyFont="1" applyBorder="1" applyAlignment="1">
      <alignment horizontal="center" vertical="center"/>
    </xf>
    <xf numFmtId="166" fontId="11" fillId="0" borderId="15" xfId="3" applyFont="1" applyFill="1" applyBorder="1" applyAlignment="1" applyProtection="1">
      <alignment horizontal="center" vertical="center"/>
    </xf>
    <xf numFmtId="166" fontId="11" fillId="0" borderId="15" xfId="3" applyFont="1" applyFill="1" applyBorder="1" applyAlignment="1" applyProtection="1">
      <alignment horizontal="center" vertical="center" wrapText="1"/>
    </xf>
    <xf numFmtId="171" fontId="8" fillId="0" borderId="15" xfId="1" applyNumberFormat="1" applyFont="1" applyFill="1" applyBorder="1" applyAlignment="1" applyProtection="1">
      <alignment horizontal="center" vertical="center"/>
    </xf>
    <xf numFmtId="172" fontId="7" fillId="0" borderId="15" xfId="0" applyNumberFormat="1" applyFont="1" applyBorder="1" applyAlignment="1">
      <alignment horizontal="left" vertical="center"/>
    </xf>
    <xf numFmtId="167" fontId="7" fillId="0" borderId="15" xfId="3" applyNumberFormat="1" applyFont="1" applyFill="1" applyBorder="1" applyAlignment="1" applyProtection="1">
      <alignment vertical="center"/>
    </xf>
    <xf numFmtId="169" fontId="7" fillId="0" borderId="15" xfId="3" applyNumberFormat="1" applyFont="1" applyFill="1" applyBorder="1" applyAlignment="1" applyProtection="1">
      <alignment horizontal="center" vertical="center" wrapText="1"/>
    </xf>
    <xf numFmtId="0" fontId="7" fillId="0" borderId="15" xfId="4" applyFont="1" applyBorder="1" applyAlignment="1">
      <alignment horizontal="left" vertical="center"/>
    </xf>
    <xf numFmtId="2" fontId="7" fillId="0" borderId="15" xfId="0" applyNumberFormat="1" applyFont="1" applyBorder="1" applyAlignment="1">
      <alignment horizontal="center" vertical="center"/>
    </xf>
    <xf numFmtId="172" fontId="7" fillId="6" borderId="15" xfId="0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167" fontId="4" fillId="5" borderId="8" xfId="3" applyNumberFormat="1" applyFont="1" applyFill="1" applyBorder="1" applyAlignment="1" applyProtection="1">
      <alignment horizontal="center" vertical="center"/>
    </xf>
    <xf numFmtId="170" fontId="4" fillId="5" borderId="8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167" fontId="4" fillId="0" borderId="13" xfId="3" applyNumberFormat="1" applyFont="1" applyFill="1" applyBorder="1" applyAlignment="1" applyProtection="1">
      <alignment horizontal="center" vertical="center"/>
    </xf>
    <xf numFmtId="167" fontId="4" fillId="0" borderId="13" xfId="3" applyNumberFormat="1" applyFont="1" applyFill="1" applyBorder="1" applyAlignment="1" applyProtection="1">
      <alignment horizontal="center" vertical="center" wrapText="1"/>
    </xf>
    <xf numFmtId="166" fontId="4" fillId="0" borderId="13" xfId="3" applyFont="1" applyFill="1" applyBorder="1" applyAlignment="1" applyProtection="1">
      <alignment horizontal="center" vertical="center"/>
    </xf>
    <xf numFmtId="43" fontId="4" fillId="0" borderId="13" xfId="3" applyNumberFormat="1" applyFont="1" applyFill="1" applyBorder="1" applyAlignment="1" applyProtection="1">
      <alignment vertical="center" wrapText="1"/>
    </xf>
    <xf numFmtId="173" fontId="4" fillId="0" borderId="3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167" fontId="4" fillId="0" borderId="4" xfId="3" applyNumberFormat="1" applyFont="1" applyFill="1" applyBorder="1" applyAlignment="1" applyProtection="1">
      <alignment horizontal="center" vertical="center"/>
    </xf>
    <xf numFmtId="166" fontId="4" fillId="0" borderId="4" xfId="3" applyFont="1" applyFill="1" applyBorder="1" applyAlignment="1" applyProtection="1">
      <alignment horizontal="center" vertical="center"/>
    </xf>
    <xf numFmtId="168" fontId="4" fillId="0" borderId="34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167" fontId="5" fillId="0" borderId="8" xfId="3" applyNumberFormat="1" applyFont="1" applyFill="1" applyBorder="1" applyAlignment="1" applyProtection="1">
      <alignment horizontal="center" vertical="center"/>
    </xf>
    <xf numFmtId="166" fontId="5" fillId="0" borderId="8" xfId="3" applyFont="1" applyFill="1" applyBorder="1" applyAlignment="1" applyProtection="1">
      <alignment horizontal="center" vertical="center"/>
    </xf>
    <xf numFmtId="43" fontId="5" fillId="0" borderId="8" xfId="3" applyNumberFormat="1" applyFont="1" applyFill="1" applyBorder="1" applyAlignment="1" applyProtection="1">
      <alignment horizontal="center" vertical="center"/>
    </xf>
    <xf numFmtId="168" fontId="5" fillId="0" borderId="8" xfId="0" applyNumberFormat="1" applyFont="1" applyBorder="1" applyAlignment="1">
      <alignment horizontal="center" vertical="center"/>
    </xf>
    <xf numFmtId="169" fontId="7" fillId="0" borderId="0" xfId="1" applyNumberFormat="1" applyFont="1" applyFill="1" applyAlignment="1" applyProtection="1">
      <alignment horizontal="center" vertical="center"/>
    </xf>
    <xf numFmtId="171" fontId="12" fillId="0" borderId="15" xfId="1" applyNumberFormat="1" applyFont="1" applyFill="1" applyBorder="1" applyAlignment="1">
      <alignment horizontal="center" vertical="center"/>
    </xf>
    <xf numFmtId="171" fontId="12" fillId="0" borderId="15" xfId="1" applyNumberFormat="1" applyFont="1" applyFill="1" applyBorder="1" applyAlignment="1" applyProtection="1">
      <alignment horizontal="center" vertical="center"/>
    </xf>
    <xf numFmtId="172" fontId="12" fillId="0" borderId="15" xfId="1" applyNumberFormat="1" applyFont="1" applyFill="1" applyBorder="1" applyAlignment="1" applyProtection="1">
      <alignment horizontal="center" vertical="center"/>
    </xf>
    <xf numFmtId="172" fontId="8" fillId="0" borderId="15" xfId="1" applyNumberFormat="1" applyFont="1" applyFill="1" applyBorder="1" applyAlignment="1" applyProtection="1">
      <alignment horizontal="center" vertical="center"/>
    </xf>
    <xf numFmtId="0" fontId="14" fillId="0" borderId="0" xfId="0" applyFont="1" applyAlignment="1">
      <alignment horizontal="center"/>
    </xf>
    <xf numFmtId="0" fontId="13" fillId="0" borderId="0" xfId="0" applyFont="1"/>
    <xf numFmtId="0" fontId="15" fillId="0" borderId="0" xfId="0" applyFont="1" applyAlignment="1">
      <alignment horizontal="center"/>
    </xf>
    <xf numFmtId="0" fontId="15" fillId="2" borderId="8" xfId="0" applyFont="1" applyFill="1" applyBorder="1" applyAlignment="1">
      <alignment horizontal="right"/>
    </xf>
    <xf numFmtId="0" fontId="15" fillId="2" borderId="8" xfId="0" applyFont="1" applyFill="1" applyBorder="1" applyAlignment="1">
      <alignment horizontal="center"/>
    </xf>
    <xf numFmtId="0" fontId="13" fillId="2" borderId="8" xfId="0" applyFont="1" applyFill="1" applyBorder="1"/>
    <xf numFmtId="0" fontId="15" fillId="8" borderId="35" xfId="0" applyFont="1" applyFill="1" applyBorder="1" applyAlignment="1">
      <alignment horizontal="center"/>
    </xf>
    <xf numFmtId="0" fontId="15" fillId="8" borderId="3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2" fontId="15" fillId="2" borderId="8" xfId="0" applyNumberFormat="1" applyFont="1" applyFill="1" applyBorder="1"/>
    <xf numFmtId="2" fontId="13" fillId="2" borderId="8" xfId="0" applyNumberFormat="1" applyFont="1" applyFill="1" applyBorder="1"/>
    <xf numFmtId="0" fontId="13" fillId="0" borderId="8" xfId="0" applyFont="1" applyBorder="1"/>
    <xf numFmtId="0" fontId="0" fillId="0" borderId="8" xfId="0" applyBorder="1"/>
    <xf numFmtId="2" fontId="0" fillId="0" borderId="0" xfId="0" applyNumberFormat="1"/>
    <xf numFmtId="166" fontId="4" fillId="2" borderId="6" xfId="3" applyFont="1" applyFill="1" applyBorder="1" applyAlignment="1" applyProtection="1">
      <alignment horizontal="center" vertical="center" wrapText="1"/>
    </xf>
    <xf numFmtId="166" fontId="4" fillId="2" borderId="7" xfId="3" applyFont="1" applyFill="1" applyBorder="1" applyAlignment="1" applyProtection="1">
      <alignment horizontal="center" vertical="center" wrapText="1"/>
    </xf>
    <xf numFmtId="166" fontId="4" fillId="2" borderId="8" xfId="3" applyFont="1" applyFill="1" applyBorder="1" applyAlignment="1" applyProtection="1">
      <alignment horizontal="center"/>
    </xf>
    <xf numFmtId="166" fontId="4" fillId="2" borderId="19" xfId="3" applyFont="1" applyFill="1" applyBorder="1" applyAlignment="1" applyProtection="1">
      <alignment horizontal="center"/>
    </xf>
    <xf numFmtId="166" fontId="4" fillId="2" borderId="20" xfId="3" applyFont="1" applyFill="1" applyBorder="1" applyAlignment="1" applyProtection="1">
      <alignment horizontal="center"/>
    </xf>
    <xf numFmtId="0" fontId="3" fillId="0" borderId="1" xfId="2" applyFont="1" applyBorder="1" applyAlignment="1" applyProtection="1">
      <alignment horizontal="left" vertical="center"/>
      <protection locked="0"/>
    </xf>
    <xf numFmtId="0" fontId="3" fillId="0" borderId="2" xfId="2" applyFont="1" applyBorder="1" applyAlignment="1" applyProtection="1">
      <alignment horizontal="left" vertical="center"/>
      <protection locked="0"/>
    </xf>
    <xf numFmtId="0" fontId="3" fillId="0" borderId="3" xfId="2" applyFont="1" applyBorder="1" applyAlignment="1" applyProtection="1">
      <alignment horizontal="left" vertical="center"/>
      <protection locked="0"/>
    </xf>
    <xf numFmtId="0" fontId="3" fillId="0" borderId="4" xfId="2" applyFont="1" applyBorder="1" applyAlignment="1" applyProtection="1">
      <alignment horizontal="left" vertical="center"/>
      <protection locked="0"/>
    </xf>
    <xf numFmtId="0" fontId="4" fillId="2" borderId="5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 wrapText="1"/>
    </xf>
    <xf numFmtId="0" fontId="4" fillId="2" borderId="7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center" vertical="center" wrapText="1"/>
    </xf>
    <xf numFmtId="43" fontId="4" fillId="2" borderId="6" xfId="3" applyNumberFormat="1" applyFont="1" applyFill="1" applyBorder="1" applyAlignment="1" applyProtection="1">
      <alignment horizontal="center" vertical="center" wrapText="1"/>
    </xf>
    <xf numFmtId="43" fontId="4" fillId="2" borderId="7" xfId="3" applyNumberFormat="1" applyFont="1" applyFill="1" applyBorder="1" applyAlignment="1" applyProtection="1">
      <alignment horizontal="center" vertical="center" wrapText="1"/>
    </xf>
    <xf numFmtId="166" fontId="4" fillId="2" borderId="9" xfId="3" applyFont="1" applyFill="1" applyBorder="1" applyAlignment="1" applyProtection="1">
      <alignment horizontal="center" vertical="center" wrapText="1"/>
    </xf>
    <xf numFmtId="166" fontId="4" fillId="2" borderId="11" xfId="3" applyFont="1" applyFill="1" applyBorder="1" applyAlignment="1" applyProtection="1">
      <alignment horizontal="center" vertical="center" wrapText="1"/>
    </xf>
    <xf numFmtId="2" fontId="4" fillId="0" borderId="25" xfId="2" applyNumberFormat="1" applyFont="1" applyBorder="1" applyAlignment="1">
      <alignment horizontal="center" vertical="center" wrapText="1"/>
    </xf>
    <xf numFmtId="2" fontId="4" fillId="0" borderId="31" xfId="2" applyNumberFormat="1" applyFont="1" applyBorder="1" applyAlignment="1">
      <alignment horizontal="center" vertical="center" wrapText="1"/>
    </xf>
    <xf numFmtId="166" fontId="4" fillId="5" borderId="8" xfId="3" applyFont="1" applyFill="1" applyBorder="1" applyAlignment="1" applyProtection="1">
      <alignment horizontal="center" vertical="center"/>
    </xf>
    <xf numFmtId="166" fontId="5" fillId="0" borderId="8" xfId="3" applyFont="1" applyFill="1" applyBorder="1" applyAlignment="1" applyProtection="1">
      <alignment horizontal="center" vertical="center"/>
    </xf>
    <xf numFmtId="0" fontId="4" fillId="0" borderId="23" xfId="2" applyFont="1" applyBorder="1" applyAlignment="1">
      <alignment horizontal="center" vertical="center" wrapText="1"/>
    </xf>
    <xf numFmtId="0" fontId="4" fillId="0" borderId="21" xfId="2" applyFont="1" applyBorder="1" applyAlignment="1">
      <alignment horizontal="center" vertical="center" wrapText="1"/>
    </xf>
    <xf numFmtId="167" fontId="4" fillId="0" borderId="9" xfId="3" applyNumberFormat="1" applyFont="1" applyFill="1" applyBorder="1" applyAlignment="1" applyProtection="1">
      <alignment horizontal="center" vertical="center" wrapText="1"/>
    </xf>
    <xf numFmtId="167" fontId="4" fillId="0" borderId="28" xfId="3" applyNumberFormat="1" applyFont="1" applyFill="1" applyBorder="1" applyAlignment="1" applyProtection="1">
      <alignment horizontal="center" vertical="center" wrapText="1"/>
    </xf>
    <xf numFmtId="166" fontId="4" fillId="0" borderId="6" xfId="3" applyFont="1" applyFill="1" applyBorder="1" applyAlignment="1" applyProtection="1">
      <alignment horizontal="center" vertical="center" wrapText="1"/>
    </xf>
    <xf numFmtId="166" fontId="4" fillId="0" borderId="27" xfId="3" applyFont="1" applyFill="1" applyBorder="1" applyAlignment="1" applyProtection="1">
      <alignment horizontal="center" vertical="center" wrapText="1"/>
    </xf>
    <xf numFmtId="166" fontId="4" fillId="0" borderId="9" xfId="3" applyFont="1" applyFill="1" applyBorder="1" applyAlignment="1" applyProtection="1">
      <alignment horizontal="center" vertical="center" wrapText="1"/>
    </xf>
    <xf numFmtId="166" fontId="4" fillId="0" borderId="28" xfId="3" applyFont="1" applyFill="1" applyBorder="1" applyAlignment="1" applyProtection="1">
      <alignment horizontal="center" vertical="center" wrapText="1"/>
    </xf>
    <xf numFmtId="167" fontId="7" fillId="0" borderId="21" xfId="1" applyNumberFormat="1" applyFont="1" applyFill="1" applyBorder="1" applyAlignment="1" applyProtection="1">
      <alignment horizontal="center" vertical="center"/>
    </xf>
    <xf numFmtId="0" fontId="4" fillId="0" borderId="5" xfId="2" applyFont="1" applyBorder="1" applyAlignment="1">
      <alignment horizontal="center" vertical="center" wrapText="1"/>
    </xf>
    <xf numFmtId="0" fontId="4" fillId="0" borderId="26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left" vertical="center" wrapText="1"/>
    </xf>
    <xf numFmtId="0" fontId="4" fillId="0" borderId="27" xfId="2" applyFont="1" applyBorder="1" applyAlignment="1">
      <alignment horizontal="left" vertical="center" wrapText="1"/>
    </xf>
    <xf numFmtId="0" fontId="4" fillId="0" borderId="9" xfId="2" applyFont="1" applyBorder="1" applyAlignment="1">
      <alignment horizontal="center" vertical="center"/>
    </xf>
    <xf numFmtId="0" fontId="4" fillId="0" borderId="28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 wrapText="1"/>
    </xf>
    <xf numFmtId="0" fontId="4" fillId="0" borderId="27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0" fontId="4" fillId="0" borderId="28" xfId="2" applyFont="1" applyBorder="1" applyAlignment="1">
      <alignment horizontal="center" vertical="center" wrapText="1"/>
    </xf>
    <xf numFmtId="0" fontId="4" fillId="0" borderId="22" xfId="2" applyFont="1" applyBorder="1" applyAlignment="1">
      <alignment horizontal="center" vertical="center" wrapText="1"/>
    </xf>
    <xf numFmtId="0" fontId="4" fillId="0" borderId="24" xfId="2" applyFont="1" applyBorder="1" applyAlignment="1">
      <alignment horizontal="center" vertical="center" wrapText="1"/>
    </xf>
    <xf numFmtId="0" fontId="4" fillId="0" borderId="29" xfId="2" applyFont="1" applyBorder="1" applyAlignment="1">
      <alignment horizontal="center" vertical="center" wrapText="1"/>
    </xf>
    <xf numFmtId="0" fontId="4" fillId="0" borderId="30" xfId="2" applyFont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wrapText="1"/>
    </xf>
    <xf numFmtId="0" fontId="15" fillId="2" borderId="35" xfId="0" applyFont="1" applyFill="1" applyBorder="1" applyAlignment="1">
      <alignment horizontal="center"/>
    </xf>
    <xf numFmtId="0" fontId="15" fillId="2" borderId="36" xfId="0" applyFont="1" applyFill="1" applyBorder="1" applyAlignment="1">
      <alignment horizontal="center"/>
    </xf>
    <xf numFmtId="0" fontId="15" fillId="2" borderId="37" xfId="0" applyFont="1" applyFill="1" applyBorder="1" applyAlignment="1">
      <alignment horizontal="center"/>
    </xf>
    <xf numFmtId="0" fontId="15" fillId="8" borderId="35" xfId="0" applyFont="1" applyFill="1" applyBorder="1" applyAlignment="1">
      <alignment horizontal="center"/>
    </xf>
    <xf numFmtId="0" fontId="15" fillId="8" borderId="37" xfId="0" applyFont="1" applyFill="1" applyBorder="1" applyAlignment="1">
      <alignment horizontal="center"/>
    </xf>
    <xf numFmtId="0" fontId="16" fillId="0" borderId="0" xfId="6"/>
    <xf numFmtId="0" fontId="17" fillId="0" borderId="8" xfId="0" applyFont="1" applyBorder="1"/>
    <xf numFmtId="0" fontId="4" fillId="0" borderId="0" xfId="4" applyFont="1" applyBorder="1" applyAlignment="1">
      <alignment horizontal="center" vertical="center"/>
    </xf>
    <xf numFmtId="0" fontId="4" fillId="0" borderId="0" xfId="4" applyFont="1" applyBorder="1" applyAlignment="1">
      <alignment horizontal="left" vertical="center"/>
    </xf>
    <xf numFmtId="172" fontId="12" fillId="0" borderId="0" xfId="1" applyNumberFormat="1" applyFont="1" applyFill="1" applyBorder="1" applyAlignment="1" applyProtection="1">
      <alignment horizontal="center" vertical="center"/>
    </xf>
    <xf numFmtId="172" fontId="7" fillId="0" borderId="0" xfId="0" applyNumberFormat="1" applyFont="1" applyBorder="1" applyAlignment="1">
      <alignment horizontal="left" vertical="center"/>
    </xf>
    <xf numFmtId="172" fontId="7" fillId="0" borderId="0" xfId="0" applyNumberFormat="1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7" fontId="7" fillId="0" borderId="0" xfId="3" applyNumberFormat="1" applyFont="1" applyFill="1" applyBorder="1" applyAlignment="1" applyProtection="1">
      <alignment vertical="center"/>
    </xf>
    <xf numFmtId="166" fontId="7" fillId="0" borderId="0" xfId="3" applyFont="1" applyFill="1" applyBorder="1" applyAlignment="1" applyProtection="1">
      <alignment horizontal="center" vertical="center" wrapText="1"/>
    </xf>
    <xf numFmtId="169" fontId="7" fillId="0" borderId="0" xfId="3" applyNumberFormat="1" applyFont="1" applyFill="1" applyBorder="1" applyAlignment="1" applyProtection="1">
      <alignment horizontal="center" vertical="center" wrapText="1"/>
    </xf>
    <xf numFmtId="166" fontId="7" fillId="0" borderId="0" xfId="3" applyFont="1" applyFill="1" applyBorder="1" applyAlignment="1" applyProtection="1">
      <alignment horizontal="center" vertical="center"/>
    </xf>
    <xf numFmtId="0" fontId="7" fillId="0" borderId="0" xfId="5" applyNumberFormat="1" applyFont="1" applyFill="1" applyBorder="1" applyAlignment="1" applyProtection="1">
      <alignment horizontal="center" vertical="center"/>
    </xf>
  </cellXfs>
  <cellStyles count="7">
    <cellStyle name="Comma" xfId="1" builtinId="3"/>
    <cellStyle name="Comma 2 11" xfId="3" xr:uid="{00000000-0005-0000-0000-000001000000}"/>
    <cellStyle name="Comma 2 2 3" xfId="5" xr:uid="{00000000-0005-0000-0000-000002000000}"/>
    <cellStyle name="Hyperlink" xfId="6" builtinId="8"/>
    <cellStyle name="Normal" xfId="0" builtinId="0"/>
    <cellStyle name="Normal 2" xfId="4" xr:uid="{00000000-0005-0000-0000-000004000000}"/>
    <cellStyle name="Normal 3 2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5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93"/>
  <sheetViews>
    <sheetView workbookViewId="0">
      <pane ySplit="4" topLeftCell="A21" activePane="bottomLeft" state="frozen"/>
      <selection pane="bottomLeft" activeCell="J32" sqref="J32"/>
    </sheetView>
  </sheetViews>
  <sheetFormatPr defaultColWidth="9.140625" defaultRowHeight="15" x14ac:dyDescent="0.25"/>
  <cols>
    <col min="1" max="1" width="5.42578125" style="51" customWidth="1"/>
    <col min="2" max="2" width="33.42578125" style="51" bestFit="1" customWidth="1"/>
    <col min="3" max="3" width="14.5703125" style="52" bestFit="1" customWidth="1"/>
    <col min="4" max="4" width="8.42578125" style="51" bestFit="1" customWidth="1"/>
    <col min="5" max="5" width="8.42578125" style="51" customWidth="1"/>
    <col min="6" max="6" width="5.7109375" style="51" customWidth="1"/>
    <col min="7" max="7" width="7.28515625" style="52" customWidth="1"/>
    <col min="8" max="8" width="5.7109375" style="51" customWidth="1"/>
    <col min="9" max="9" width="7.140625" style="52" customWidth="1"/>
    <col min="10" max="11" width="7.7109375" style="51" customWidth="1"/>
    <col min="12" max="12" width="11.28515625" style="68" customWidth="1"/>
    <col min="13" max="13" width="8.7109375" style="53" customWidth="1"/>
    <col min="14" max="14" width="10.85546875" style="53" customWidth="1"/>
    <col min="15" max="15" width="5.85546875" style="53" customWidth="1"/>
    <col min="16" max="16" width="5.7109375" style="53" customWidth="1"/>
    <col min="17" max="17" width="8.85546875" style="53" bestFit="1" customWidth="1"/>
    <col min="18" max="18" width="9.28515625" style="53" customWidth="1"/>
    <col min="19" max="19" width="8.85546875" style="53" bestFit="1" customWidth="1"/>
    <col min="20" max="20" width="8.7109375" style="53" bestFit="1" customWidth="1"/>
    <col min="21" max="21" width="6" style="53" customWidth="1"/>
    <col min="22" max="22" width="5.5703125" style="53" customWidth="1"/>
    <col min="23" max="23" width="6.5703125" style="53" customWidth="1"/>
    <col min="24" max="16384" width="9.140625" style="51"/>
  </cols>
  <sheetData>
    <row r="1" spans="1:30" s="1" customFormat="1" ht="15.75" x14ac:dyDescent="0.25">
      <c r="A1" s="170" t="s">
        <v>21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AD1" s="2"/>
    </row>
    <row r="2" spans="1:30" s="1" customFormat="1" ht="16.5" thickBot="1" x14ac:dyDescent="0.3">
      <c r="A2" s="172" t="s">
        <v>30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AD2" s="2"/>
    </row>
    <row r="3" spans="1:30" s="6" customFormat="1" ht="15" customHeight="1" x14ac:dyDescent="0.25">
      <c r="A3" s="174" t="s">
        <v>0</v>
      </c>
      <c r="B3" s="176" t="s">
        <v>1</v>
      </c>
      <c r="C3" s="3"/>
      <c r="D3" s="3"/>
      <c r="E3" s="3"/>
      <c r="F3" s="3"/>
      <c r="G3" s="4"/>
      <c r="H3" s="176" t="s">
        <v>2</v>
      </c>
      <c r="I3" s="177" t="s">
        <v>3</v>
      </c>
      <c r="J3" s="177" t="s">
        <v>4</v>
      </c>
      <c r="K3" s="179" t="s">
        <v>5</v>
      </c>
      <c r="L3" s="180" t="s">
        <v>6</v>
      </c>
      <c r="M3" s="182" t="s">
        <v>7</v>
      </c>
      <c r="N3" s="165" t="s">
        <v>8</v>
      </c>
      <c r="O3" s="165" t="s">
        <v>9</v>
      </c>
      <c r="P3" s="165"/>
      <c r="Q3" s="165"/>
      <c r="R3" s="165"/>
      <c r="S3" s="165"/>
      <c r="T3" s="165"/>
      <c r="U3" s="165"/>
      <c r="V3" s="165"/>
      <c r="W3" s="165"/>
    </row>
    <row r="4" spans="1:30" s="8" customFormat="1" ht="33.75" customHeight="1" x14ac:dyDescent="0.25">
      <c r="A4" s="175"/>
      <c r="B4" s="177"/>
      <c r="C4" s="5" t="s">
        <v>24</v>
      </c>
      <c r="D4" s="5" t="s">
        <v>22</v>
      </c>
      <c r="E4" s="5" t="s">
        <v>23</v>
      </c>
      <c r="F4" s="5" t="s">
        <v>10</v>
      </c>
      <c r="G4" s="5" t="s">
        <v>11</v>
      </c>
      <c r="H4" s="177"/>
      <c r="I4" s="178"/>
      <c r="J4" s="178"/>
      <c r="K4" s="179"/>
      <c r="L4" s="181"/>
      <c r="M4" s="183"/>
      <c r="N4" s="166"/>
      <c r="O4" s="7">
        <v>6</v>
      </c>
      <c r="P4" s="7">
        <v>8</v>
      </c>
      <c r="Q4" s="7">
        <v>10</v>
      </c>
      <c r="R4" s="7">
        <v>12</v>
      </c>
      <c r="S4" s="7">
        <v>16</v>
      </c>
      <c r="T4" s="7">
        <v>20</v>
      </c>
      <c r="U4" s="7">
        <v>25</v>
      </c>
      <c r="V4" s="7">
        <v>28</v>
      </c>
      <c r="W4" s="7">
        <v>32</v>
      </c>
    </row>
    <row r="5" spans="1:30" s="15" customFormat="1" ht="12.75" x14ac:dyDescent="0.2">
      <c r="A5" s="9"/>
      <c r="B5" s="10" t="s">
        <v>12</v>
      </c>
      <c r="C5" s="9"/>
      <c r="D5" s="11"/>
      <c r="E5" s="11"/>
      <c r="F5" s="11"/>
      <c r="G5" s="9"/>
      <c r="H5" s="12"/>
      <c r="I5" s="12"/>
      <c r="J5" s="12"/>
      <c r="K5" s="12"/>
      <c r="L5" s="64"/>
      <c r="M5" s="13"/>
      <c r="N5" s="14"/>
      <c r="O5" s="13"/>
      <c r="P5" s="13"/>
      <c r="Q5" s="13"/>
      <c r="R5" s="13"/>
      <c r="S5" s="13"/>
      <c r="T5" s="13"/>
      <c r="U5" s="13"/>
      <c r="V5" s="13"/>
      <c r="W5" s="13"/>
    </row>
    <row r="6" spans="1:30" s="23" customFormat="1" ht="25.5" x14ac:dyDescent="0.2">
      <c r="A6" s="16">
        <v>1</v>
      </c>
      <c r="B6" s="69" t="s">
        <v>31</v>
      </c>
      <c r="C6" s="18">
        <f>((D6*E6))</f>
        <v>439.50574999999998</v>
      </c>
      <c r="D6" s="19">
        <v>24.484999999999999</v>
      </c>
      <c r="E6" s="19">
        <v>17.95</v>
      </c>
      <c r="F6" s="20">
        <v>0.75</v>
      </c>
      <c r="G6" s="20">
        <v>0.125</v>
      </c>
      <c r="H6" s="20">
        <v>12</v>
      </c>
      <c r="I6" s="55">
        <f>((D6/G6)+1)</f>
        <v>196.88</v>
      </c>
      <c r="J6" s="20">
        <v>2</v>
      </c>
      <c r="K6" s="20">
        <f>((10*H6)/1000)</f>
        <v>0.12</v>
      </c>
      <c r="L6" s="57">
        <f>D6</f>
        <v>24.484999999999999</v>
      </c>
      <c r="M6" s="21">
        <f>(H6*2*K6)/1000</f>
        <v>2.8799999999999997E-3</v>
      </c>
      <c r="N6" s="22">
        <f>((I6*J6*L6)-M6)</f>
        <v>9641.2107199999991</v>
      </c>
      <c r="O6" s="21">
        <f t="shared" ref="O6:W34" si="0">IF($H6=O$4,$N6,0)</f>
        <v>0</v>
      </c>
      <c r="P6" s="21">
        <f t="shared" si="0"/>
        <v>0</v>
      </c>
      <c r="Q6" s="21">
        <f t="shared" si="0"/>
        <v>0</v>
      </c>
      <c r="R6" s="21">
        <f t="shared" si="0"/>
        <v>9641.2107199999991</v>
      </c>
      <c r="S6" s="21">
        <f t="shared" si="0"/>
        <v>0</v>
      </c>
      <c r="T6" s="21">
        <f t="shared" si="0"/>
        <v>0</v>
      </c>
      <c r="U6" s="21">
        <f t="shared" si="0"/>
        <v>0</v>
      </c>
      <c r="V6" s="21">
        <f t="shared" si="0"/>
        <v>0</v>
      </c>
      <c r="W6" s="21">
        <f t="shared" si="0"/>
        <v>0</v>
      </c>
    </row>
    <row r="7" spans="1:30" s="23" customFormat="1" ht="12.75" x14ac:dyDescent="0.2">
      <c r="A7" s="24"/>
      <c r="B7" s="25" t="s">
        <v>13</v>
      </c>
      <c r="C7" s="58">
        <f>H7*50</f>
        <v>600</v>
      </c>
      <c r="D7" s="62">
        <f>(ROUND(D6/12,0))</f>
        <v>2</v>
      </c>
      <c r="E7" s="58"/>
      <c r="F7" s="27">
        <f>F6</f>
        <v>0.75</v>
      </c>
      <c r="G7" s="20">
        <v>0.125</v>
      </c>
      <c r="H7" s="27">
        <f>H6</f>
        <v>12</v>
      </c>
      <c r="I7" s="56">
        <f>I6</f>
        <v>196.88</v>
      </c>
      <c r="J7" s="27">
        <v>2</v>
      </c>
      <c r="K7" s="20">
        <v>0</v>
      </c>
      <c r="L7" s="57">
        <f t="shared" ref="L7:L27" si="1">D7</f>
        <v>2</v>
      </c>
      <c r="M7" s="21">
        <f t="shared" ref="M7:M8" si="2">(H7*2*K7)/1000</f>
        <v>0</v>
      </c>
      <c r="N7" s="22">
        <f t="shared" ref="N7:N9" si="3">((I7*J7*L7)-M7)</f>
        <v>787.52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787.52</v>
      </c>
      <c r="S7" s="28">
        <f t="shared" si="0"/>
        <v>0</v>
      </c>
      <c r="T7" s="28">
        <f t="shared" si="0"/>
        <v>0</v>
      </c>
      <c r="U7" s="28">
        <f t="shared" si="0"/>
        <v>0</v>
      </c>
      <c r="V7" s="28">
        <f t="shared" si="0"/>
        <v>0</v>
      </c>
      <c r="W7" s="28">
        <f t="shared" si="0"/>
        <v>0</v>
      </c>
    </row>
    <row r="8" spans="1:30" s="23" customFormat="1" ht="25.5" x14ac:dyDescent="0.2">
      <c r="A8" s="16"/>
      <c r="B8" s="69" t="s">
        <v>32</v>
      </c>
      <c r="C8" s="70">
        <f t="shared" ref="C8:C27" si="4">((D8*E8))</f>
        <v>439.59549999999996</v>
      </c>
      <c r="D8" s="59">
        <v>17.95</v>
      </c>
      <c r="E8" s="58">
        <v>24.49</v>
      </c>
      <c r="F8" s="20">
        <v>0.75</v>
      </c>
      <c r="G8" s="20">
        <v>0.125</v>
      </c>
      <c r="H8" s="20">
        <v>12</v>
      </c>
      <c r="I8" s="55">
        <f>((D8/G8)+1)</f>
        <v>144.6</v>
      </c>
      <c r="J8" s="20">
        <v>2</v>
      </c>
      <c r="K8" s="20">
        <f t="shared" ref="K8:K24" si="5">((10*H8)/1000)</f>
        <v>0.12</v>
      </c>
      <c r="L8" s="57">
        <f t="shared" si="1"/>
        <v>17.95</v>
      </c>
      <c r="M8" s="21">
        <f t="shared" si="2"/>
        <v>2.8799999999999997E-3</v>
      </c>
      <c r="N8" s="22">
        <f t="shared" si="3"/>
        <v>5191.1371199999994</v>
      </c>
      <c r="O8" s="21">
        <f t="shared" si="0"/>
        <v>0</v>
      </c>
      <c r="P8" s="21">
        <f t="shared" si="0"/>
        <v>0</v>
      </c>
      <c r="Q8" s="21">
        <f t="shared" si="0"/>
        <v>0</v>
      </c>
      <c r="R8" s="21">
        <f t="shared" si="0"/>
        <v>5191.1371199999994</v>
      </c>
      <c r="S8" s="21">
        <f t="shared" si="0"/>
        <v>0</v>
      </c>
      <c r="T8" s="21">
        <f t="shared" si="0"/>
        <v>0</v>
      </c>
      <c r="U8" s="21">
        <f t="shared" si="0"/>
        <v>0</v>
      </c>
      <c r="V8" s="21">
        <f t="shared" si="0"/>
        <v>0</v>
      </c>
      <c r="W8" s="21">
        <f t="shared" si="0"/>
        <v>0</v>
      </c>
    </row>
    <row r="9" spans="1:30" s="23" customFormat="1" ht="12.75" x14ac:dyDescent="0.2">
      <c r="A9" s="24"/>
      <c r="B9" s="25" t="s">
        <v>13</v>
      </c>
      <c r="C9" s="58">
        <f t="shared" ref="C9" si="6">H9*50</f>
        <v>600</v>
      </c>
      <c r="D9" s="62">
        <f>(ROUND(D8/12,0))</f>
        <v>1</v>
      </c>
      <c r="E9" s="58"/>
      <c r="F9" s="27">
        <f t="shared" ref="F9" si="7">F8</f>
        <v>0.75</v>
      </c>
      <c r="G9" s="20">
        <v>0.125</v>
      </c>
      <c r="H9" s="27">
        <f t="shared" ref="H9" si="8">H8</f>
        <v>12</v>
      </c>
      <c r="I9" s="56">
        <f>I8</f>
        <v>144.6</v>
      </c>
      <c r="J9" s="27">
        <v>2</v>
      </c>
      <c r="K9" s="20">
        <v>0</v>
      </c>
      <c r="L9" s="57">
        <f t="shared" si="1"/>
        <v>1</v>
      </c>
      <c r="M9" s="21">
        <f t="shared" ref="M9:M27" si="9">(H9*2*K9)/1000</f>
        <v>0</v>
      </c>
      <c r="N9" s="22">
        <f t="shared" si="3"/>
        <v>289.2</v>
      </c>
      <c r="O9" s="28">
        <f t="shared" si="0"/>
        <v>0</v>
      </c>
      <c r="P9" s="28">
        <f t="shared" si="0"/>
        <v>0</v>
      </c>
      <c r="Q9" s="28">
        <f t="shared" si="0"/>
        <v>0</v>
      </c>
      <c r="R9" s="28">
        <f t="shared" si="0"/>
        <v>289.2</v>
      </c>
      <c r="S9" s="28">
        <f t="shared" si="0"/>
        <v>0</v>
      </c>
      <c r="T9" s="28">
        <f t="shared" si="0"/>
        <v>0</v>
      </c>
      <c r="U9" s="28">
        <f t="shared" si="0"/>
        <v>0</v>
      </c>
      <c r="V9" s="28">
        <f t="shared" si="0"/>
        <v>0</v>
      </c>
      <c r="W9" s="28">
        <f t="shared" si="0"/>
        <v>0</v>
      </c>
    </row>
    <row r="10" spans="1:30" s="23" customFormat="1" ht="25.5" x14ac:dyDescent="0.2">
      <c r="A10" s="16">
        <v>2</v>
      </c>
      <c r="B10" s="69" t="s">
        <v>33</v>
      </c>
      <c r="C10" s="18">
        <f>((D10*E10))</f>
        <v>16.2925</v>
      </c>
      <c r="D10" s="19">
        <v>1.75</v>
      </c>
      <c r="E10" s="19">
        <v>9.31</v>
      </c>
      <c r="F10" s="60">
        <v>0.2</v>
      </c>
      <c r="G10" s="61">
        <v>0.15</v>
      </c>
      <c r="H10" s="20">
        <v>10</v>
      </c>
      <c r="I10" s="55">
        <f>((D10/G10)+1)</f>
        <v>12.666666666666668</v>
      </c>
      <c r="J10" s="20">
        <v>2</v>
      </c>
      <c r="K10" s="60">
        <f t="shared" si="5"/>
        <v>0.1</v>
      </c>
      <c r="L10" s="57">
        <f>D10</f>
        <v>1.75</v>
      </c>
      <c r="M10" s="21">
        <f>(H10*2*K10)/1000</f>
        <v>2E-3</v>
      </c>
      <c r="N10" s="22">
        <f>((I10*J10*L10)-M10)</f>
        <v>44.331333333333333</v>
      </c>
      <c r="O10" s="21">
        <f t="shared" si="0"/>
        <v>0</v>
      </c>
      <c r="P10" s="21">
        <f t="shared" si="0"/>
        <v>0</v>
      </c>
      <c r="Q10" s="21">
        <f t="shared" si="0"/>
        <v>44.331333333333333</v>
      </c>
      <c r="R10" s="21">
        <f t="shared" si="0"/>
        <v>0</v>
      </c>
      <c r="S10" s="21">
        <f t="shared" si="0"/>
        <v>0</v>
      </c>
      <c r="T10" s="21">
        <f t="shared" si="0"/>
        <v>0</v>
      </c>
      <c r="U10" s="21">
        <f t="shared" si="0"/>
        <v>0</v>
      </c>
      <c r="V10" s="21">
        <f t="shared" si="0"/>
        <v>0</v>
      </c>
      <c r="W10" s="21">
        <f t="shared" si="0"/>
        <v>0</v>
      </c>
    </row>
    <row r="11" spans="1:30" s="23" customFormat="1" ht="12.75" x14ac:dyDescent="0.2">
      <c r="A11" s="24"/>
      <c r="B11" s="25" t="s">
        <v>13</v>
      </c>
      <c r="C11" s="58">
        <f>H11*50</f>
        <v>500</v>
      </c>
      <c r="D11" s="62">
        <f>(ROUND(D10/12,0))</f>
        <v>0</v>
      </c>
      <c r="E11" s="58"/>
      <c r="F11" s="29">
        <f>F10</f>
        <v>0.2</v>
      </c>
      <c r="G11" s="61">
        <v>0.15</v>
      </c>
      <c r="H11" s="27">
        <v>10</v>
      </c>
      <c r="I11" s="56">
        <f>I10</f>
        <v>12.666666666666668</v>
      </c>
      <c r="J11" s="27">
        <v>2</v>
      </c>
      <c r="K11" s="60">
        <v>0</v>
      </c>
      <c r="L11" s="57">
        <f t="shared" ref="L11:L13" si="10">D11</f>
        <v>0</v>
      </c>
      <c r="M11" s="21">
        <f t="shared" ref="M11:M13" si="11">(H11*2*K11)/1000</f>
        <v>0</v>
      </c>
      <c r="N11" s="22">
        <f t="shared" ref="N11:N13" si="12">((I11*J11*L11)-M11)</f>
        <v>0</v>
      </c>
      <c r="O11" s="28">
        <f t="shared" si="0"/>
        <v>0</v>
      </c>
      <c r="P11" s="28">
        <f t="shared" si="0"/>
        <v>0</v>
      </c>
      <c r="Q11" s="28">
        <f t="shared" si="0"/>
        <v>0</v>
      </c>
      <c r="R11" s="28">
        <f t="shared" si="0"/>
        <v>0</v>
      </c>
      <c r="S11" s="28">
        <f t="shared" si="0"/>
        <v>0</v>
      </c>
      <c r="T11" s="28">
        <f t="shared" si="0"/>
        <v>0</v>
      </c>
      <c r="U11" s="28">
        <f t="shared" si="0"/>
        <v>0</v>
      </c>
      <c r="V11" s="28">
        <f t="shared" si="0"/>
        <v>0</v>
      </c>
      <c r="W11" s="28">
        <f t="shared" si="0"/>
        <v>0</v>
      </c>
    </row>
    <row r="12" spans="1:30" s="23" customFormat="1" ht="25.5" x14ac:dyDescent="0.2">
      <c r="A12" s="16"/>
      <c r="B12" s="69" t="s">
        <v>34</v>
      </c>
      <c r="C12" s="70">
        <f t="shared" ref="C12" si="13">((D12*E12))</f>
        <v>16.2925</v>
      </c>
      <c r="D12" s="19">
        <v>9.31</v>
      </c>
      <c r="E12" s="19">
        <v>1.75</v>
      </c>
      <c r="F12" s="60">
        <v>0.2</v>
      </c>
      <c r="G12" s="61">
        <v>0.15</v>
      </c>
      <c r="H12" s="20">
        <v>10</v>
      </c>
      <c r="I12" s="55">
        <f>((D12/G12)+1)</f>
        <v>63.06666666666667</v>
      </c>
      <c r="J12" s="20">
        <v>2</v>
      </c>
      <c r="K12" s="60">
        <f t="shared" si="5"/>
        <v>0.1</v>
      </c>
      <c r="L12" s="57">
        <f t="shared" si="10"/>
        <v>9.31</v>
      </c>
      <c r="M12" s="21">
        <f t="shared" si="11"/>
        <v>2E-3</v>
      </c>
      <c r="N12" s="22">
        <f t="shared" si="12"/>
        <v>1174.2993333333336</v>
      </c>
      <c r="O12" s="21">
        <f t="shared" si="0"/>
        <v>0</v>
      </c>
      <c r="P12" s="21">
        <f t="shared" si="0"/>
        <v>0</v>
      </c>
      <c r="Q12" s="21">
        <f t="shared" si="0"/>
        <v>1174.2993333333336</v>
      </c>
      <c r="R12" s="21">
        <f t="shared" si="0"/>
        <v>0</v>
      </c>
      <c r="S12" s="21">
        <f t="shared" si="0"/>
        <v>0</v>
      </c>
      <c r="T12" s="21">
        <f t="shared" si="0"/>
        <v>0</v>
      </c>
      <c r="U12" s="21">
        <f t="shared" si="0"/>
        <v>0</v>
      </c>
      <c r="V12" s="21">
        <f t="shared" si="0"/>
        <v>0</v>
      </c>
      <c r="W12" s="21">
        <f t="shared" si="0"/>
        <v>0</v>
      </c>
    </row>
    <row r="13" spans="1:30" s="23" customFormat="1" ht="12.75" x14ac:dyDescent="0.2">
      <c r="A13" s="24"/>
      <c r="B13" s="25" t="s">
        <v>13</v>
      </c>
      <c r="C13" s="58">
        <f t="shared" ref="C13" si="14">H13*50</f>
        <v>500</v>
      </c>
      <c r="D13" s="62">
        <f>(ROUND(D12/12,0))</f>
        <v>1</v>
      </c>
      <c r="E13" s="58"/>
      <c r="F13" s="29">
        <f t="shared" ref="F13" si="15">F12</f>
        <v>0.2</v>
      </c>
      <c r="G13" s="61">
        <v>0.15</v>
      </c>
      <c r="H13" s="27">
        <v>10</v>
      </c>
      <c r="I13" s="56">
        <f>I12</f>
        <v>63.06666666666667</v>
      </c>
      <c r="J13" s="27">
        <v>2</v>
      </c>
      <c r="K13" s="60">
        <v>0</v>
      </c>
      <c r="L13" s="57">
        <f t="shared" si="10"/>
        <v>1</v>
      </c>
      <c r="M13" s="21">
        <f t="shared" si="11"/>
        <v>0</v>
      </c>
      <c r="N13" s="22">
        <f t="shared" si="12"/>
        <v>126.13333333333334</v>
      </c>
      <c r="O13" s="28">
        <f t="shared" si="0"/>
        <v>0</v>
      </c>
      <c r="P13" s="28">
        <f t="shared" si="0"/>
        <v>0</v>
      </c>
      <c r="Q13" s="28">
        <f t="shared" si="0"/>
        <v>126.13333333333334</v>
      </c>
      <c r="R13" s="28">
        <f t="shared" si="0"/>
        <v>0</v>
      </c>
      <c r="S13" s="28">
        <f t="shared" si="0"/>
        <v>0</v>
      </c>
      <c r="T13" s="28">
        <f t="shared" si="0"/>
        <v>0</v>
      </c>
      <c r="U13" s="28">
        <f t="shared" si="0"/>
        <v>0</v>
      </c>
      <c r="V13" s="28">
        <f t="shared" si="0"/>
        <v>0</v>
      </c>
      <c r="W13" s="28">
        <f t="shared" si="0"/>
        <v>0</v>
      </c>
    </row>
    <row r="14" spans="1:30" s="23" customFormat="1" ht="25.5" x14ac:dyDescent="0.2">
      <c r="A14" s="16">
        <v>3</v>
      </c>
      <c r="B14" s="69" t="s">
        <v>49</v>
      </c>
      <c r="C14" s="18">
        <f>((D14*E14))</f>
        <v>134.4222</v>
      </c>
      <c r="D14" s="19">
        <v>13.14</v>
      </c>
      <c r="E14" s="19">
        <v>10.23</v>
      </c>
      <c r="F14" s="60">
        <v>0.2</v>
      </c>
      <c r="G14" s="61">
        <v>0.15</v>
      </c>
      <c r="H14" s="20">
        <v>10</v>
      </c>
      <c r="I14" s="55">
        <f>((D14/G14)+1)</f>
        <v>88.600000000000009</v>
      </c>
      <c r="J14" s="20">
        <v>2</v>
      </c>
      <c r="K14" s="60">
        <f t="shared" si="5"/>
        <v>0.1</v>
      </c>
      <c r="L14" s="57">
        <f>D14</f>
        <v>13.14</v>
      </c>
      <c r="M14" s="21">
        <f>(H14*2*K14)/1000</f>
        <v>2E-3</v>
      </c>
      <c r="N14" s="22">
        <f>((I14*J14*L14)-M14)</f>
        <v>2328.4060000000004</v>
      </c>
      <c r="O14" s="21">
        <f t="shared" si="0"/>
        <v>0</v>
      </c>
      <c r="P14" s="21">
        <f t="shared" si="0"/>
        <v>0</v>
      </c>
      <c r="Q14" s="21">
        <f t="shared" si="0"/>
        <v>2328.4060000000004</v>
      </c>
      <c r="R14" s="21">
        <f t="shared" si="0"/>
        <v>0</v>
      </c>
      <c r="S14" s="21">
        <f t="shared" si="0"/>
        <v>0</v>
      </c>
      <c r="T14" s="21">
        <f t="shared" si="0"/>
        <v>0</v>
      </c>
      <c r="U14" s="21">
        <f t="shared" si="0"/>
        <v>0</v>
      </c>
      <c r="V14" s="21">
        <f t="shared" si="0"/>
        <v>0</v>
      </c>
      <c r="W14" s="21">
        <f t="shared" si="0"/>
        <v>0</v>
      </c>
    </row>
    <row r="15" spans="1:30" s="23" customFormat="1" ht="12.75" x14ac:dyDescent="0.2">
      <c r="A15" s="24"/>
      <c r="B15" s="25" t="s">
        <v>13</v>
      </c>
      <c r="C15" s="58">
        <f>H15*50</f>
        <v>500</v>
      </c>
      <c r="D15" s="62">
        <f>(ROUND(D14/12,0))</f>
        <v>1</v>
      </c>
      <c r="E15" s="58"/>
      <c r="F15" s="29">
        <f>F14</f>
        <v>0.2</v>
      </c>
      <c r="G15" s="61">
        <v>0.15</v>
      </c>
      <c r="H15" s="27">
        <v>10</v>
      </c>
      <c r="I15" s="56">
        <f>I14</f>
        <v>88.600000000000009</v>
      </c>
      <c r="J15" s="27">
        <v>2</v>
      </c>
      <c r="K15" s="60">
        <v>0</v>
      </c>
      <c r="L15" s="57">
        <f t="shared" ref="L15:L17" si="16">D15</f>
        <v>1</v>
      </c>
      <c r="M15" s="21">
        <f t="shared" ref="M15:M17" si="17">(H15*2*K15)/1000</f>
        <v>0</v>
      </c>
      <c r="N15" s="22">
        <f t="shared" ref="N15:N17" si="18">((I15*J15*L15)-M15)</f>
        <v>177.20000000000002</v>
      </c>
      <c r="O15" s="28">
        <f t="shared" si="0"/>
        <v>0</v>
      </c>
      <c r="P15" s="28">
        <f t="shared" si="0"/>
        <v>0</v>
      </c>
      <c r="Q15" s="28">
        <f t="shared" si="0"/>
        <v>177.20000000000002</v>
      </c>
      <c r="R15" s="28">
        <f t="shared" si="0"/>
        <v>0</v>
      </c>
      <c r="S15" s="28">
        <f t="shared" si="0"/>
        <v>0</v>
      </c>
      <c r="T15" s="28">
        <f t="shared" si="0"/>
        <v>0</v>
      </c>
      <c r="U15" s="28">
        <f t="shared" si="0"/>
        <v>0</v>
      </c>
      <c r="V15" s="28">
        <f t="shared" si="0"/>
        <v>0</v>
      </c>
      <c r="W15" s="28">
        <f t="shared" si="0"/>
        <v>0</v>
      </c>
    </row>
    <row r="16" spans="1:30" s="23" customFormat="1" ht="25.5" x14ac:dyDescent="0.2">
      <c r="A16" s="16"/>
      <c r="B16" s="69" t="s">
        <v>50</v>
      </c>
      <c r="C16" s="70">
        <f t="shared" ref="C16" si="19">((D16*E16))</f>
        <v>134.4222</v>
      </c>
      <c r="D16" s="19">
        <v>10.23</v>
      </c>
      <c r="E16" s="19">
        <v>13.14</v>
      </c>
      <c r="F16" s="60">
        <v>0.2</v>
      </c>
      <c r="G16" s="61">
        <v>0.15</v>
      </c>
      <c r="H16" s="20">
        <v>10</v>
      </c>
      <c r="I16" s="55">
        <f>((D16/G16)+1)</f>
        <v>69.2</v>
      </c>
      <c r="J16" s="20">
        <v>2</v>
      </c>
      <c r="K16" s="60">
        <f t="shared" si="5"/>
        <v>0.1</v>
      </c>
      <c r="L16" s="57">
        <f t="shared" si="16"/>
        <v>10.23</v>
      </c>
      <c r="M16" s="21">
        <f t="shared" si="17"/>
        <v>2E-3</v>
      </c>
      <c r="N16" s="22">
        <f t="shared" si="18"/>
        <v>1415.8300000000002</v>
      </c>
      <c r="O16" s="21">
        <f t="shared" si="0"/>
        <v>0</v>
      </c>
      <c r="P16" s="21">
        <f t="shared" si="0"/>
        <v>0</v>
      </c>
      <c r="Q16" s="21">
        <f t="shared" si="0"/>
        <v>1415.8300000000002</v>
      </c>
      <c r="R16" s="21">
        <f t="shared" si="0"/>
        <v>0</v>
      </c>
      <c r="S16" s="21">
        <f t="shared" si="0"/>
        <v>0</v>
      </c>
      <c r="T16" s="21">
        <f t="shared" si="0"/>
        <v>0</v>
      </c>
      <c r="U16" s="21">
        <f t="shared" si="0"/>
        <v>0</v>
      </c>
      <c r="V16" s="21">
        <f t="shared" si="0"/>
        <v>0</v>
      </c>
      <c r="W16" s="21">
        <f t="shared" si="0"/>
        <v>0</v>
      </c>
    </row>
    <row r="17" spans="1:23" s="23" customFormat="1" ht="12.75" x14ac:dyDescent="0.2">
      <c r="A17" s="24"/>
      <c r="B17" s="25" t="s">
        <v>13</v>
      </c>
      <c r="C17" s="58">
        <f t="shared" ref="C17" si="20">H17*50</f>
        <v>500</v>
      </c>
      <c r="D17" s="62">
        <f>(ROUND(D16/12,0))</f>
        <v>1</v>
      </c>
      <c r="E17" s="58"/>
      <c r="F17" s="29">
        <f t="shared" ref="F17" si="21">F16</f>
        <v>0.2</v>
      </c>
      <c r="G17" s="61">
        <v>0.15</v>
      </c>
      <c r="H17" s="27">
        <v>10</v>
      </c>
      <c r="I17" s="56">
        <f>I16</f>
        <v>69.2</v>
      </c>
      <c r="J17" s="27">
        <v>2</v>
      </c>
      <c r="K17" s="60">
        <v>0</v>
      </c>
      <c r="L17" s="57">
        <f t="shared" si="16"/>
        <v>1</v>
      </c>
      <c r="M17" s="21">
        <f t="shared" si="17"/>
        <v>0</v>
      </c>
      <c r="N17" s="22">
        <f t="shared" si="18"/>
        <v>138.4</v>
      </c>
      <c r="O17" s="28">
        <f t="shared" si="0"/>
        <v>0</v>
      </c>
      <c r="P17" s="28">
        <f t="shared" si="0"/>
        <v>0</v>
      </c>
      <c r="Q17" s="28">
        <f t="shared" si="0"/>
        <v>138.4</v>
      </c>
      <c r="R17" s="28">
        <f t="shared" si="0"/>
        <v>0</v>
      </c>
      <c r="S17" s="28">
        <f t="shared" si="0"/>
        <v>0</v>
      </c>
      <c r="T17" s="28">
        <f t="shared" si="0"/>
        <v>0</v>
      </c>
      <c r="U17" s="28">
        <f t="shared" si="0"/>
        <v>0</v>
      </c>
      <c r="V17" s="28">
        <f t="shared" si="0"/>
        <v>0</v>
      </c>
      <c r="W17" s="28">
        <f t="shared" si="0"/>
        <v>0</v>
      </c>
    </row>
    <row r="18" spans="1:23" s="23" customFormat="1" ht="25.5" x14ac:dyDescent="0.2">
      <c r="A18" s="16">
        <v>4</v>
      </c>
      <c r="B18" s="69" t="s">
        <v>51</v>
      </c>
      <c r="C18" s="18">
        <f>((D18*E18))</f>
        <v>117.45</v>
      </c>
      <c r="D18" s="19">
        <v>26.1</v>
      </c>
      <c r="E18" s="19">
        <v>4.5</v>
      </c>
      <c r="F18" s="60">
        <v>0.2</v>
      </c>
      <c r="G18" s="61">
        <v>0.15</v>
      </c>
      <c r="H18" s="20">
        <v>10</v>
      </c>
      <c r="I18" s="55">
        <f>((D18/G18)+1)</f>
        <v>175.00000000000003</v>
      </c>
      <c r="J18" s="20">
        <v>2</v>
      </c>
      <c r="K18" s="60">
        <f t="shared" si="5"/>
        <v>0.1</v>
      </c>
      <c r="L18" s="57">
        <f>D18</f>
        <v>26.1</v>
      </c>
      <c r="M18" s="21">
        <f>(H18*2*K18)/1000</f>
        <v>2E-3</v>
      </c>
      <c r="N18" s="22">
        <f>((I18*J18*L18)-M18)</f>
        <v>9134.9980000000014</v>
      </c>
      <c r="O18" s="21">
        <f t="shared" si="0"/>
        <v>0</v>
      </c>
      <c r="P18" s="21">
        <f t="shared" si="0"/>
        <v>0</v>
      </c>
      <c r="Q18" s="21">
        <f t="shared" si="0"/>
        <v>9134.9980000000014</v>
      </c>
      <c r="R18" s="21">
        <f t="shared" si="0"/>
        <v>0</v>
      </c>
      <c r="S18" s="21">
        <f t="shared" si="0"/>
        <v>0</v>
      </c>
      <c r="T18" s="21">
        <f t="shared" si="0"/>
        <v>0</v>
      </c>
      <c r="U18" s="21">
        <f t="shared" si="0"/>
        <v>0</v>
      </c>
      <c r="V18" s="21">
        <f t="shared" si="0"/>
        <v>0</v>
      </c>
      <c r="W18" s="21">
        <f t="shared" si="0"/>
        <v>0</v>
      </c>
    </row>
    <row r="19" spans="1:23" s="23" customFormat="1" ht="12.75" x14ac:dyDescent="0.2">
      <c r="A19" s="24"/>
      <c r="B19" s="25" t="s">
        <v>13</v>
      </c>
      <c r="C19" s="58">
        <f>H19*50</f>
        <v>500</v>
      </c>
      <c r="D19" s="62">
        <f>(ROUND(D18/12,0))</f>
        <v>2</v>
      </c>
      <c r="E19" s="58"/>
      <c r="F19" s="29">
        <f>F18</f>
        <v>0.2</v>
      </c>
      <c r="G19" s="61">
        <v>0.15</v>
      </c>
      <c r="H19" s="27">
        <v>10</v>
      </c>
      <c r="I19" s="56">
        <f>I18</f>
        <v>175.00000000000003</v>
      </c>
      <c r="J19" s="27">
        <v>2</v>
      </c>
      <c r="K19" s="60">
        <v>0</v>
      </c>
      <c r="L19" s="57">
        <f t="shared" ref="L19:L21" si="22">D19</f>
        <v>2</v>
      </c>
      <c r="M19" s="21">
        <f t="shared" ref="M19:M21" si="23">(H19*2*K19)/1000</f>
        <v>0</v>
      </c>
      <c r="N19" s="22">
        <f t="shared" ref="N19:N21" si="24">((I19*J19*L19)-M19)</f>
        <v>700.00000000000011</v>
      </c>
      <c r="O19" s="28">
        <f t="shared" si="0"/>
        <v>0</v>
      </c>
      <c r="P19" s="28">
        <f t="shared" si="0"/>
        <v>0</v>
      </c>
      <c r="Q19" s="28">
        <f t="shared" si="0"/>
        <v>700.00000000000011</v>
      </c>
      <c r="R19" s="28">
        <f t="shared" si="0"/>
        <v>0</v>
      </c>
      <c r="S19" s="28">
        <f t="shared" si="0"/>
        <v>0</v>
      </c>
      <c r="T19" s="28">
        <f t="shared" si="0"/>
        <v>0</v>
      </c>
      <c r="U19" s="28">
        <f t="shared" si="0"/>
        <v>0</v>
      </c>
      <c r="V19" s="28">
        <f t="shared" si="0"/>
        <v>0</v>
      </c>
      <c r="W19" s="28">
        <f t="shared" si="0"/>
        <v>0</v>
      </c>
    </row>
    <row r="20" spans="1:23" s="23" customFormat="1" ht="25.5" x14ac:dyDescent="0.2">
      <c r="A20" s="16"/>
      <c r="B20" s="69" t="s">
        <v>52</v>
      </c>
      <c r="C20" s="70">
        <f t="shared" ref="C20" si="25">((D20*E20))</f>
        <v>117.45</v>
      </c>
      <c r="D20" s="19">
        <v>4.5</v>
      </c>
      <c r="E20" s="19">
        <v>26.1</v>
      </c>
      <c r="F20" s="60">
        <v>0.2</v>
      </c>
      <c r="G20" s="61">
        <v>0.15</v>
      </c>
      <c r="H20" s="20">
        <v>10</v>
      </c>
      <c r="I20" s="55">
        <f>((D20/G20)+1)</f>
        <v>31</v>
      </c>
      <c r="J20" s="20">
        <v>2</v>
      </c>
      <c r="K20" s="60">
        <f t="shared" si="5"/>
        <v>0.1</v>
      </c>
      <c r="L20" s="57">
        <f t="shared" si="22"/>
        <v>4.5</v>
      </c>
      <c r="M20" s="21">
        <f t="shared" si="23"/>
        <v>2E-3</v>
      </c>
      <c r="N20" s="22">
        <f t="shared" si="24"/>
        <v>278.99799999999999</v>
      </c>
      <c r="O20" s="21">
        <f t="shared" si="0"/>
        <v>0</v>
      </c>
      <c r="P20" s="21">
        <f t="shared" si="0"/>
        <v>0</v>
      </c>
      <c r="Q20" s="21">
        <f t="shared" si="0"/>
        <v>278.99799999999999</v>
      </c>
      <c r="R20" s="21">
        <f t="shared" si="0"/>
        <v>0</v>
      </c>
      <c r="S20" s="21">
        <f t="shared" si="0"/>
        <v>0</v>
      </c>
      <c r="T20" s="21">
        <f t="shared" si="0"/>
        <v>0</v>
      </c>
      <c r="U20" s="21">
        <f t="shared" si="0"/>
        <v>0</v>
      </c>
      <c r="V20" s="21">
        <f t="shared" si="0"/>
        <v>0</v>
      </c>
      <c r="W20" s="21">
        <f t="shared" si="0"/>
        <v>0</v>
      </c>
    </row>
    <row r="21" spans="1:23" s="23" customFormat="1" ht="12.75" x14ac:dyDescent="0.2">
      <c r="A21" s="24"/>
      <c r="B21" s="25" t="s">
        <v>13</v>
      </c>
      <c r="C21" s="58">
        <f t="shared" ref="C21" si="26">H21*50</f>
        <v>500</v>
      </c>
      <c r="D21" s="62">
        <f>(ROUND(D20/12,0))</f>
        <v>0</v>
      </c>
      <c r="E21" s="58"/>
      <c r="F21" s="29">
        <f t="shared" ref="F21" si="27">F20</f>
        <v>0.2</v>
      </c>
      <c r="G21" s="61">
        <v>0.15</v>
      </c>
      <c r="H21" s="27">
        <v>10</v>
      </c>
      <c r="I21" s="56">
        <f>I20</f>
        <v>31</v>
      </c>
      <c r="J21" s="27">
        <v>2</v>
      </c>
      <c r="K21" s="60">
        <v>0</v>
      </c>
      <c r="L21" s="57">
        <f t="shared" si="22"/>
        <v>0</v>
      </c>
      <c r="M21" s="21">
        <f t="shared" si="23"/>
        <v>0</v>
      </c>
      <c r="N21" s="22">
        <f t="shared" si="24"/>
        <v>0</v>
      </c>
      <c r="O21" s="28">
        <f t="shared" si="0"/>
        <v>0</v>
      </c>
      <c r="P21" s="28">
        <f t="shared" si="0"/>
        <v>0</v>
      </c>
      <c r="Q21" s="28">
        <f t="shared" si="0"/>
        <v>0</v>
      </c>
      <c r="R21" s="28">
        <f t="shared" si="0"/>
        <v>0</v>
      </c>
      <c r="S21" s="28">
        <f t="shared" si="0"/>
        <v>0</v>
      </c>
      <c r="T21" s="28">
        <f t="shared" si="0"/>
        <v>0</v>
      </c>
      <c r="U21" s="28">
        <f t="shared" si="0"/>
        <v>0</v>
      </c>
      <c r="V21" s="28">
        <f t="shared" si="0"/>
        <v>0</v>
      </c>
      <c r="W21" s="28">
        <f t="shared" si="0"/>
        <v>0</v>
      </c>
    </row>
    <row r="22" spans="1:23" s="23" customFormat="1" ht="25.5" x14ac:dyDescent="0.2">
      <c r="A22" s="16">
        <v>5</v>
      </c>
      <c r="B22" s="69" t="s">
        <v>53</v>
      </c>
      <c r="C22" s="18">
        <f>((D22*E22))</f>
        <v>139.86350000000002</v>
      </c>
      <c r="D22" s="19">
        <v>6.23</v>
      </c>
      <c r="E22" s="19">
        <v>22.45</v>
      </c>
      <c r="F22" s="60">
        <v>0.2</v>
      </c>
      <c r="G22" s="61">
        <v>0.15</v>
      </c>
      <c r="H22" s="20">
        <v>10</v>
      </c>
      <c r="I22" s="55">
        <f>((D22/G22)+1)</f>
        <v>42.533333333333339</v>
      </c>
      <c r="J22" s="20">
        <v>2</v>
      </c>
      <c r="K22" s="60">
        <f t="shared" si="5"/>
        <v>0.1</v>
      </c>
      <c r="L22" s="57">
        <f>D22</f>
        <v>6.23</v>
      </c>
      <c r="M22" s="21">
        <f>(H22*2*K22)/1000</f>
        <v>2E-3</v>
      </c>
      <c r="N22" s="22">
        <f>((I22*J22*L22)-M22)</f>
        <v>529.96333333333348</v>
      </c>
      <c r="O22" s="21">
        <f t="shared" si="0"/>
        <v>0</v>
      </c>
      <c r="P22" s="21">
        <f t="shared" si="0"/>
        <v>0</v>
      </c>
      <c r="Q22" s="21">
        <f t="shared" si="0"/>
        <v>529.96333333333348</v>
      </c>
      <c r="R22" s="21">
        <f t="shared" si="0"/>
        <v>0</v>
      </c>
      <c r="S22" s="21">
        <f t="shared" si="0"/>
        <v>0</v>
      </c>
      <c r="T22" s="21">
        <f t="shared" si="0"/>
        <v>0</v>
      </c>
      <c r="U22" s="21">
        <f t="shared" si="0"/>
        <v>0</v>
      </c>
      <c r="V22" s="21">
        <f t="shared" si="0"/>
        <v>0</v>
      </c>
      <c r="W22" s="21">
        <f t="shared" si="0"/>
        <v>0</v>
      </c>
    </row>
    <row r="23" spans="1:23" s="23" customFormat="1" ht="12.75" x14ac:dyDescent="0.2">
      <c r="A23" s="24"/>
      <c r="B23" s="25" t="s">
        <v>13</v>
      </c>
      <c r="C23" s="58">
        <f>H23*50</f>
        <v>500</v>
      </c>
      <c r="D23" s="62">
        <f>(ROUND(D22/12,0))</f>
        <v>1</v>
      </c>
      <c r="E23" s="58"/>
      <c r="F23" s="29">
        <f>F22</f>
        <v>0.2</v>
      </c>
      <c r="G23" s="61">
        <v>0.15</v>
      </c>
      <c r="H23" s="27">
        <v>10</v>
      </c>
      <c r="I23" s="56">
        <f>I22</f>
        <v>42.533333333333339</v>
      </c>
      <c r="J23" s="27">
        <v>2</v>
      </c>
      <c r="K23" s="60">
        <v>0</v>
      </c>
      <c r="L23" s="57">
        <f t="shared" ref="L23:L25" si="28">D23</f>
        <v>1</v>
      </c>
      <c r="M23" s="21">
        <f t="shared" ref="M23:M25" si="29">(H23*2*K23)/1000</f>
        <v>0</v>
      </c>
      <c r="N23" s="22">
        <f t="shared" ref="N23:N25" si="30">((I23*J23*L23)-M23)</f>
        <v>85.066666666666677</v>
      </c>
      <c r="O23" s="28">
        <f t="shared" si="0"/>
        <v>0</v>
      </c>
      <c r="P23" s="28">
        <f t="shared" si="0"/>
        <v>0</v>
      </c>
      <c r="Q23" s="28">
        <f t="shared" si="0"/>
        <v>85.066666666666677</v>
      </c>
      <c r="R23" s="28">
        <f t="shared" si="0"/>
        <v>0</v>
      </c>
      <c r="S23" s="28">
        <f t="shared" si="0"/>
        <v>0</v>
      </c>
      <c r="T23" s="28">
        <f t="shared" si="0"/>
        <v>0</v>
      </c>
      <c r="U23" s="28">
        <f t="shared" si="0"/>
        <v>0</v>
      </c>
      <c r="V23" s="28">
        <f t="shared" si="0"/>
        <v>0</v>
      </c>
      <c r="W23" s="28">
        <f t="shared" si="0"/>
        <v>0</v>
      </c>
    </row>
    <row r="24" spans="1:23" s="23" customFormat="1" ht="25.5" x14ac:dyDescent="0.2">
      <c r="A24" s="16"/>
      <c r="B24" s="69" t="s">
        <v>54</v>
      </c>
      <c r="C24" s="70">
        <f t="shared" ref="C24" si="31">((D24*E24))</f>
        <v>139.86350000000002</v>
      </c>
      <c r="D24" s="19">
        <v>22.45</v>
      </c>
      <c r="E24" s="19">
        <v>6.23</v>
      </c>
      <c r="F24" s="60">
        <v>0.2</v>
      </c>
      <c r="G24" s="61">
        <v>0.15</v>
      </c>
      <c r="H24" s="20">
        <v>10</v>
      </c>
      <c r="I24" s="55">
        <f>((D24/G24)+1)</f>
        <v>150.66666666666666</v>
      </c>
      <c r="J24" s="20">
        <v>2</v>
      </c>
      <c r="K24" s="60">
        <f t="shared" si="5"/>
        <v>0.1</v>
      </c>
      <c r="L24" s="57">
        <f t="shared" si="28"/>
        <v>22.45</v>
      </c>
      <c r="M24" s="21">
        <f t="shared" si="29"/>
        <v>2E-3</v>
      </c>
      <c r="N24" s="22">
        <f t="shared" si="30"/>
        <v>6764.9313333333321</v>
      </c>
      <c r="O24" s="21">
        <f t="shared" si="0"/>
        <v>0</v>
      </c>
      <c r="P24" s="21">
        <f t="shared" si="0"/>
        <v>0</v>
      </c>
      <c r="Q24" s="21">
        <f t="shared" si="0"/>
        <v>6764.9313333333321</v>
      </c>
      <c r="R24" s="21">
        <f t="shared" si="0"/>
        <v>0</v>
      </c>
      <c r="S24" s="21">
        <f t="shared" si="0"/>
        <v>0</v>
      </c>
      <c r="T24" s="21">
        <f t="shared" si="0"/>
        <v>0</v>
      </c>
      <c r="U24" s="21">
        <f t="shared" si="0"/>
        <v>0</v>
      </c>
      <c r="V24" s="21">
        <f t="shared" si="0"/>
        <v>0</v>
      </c>
      <c r="W24" s="21">
        <f t="shared" si="0"/>
        <v>0</v>
      </c>
    </row>
    <row r="25" spans="1:23" s="23" customFormat="1" ht="12.75" x14ac:dyDescent="0.2">
      <c r="A25" s="24"/>
      <c r="B25" s="25" t="s">
        <v>13</v>
      </c>
      <c r="C25" s="58">
        <f t="shared" ref="C25" si="32">H25*50</f>
        <v>500</v>
      </c>
      <c r="D25" s="62">
        <f>(ROUND(D24/12,0))</f>
        <v>2</v>
      </c>
      <c r="E25" s="58"/>
      <c r="F25" s="29">
        <f t="shared" ref="F25" si="33">F24</f>
        <v>0.2</v>
      </c>
      <c r="G25" s="61">
        <v>0.15</v>
      </c>
      <c r="H25" s="27">
        <v>10</v>
      </c>
      <c r="I25" s="56">
        <f>I24</f>
        <v>150.66666666666666</v>
      </c>
      <c r="J25" s="27">
        <v>2</v>
      </c>
      <c r="K25" s="60">
        <v>0</v>
      </c>
      <c r="L25" s="57">
        <f t="shared" si="28"/>
        <v>2</v>
      </c>
      <c r="M25" s="21">
        <f t="shared" si="29"/>
        <v>0</v>
      </c>
      <c r="N25" s="22">
        <f t="shared" si="30"/>
        <v>602.66666666666663</v>
      </c>
      <c r="O25" s="28">
        <f t="shared" si="0"/>
        <v>0</v>
      </c>
      <c r="P25" s="28">
        <f t="shared" si="0"/>
        <v>0</v>
      </c>
      <c r="Q25" s="28">
        <f t="shared" si="0"/>
        <v>602.66666666666663</v>
      </c>
      <c r="R25" s="28">
        <f t="shared" si="0"/>
        <v>0</v>
      </c>
      <c r="S25" s="28">
        <f t="shared" si="0"/>
        <v>0</v>
      </c>
      <c r="T25" s="28">
        <f t="shared" si="0"/>
        <v>0</v>
      </c>
      <c r="U25" s="28">
        <f t="shared" si="0"/>
        <v>0</v>
      </c>
      <c r="V25" s="28">
        <f t="shared" si="0"/>
        <v>0</v>
      </c>
      <c r="W25" s="28">
        <f t="shared" si="0"/>
        <v>0</v>
      </c>
    </row>
    <row r="26" spans="1:23" s="23" customFormat="1" ht="12.75" x14ac:dyDescent="0.2">
      <c r="A26" s="16"/>
      <c r="B26" s="17" t="s">
        <v>25</v>
      </c>
      <c r="C26" s="58"/>
      <c r="D26" s="62"/>
      <c r="E26" s="58"/>
      <c r="F26" s="20"/>
      <c r="G26" s="20"/>
      <c r="H26" s="20"/>
      <c r="I26" s="63"/>
      <c r="J26" s="20"/>
      <c r="K26" s="20"/>
      <c r="L26" s="57"/>
      <c r="M26" s="21"/>
      <c r="N26" s="22"/>
      <c r="O26" s="21"/>
      <c r="P26" s="21"/>
      <c r="Q26" s="21"/>
      <c r="R26" s="21"/>
      <c r="S26" s="21"/>
      <c r="T26" s="21"/>
      <c r="U26" s="21"/>
      <c r="V26" s="21"/>
      <c r="W26" s="21"/>
    </row>
    <row r="27" spans="1:23" s="23" customFormat="1" ht="12.75" x14ac:dyDescent="0.2">
      <c r="A27" s="16">
        <v>3</v>
      </c>
      <c r="B27" s="17" t="s">
        <v>26</v>
      </c>
      <c r="C27" s="58">
        <f t="shared" si="4"/>
        <v>9</v>
      </c>
      <c r="D27" s="59">
        <v>3</v>
      </c>
      <c r="E27" s="58">
        <v>3</v>
      </c>
      <c r="F27" s="20">
        <v>0.75</v>
      </c>
      <c r="G27" s="61">
        <v>0.1</v>
      </c>
      <c r="H27" s="20">
        <v>20</v>
      </c>
      <c r="I27" s="55">
        <f>((E27/G27)+1)</f>
        <v>31</v>
      </c>
      <c r="J27" s="20">
        <f>10*2</f>
        <v>20</v>
      </c>
      <c r="K27" s="20">
        <v>18</v>
      </c>
      <c r="L27" s="57">
        <f>D27</f>
        <v>3</v>
      </c>
      <c r="M27" s="21">
        <f t="shared" si="9"/>
        <v>0.72</v>
      </c>
      <c r="N27" s="22">
        <f>((I27*J27*L27)-M27)</f>
        <v>1859.28</v>
      </c>
      <c r="O27" s="21">
        <f t="shared" si="0"/>
        <v>0</v>
      </c>
      <c r="P27" s="21">
        <f t="shared" si="0"/>
        <v>0</v>
      </c>
      <c r="Q27" s="21">
        <f t="shared" si="0"/>
        <v>0</v>
      </c>
      <c r="R27" s="21">
        <f t="shared" si="0"/>
        <v>0</v>
      </c>
      <c r="S27" s="21">
        <f t="shared" si="0"/>
        <v>0</v>
      </c>
      <c r="T27" s="21">
        <f t="shared" si="0"/>
        <v>1859.28</v>
      </c>
      <c r="U27" s="21">
        <f t="shared" si="0"/>
        <v>0</v>
      </c>
      <c r="V27" s="21">
        <f t="shared" si="0"/>
        <v>0</v>
      </c>
      <c r="W27" s="21">
        <f t="shared" si="0"/>
        <v>0</v>
      </c>
    </row>
    <row r="28" spans="1:23" s="23" customFormat="1" ht="12.75" x14ac:dyDescent="0.2">
      <c r="A28" s="16">
        <v>4</v>
      </c>
      <c r="B28" s="17" t="s">
        <v>27</v>
      </c>
      <c r="C28" s="58">
        <f t="shared" ref="C28:C29" si="34">((D28*E28))</f>
        <v>36.782599999999995</v>
      </c>
      <c r="D28" s="59">
        <v>5.21</v>
      </c>
      <c r="E28" s="58">
        <v>7.06</v>
      </c>
      <c r="F28" s="20">
        <v>0.75</v>
      </c>
      <c r="G28" s="61">
        <v>0.1</v>
      </c>
      <c r="H28" s="20">
        <v>20</v>
      </c>
      <c r="I28" s="55">
        <f>((E28/G28)+1)</f>
        <v>71.599999999999994</v>
      </c>
      <c r="J28" s="20">
        <v>1</v>
      </c>
      <c r="K28" s="20">
        <v>0</v>
      </c>
      <c r="L28" s="57">
        <f>D28</f>
        <v>5.21</v>
      </c>
      <c r="M28" s="21">
        <f t="shared" ref="M28:M29" si="35">(H28*2*K28)/1000</f>
        <v>0</v>
      </c>
      <c r="N28" s="22">
        <f>((I28*J28*L28)-M28)</f>
        <v>373.03599999999994</v>
      </c>
      <c r="O28" s="21">
        <f t="shared" si="0"/>
        <v>0</v>
      </c>
      <c r="P28" s="21">
        <f t="shared" si="0"/>
        <v>0</v>
      </c>
      <c r="Q28" s="21">
        <f t="shared" si="0"/>
        <v>0</v>
      </c>
      <c r="R28" s="21">
        <f t="shared" si="0"/>
        <v>0</v>
      </c>
      <c r="S28" s="21">
        <f t="shared" si="0"/>
        <v>0</v>
      </c>
      <c r="T28" s="21">
        <f t="shared" si="0"/>
        <v>373.03599999999994</v>
      </c>
      <c r="U28" s="21">
        <f t="shared" si="0"/>
        <v>0</v>
      </c>
      <c r="V28" s="21">
        <f t="shared" si="0"/>
        <v>0</v>
      </c>
      <c r="W28" s="21">
        <f t="shared" si="0"/>
        <v>0</v>
      </c>
    </row>
    <row r="29" spans="1:23" s="23" customFormat="1" ht="12.75" x14ac:dyDescent="0.2">
      <c r="A29" s="16">
        <v>5</v>
      </c>
      <c r="B29" s="17" t="s">
        <v>28</v>
      </c>
      <c r="C29" s="58">
        <f t="shared" si="34"/>
        <v>36.782599999999995</v>
      </c>
      <c r="D29" s="59">
        <v>7.06</v>
      </c>
      <c r="E29" s="58">
        <v>5.21</v>
      </c>
      <c r="F29" s="20">
        <v>0.75</v>
      </c>
      <c r="G29" s="61">
        <v>0.1</v>
      </c>
      <c r="H29" s="20">
        <v>20</v>
      </c>
      <c r="I29" s="55">
        <f>((E29/G29)+1)</f>
        <v>53.099999999999994</v>
      </c>
      <c r="J29" s="20">
        <v>1</v>
      </c>
      <c r="K29" s="20">
        <v>0</v>
      </c>
      <c r="L29" s="57">
        <f>D29</f>
        <v>7.06</v>
      </c>
      <c r="M29" s="21">
        <f t="shared" si="35"/>
        <v>0</v>
      </c>
      <c r="N29" s="22">
        <f>((I29*J29*L29)-M29)</f>
        <v>374.88599999999997</v>
      </c>
      <c r="O29" s="21">
        <f t="shared" si="0"/>
        <v>0</v>
      </c>
      <c r="P29" s="21">
        <f t="shared" si="0"/>
        <v>0</v>
      </c>
      <c r="Q29" s="21">
        <f t="shared" si="0"/>
        <v>0</v>
      </c>
      <c r="R29" s="21">
        <f t="shared" si="0"/>
        <v>0</v>
      </c>
      <c r="S29" s="21">
        <f t="shared" si="0"/>
        <v>0</v>
      </c>
      <c r="T29" s="21">
        <f t="shared" si="0"/>
        <v>374.88599999999997</v>
      </c>
      <c r="U29" s="21">
        <f t="shared" si="0"/>
        <v>0</v>
      </c>
      <c r="V29" s="21">
        <f t="shared" si="0"/>
        <v>0</v>
      </c>
      <c r="W29" s="21">
        <f t="shared" si="0"/>
        <v>0</v>
      </c>
    </row>
    <row r="30" spans="1:23" s="23" customFormat="1" ht="12.75" x14ac:dyDescent="0.2">
      <c r="A30" s="16">
        <v>6</v>
      </c>
      <c r="B30" s="17" t="s">
        <v>29</v>
      </c>
      <c r="C30" s="58">
        <f t="shared" ref="C30:C31" si="36">((D30*E30))</f>
        <v>42.571799999999996</v>
      </c>
      <c r="D30" s="59">
        <v>6.03</v>
      </c>
      <c r="E30" s="58">
        <v>7.06</v>
      </c>
      <c r="F30" s="20">
        <v>0.75</v>
      </c>
      <c r="G30" s="61">
        <v>0.1</v>
      </c>
      <c r="H30" s="20">
        <v>20</v>
      </c>
      <c r="I30" s="55">
        <f>((E30/G30)+1)</f>
        <v>71.599999999999994</v>
      </c>
      <c r="J30" s="20">
        <v>1</v>
      </c>
      <c r="K30" s="20">
        <v>0</v>
      </c>
      <c r="L30" s="57">
        <f>D30</f>
        <v>6.03</v>
      </c>
      <c r="M30" s="21">
        <f t="shared" ref="M30:M31" si="37">(H30*2*K30)/1000</f>
        <v>0</v>
      </c>
      <c r="N30" s="22">
        <f>((I30*J30*L30)-M30)</f>
        <v>431.74799999999999</v>
      </c>
      <c r="O30" s="21">
        <f t="shared" si="0"/>
        <v>0</v>
      </c>
      <c r="P30" s="21">
        <f t="shared" si="0"/>
        <v>0</v>
      </c>
      <c r="Q30" s="21">
        <f t="shared" si="0"/>
        <v>0</v>
      </c>
      <c r="R30" s="21">
        <f t="shared" si="0"/>
        <v>0</v>
      </c>
      <c r="S30" s="21">
        <f t="shared" si="0"/>
        <v>0</v>
      </c>
      <c r="T30" s="21">
        <f t="shared" si="0"/>
        <v>431.74799999999999</v>
      </c>
      <c r="U30" s="21">
        <f t="shared" si="0"/>
        <v>0</v>
      </c>
      <c r="V30" s="21">
        <f t="shared" si="0"/>
        <v>0</v>
      </c>
      <c r="W30" s="21">
        <f t="shared" si="0"/>
        <v>0</v>
      </c>
    </row>
    <row r="31" spans="1:23" s="23" customFormat="1" ht="12.75" x14ac:dyDescent="0.2">
      <c r="A31" s="16">
        <v>7</v>
      </c>
      <c r="B31" s="17" t="s">
        <v>28</v>
      </c>
      <c r="C31" s="58">
        <f t="shared" si="36"/>
        <v>42.571799999999996</v>
      </c>
      <c r="D31" s="59">
        <v>7.06</v>
      </c>
      <c r="E31" s="58">
        <v>6.03</v>
      </c>
      <c r="F31" s="20">
        <v>0.75</v>
      </c>
      <c r="G31" s="61">
        <v>0.1</v>
      </c>
      <c r="H31" s="20">
        <v>20</v>
      </c>
      <c r="I31" s="55">
        <f>((E31/G31)+1)</f>
        <v>61.3</v>
      </c>
      <c r="J31" s="20">
        <v>1</v>
      </c>
      <c r="K31" s="20">
        <v>0</v>
      </c>
      <c r="L31" s="57">
        <f>D31</f>
        <v>7.06</v>
      </c>
      <c r="M31" s="21">
        <f t="shared" si="37"/>
        <v>0</v>
      </c>
      <c r="N31" s="22">
        <f>((I31*J31*L31)-M31)</f>
        <v>432.77799999999996</v>
      </c>
      <c r="O31" s="21">
        <f t="shared" si="0"/>
        <v>0</v>
      </c>
      <c r="P31" s="21">
        <f t="shared" si="0"/>
        <v>0</v>
      </c>
      <c r="Q31" s="21">
        <f t="shared" si="0"/>
        <v>0</v>
      </c>
      <c r="R31" s="21">
        <f t="shared" si="0"/>
        <v>0</v>
      </c>
      <c r="S31" s="21">
        <f t="shared" si="0"/>
        <v>0</v>
      </c>
      <c r="T31" s="21">
        <f t="shared" si="0"/>
        <v>432.77799999999996</v>
      </c>
      <c r="U31" s="21">
        <f t="shared" si="0"/>
        <v>0</v>
      </c>
      <c r="V31" s="21">
        <f t="shared" si="0"/>
        <v>0</v>
      </c>
      <c r="W31" s="21">
        <f t="shared" si="0"/>
        <v>0</v>
      </c>
    </row>
    <row r="32" spans="1:23" s="23" customFormat="1" ht="12.75" x14ac:dyDescent="0.2">
      <c r="A32" s="16">
        <v>6</v>
      </c>
      <c r="B32" s="17" t="s">
        <v>55</v>
      </c>
      <c r="C32" s="58">
        <f t="shared" ref="C32:C33" si="38">((D32*E32))</f>
        <v>128.76</v>
      </c>
      <c r="D32" s="59">
        <v>5.92</v>
      </c>
      <c r="E32" s="58">
        <v>21.75</v>
      </c>
      <c r="F32" s="20">
        <v>0.75</v>
      </c>
      <c r="G32" s="61">
        <v>0.1</v>
      </c>
      <c r="H32" s="20">
        <v>16</v>
      </c>
      <c r="I32" s="55">
        <f>((E32/G32)+1)</f>
        <v>218.5</v>
      </c>
      <c r="J32" s="20">
        <v>1</v>
      </c>
      <c r="K32" s="20">
        <v>0</v>
      </c>
      <c r="L32" s="57">
        <f>D32</f>
        <v>5.92</v>
      </c>
      <c r="M32" s="21">
        <f t="shared" ref="M32:M34" si="39">(H32*2*K32)/1000</f>
        <v>0</v>
      </c>
      <c r="N32" s="22">
        <f>((I32*J32*L32)-M32)</f>
        <v>1293.52</v>
      </c>
      <c r="O32" s="21">
        <f t="shared" si="0"/>
        <v>0</v>
      </c>
      <c r="P32" s="21">
        <f t="shared" si="0"/>
        <v>0</v>
      </c>
      <c r="Q32" s="21">
        <f t="shared" si="0"/>
        <v>0</v>
      </c>
      <c r="R32" s="21">
        <f t="shared" si="0"/>
        <v>0</v>
      </c>
      <c r="S32" s="21">
        <f t="shared" si="0"/>
        <v>1293.52</v>
      </c>
      <c r="T32" s="21">
        <f t="shared" si="0"/>
        <v>0</v>
      </c>
      <c r="U32" s="21">
        <f t="shared" si="0"/>
        <v>0</v>
      </c>
      <c r="V32" s="21">
        <f t="shared" si="0"/>
        <v>0</v>
      </c>
      <c r="W32" s="21">
        <f t="shared" si="0"/>
        <v>0</v>
      </c>
    </row>
    <row r="33" spans="1:23" s="23" customFormat="1" ht="12.75" x14ac:dyDescent="0.2">
      <c r="A33" s="16">
        <v>7</v>
      </c>
      <c r="B33" s="17" t="s">
        <v>56</v>
      </c>
      <c r="C33" s="58">
        <f t="shared" si="38"/>
        <v>128.76</v>
      </c>
      <c r="D33" s="59">
        <v>21.75</v>
      </c>
      <c r="E33" s="58">
        <v>5.92</v>
      </c>
      <c r="F33" s="20">
        <v>0.75</v>
      </c>
      <c r="G33" s="61">
        <v>0.1</v>
      </c>
      <c r="H33" s="20">
        <v>16</v>
      </c>
      <c r="I33" s="55">
        <f>((E33/G33)+1)</f>
        <v>60.199999999999996</v>
      </c>
      <c r="J33" s="20">
        <v>1</v>
      </c>
      <c r="K33" s="20">
        <v>0</v>
      </c>
      <c r="L33" s="57">
        <f>D33</f>
        <v>21.75</v>
      </c>
      <c r="M33" s="21">
        <f t="shared" si="39"/>
        <v>0</v>
      </c>
      <c r="N33" s="22">
        <f>((I33*J33*L33)-M33)</f>
        <v>1309.3499999999999</v>
      </c>
      <c r="O33" s="21">
        <f t="shared" si="0"/>
        <v>0</v>
      </c>
      <c r="P33" s="21">
        <f t="shared" si="0"/>
        <v>0</v>
      </c>
      <c r="Q33" s="21">
        <f t="shared" si="0"/>
        <v>0</v>
      </c>
      <c r="R33" s="21">
        <f t="shared" si="0"/>
        <v>0</v>
      </c>
      <c r="S33" s="21">
        <f t="shared" si="0"/>
        <v>1309.3499999999999</v>
      </c>
      <c r="T33" s="21">
        <f t="shared" si="0"/>
        <v>0</v>
      </c>
      <c r="U33" s="21">
        <f t="shared" si="0"/>
        <v>0</v>
      </c>
      <c r="V33" s="21">
        <f t="shared" si="0"/>
        <v>0</v>
      </c>
      <c r="W33" s="21">
        <f t="shared" si="0"/>
        <v>0</v>
      </c>
    </row>
    <row r="34" spans="1:23" s="23" customFormat="1" ht="12.75" x14ac:dyDescent="0.2">
      <c r="A34" s="24"/>
      <c r="B34" s="25" t="s">
        <v>13</v>
      </c>
      <c r="C34" s="58">
        <f>H34*50</f>
        <v>800</v>
      </c>
      <c r="D34" s="62">
        <f>(ROUND(D33/12,0))</f>
        <v>2</v>
      </c>
      <c r="E34" s="58"/>
      <c r="F34" s="29">
        <f>F33</f>
        <v>0.75</v>
      </c>
      <c r="G34" s="61">
        <v>0.1</v>
      </c>
      <c r="H34" s="27">
        <v>16</v>
      </c>
      <c r="I34" s="56">
        <f>I33</f>
        <v>60.199999999999996</v>
      </c>
      <c r="J34" s="27">
        <v>1</v>
      </c>
      <c r="K34" s="60">
        <v>0</v>
      </c>
      <c r="L34" s="57">
        <f t="shared" ref="L32:L34" si="40">D34</f>
        <v>2</v>
      </c>
      <c r="M34" s="21">
        <f t="shared" si="39"/>
        <v>0</v>
      </c>
      <c r="N34" s="22">
        <f>((I34*J34*L34)-M34)</f>
        <v>120.39999999999999</v>
      </c>
      <c r="O34" s="28">
        <f t="shared" si="0"/>
        <v>0</v>
      </c>
      <c r="P34" s="28">
        <f t="shared" si="0"/>
        <v>0</v>
      </c>
      <c r="Q34" s="28">
        <f t="shared" si="0"/>
        <v>0</v>
      </c>
      <c r="R34" s="28">
        <f t="shared" si="0"/>
        <v>0</v>
      </c>
      <c r="S34" s="28">
        <f t="shared" si="0"/>
        <v>120.39999999999999</v>
      </c>
      <c r="T34" s="28">
        <f t="shared" si="0"/>
        <v>0</v>
      </c>
      <c r="U34" s="28">
        <f t="shared" si="0"/>
        <v>0</v>
      </c>
      <c r="V34" s="28">
        <f t="shared" si="0"/>
        <v>0</v>
      </c>
      <c r="W34" s="28">
        <f t="shared" si="0"/>
        <v>0</v>
      </c>
    </row>
    <row r="35" spans="1:23" s="23" customFormat="1" ht="12.75" x14ac:dyDescent="0.2">
      <c r="A35" s="24"/>
      <c r="B35" s="25"/>
      <c r="C35" s="26"/>
      <c r="D35" s="29"/>
      <c r="E35" s="29"/>
      <c r="F35" s="27"/>
      <c r="G35" s="20"/>
      <c r="H35" s="27"/>
      <c r="I35" s="30"/>
      <c r="J35" s="27"/>
      <c r="K35" s="27"/>
      <c r="L35" s="57"/>
      <c r="M35" s="21"/>
      <c r="N35" s="22"/>
      <c r="O35" s="28"/>
      <c r="P35" s="28"/>
      <c r="Q35" s="28"/>
      <c r="R35" s="28"/>
      <c r="S35" s="28"/>
      <c r="T35" s="28"/>
      <c r="U35" s="28"/>
      <c r="V35" s="28"/>
      <c r="W35" s="28"/>
    </row>
    <row r="36" spans="1:23" s="23" customFormat="1" ht="12.75" x14ac:dyDescent="0.2">
      <c r="A36" s="24"/>
      <c r="B36" s="25"/>
      <c r="C36" s="26"/>
      <c r="D36" s="29"/>
      <c r="E36" s="29"/>
      <c r="F36" s="27"/>
      <c r="G36" s="20"/>
      <c r="H36" s="27"/>
      <c r="I36" s="27"/>
      <c r="J36" s="27"/>
      <c r="K36" s="27"/>
      <c r="L36" s="57"/>
      <c r="M36" s="21"/>
      <c r="N36" s="22"/>
      <c r="O36" s="28"/>
      <c r="P36" s="28"/>
      <c r="Q36" s="28"/>
      <c r="R36" s="28"/>
      <c r="S36" s="28"/>
      <c r="T36" s="28"/>
      <c r="U36" s="28"/>
      <c r="V36" s="28"/>
      <c r="W36" s="28"/>
    </row>
    <row r="37" spans="1:23" s="32" customFormat="1" ht="12.75" x14ac:dyDescent="0.2">
      <c r="A37" s="24"/>
      <c r="B37" s="25"/>
      <c r="C37" s="26"/>
      <c r="D37" s="29"/>
      <c r="E37" s="29"/>
      <c r="F37" s="27"/>
      <c r="G37" s="27"/>
      <c r="H37" s="27"/>
      <c r="I37" s="27"/>
      <c r="J37" s="27"/>
      <c r="K37" s="27"/>
      <c r="L37" s="65"/>
      <c r="M37" s="21">
        <f>2*JH44*K37</f>
        <v>0</v>
      </c>
      <c r="N37" s="22">
        <f t="shared" ref="N37" si="41">((I37*J37*L37)-M37)/1000</f>
        <v>0</v>
      </c>
      <c r="O37" s="31">
        <f t="shared" ref="O37:W37" si="42">IF($H37=O$4,$N37,0)</f>
        <v>0</v>
      </c>
      <c r="P37" s="31">
        <f t="shared" si="42"/>
        <v>0</v>
      </c>
      <c r="Q37" s="31">
        <f t="shared" si="42"/>
        <v>0</v>
      </c>
      <c r="R37" s="31">
        <f t="shared" si="42"/>
        <v>0</v>
      </c>
      <c r="S37" s="31">
        <f t="shared" si="42"/>
        <v>0</v>
      </c>
      <c r="T37" s="31">
        <f t="shared" si="42"/>
        <v>0</v>
      </c>
      <c r="U37" s="31">
        <f t="shared" si="42"/>
        <v>0</v>
      </c>
      <c r="V37" s="31">
        <f t="shared" si="42"/>
        <v>0</v>
      </c>
      <c r="W37" s="31">
        <f t="shared" si="42"/>
        <v>0</v>
      </c>
    </row>
    <row r="38" spans="1:23" s="36" customFormat="1" ht="12.75" x14ac:dyDescent="0.2">
      <c r="A38" s="33"/>
      <c r="B38" s="34" t="s">
        <v>14</v>
      </c>
      <c r="C38" s="33"/>
      <c r="D38" s="34"/>
      <c r="E38" s="34"/>
      <c r="F38" s="34"/>
      <c r="G38" s="33"/>
      <c r="H38" s="33"/>
      <c r="I38" s="33"/>
      <c r="J38" s="33"/>
      <c r="K38" s="33"/>
      <c r="L38" s="167">
        <v>0</v>
      </c>
      <c r="M38" s="167"/>
      <c r="N38" s="167"/>
      <c r="O38" s="35">
        <f t="shared" ref="O38:W38" si="43">SUM(O5:O37)</f>
        <v>0</v>
      </c>
      <c r="P38" s="35">
        <f t="shared" si="43"/>
        <v>0</v>
      </c>
      <c r="Q38" s="35">
        <f t="shared" si="43"/>
        <v>23501.224000000002</v>
      </c>
      <c r="R38" s="35">
        <f t="shared" si="43"/>
        <v>15909.06784</v>
      </c>
      <c r="S38" s="35">
        <f t="shared" si="43"/>
        <v>2723.27</v>
      </c>
      <c r="T38" s="35">
        <f t="shared" si="43"/>
        <v>3471.7279999999996</v>
      </c>
      <c r="U38" s="35">
        <f t="shared" si="43"/>
        <v>0</v>
      </c>
      <c r="V38" s="35">
        <f t="shared" si="43"/>
        <v>0</v>
      </c>
      <c r="W38" s="35">
        <f t="shared" si="43"/>
        <v>0</v>
      </c>
    </row>
    <row r="39" spans="1:23" s="36" customFormat="1" ht="12.75" x14ac:dyDescent="0.2">
      <c r="A39" s="37"/>
      <c r="B39" s="38" t="s">
        <v>15</v>
      </c>
      <c r="C39" s="39"/>
      <c r="D39" s="38"/>
      <c r="E39" s="38"/>
      <c r="F39" s="38"/>
      <c r="G39" s="39"/>
      <c r="H39" s="39"/>
      <c r="I39" s="39"/>
      <c r="J39" s="39"/>
      <c r="K39" s="39"/>
      <c r="L39" s="66"/>
      <c r="M39" s="40"/>
      <c r="N39" s="41"/>
      <c r="O39" s="42">
        <f>ROUND(PI()*O$4^2/4000*7.85,3)</f>
        <v>0.222</v>
      </c>
      <c r="P39" s="42">
        <f t="shared" ref="P39:W39" si="44">ROUND(PI()*P$4^2/4000*7.85,3)</f>
        <v>0.39500000000000002</v>
      </c>
      <c r="Q39" s="42">
        <f t="shared" si="44"/>
        <v>0.61699999999999999</v>
      </c>
      <c r="R39" s="42">
        <f>ROUND(PI()*R$4^2/4000*7.85,3)</f>
        <v>0.88800000000000001</v>
      </c>
      <c r="S39" s="42">
        <f t="shared" si="44"/>
        <v>1.5780000000000001</v>
      </c>
      <c r="T39" s="42">
        <f t="shared" si="44"/>
        <v>2.4660000000000002</v>
      </c>
      <c r="U39" s="42">
        <f t="shared" si="44"/>
        <v>3.8530000000000002</v>
      </c>
      <c r="V39" s="42">
        <f t="shared" si="44"/>
        <v>4.8339999999999996</v>
      </c>
      <c r="W39" s="42">
        <f t="shared" si="44"/>
        <v>6.3129999999999997</v>
      </c>
    </row>
    <row r="40" spans="1:23" s="36" customFormat="1" ht="12.75" x14ac:dyDescent="0.2">
      <c r="A40" s="43"/>
      <c r="B40" s="44" t="s">
        <v>16</v>
      </c>
      <c r="C40" s="45"/>
      <c r="D40" s="44"/>
      <c r="E40" s="44"/>
      <c r="F40" s="44"/>
      <c r="G40" s="45"/>
      <c r="H40" s="45"/>
      <c r="I40" s="45" t="s">
        <v>17</v>
      </c>
      <c r="J40" s="45"/>
      <c r="K40" s="45"/>
      <c r="L40" s="67"/>
      <c r="M40" s="46"/>
      <c r="N40" s="47"/>
      <c r="O40" s="35">
        <f>ROUND(O38*O39,3)</f>
        <v>0</v>
      </c>
      <c r="P40" s="35">
        <f t="shared" ref="P40:W40" si="45">ROUND(P38*P39,3)+P38*5%</f>
        <v>0</v>
      </c>
      <c r="Q40" s="35">
        <f t="shared" si="45"/>
        <v>15675.316199999999</v>
      </c>
      <c r="R40" s="35">
        <f t="shared" si="45"/>
        <v>14922.705392</v>
      </c>
      <c r="S40" s="35">
        <f t="shared" si="45"/>
        <v>4433.4834999999994</v>
      </c>
      <c r="T40" s="35">
        <f t="shared" si="45"/>
        <v>8734.867400000001</v>
      </c>
      <c r="U40" s="35">
        <f t="shared" si="45"/>
        <v>0</v>
      </c>
      <c r="V40" s="35">
        <f t="shared" si="45"/>
        <v>0</v>
      </c>
      <c r="W40" s="35">
        <f t="shared" si="45"/>
        <v>0</v>
      </c>
    </row>
    <row r="41" spans="1:23" s="36" customFormat="1" ht="13.5" thickBot="1" x14ac:dyDescent="0.25">
      <c r="A41" s="48"/>
      <c r="B41" s="49" t="s">
        <v>18</v>
      </c>
      <c r="C41" s="50"/>
      <c r="D41" s="49"/>
      <c r="E41" s="49"/>
      <c r="F41" s="49"/>
      <c r="G41" s="50"/>
      <c r="H41" s="50"/>
      <c r="I41" s="50"/>
      <c r="J41" s="50"/>
      <c r="K41" s="50"/>
      <c r="L41" s="168">
        <f>SUM(O40:W40)</f>
        <v>43766.372492000002</v>
      </c>
      <c r="M41" s="168"/>
      <c r="N41" s="169"/>
      <c r="O41" s="35" t="s">
        <v>19</v>
      </c>
      <c r="P41" s="35"/>
      <c r="Q41" s="35">
        <f>ROUND(L41/1000,3)</f>
        <v>43.765999999999998</v>
      </c>
      <c r="R41" s="35" t="s">
        <v>20</v>
      </c>
      <c r="S41" s="35"/>
      <c r="T41" s="35"/>
      <c r="U41" s="35"/>
      <c r="V41" s="35"/>
      <c r="W41" s="35"/>
    </row>
    <row r="49" spans="1:24" s="54" customFormat="1" x14ac:dyDescent="0.25">
      <c r="A49" s="51"/>
      <c r="B49" s="51"/>
      <c r="C49" s="52"/>
      <c r="D49" s="51"/>
      <c r="E49" s="51"/>
      <c r="F49" s="51"/>
      <c r="G49" s="52"/>
      <c r="H49" s="51"/>
      <c r="I49" s="51"/>
      <c r="J49" s="51"/>
      <c r="K49" s="51"/>
      <c r="L49" s="68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1"/>
    </row>
    <row r="50" spans="1:24" s="54" customFormat="1" x14ac:dyDescent="0.25">
      <c r="A50" s="51"/>
      <c r="B50" s="51"/>
      <c r="C50" s="52"/>
      <c r="D50" s="51"/>
      <c r="E50" s="51"/>
      <c r="F50" s="51"/>
      <c r="G50" s="52"/>
      <c r="H50" s="51"/>
      <c r="I50" s="51"/>
      <c r="J50" s="51"/>
      <c r="K50" s="51"/>
      <c r="L50" s="68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1"/>
    </row>
    <row r="51" spans="1:24" s="54" customFormat="1" x14ac:dyDescent="0.25">
      <c r="A51" s="51"/>
      <c r="B51" s="51"/>
      <c r="C51" s="52"/>
      <c r="D51" s="51"/>
      <c r="E51" s="51"/>
      <c r="F51" s="51"/>
      <c r="G51" s="52"/>
      <c r="H51" s="51"/>
      <c r="I51" s="51"/>
      <c r="J51" s="51"/>
      <c r="K51" s="51"/>
      <c r="L51" s="68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1"/>
    </row>
    <row r="52" spans="1:24" s="54" customFormat="1" x14ac:dyDescent="0.25">
      <c r="A52" s="51"/>
      <c r="B52" s="51"/>
      <c r="C52" s="52"/>
      <c r="D52" s="51"/>
      <c r="E52" s="51"/>
      <c r="F52" s="51"/>
      <c r="G52" s="52"/>
      <c r="H52" s="51"/>
      <c r="I52" s="51"/>
      <c r="J52" s="51"/>
      <c r="K52" s="51"/>
      <c r="L52" s="68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1"/>
    </row>
    <row r="53" spans="1:24" s="54" customFormat="1" x14ac:dyDescent="0.25">
      <c r="A53" s="51"/>
      <c r="B53" s="51"/>
      <c r="C53" s="52"/>
      <c r="D53" s="51"/>
      <c r="E53" s="51"/>
      <c r="F53" s="51"/>
      <c r="G53" s="52"/>
      <c r="H53" s="51"/>
      <c r="I53" s="51"/>
      <c r="J53" s="51"/>
      <c r="K53" s="51"/>
      <c r="L53" s="68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1"/>
    </row>
    <row r="54" spans="1:24" s="54" customFormat="1" x14ac:dyDescent="0.25">
      <c r="A54" s="51"/>
      <c r="B54" s="51"/>
      <c r="C54" s="52"/>
      <c r="D54" s="51"/>
      <c r="E54" s="51"/>
      <c r="F54" s="51"/>
      <c r="G54" s="52"/>
      <c r="H54" s="51"/>
      <c r="I54" s="51"/>
      <c r="J54" s="51"/>
      <c r="K54" s="51"/>
      <c r="L54" s="68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1"/>
    </row>
    <row r="55" spans="1:24" s="54" customFormat="1" x14ac:dyDescent="0.25">
      <c r="A55" s="51"/>
      <c r="B55" s="51"/>
      <c r="C55" s="52"/>
      <c r="D55" s="51"/>
      <c r="E55" s="51"/>
      <c r="F55" s="51"/>
      <c r="G55" s="52"/>
      <c r="H55" s="51"/>
      <c r="I55" s="51"/>
      <c r="J55" s="51"/>
      <c r="K55" s="51"/>
      <c r="L55" s="68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1"/>
    </row>
    <row r="56" spans="1:24" s="54" customFormat="1" x14ac:dyDescent="0.25">
      <c r="A56" s="51"/>
      <c r="B56" s="51"/>
      <c r="C56" s="52"/>
      <c r="D56" s="51"/>
      <c r="E56" s="51"/>
      <c r="F56" s="51"/>
      <c r="G56" s="52"/>
      <c r="H56" s="51"/>
      <c r="I56" s="51"/>
      <c r="J56" s="51"/>
      <c r="K56" s="51"/>
      <c r="L56" s="68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1"/>
    </row>
    <row r="57" spans="1:24" s="54" customFormat="1" x14ac:dyDescent="0.25">
      <c r="A57" s="51"/>
      <c r="B57" s="51"/>
      <c r="C57" s="52"/>
      <c r="D57" s="51"/>
      <c r="E57" s="51"/>
      <c r="F57" s="51"/>
      <c r="G57" s="52"/>
      <c r="H57" s="51"/>
      <c r="I57" s="51"/>
      <c r="J57" s="51"/>
      <c r="K57" s="51"/>
      <c r="L57" s="68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1"/>
    </row>
    <row r="58" spans="1:24" s="54" customFormat="1" x14ac:dyDescent="0.25">
      <c r="A58" s="51"/>
      <c r="B58" s="51"/>
      <c r="C58" s="52"/>
      <c r="D58" s="51"/>
      <c r="E58" s="51"/>
      <c r="F58" s="51"/>
      <c r="G58" s="52"/>
      <c r="H58" s="51"/>
      <c r="I58" s="51"/>
      <c r="J58" s="51"/>
      <c r="K58" s="51"/>
      <c r="L58" s="68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1"/>
    </row>
    <row r="59" spans="1:24" s="54" customFormat="1" x14ac:dyDescent="0.25">
      <c r="A59" s="51"/>
      <c r="B59" s="51"/>
      <c r="C59" s="52"/>
      <c r="D59" s="51"/>
      <c r="E59" s="51"/>
      <c r="F59" s="51"/>
      <c r="G59" s="52"/>
      <c r="H59" s="51"/>
      <c r="I59" s="51"/>
      <c r="J59" s="51"/>
      <c r="K59" s="51"/>
      <c r="L59" s="68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1"/>
    </row>
    <row r="60" spans="1:24" s="54" customFormat="1" x14ac:dyDescent="0.25">
      <c r="A60" s="51"/>
      <c r="B60" s="51"/>
      <c r="C60" s="52"/>
      <c r="D60" s="51"/>
      <c r="E60" s="51"/>
      <c r="F60" s="51"/>
      <c r="G60" s="52"/>
      <c r="H60" s="51"/>
      <c r="I60" s="51"/>
      <c r="J60" s="51"/>
      <c r="K60" s="51"/>
      <c r="L60" s="68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1"/>
    </row>
    <row r="61" spans="1:24" s="54" customFormat="1" x14ac:dyDescent="0.25">
      <c r="A61" s="51"/>
      <c r="B61" s="51"/>
      <c r="C61" s="52"/>
      <c r="D61" s="51"/>
      <c r="E61" s="51"/>
      <c r="F61" s="51"/>
      <c r="G61" s="52"/>
      <c r="H61" s="51"/>
      <c r="I61" s="51"/>
      <c r="J61" s="51"/>
      <c r="K61" s="51"/>
      <c r="L61" s="68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1"/>
    </row>
    <row r="62" spans="1:24" s="54" customFormat="1" x14ac:dyDescent="0.25">
      <c r="A62" s="51"/>
      <c r="B62" s="51"/>
      <c r="C62" s="52"/>
      <c r="D62" s="51"/>
      <c r="E62" s="51"/>
      <c r="F62" s="51"/>
      <c r="G62" s="52"/>
      <c r="H62" s="51"/>
      <c r="I62" s="51"/>
      <c r="J62" s="51"/>
      <c r="K62" s="51"/>
      <c r="L62" s="68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1"/>
    </row>
    <row r="63" spans="1:24" s="54" customFormat="1" x14ac:dyDescent="0.25">
      <c r="A63" s="51"/>
      <c r="B63" s="51"/>
      <c r="C63" s="52"/>
      <c r="D63" s="51"/>
      <c r="E63" s="51"/>
      <c r="F63" s="51"/>
      <c r="G63" s="52"/>
      <c r="H63" s="51"/>
      <c r="I63" s="51"/>
      <c r="J63" s="51"/>
      <c r="K63" s="51"/>
      <c r="L63" s="68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1"/>
    </row>
    <row r="64" spans="1:24" s="54" customFormat="1" x14ac:dyDescent="0.25">
      <c r="A64" s="51"/>
      <c r="B64" s="51"/>
      <c r="C64" s="52"/>
      <c r="D64" s="51"/>
      <c r="E64" s="51"/>
      <c r="F64" s="51"/>
      <c r="G64" s="52"/>
      <c r="H64" s="51"/>
      <c r="I64" s="51"/>
      <c r="J64" s="51"/>
      <c r="K64" s="51"/>
      <c r="L64" s="68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1"/>
    </row>
    <row r="65" spans="1:24" s="54" customFormat="1" x14ac:dyDescent="0.25">
      <c r="A65" s="51"/>
      <c r="B65" s="51"/>
      <c r="C65" s="52"/>
      <c r="D65" s="51"/>
      <c r="E65" s="51"/>
      <c r="F65" s="51"/>
      <c r="G65" s="52"/>
      <c r="H65" s="51"/>
      <c r="I65" s="51"/>
      <c r="J65" s="51"/>
      <c r="K65" s="51"/>
      <c r="L65" s="68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1"/>
    </row>
    <row r="66" spans="1:24" s="54" customFormat="1" x14ac:dyDescent="0.25">
      <c r="A66" s="51"/>
      <c r="B66" s="51"/>
      <c r="C66" s="52"/>
      <c r="D66" s="51"/>
      <c r="E66" s="51"/>
      <c r="F66" s="51"/>
      <c r="G66" s="52"/>
      <c r="H66" s="51"/>
      <c r="I66" s="51"/>
      <c r="J66" s="51"/>
      <c r="K66" s="51"/>
      <c r="L66" s="68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1"/>
    </row>
    <row r="67" spans="1:24" s="54" customFormat="1" x14ac:dyDescent="0.25">
      <c r="A67" s="51"/>
      <c r="B67" s="51"/>
      <c r="C67" s="52"/>
      <c r="D67" s="51"/>
      <c r="E67" s="51"/>
      <c r="F67" s="51"/>
      <c r="G67" s="52"/>
      <c r="H67" s="51"/>
      <c r="I67" s="51"/>
      <c r="J67" s="51"/>
      <c r="K67" s="51"/>
      <c r="L67" s="68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1"/>
    </row>
    <row r="68" spans="1:24" s="54" customFormat="1" x14ac:dyDescent="0.25">
      <c r="A68" s="51"/>
      <c r="B68" s="51"/>
      <c r="C68" s="52"/>
      <c r="D68" s="51"/>
      <c r="E68" s="51"/>
      <c r="F68" s="51"/>
      <c r="G68" s="52"/>
      <c r="H68" s="51"/>
      <c r="I68" s="51"/>
      <c r="J68" s="51"/>
      <c r="K68" s="51"/>
      <c r="L68" s="68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1"/>
    </row>
    <row r="69" spans="1:24" s="54" customFormat="1" x14ac:dyDescent="0.25">
      <c r="A69" s="51"/>
      <c r="B69" s="51"/>
      <c r="C69" s="52"/>
      <c r="D69" s="51"/>
      <c r="E69" s="51"/>
      <c r="F69" s="51"/>
      <c r="G69" s="52"/>
      <c r="H69" s="51"/>
      <c r="I69" s="51"/>
      <c r="J69" s="51"/>
      <c r="K69" s="51"/>
      <c r="L69" s="68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1"/>
    </row>
    <row r="70" spans="1:24" s="54" customFormat="1" x14ac:dyDescent="0.25">
      <c r="A70" s="51"/>
      <c r="B70" s="51"/>
      <c r="C70" s="52"/>
      <c r="D70" s="51"/>
      <c r="E70" s="51"/>
      <c r="F70" s="51"/>
      <c r="G70" s="52"/>
      <c r="H70" s="51"/>
      <c r="I70" s="51"/>
      <c r="J70" s="51"/>
      <c r="K70" s="51"/>
      <c r="L70" s="68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1"/>
    </row>
    <row r="71" spans="1:24" s="54" customFormat="1" x14ac:dyDescent="0.25">
      <c r="A71" s="51"/>
      <c r="B71" s="51"/>
      <c r="C71" s="52"/>
      <c r="D71" s="51"/>
      <c r="E71" s="51"/>
      <c r="F71" s="51"/>
      <c r="G71" s="52"/>
      <c r="H71" s="51"/>
      <c r="I71" s="51"/>
      <c r="J71" s="51"/>
      <c r="K71" s="51"/>
      <c r="L71" s="68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1"/>
    </row>
    <row r="72" spans="1:24" s="54" customFormat="1" x14ac:dyDescent="0.25">
      <c r="A72" s="51"/>
      <c r="B72" s="51"/>
      <c r="C72" s="52"/>
      <c r="D72" s="51"/>
      <c r="E72" s="51"/>
      <c r="F72" s="51"/>
      <c r="G72" s="52"/>
      <c r="H72" s="51"/>
      <c r="I72" s="51"/>
      <c r="J72" s="51"/>
      <c r="K72" s="51"/>
      <c r="L72" s="68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1"/>
    </row>
    <row r="73" spans="1:24" s="54" customFormat="1" x14ac:dyDescent="0.25">
      <c r="A73" s="51"/>
      <c r="B73" s="51"/>
      <c r="C73" s="52"/>
      <c r="D73" s="51"/>
      <c r="E73" s="51"/>
      <c r="F73" s="51"/>
      <c r="G73" s="52"/>
      <c r="H73" s="51"/>
      <c r="I73" s="51"/>
      <c r="J73" s="51"/>
      <c r="K73" s="51"/>
      <c r="L73" s="68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1"/>
    </row>
    <row r="74" spans="1:24" s="54" customFormat="1" x14ac:dyDescent="0.25">
      <c r="A74" s="51"/>
      <c r="B74" s="51"/>
      <c r="C74" s="52"/>
      <c r="D74" s="51"/>
      <c r="E74" s="51"/>
      <c r="F74" s="51"/>
      <c r="G74" s="52"/>
      <c r="H74" s="51"/>
      <c r="I74" s="51"/>
      <c r="J74" s="51"/>
      <c r="K74" s="51"/>
      <c r="L74" s="68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1"/>
    </row>
    <row r="75" spans="1:24" s="54" customFormat="1" x14ac:dyDescent="0.25">
      <c r="A75" s="51"/>
      <c r="B75" s="51"/>
      <c r="C75" s="52"/>
      <c r="D75" s="51"/>
      <c r="E75" s="51"/>
      <c r="F75" s="51"/>
      <c r="G75" s="52"/>
      <c r="H75" s="51"/>
      <c r="I75" s="51"/>
      <c r="J75" s="51"/>
      <c r="K75" s="51"/>
      <c r="L75" s="68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1"/>
    </row>
    <row r="76" spans="1:24" s="54" customFormat="1" x14ac:dyDescent="0.25">
      <c r="A76" s="51"/>
      <c r="B76" s="51"/>
      <c r="C76" s="52"/>
      <c r="D76" s="51"/>
      <c r="E76" s="51"/>
      <c r="F76" s="51"/>
      <c r="G76" s="52"/>
      <c r="H76" s="51"/>
      <c r="I76" s="51"/>
      <c r="J76" s="51"/>
      <c r="K76" s="51"/>
      <c r="L76" s="68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1"/>
    </row>
    <row r="77" spans="1:24" s="54" customFormat="1" x14ac:dyDescent="0.25">
      <c r="A77" s="51"/>
      <c r="B77" s="51"/>
      <c r="C77" s="52"/>
      <c r="D77" s="51"/>
      <c r="E77" s="51"/>
      <c r="F77" s="51"/>
      <c r="G77" s="52"/>
      <c r="H77" s="51"/>
      <c r="I77" s="51"/>
      <c r="J77" s="51"/>
      <c r="K77" s="51"/>
      <c r="L77" s="68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1"/>
    </row>
    <row r="78" spans="1:24" s="54" customFormat="1" x14ac:dyDescent="0.25">
      <c r="A78" s="51"/>
      <c r="B78" s="51"/>
      <c r="C78" s="52"/>
      <c r="D78" s="51"/>
      <c r="E78" s="51"/>
      <c r="F78" s="51"/>
      <c r="G78" s="52"/>
      <c r="H78" s="51"/>
      <c r="I78" s="51"/>
      <c r="J78" s="51"/>
      <c r="K78" s="51"/>
      <c r="L78" s="68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1"/>
    </row>
    <row r="79" spans="1:24" s="54" customFormat="1" x14ac:dyDescent="0.25">
      <c r="A79" s="51"/>
      <c r="B79" s="51"/>
      <c r="C79" s="52"/>
      <c r="D79" s="51"/>
      <c r="E79" s="51"/>
      <c r="F79" s="51"/>
      <c r="G79" s="52"/>
      <c r="H79" s="51"/>
      <c r="I79" s="51"/>
      <c r="J79" s="51"/>
      <c r="K79" s="51"/>
      <c r="L79" s="68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1"/>
    </row>
    <row r="80" spans="1:24" s="54" customFormat="1" x14ac:dyDescent="0.25">
      <c r="A80" s="51"/>
      <c r="B80" s="51"/>
      <c r="C80" s="52"/>
      <c r="D80" s="51"/>
      <c r="E80" s="51"/>
      <c r="F80" s="51"/>
      <c r="G80" s="52"/>
      <c r="H80" s="51"/>
      <c r="I80" s="51"/>
      <c r="J80" s="51"/>
      <c r="K80" s="51"/>
      <c r="L80" s="68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1"/>
    </row>
    <row r="81" spans="1:24" s="54" customFormat="1" x14ac:dyDescent="0.25">
      <c r="A81" s="51"/>
      <c r="B81" s="51"/>
      <c r="C81" s="52"/>
      <c r="D81" s="51"/>
      <c r="E81" s="51"/>
      <c r="F81" s="51"/>
      <c r="G81" s="52"/>
      <c r="H81" s="51"/>
      <c r="I81" s="51"/>
      <c r="J81" s="51"/>
      <c r="K81" s="51"/>
      <c r="L81" s="68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1"/>
    </row>
    <row r="82" spans="1:24" s="54" customFormat="1" x14ac:dyDescent="0.25">
      <c r="A82" s="51"/>
      <c r="B82" s="51"/>
      <c r="C82" s="52"/>
      <c r="D82" s="51"/>
      <c r="E82" s="51"/>
      <c r="F82" s="51"/>
      <c r="G82" s="52"/>
      <c r="H82" s="51"/>
      <c r="I82" s="51"/>
      <c r="J82" s="51"/>
      <c r="K82" s="51"/>
      <c r="L82" s="68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1"/>
    </row>
    <row r="83" spans="1:24" s="54" customFormat="1" x14ac:dyDescent="0.25">
      <c r="A83" s="51"/>
      <c r="B83" s="51"/>
      <c r="C83" s="52"/>
      <c r="D83" s="51"/>
      <c r="E83" s="51"/>
      <c r="F83" s="51"/>
      <c r="G83" s="52"/>
      <c r="H83" s="51"/>
      <c r="I83" s="51"/>
      <c r="J83" s="51"/>
      <c r="K83" s="51"/>
      <c r="L83" s="68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1"/>
    </row>
    <row r="84" spans="1:24" s="54" customFormat="1" x14ac:dyDescent="0.25">
      <c r="A84" s="51"/>
      <c r="B84" s="51"/>
      <c r="C84" s="52"/>
      <c r="D84" s="51"/>
      <c r="E84" s="51"/>
      <c r="F84" s="51"/>
      <c r="G84" s="52"/>
      <c r="H84" s="51"/>
      <c r="I84" s="51"/>
      <c r="J84" s="51"/>
      <c r="K84" s="51"/>
      <c r="L84" s="68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1"/>
    </row>
    <row r="85" spans="1:24" s="54" customFormat="1" x14ac:dyDescent="0.25">
      <c r="A85" s="51"/>
      <c r="B85" s="51"/>
      <c r="C85" s="52"/>
      <c r="D85" s="51"/>
      <c r="E85" s="51"/>
      <c r="F85" s="51"/>
      <c r="G85" s="52"/>
      <c r="H85" s="51"/>
      <c r="I85" s="51"/>
      <c r="J85" s="51"/>
      <c r="K85" s="51"/>
      <c r="L85" s="68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1"/>
    </row>
    <row r="86" spans="1:24" s="54" customFormat="1" x14ac:dyDescent="0.25">
      <c r="A86" s="51"/>
      <c r="B86" s="51"/>
      <c r="C86" s="52"/>
      <c r="D86" s="51"/>
      <c r="E86" s="51"/>
      <c r="F86" s="51"/>
      <c r="G86" s="52"/>
      <c r="H86" s="51"/>
      <c r="I86" s="51"/>
      <c r="J86" s="51"/>
      <c r="K86" s="51"/>
      <c r="L86" s="68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1"/>
    </row>
    <row r="87" spans="1:24" s="54" customFormat="1" x14ac:dyDescent="0.25">
      <c r="A87" s="51"/>
      <c r="B87" s="51"/>
      <c r="C87" s="52"/>
      <c r="D87" s="51"/>
      <c r="E87" s="51"/>
      <c r="F87" s="51"/>
      <c r="G87" s="52"/>
      <c r="H87" s="51"/>
      <c r="I87" s="51"/>
      <c r="J87" s="51"/>
      <c r="K87" s="51"/>
      <c r="L87" s="68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1"/>
    </row>
    <row r="88" spans="1:24" s="54" customFormat="1" x14ac:dyDescent="0.25">
      <c r="A88" s="51"/>
      <c r="B88" s="51"/>
      <c r="C88" s="52"/>
      <c r="D88" s="51"/>
      <c r="E88" s="51"/>
      <c r="F88" s="51"/>
      <c r="G88" s="52"/>
      <c r="H88" s="51"/>
      <c r="I88" s="51"/>
      <c r="J88" s="51"/>
      <c r="K88" s="51"/>
      <c r="L88" s="68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1"/>
    </row>
    <row r="89" spans="1:24" s="54" customFormat="1" x14ac:dyDescent="0.25">
      <c r="A89" s="51"/>
      <c r="B89" s="51"/>
      <c r="C89" s="52"/>
      <c r="D89" s="51"/>
      <c r="E89" s="51"/>
      <c r="F89" s="51"/>
      <c r="G89" s="52"/>
      <c r="H89" s="51"/>
      <c r="I89" s="51"/>
      <c r="J89" s="51"/>
      <c r="K89" s="51"/>
      <c r="L89" s="68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1"/>
    </row>
    <row r="90" spans="1:24" s="54" customFormat="1" x14ac:dyDescent="0.25">
      <c r="A90" s="51"/>
      <c r="B90" s="51"/>
      <c r="C90" s="52"/>
      <c r="D90" s="51"/>
      <c r="E90" s="51"/>
      <c r="F90" s="51"/>
      <c r="G90" s="52"/>
      <c r="H90" s="51"/>
      <c r="I90" s="51"/>
      <c r="J90" s="51"/>
      <c r="K90" s="51"/>
      <c r="L90" s="68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1"/>
    </row>
    <row r="91" spans="1:24" s="54" customFormat="1" x14ac:dyDescent="0.25">
      <c r="A91" s="51"/>
      <c r="B91" s="51"/>
      <c r="C91" s="52"/>
      <c r="D91" s="51"/>
      <c r="E91" s="51"/>
      <c r="F91" s="51"/>
      <c r="G91" s="52"/>
      <c r="H91" s="51"/>
      <c r="I91" s="51"/>
      <c r="J91" s="51"/>
      <c r="K91" s="51"/>
      <c r="L91" s="68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1"/>
    </row>
    <row r="92" spans="1:24" s="54" customFormat="1" x14ac:dyDescent="0.25">
      <c r="A92" s="51"/>
      <c r="B92" s="51"/>
      <c r="C92" s="52"/>
      <c r="D92" s="51"/>
      <c r="E92" s="51"/>
      <c r="F92" s="51"/>
      <c r="G92" s="52"/>
      <c r="H92" s="51"/>
      <c r="I92" s="51"/>
      <c r="J92" s="51"/>
      <c r="K92" s="51"/>
      <c r="L92" s="68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1"/>
    </row>
    <row r="93" spans="1:24" s="54" customFormat="1" x14ac:dyDescent="0.25">
      <c r="A93" s="51"/>
      <c r="B93" s="51"/>
      <c r="C93" s="52"/>
      <c r="D93" s="51"/>
      <c r="E93" s="51"/>
      <c r="F93" s="51"/>
      <c r="G93" s="52"/>
      <c r="H93" s="51"/>
      <c r="I93" s="51"/>
      <c r="J93" s="51"/>
      <c r="K93" s="51"/>
      <c r="L93" s="68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1"/>
    </row>
    <row r="94" spans="1:24" s="54" customFormat="1" x14ac:dyDescent="0.25">
      <c r="A94" s="51"/>
      <c r="B94" s="51"/>
      <c r="C94" s="52"/>
      <c r="D94" s="51"/>
      <c r="E94" s="51"/>
      <c r="F94" s="51"/>
      <c r="G94" s="52"/>
      <c r="H94" s="51"/>
      <c r="I94" s="51"/>
      <c r="J94" s="51"/>
      <c r="K94" s="51"/>
      <c r="L94" s="68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1"/>
    </row>
    <row r="95" spans="1:24" s="54" customFormat="1" x14ac:dyDescent="0.25">
      <c r="A95" s="51"/>
      <c r="B95" s="51"/>
      <c r="C95" s="52"/>
      <c r="D95" s="51"/>
      <c r="E95" s="51"/>
      <c r="F95" s="51"/>
      <c r="G95" s="52"/>
      <c r="H95" s="51"/>
      <c r="I95" s="51"/>
      <c r="J95" s="51"/>
      <c r="K95" s="51"/>
      <c r="L95" s="68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1"/>
    </row>
    <row r="96" spans="1:24" s="54" customFormat="1" x14ac:dyDescent="0.25">
      <c r="A96" s="51"/>
      <c r="B96" s="51"/>
      <c r="C96" s="52"/>
      <c r="D96" s="51"/>
      <c r="E96" s="51"/>
      <c r="F96" s="51"/>
      <c r="G96" s="52"/>
      <c r="H96" s="51"/>
      <c r="I96" s="51"/>
      <c r="J96" s="51"/>
      <c r="K96" s="51"/>
      <c r="L96" s="68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1"/>
    </row>
    <row r="97" spans="1:24" s="54" customFormat="1" x14ac:dyDescent="0.25">
      <c r="A97" s="51"/>
      <c r="B97" s="51"/>
      <c r="C97" s="52"/>
      <c r="D97" s="51"/>
      <c r="E97" s="51"/>
      <c r="F97" s="51"/>
      <c r="G97" s="52"/>
      <c r="H97" s="51"/>
      <c r="I97" s="51"/>
      <c r="J97" s="51"/>
      <c r="K97" s="51"/>
      <c r="L97" s="68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1"/>
    </row>
    <row r="98" spans="1:24" s="54" customFormat="1" x14ac:dyDescent="0.25">
      <c r="A98" s="51"/>
      <c r="B98" s="51"/>
      <c r="C98" s="52"/>
      <c r="D98" s="51"/>
      <c r="E98" s="51"/>
      <c r="F98" s="51"/>
      <c r="G98" s="52"/>
      <c r="H98" s="51"/>
      <c r="I98" s="51"/>
      <c r="J98" s="51"/>
      <c r="K98" s="51"/>
      <c r="L98" s="68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1"/>
    </row>
    <row r="99" spans="1:24" s="54" customFormat="1" x14ac:dyDescent="0.25">
      <c r="A99" s="51"/>
      <c r="B99" s="51"/>
      <c r="C99" s="52"/>
      <c r="D99" s="51"/>
      <c r="E99" s="51"/>
      <c r="F99" s="51"/>
      <c r="G99" s="52"/>
      <c r="H99" s="51"/>
      <c r="I99" s="51"/>
      <c r="J99" s="51"/>
      <c r="K99" s="51"/>
      <c r="L99" s="68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1"/>
    </row>
    <row r="100" spans="1:24" s="54" customFormat="1" x14ac:dyDescent="0.25">
      <c r="A100" s="51"/>
      <c r="B100" s="51"/>
      <c r="C100" s="52"/>
      <c r="D100" s="51"/>
      <c r="E100" s="51"/>
      <c r="F100" s="51"/>
      <c r="G100" s="52"/>
      <c r="H100" s="51"/>
      <c r="I100" s="51"/>
      <c r="J100" s="51"/>
      <c r="K100" s="51"/>
      <c r="L100" s="68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1"/>
    </row>
    <row r="101" spans="1:24" s="54" customFormat="1" x14ac:dyDescent="0.25">
      <c r="A101" s="51"/>
      <c r="B101" s="51"/>
      <c r="C101" s="52"/>
      <c r="D101" s="51"/>
      <c r="E101" s="51"/>
      <c r="F101" s="51"/>
      <c r="G101" s="52"/>
      <c r="H101" s="51"/>
      <c r="I101" s="51"/>
      <c r="J101" s="51"/>
      <c r="K101" s="51"/>
      <c r="L101" s="68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1"/>
    </row>
    <row r="102" spans="1:24" s="54" customFormat="1" x14ac:dyDescent="0.25">
      <c r="A102" s="51"/>
      <c r="B102" s="51"/>
      <c r="C102" s="52"/>
      <c r="D102" s="51"/>
      <c r="E102" s="51"/>
      <c r="F102" s="51"/>
      <c r="G102" s="52"/>
      <c r="H102" s="51"/>
      <c r="I102" s="51"/>
      <c r="J102" s="51"/>
      <c r="K102" s="51"/>
      <c r="L102" s="68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1"/>
    </row>
    <row r="103" spans="1:24" s="54" customFormat="1" x14ac:dyDescent="0.25">
      <c r="A103" s="51"/>
      <c r="B103" s="51"/>
      <c r="C103" s="52"/>
      <c r="D103" s="51"/>
      <c r="E103" s="51"/>
      <c r="F103" s="51"/>
      <c r="G103" s="52"/>
      <c r="H103" s="51"/>
      <c r="I103" s="51"/>
      <c r="J103" s="51"/>
      <c r="K103" s="51"/>
      <c r="L103" s="68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1"/>
    </row>
    <row r="104" spans="1:24" s="54" customFormat="1" x14ac:dyDescent="0.25">
      <c r="A104" s="51"/>
      <c r="B104" s="51"/>
      <c r="C104" s="52"/>
      <c r="D104" s="51"/>
      <c r="E104" s="51"/>
      <c r="F104" s="51"/>
      <c r="G104" s="52"/>
      <c r="H104" s="51"/>
      <c r="I104" s="51"/>
      <c r="J104" s="51"/>
      <c r="K104" s="51"/>
      <c r="L104" s="68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1"/>
    </row>
    <row r="105" spans="1:24" s="54" customFormat="1" x14ac:dyDescent="0.25">
      <c r="A105" s="51"/>
      <c r="B105" s="51"/>
      <c r="C105" s="52"/>
      <c r="D105" s="51"/>
      <c r="E105" s="51"/>
      <c r="F105" s="51"/>
      <c r="G105" s="52"/>
      <c r="H105" s="51"/>
      <c r="I105" s="51"/>
      <c r="J105" s="51"/>
      <c r="K105" s="51"/>
      <c r="L105" s="68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1"/>
    </row>
    <row r="106" spans="1:24" s="54" customFormat="1" x14ac:dyDescent="0.25">
      <c r="A106" s="51"/>
      <c r="B106" s="51"/>
      <c r="C106" s="52"/>
      <c r="D106" s="51"/>
      <c r="E106" s="51"/>
      <c r="F106" s="51"/>
      <c r="G106" s="52"/>
      <c r="H106" s="51"/>
      <c r="I106" s="51"/>
      <c r="J106" s="51"/>
      <c r="K106" s="51"/>
      <c r="L106" s="68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1"/>
    </row>
    <row r="107" spans="1:24" s="54" customFormat="1" x14ac:dyDescent="0.25">
      <c r="A107" s="51"/>
      <c r="B107" s="51"/>
      <c r="C107" s="52"/>
      <c r="D107" s="51"/>
      <c r="E107" s="51"/>
      <c r="F107" s="51"/>
      <c r="G107" s="52"/>
      <c r="H107" s="51"/>
      <c r="I107" s="51"/>
      <c r="J107" s="51"/>
      <c r="K107" s="51"/>
      <c r="L107" s="68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1"/>
    </row>
    <row r="108" spans="1:24" s="54" customFormat="1" x14ac:dyDescent="0.25">
      <c r="A108" s="51"/>
      <c r="B108" s="51"/>
      <c r="C108" s="52"/>
      <c r="D108" s="51"/>
      <c r="E108" s="51"/>
      <c r="F108" s="51"/>
      <c r="G108" s="52"/>
      <c r="H108" s="51"/>
      <c r="I108" s="51"/>
      <c r="J108" s="51"/>
      <c r="K108" s="51"/>
      <c r="L108" s="68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1"/>
    </row>
    <row r="109" spans="1:24" s="54" customFormat="1" x14ac:dyDescent="0.25">
      <c r="A109" s="51"/>
      <c r="B109" s="51"/>
      <c r="C109" s="52"/>
      <c r="D109" s="51"/>
      <c r="E109" s="51"/>
      <c r="F109" s="51"/>
      <c r="G109" s="52"/>
      <c r="H109" s="51"/>
      <c r="I109" s="51"/>
      <c r="J109" s="51"/>
      <c r="K109" s="51"/>
      <c r="L109" s="68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1"/>
    </row>
    <row r="110" spans="1:24" s="54" customFormat="1" x14ac:dyDescent="0.25">
      <c r="A110" s="51"/>
      <c r="B110" s="51"/>
      <c r="C110" s="52"/>
      <c r="D110" s="51"/>
      <c r="E110" s="51"/>
      <c r="F110" s="51"/>
      <c r="G110" s="52"/>
      <c r="H110" s="51"/>
      <c r="I110" s="51"/>
      <c r="J110" s="51"/>
      <c r="K110" s="51"/>
      <c r="L110" s="68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1"/>
    </row>
    <row r="111" spans="1:24" s="54" customFormat="1" x14ac:dyDescent="0.25">
      <c r="A111" s="51"/>
      <c r="B111" s="51"/>
      <c r="C111" s="52"/>
      <c r="D111" s="51"/>
      <c r="E111" s="51"/>
      <c r="F111" s="51"/>
      <c r="G111" s="52"/>
      <c r="H111" s="51"/>
      <c r="I111" s="51"/>
      <c r="J111" s="51"/>
      <c r="K111" s="51"/>
      <c r="L111" s="68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1"/>
    </row>
    <row r="112" spans="1:24" s="54" customFormat="1" x14ac:dyDescent="0.25">
      <c r="A112" s="51"/>
      <c r="B112" s="51"/>
      <c r="C112" s="52"/>
      <c r="D112" s="51"/>
      <c r="E112" s="51"/>
      <c r="F112" s="51"/>
      <c r="G112" s="52"/>
      <c r="H112" s="51"/>
      <c r="I112" s="51"/>
      <c r="J112" s="51"/>
      <c r="K112" s="51"/>
      <c r="L112" s="68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1"/>
    </row>
    <row r="113" spans="1:24" s="54" customFormat="1" x14ac:dyDescent="0.25">
      <c r="A113" s="51"/>
      <c r="B113" s="51"/>
      <c r="C113" s="52"/>
      <c r="D113" s="51"/>
      <c r="E113" s="51"/>
      <c r="F113" s="51"/>
      <c r="G113" s="52"/>
      <c r="H113" s="51"/>
      <c r="I113" s="51"/>
      <c r="J113" s="51"/>
      <c r="K113" s="51"/>
      <c r="L113" s="68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1"/>
    </row>
    <row r="114" spans="1:24" s="54" customFormat="1" x14ac:dyDescent="0.25">
      <c r="A114" s="51"/>
      <c r="B114" s="51"/>
      <c r="C114" s="52"/>
      <c r="D114" s="51"/>
      <c r="E114" s="51"/>
      <c r="F114" s="51"/>
      <c r="G114" s="52"/>
      <c r="H114" s="51"/>
      <c r="I114" s="51"/>
      <c r="J114" s="51"/>
      <c r="K114" s="51"/>
      <c r="L114" s="68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1"/>
    </row>
    <row r="115" spans="1:24" s="54" customFormat="1" x14ac:dyDescent="0.25">
      <c r="A115" s="51"/>
      <c r="B115" s="51"/>
      <c r="C115" s="52"/>
      <c r="D115" s="51"/>
      <c r="E115" s="51"/>
      <c r="F115" s="51"/>
      <c r="G115" s="52"/>
      <c r="H115" s="51"/>
      <c r="I115" s="51"/>
      <c r="J115" s="51"/>
      <c r="K115" s="51"/>
      <c r="L115" s="68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1"/>
    </row>
    <row r="116" spans="1:24" s="54" customFormat="1" x14ac:dyDescent="0.25">
      <c r="A116" s="51"/>
      <c r="B116" s="51"/>
      <c r="C116" s="52"/>
      <c r="D116" s="51"/>
      <c r="E116" s="51"/>
      <c r="F116" s="51"/>
      <c r="G116" s="52"/>
      <c r="H116" s="51"/>
      <c r="I116" s="51"/>
      <c r="J116" s="51"/>
      <c r="K116" s="51"/>
      <c r="L116" s="68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1"/>
    </row>
    <row r="117" spans="1:24" s="54" customFormat="1" x14ac:dyDescent="0.25">
      <c r="A117" s="51"/>
      <c r="B117" s="51"/>
      <c r="C117" s="52"/>
      <c r="D117" s="51"/>
      <c r="E117" s="51"/>
      <c r="F117" s="51"/>
      <c r="G117" s="52"/>
      <c r="H117" s="51"/>
      <c r="I117" s="51"/>
      <c r="J117" s="51"/>
      <c r="K117" s="51"/>
      <c r="L117" s="68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1"/>
    </row>
    <row r="118" spans="1:24" s="54" customFormat="1" x14ac:dyDescent="0.25">
      <c r="A118" s="51"/>
      <c r="B118" s="51"/>
      <c r="C118" s="52"/>
      <c r="D118" s="51"/>
      <c r="E118" s="51"/>
      <c r="F118" s="51"/>
      <c r="G118" s="52"/>
      <c r="H118" s="51"/>
      <c r="I118" s="51"/>
      <c r="J118" s="51"/>
      <c r="K118" s="51"/>
      <c r="L118" s="68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1"/>
    </row>
    <row r="119" spans="1:24" s="54" customFormat="1" x14ac:dyDescent="0.25">
      <c r="A119" s="51"/>
      <c r="B119" s="51"/>
      <c r="C119" s="52"/>
      <c r="D119" s="51"/>
      <c r="E119" s="51"/>
      <c r="F119" s="51"/>
      <c r="G119" s="52"/>
      <c r="H119" s="51"/>
      <c r="I119" s="51"/>
      <c r="J119" s="51"/>
      <c r="K119" s="51"/>
      <c r="L119" s="68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1"/>
    </row>
    <row r="120" spans="1:24" s="54" customFormat="1" x14ac:dyDescent="0.25">
      <c r="A120" s="51"/>
      <c r="B120" s="51"/>
      <c r="C120" s="52"/>
      <c r="D120" s="51"/>
      <c r="E120" s="51"/>
      <c r="F120" s="51"/>
      <c r="G120" s="52"/>
      <c r="H120" s="51"/>
      <c r="I120" s="51"/>
      <c r="J120" s="51"/>
      <c r="K120" s="51"/>
      <c r="L120" s="68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1"/>
    </row>
    <row r="121" spans="1:24" s="54" customFormat="1" x14ac:dyDescent="0.25">
      <c r="A121" s="51"/>
      <c r="B121" s="51"/>
      <c r="C121" s="52"/>
      <c r="D121" s="51"/>
      <c r="E121" s="51"/>
      <c r="F121" s="51"/>
      <c r="G121" s="52"/>
      <c r="H121" s="51"/>
      <c r="I121" s="51"/>
      <c r="J121" s="51"/>
      <c r="K121" s="51"/>
      <c r="L121" s="68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1"/>
    </row>
    <row r="122" spans="1:24" s="54" customFormat="1" x14ac:dyDescent="0.25">
      <c r="A122" s="51"/>
      <c r="B122" s="51"/>
      <c r="C122" s="52"/>
      <c r="D122" s="51"/>
      <c r="E122" s="51"/>
      <c r="F122" s="51"/>
      <c r="G122" s="52"/>
      <c r="H122" s="51"/>
      <c r="I122" s="51"/>
      <c r="J122" s="51"/>
      <c r="K122" s="51"/>
      <c r="L122" s="68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1"/>
    </row>
    <row r="123" spans="1:24" s="54" customFormat="1" x14ac:dyDescent="0.25">
      <c r="A123" s="51"/>
      <c r="B123" s="51"/>
      <c r="C123" s="52"/>
      <c r="D123" s="51"/>
      <c r="E123" s="51"/>
      <c r="F123" s="51"/>
      <c r="G123" s="52"/>
      <c r="H123" s="51"/>
      <c r="I123" s="51"/>
      <c r="J123" s="51"/>
      <c r="K123" s="51"/>
      <c r="L123" s="68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1"/>
    </row>
    <row r="124" spans="1:24" s="54" customFormat="1" x14ac:dyDescent="0.25">
      <c r="A124" s="51"/>
      <c r="B124" s="51"/>
      <c r="C124" s="52"/>
      <c r="D124" s="51"/>
      <c r="E124" s="51"/>
      <c r="F124" s="51"/>
      <c r="G124" s="52"/>
      <c r="H124" s="51"/>
      <c r="I124" s="51"/>
      <c r="J124" s="51"/>
      <c r="K124" s="51"/>
      <c r="L124" s="68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1"/>
    </row>
    <row r="125" spans="1:24" s="54" customFormat="1" x14ac:dyDescent="0.25">
      <c r="A125" s="51"/>
      <c r="B125" s="51"/>
      <c r="C125" s="52"/>
      <c r="D125" s="51"/>
      <c r="E125" s="51"/>
      <c r="F125" s="51"/>
      <c r="G125" s="52"/>
      <c r="H125" s="51"/>
      <c r="I125" s="51"/>
      <c r="J125" s="51"/>
      <c r="K125" s="51"/>
      <c r="L125" s="68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1"/>
    </row>
    <row r="126" spans="1:24" s="54" customFormat="1" x14ac:dyDescent="0.25">
      <c r="A126" s="51"/>
      <c r="B126" s="51"/>
      <c r="C126" s="52"/>
      <c r="D126" s="51"/>
      <c r="E126" s="51"/>
      <c r="F126" s="51"/>
      <c r="G126" s="52"/>
      <c r="H126" s="51"/>
      <c r="I126" s="51"/>
      <c r="J126" s="51"/>
      <c r="K126" s="51"/>
      <c r="L126" s="68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1"/>
    </row>
    <row r="127" spans="1:24" s="54" customFormat="1" x14ac:dyDescent="0.25">
      <c r="A127" s="51"/>
      <c r="B127" s="51"/>
      <c r="C127" s="52"/>
      <c r="D127" s="51"/>
      <c r="E127" s="51"/>
      <c r="F127" s="51"/>
      <c r="G127" s="52"/>
      <c r="H127" s="51"/>
      <c r="I127" s="51"/>
      <c r="J127" s="51"/>
      <c r="K127" s="51"/>
      <c r="L127" s="68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1"/>
    </row>
    <row r="128" spans="1:24" s="54" customFormat="1" x14ac:dyDescent="0.25">
      <c r="A128" s="51"/>
      <c r="B128" s="51"/>
      <c r="C128" s="52"/>
      <c r="D128" s="51"/>
      <c r="E128" s="51"/>
      <c r="F128" s="51"/>
      <c r="G128" s="52"/>
      <c r="H128" s="51"/>
      <c r="I128" s="51"/>
      <c r="J128" s="51"/>
      <c r="K128" s="51"/>
      <c r="L128" s="68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1"/>
    </row>
    <row r="129" spans="1:24" s="54" customFormat="1" x14ac:dyDescent="0.25">
      <c r="A129" s="51"/>
      <c r="B129" s="51"/>
      <c r="C129" s="52"/>
      <c r="D129" s="51"/>
      <c r="E129" s="51"/>
      <c r="F129" s="51"/>
      <c r="G129" s="52"/>
      <c r="H129" s="51"/>
      <c r="I129" s="51"/>
      <c r="J129" s="51"/>
      <c r="K129" s="51"/>
      <c r="L129" s="68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1"/>
    </row>
    <row r="130" spans="1:24" s="54" customFormat="1" x14ac:dyDescent="0.25">
      <c r="A130" s="51"/>
      <c r="B130" s="51"/>
      <c r="C130" s="52"/>
      <c r="D130" s="51"/>
      <c r="E130" s="51"/>
      <c r="F130" s="51"/>
      <c r="G130" s="52"/>
      <c r="H130" s="51"/>
      <c r="I130" s="51"/>
      <c r="J130" s="51"/>
      <c r="K130" s="51"/>
      <c r="L130" s="68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1"/>
    </row>
    <row r="131" spans="1:24" s="54" customFormat="1" x14ac:dyDescent="0.25">
      <c r="A131" s="51"/>
      <c r="B131" s="51"/>
      <c r="C131" s="52"/>
      <c r="D131" s="51"/>
      <c r="E131" s="51"/>
      <c r="F131" s="51"/>
      <c r="G131" s="52"/>
      <c r="H131" s="51"/>
      <c r="I131" s="51"/>
      <c r="J131" s="51"/>
      <c r="K131" s="51"/>
      <c r="L131" s="68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1"/>
    </row>
    <row r="132" spans="1:24" s="54" customFormat="1" x14ac:dyDescent="0.25">
      <c r="A132" s="51"/>
      <c r="B132" s="51"/>
      <c r="C132" s="52"/>
      <c r="D132" s="51"/>
      <c r="E132" s="51"/>
      <c r="F132" s="51"/>
      <c r="G132" s="52"/>
      <c r="H132" s="51"/>
      <c r="I132" s="51"/>
      <c r="J132" s="51"/>
      <c r="K132" s="51"/>
      <c r="L132" s="68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1"/>
    </row>
    <row r="133" spans="1:24" s="54" customFormat="1" x14ac:dyDescent="0.25">
      <c r="A133" s="51"/>
      <c r="B133" s="51"/>
      <c r="C133" s="52"/>
      <c r="D133" s="51"/>
      <c r="E133" s="51"/>
      <c r="F133" s="51"/>
      <c r="G133" s="52"/>
      <c r="H133" s="51"/>
      <c r="I133" s="51"/>
      <c r="J133" s="51"/>
      <c r="K133" s="51"/>
      <c r="L133" s="68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1"/>
    </row>
    <row r="134" spans="1:24" s="54" customFormat="1" x14ac:dyDescent="0.25">
      <c r="A134" s="51"/>
      <c r="B134" s="51"/>
      <c r="C134" s="52"/>
      <c r="D134" s="51"/>
      <c r="E134" s="51"/>
      <c r="F134" s="51"/>
      <c r="G134" s="52"/>
      <c r="H134" s="51"/>
      <c r="I134" s="51"/>
      <c r="J134" s="51"/>
      <c r="K134" s="51"/>
      <c r="L134" s="68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1"/>
    </row>
    <row r="135" spans="1:24" s="54" customFormat="1" x14ac:dyDescent="0.25">
      <c r="A135" s="51"/>
      <c r="B135" s="51"/>
      <c r="C135" s="52"/>
      <c r="D135" s="51"/>
      <c r="E135" s="51"/>
      <c r="F135" s="51"/>
      <c r="G135" s="52"/>
      <c r="H135" s="51"/>
      <c r="I135" s="51"/>
      <c r="J135" s="51"/>
      <c r="K135" s="51"/>
      <c r="L135" s="68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1"/>
    </row>
    <row r="136" spans="1:24" s="54" customFormat="1" x14ac:dyDescent="0.25">
      <c r="A136" s="51"/>
      <c r="B136" s="51"/>
      <c r="C136" s="52"/>
      <c r="D136" s="51"/>
      <c r="E136" s="51"/>
      <c r="F136" s="51"/>
      <c r="G136" s="52"/>
      <c r="H136" s="51"/>
      <c r="I136" s="51"/>
      <c r="J136" s="51"/>
      <c r="K136" s="51"/>
      <c r="L136" s="68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1"/>
    </row>
    <row r="137" spans="1:24" s="54" customFormat="1" x14ac:dyDescent="0.25">
      <c r="A137" s="51"/>
      <c r="B137" s="51"/>
      <c r="C137" s="52"/>
      <c r="D137" s="51"/>
      <c r="E137" s="51"/>
      <c r="F137" s="51"/>
      <c r="G137" s="52"/>
      <c r="H137" s="51"/>
      <c r="I137" s="51"/>
      <c r="J137" s="51"/>
      <c r="K137" s="51"/>
      <c r="L137" s="68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1"/>
    </row>
    <row r="138" spans="1:24" s="54" customFormat="1" x14ac:dyDescent="0.25">
      <c r="A138" s="51"/>
      <c r="B138" s="51"/>
      <c r="C138" s="52"/>
      <c r="D138" s="51"/>
      <c r="E138" s="51"/>
      <c r="F138" s="51"/>
      <c r="G138" s="52"/>
      <c r="H138" s="51"/>
      <c r="I138" s="51"/>
      <c r="J138" s="51"/>
      <c r="K138" s="51"/>
      <c r="L138" s="68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1"/>
    </row>
    <row r="139" spans="1:24" s="54" customFormat="1" x14ac:dyDescent="0.25">
      <c r="A139" s="51"/>
      <c r="B139" s="51"/>
      <c r="C139" s="52"/>
      <c r="D139" s="51"/>
      <c r="E139" s="51"/>
      <c r="F139" s="51"/>
      <c r="G139" s="52"/>
      <c r="H139" s="51"/>
      <c r="I139" s="51"/>
      <c r="J139" s="51"/>
      <c r="K139" s="51"/>
      <c r="L139" s="68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1"/>
    </row>
    <row r="140" spans="1:24" s="54" customFormat="1" x14ac:dyDescent="0.25">
      <c r="A140" s="51"/>
      <c r="B140" s="51"/>
      <c r="C140" s="52"/>
      <c r="D140" s="51"/>
      <c r="E140" s="51"/>
      <c r="F140" s="51"/>
      <c r="G140" s="52"/>
      <c r="H140" s="51"/>
      <c r="I140" s="51"/>
      <c r="J140" s="51"/>
      <c r="K140" s="51"/>
      <c r="L140" s="68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1"/>
    </row>
    <row r="141" spans="1:24" s="54" customFormat="1" x14ac:dyDescent="0.25">
      <c r="A141" s="51"/>
      <c r="B141" s="51"/>
      <c r="C141" s="52"/>
      <c r="D141" s="51"/>
      <c r="E141" s="51"/>
      <c r="F141" s="51"/>
      <c r="G141" s="52"/>
      <c r="H141" s="51"/>
      <c r="I141" s="51"/>
      <c r="J141" s="51"/>
      <c r="K141" s="51"/>
      <c r="L141" s="68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1"/>
    </row>
    <row r="142" spans="1:24" s="54" customFormat="1" x14ac:dyDescent="0.25">
      <c r="A142" s="51"/>
      <c r="B142" s="51"/>
      <c r="C142" s="52"/>
      <c r="D142" s="51"/>
      <c r="E142" s="51"/>
      <c r="F142" s="51"/>
      <c r="G142" s="52"/>
      <c r="H142" s="51"/>
      <c r="I142" s="51"/>
      <c r="J142" s="51"/>
      <c r="K142" s="51"/>
      <c r="L142" s="68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1"/>
    </row>
    <row r="143" spans="1:24" s="54" customFormat="1" x14ac:dyDescent="0.25">
      <c r="A143" s="51"/>
      <c r="B143" s="51"/>
      <c r="C143" s="52"/>
      <c r="D143" s="51"/>
      <c r="E143" s="51"/>
      <c r="F143" s="51"/>
      <c r="G143" s="52"/>
      <c r="H143" s="51"/>
      <c r="I143" s="51"/>
      <c r="J143" s="51"/>
      <c r="K143" s="51"/>
      <c r="L143" s="68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1"/>
    </row>
    <row r="144" spans="1:24" s="54" customFormat="1" x14ac:dyDescent="0.25">
      <c r="A144" s="51"/>
      <c r="B144" s="51"/>
      <c r="C144" s="52"/>
      <c r="D144" s="51"/>
      <c r="E144" s="51"/>
      <c r="F144" s="51"/>
      <c r="G144" s="52"/>
      <c r="H144" s="51"/>
      <c r="I144" s="51"/>
      <c r="J144" s="51"/>
      <c r="K144" s="51"/>
      <c r="L144" s="68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1"/>
    </row>
    <row r="145" spans="1:24" s="54" customFormat="1" x14ac:dyDescent="0.25">
      <c r="A145" s="51"/>
      <c r="B145" s="51"/>
      <c r="C145" s="52"/>
      <c r="D145" s="51"/>
      <c r="E145" s="51"/>
      <c r="F145" s="51"/>
      <c r="G145" s="52"/>
      <c r="H145" s="51"/>
      <c r="I145" s="51"/>
      <c r="J145" s="51"/>
      <c r="K145" s="51"/>
      <c r="L145" s="68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1"/>
    </row>
    <row r="146" spans="1:24" s="54" customFormat="1" x14ac:dyDescent="0.25">
      <c r="A146" s="51"/>
      <c r="B146" s="51"/>
      <c r="C146" s="52"/>
      <c r="D146" s="51"/>
      <c r="E146" s="51"/>
      <c r="F146" s="51"/>
      <c r="G146" s="52"/>
      <c r="H146" s="51"/>
      <c r="I146" s="51"/>
      <c r="J146" s="51"/>
      <c r="K146" s="51"/>
      <c r="L146" s="68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1"/>
    </row>
    <row r="147" spans="1:24" s="54" customFormat="1" x14ac:dyDescent="0.25">
      <c r="A147" s="51"/>
      <c r="B147" s="51"/>
      <c r="C147" s="52"/>
      <c r="D147" s="51"/>
      <c r="E147" s="51"/>
      <c r="F147" s="51"/>
      <c r="G147" s="52"/>
      <c r="H147" s="51"/>
      <c r="I147" s="51"/>
      <c r="J147" s="51"/>
      <c r="K147" s="51"/>
      <c r="L147" s="68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1"/>
    </row>
    <row r="148" spans="1:24" s="54" customFormat="1" x14ac:dyDescent="0.25">
      <c r="A148" s="51"/>
      <c r="B148" s="51"/>
      <c r="C148" s="52"/>
      <c r="D148" s="51"/>
      <c r="E148" s="51"/>
      <c r="F148" s="51"/>
      <c r="G148" s="52"/>
      <c r="H148" s="51"/>
      <c r="I148" s="51"/>
      <c r="J148" s="51"/>
      <c r="K148" s="51"/>
      <c r="L148" s="68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1"/>
    </row>
    <row r="149" spans="1:24" s="54" customFormat="1" x14ac:dyDescent="0.25">
      <c r="A149" s="51"/>
      <c r="B149" s="51"/>
      <c r="C149" s="52"/>
      <c r="D149" s="51"/>
      <c r="E149" s="51"/>
      <c r="F149" s="51"/>
      <c r="G149" s="52"/>
      <c r="H149" s="51"/>
      <c r="I149" s="51"/>
      <c r="J149" s="51"/>
      <c r="K149" s="51"/>
      <c r="L149" s="68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1"/>
    </row>
    <row r="150" spans="1:24" s="54" customFormat="1" x14ac:dyDescent="0.25">
      <c r="A150" s="51"/>
      <c r="B150" s="51"/>
      <c r="C150" s="52"/>
      <c r="D150" s="51"/>
      <c r="E150" s="51"/>
      <c r="F150" s="51"/>
      <c r="G150" s="52"/>
      <c r="H150" s="51"/>
      <c r="I150" s="51"/>
      <c r="J150" s="51"/>
      <c r="K150" s="51"/>
      <c r="L150" s="68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1"/>
    </row>
    <row r="151" spans="1:24" s="54" customFormat="1" x14ac:dyDescent="0.25">
      <c r="A151" s="51"/>
      <c r="B151" s="51"/>
      <c r="C151" s="52"/>
      <c r="D151" s="51"/>
      <c r="E151" s="51"/>
      <c r="F151" s="51"/>
      <c r="G151" s="52"/>
      <c r="H151" s="51"/>
      <c r="I151" s="51"/>
      <c r="J151" s="51"/>
      <c r="K151" s="51"/>
      <c r="L151" s="68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1"/>
    </row>
    <row r="152" spans="1:24" s="54" customFormat="1" x14ac:dyDescent="0.25">
      <c r="A152" s="51"/>
      <c r="B152" s="51"/>
      <c r="C152" s="52"/>
      <c r="D152" s="51"/>
      <c r="E152" s="51"/>
      <c r="F152" s="51"/>
      <c r="G152" s="52"/>
      <c r="H152" s="51"/>
      <c r="I152" s="51"/>
      <c r="J152" s="51"/>
      <c r="K152" s="51"/>
      <c r="L152" s="68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1"/>
    </row>
    <row r="153" spans="1:24" s="54" customFormat="1" x14ac:dyDescent="0.25">
      <c r="A153" s="51"/>
      <c r="B153" s="51"/>
      <c r="C153" s="52"/>
      <c r="D153" s="51"/>
      <c r="E153" s="51"/>
      <c r="F153" s="51"/>
      <c r="G153" s="52"/>
      <c r="H153" s="51"/>
      <c r="I153" s="51"/>
      <c r="J153" s="51"/>
      <c r="K153" s="51"/>
      <c r="L153" s="68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1"/>
    </row>
    <row r="154" spans="1:24" s="54" customFormat="1" x14ac:dyDescent="0.25">
      <c r="A154" s="51"/>
      <c r="B154" s="51"/>
      <c r="C154" s="52"/>
      <c r="D154" s="51"/>
      <c r="E154" s="51"/>
      <c r="F154" s="51"/>
      <c r="G154" s="52"/>
      <c r="H154" s="51"/>
      <c r="I154" s="51"/>
      <c r="J154" s="51"/>
      <c r="K154" s="51"/>
      <c r="L154" s="68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1"/>
    </row>
    <row r="155" spans="1:24" s="54" customFormat="1" x14ac:dyDescent="0.25">
      <c r="A155" s="51"/>
      <c r="B155" s="51"/>
      <c r="C155" s="52"/>
      <c r="D155" s="51"/>
      <c r="E155" s="51"/>
      <c r="F155" s="51"/>
      <c r="G155" s="52"/>
      <c r="H155" s="51"/>
      <c r="I155" s="51"/>
      <c r="J155" s="51"/>
      <c r="K155" s="51"/>
      <c r="L155" s="68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1"/>
    </row>
    <row r="156" spans="1:24" s="54" customFormat="1" x14ac:dyDescent="0.25">
      <c r="A156" s="51"/>
      <c r="B156" s="51"/>
      <c r="C156" s="52"/>
      <c r="D156" s="51"/>
      <c r="E156" s="51"/>
      <c r="F156" s="51"/>
      <c r="G156" s="52"/>
      <c r="H156" s="51"/>
      <c r="I156" s="51"/>
      <c r="J156" s="51"/>
      <c r="K156" s="51"/>
      <c r="L156" s="68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1"/>
    </row>
    <row r="157" spans="1:24" s="54" customFormat="1" x14ac:dyDescent="0.25">
      <c r="A157" s="51"/>
      <c r="B157" s="51"/>
      <c r="C157" s="52"/>
      <c r="D157" s="51"/>
      <c r="E157" s="51"/>
      <c r="F157" s="51"/>
      <c r="G157" s="52"/>
      <c r="H157" s="51"/>
      <c r="I157" s="51"/>
      <c r="J157" s="51"/>
      <c r="K157" s="51"/>
      <c r="L157" s="68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1"/>
    </row>
    <row r="158" spans="1:24" s="54" customFormat="1" x14ac:dyDescent="0.25">
      <c r="A158" s="51"/>
      <c r="B158" s="51"/>
      <c r="C158" s="52"/>
      <c r="D158" s="51"/>
      <c r="E158" s="51"/>
      <c r="F158" s="51"/>
      <c r="G158" s="52"/>
      <c r="H158" s="51"/>
      <c r="I158" s="51"/>
      <c r="J158" s="51"/>
      <c r="K158" s="51"/>
      <c r="L158" s="68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1"/>
    </row>
    <row r="159" spans="1:24" s="54" customFormat="1" x14ac:dyDescent="0.25">
      <c r="A159" s="51"/>
      <c r="B159" s="51"/>
      <c r="C159" s="52"/>
      <c r="D159" s="51"/>
      <c r="E159" s="51"/>
      <c r="F159" s="51"/>
      <c r="G159" s="52"/>
      <c r="H159" s="51"/>
      <c r="I159" s="51"/>
      <c r="J159" s="51"/>
      <c r="K159" s="51"/>
      <c r="L159" s="68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1"/>
    </row>
    <row r="160" spans="1:24" s="54" customFormat="1" x14ac:dyDescent="0.25">
      <c r="A160" s="51"/>
      <c r="B160" s="51"/>
      <c r="C160" s="52"/>
      <c r="D160" s="51"/>
      <c r="E160" s="51"/>
      <c r="F160" s="51"/>
      <c r="G160" s="52"/>
      <c r="H160" s="51"/>
      <c r="I160" s="51"/>
      <c r="J160" s="51"/>
      <c r="K160" s="51"/>
      <c r="L160" s="68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1"/>
    </row>
    <row r="161" spans="1:24" s="54" customFormat="1" x14ac:dyDescent="0.25">
      <c r="A161" s="51"/>
      <c r="B161" s="51"/>
      <c r="C161" s="52"/>
      <c r="D161" s="51"/>
      <c r="E161" s="51"/>
      <c r="F161" s="51"/>
      <c r="G161" s="52"/>
      <c r="H161" s="51"/>
      <c r="I161" s="51"/>
      <c r="J161" s="51"/>
      <c r="K161" s="51"/>
      <c r="L161" s="68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1"/>
    </row>
    <row r="162" spans="1:24" s="54" customFormat="1" x14ac:dyDescent="0.25">
      <c r="A162" s="51"/>
      <c r="B162" s="51"/>
      <c r="C162" s="52"/>
      <c r="D162" s="51"/>
      <c r="E162" s="51"/>
      <c r="F162" s="51"/>
      <c r="G162" s="52"/>
      <c r="H162" s="51"/>
      <c r="I162" s="51"/>
      <c r="J162" s="51"/>
      <c r="K162" s="51"/>
      <c r="L162" s="68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1"/>
    </row>
    <row r="163" spans="1:24" s="54" customFormat="1" x14ac:dyDescent="0.25">
      <c r="A163" s="51"/>
      <c r="B163" s="51"/>
      <c r="C163" s="52"/>
      <c r="D163" s="51"/>
      <c r="E163" s="51"/>
      <c r="F163" s="51"/>
      <c r="G163" s="52"/>
      <c r="H163" s="51"/>
      <c r="I163" s="51"/>
      <c r="J163" s="51"/>
      <c r="K163" s="51"/>
      <c r="L163" s="68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1"/>
    </row>
    <row r="164" spans="1:24" s="54" customFormat="1" x14ac:dyDescent="0.25">
      <c r="A164" s="51"/>
      <c r="B164" s="51"/>
      <c r="C164" s="52"/>
      <c r="D164" s="51"/>
      <c r="E164" s="51"/>
      <c r="F164" s="51"/>
      <c r="G164" s="52"/>
      <c r="H164" s="51"/>
      <c r="I164" s="51"/>
      <c r="J164" s="51"/>
      <c r="K164" s="51"/>
      <c r="L164" s="68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1"/>
    </row>
    <row r="165" spans="1:24" s="54" customFormat="1" x14ac:dyDescent="0.25">
      <c r="A165" s="51"/>
      <c r="B165" s="51"/>
      <c r="C165" s="52"/>
      <c r="D165" s="51"/>
      <c r="E165" s="51"/>
      <c r="F165" s="51"/>
      <c r="G165" s="52"/>
      <c r="H165" s="51"/>
      <c r="I165" s="51"/>
      <c r="J165" s="51"/>
      <c r="K165" s="51"/>
      <c r="L165" s="68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1"/>
    </row>
    <row r="166" spans="1:24" s="54" customFormat="1" x14ac:dyDescent="0.25">
      <c r="A166" s="51"/>
      <c r="B166" s="51"/>
      <c r="C166" s="52"/>
      <c r="D166" s="51"/>
      <c r="E166" s="51"/>
      <c r="F166" s="51"/>
      <c r="G166" s="52"/>
      <c r="H166" s="51"/>
      <c r="I166" s="51"/>
      <c r="J166" s="51"/>
      <c r="K166" s="51"/>
      <c r="L166" s="68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1"/>
    </row>
    <row r="167" spans="1:24" s="54" customFormat="1" x14ac:dyDescent="0.25">
      <c r="A167" s="51"/>
      <c r="B167" s="51"/>
      <c r="C167" s="52"/>
      <c r="D167" s="51"/>
      <c r="E167" s="51"/>
      <c r="F167" s="51"/>
      <c r="G167" s="52"/>
      <c r="H167" s="51"/>
      <c r="I167" s="51"/>
      <c r="J167" s="51"/>
      <c r="K167" s="51"/>
      <c r="L167" s="68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1"/>
    </row>
    <row r="168" spans="1:24" s="54" customFormat="1" x14ac:dyDescent="0.25">
      <c r="A168" s="51"/>
      <c r="B168" s="51"/>
      <c r="C168" s="52"/>
      <c r="D168" s="51"/>
      <c r="E168" s="51"/>
      <c r="F168" s="51"/>
      <c r="G168" s="52"/>
      <c r="H168" s="51"/>
      <c r="I168" s="51"/>
      <c r="J168" s="51"/>
      <c r="K168" s="51"/>
      <c r="L168" s="68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1"/>
    </row>
    <row r="169" spans="1:24" s="54" customFormat="1" x14ac:dyDescent="0.25">
      <c r="A169" s="51"/>
      <c r="B169" s="51"/>
      <c r="C169" s="52"/>
      <c r="D169" s="51"/>
      <c r="E169" s="51"/>
      <c r="F169" s="51"/>
      <c r="G169" s="52"/>
      <c r="H169" s="51"/>
      <c r="I169" s="51"/>
      <c r="J169" s="51"/>
      <c r="K169" s="51"/>
      <c r="L169" s="68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1"/>
    </row>
    <row r="170" spans="1:24" s="54" customFormat="1" x14ac:dyDescent="0.25">
      <c r="A170" s="51"/>
      <c r="B170" s="51"/>
      <c r="C170" s="52"/>
      <c r="D170" s="51"/>
      <c r="E170" s="51"/>
      <c r="F170" s="51"/>
      <c r="G170" s="52"/>
      <c r="H170" s="51"/>
      <c r="I170" s="51"/>
      <c r="J170" s="51"/>
      <c r="K170" s="51"/>
      <c r="L170" s="68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1"/>
    </row>
    <row r="171" spans="1:24" s="54" customFormat="1" x14ac:dyDescent="0.25">
      <c r="A171" s="51"/>
      <c r="B171" s="51"/>
      <c r="C171" s="52"/>
      <c r="D171" s="51"/>
      <c r="E171" s="51"/>
      <c r="F171" s="51"/>
      <c r="G171" s="52"/>
      <c r="H171" s="51"/>
      <c r="I171" s="51"/>
      <c r="J171" s="51"/>
      <c r="K171" s="51"/>
      <c r="L171" s="68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1"/>
    </row>
    <row r="172" spans="1:24" s="54" customFormat="1" x14ac:dyDescent="0.25">
      <c r="A172" s="51"/>
      <c r="B172" s="51"/>
      <c r="C172" s="52"/>
      <c r="D172" s="51"/>
      <c r="E172" s="51"/>
      <c r="F172" s="51"/>
      <c r="G172" s="52"/>
      <c r="H172" s="51"/>
      <c r="I172" s="51"/>
      <c r="J172" s="51"/>
      <c r="K172" s="51"/>
      <c r="L172" s="68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1"/>
    </row>
    <row r="173" spans="1:24" s="54" customFormat="1" x14ac:dyDescent="0.25">
      <c r="A173" s="51"/>
      <c r="B173" s="51"/>
      <c r="C173" s="52"/>
      <c r="D173" s="51"/>
      <c r="E173" s="51"/>
      <c r="F173" s="51"/>
      <c r="G173" s="52"/>
      <c r="H173" s="51"/>
      <c r="I173" s="51"/>
      <c r="J173" s="51"/>
      <c r="K173" s="51"/>
      <c r="L173" s="68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1"/>
    </row>
    <row r="174" spans="1:24" s="54" customFormat="1" x14ac:dyDescent="0.25">
      <c r="A174" s="51"/>
      <c r="B174" s="51"/>
      <c r="C174" s="52"/>
      <c r="D174" s="51"/>
      <c r="E174" s="51"/>
      <c r="F174" s="51"/>
      <c r="G174" s="52"/>
      <c r="H174" s="51"/>
      <c r="I174" s="51"/>
      <c r="J174" s="51"/>
      <c r="K174" s="51"/>
      <c r="L174" s="68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1"/>
    </row>
    <row r="175" spans="1:24" s="54" customFormat="1" x14ac:dyDescent="0.25">
      <c r="A175" s="51"/>
      <c r="B175" s="51"/>
      <c r="C175" s="52"/>
      <c r="D175" s="51"/>
      <c r="E175" s="51"/>
      <c r="F175" s="51"/>
      <c r="G175" s="52"/>
      <c r="H175" s="51"/>
      <c r="I175" s="51"/>
      <c r="J175" s="51"/>
      <c r="K175" s="51"/>
      <c r="L175" s="68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1"/>
    </row>
    <row r="176" spans="1:24" s="54" customFormat="1" x14ac:dyDescent="0.25">
      <c r="A176" s="51"/>
      <c r="B176" s="51"/>
      <c r="C176" s="52"/>
      <c r="D176" s="51"/>
      <c r="E176" s="51"/>
      <c r="F176" s="51"/>
      <c r="G176" s="52"/>
      <c r="H176" s="51"/>
      <c r="I176" s="51"/>
      <c r="J176" s="51"/>
      <c r="K176" s="51"/>
      <c r="L176" s="68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1"/>
    </row>
    <row r="177" spans="1:24" s="54" customFormat="1" x14ac:dyDescent="0.25">
      <c r="A177" s="51"/>
      <c r="B177" s="51"/>
      <c r="C177" s="52"/>
      <c r="D177" s="51"/>
      <c r="E177" s="51"/>
      <c r="F177" s="51"/>
      <c r="G177" s="52"/>
      <c r="H177" s="51"/>
      <c r="I177" s="51"/>
      <c r="J177" s="51"/>
      <c r="K177" s="51"/>
      <c r="L177" s="68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1"/>
    </row>
    <row r="178" spans="1:24" s="54" customFormat="1" x14ac:dyDescent="0.25">
      <c r="A178" s="51"/>
      <c r="B178" s="51"/>
      <c r="C178" s="52"/>
      <c r="D178" s="51"/>
      <c r="E178" s="51"/>
      <c r="F178" s="51"/>
      <c r="G178" s="52"/>
      <c r="H178" s="51"/>
      <c r="I178" s="51"/>
      <c r="J178" s="51"/>
      <c r="K178" s="51"/>
      <c r="L178" s="68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1"/>
    </row>
    <row r="179" spans="1:24" s="54" customFormat="1" x14ac:dyDescent="0.25">
      <c r="A179" s="51"/>
      <c r="B179" s="51"/>
      <c r="C179" s="52"/>
      <c r="D179" s="51"/>
      <c r="E179" s="51"/>
      <c r="F179" s="51"/>
      <c r="G179" s="52"/>
      <c r="H179" s="51"/>
      <c r="I179" s="51"/>
      <c r="J179" s="51"/>
      <c r="K179" s="51"/>
      <c r="L179" s="68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1"/>
    </row>
    <row r="180" spans="1:24" s="54" customFormat="1" x14ac:dyDescent="0.25">
      <c r="A180" s="51"/>
      <c r="B180" s="51"/>
      <c r="C180" s="52"/>
      <c r="D180" s="51"/>
      <c r="E180" s="51"/>
      <c r="F180" s="51"/>
      <c r="G180" s="52"/>
      <c r="H180" s="51"/>
      <c r="I180" s="51"/>
      <c r="J180" s="51"/>
      <c r="K180" s="51"/>
      <c r="L180" s="68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1"/>
    </row>
    <row r="181" spans="1:24" s="54" customFormat="1" x14ac:dyDescent="0.25">
      <c r="A181" s="51"/>
      <c r="B181" s="51"/>
      <c r="C181" s="52"/>
      <c r="D181" s="51"/>
      <c r="E181" s="51"/>
      <c r="F181" s="51"/>
      <c r="G181" s="52"/>
      <c r="H181" s="51"/>
      <c r="I181" s="51"/>
      <c r="J181" s="51"/>
      <c r="K181" s="51"/>
      <c r="L181" s="68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1"/>
    </row>
    <row r="182" spans="1:24" s="54" customFormat="1" x14ac:dyDescent="0.25">
      <c r="A182" s="51"/>
      <c r="B182" s="51"/>
      <c r="C182" s="52"/>
      <c r="D182" s="51"/>
      <c r="E182" s="51"/>
      <c r="F182" s="51"/>
      <c r="G182" s="52"/>
      <c r="H182" s="51"/>
      <c r="I182" s="51"/>
      <c r="J182" s="51"/>
      <c r="K182" s="51"/>
      <c r="L182" s="68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1"/>
    </row>
    <row r="183" spans="1:24" s="54" customFormat="1" x14ac:dyDescent="0.25">
      <c r="A183" s="51"/>
      <c r="B183" s="51"/>
      <c r="C183" s="52"/>
      <c r="D183" s="51"/>
      <c r="E183" s="51"/>
      <c r="F183" s="51"/>
      <c r="G183" s="52"/>
      <c r="H183" s="51"/>
      <c r="I183" s="51"/>
      <c r="J183" s="51"/>
      <c r="K183" s="51"/>
      <c r="L183" s="68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1"/>
    </row>
    <row r="184" spans="1:24" s="54" customFormat="1" x14ac:dyDescent="0.25">
      <c r="A184" s="51"/>
      <c r="B184" s="51"/>
      <c r="C184" s="52"/>
      <c r="D184" s="51"/>
      <c r="E184" s="51"/>
      <c r="F184" s="51"/>
      <c r="G184" s="52"/>
      <c r="H184" s="51"/>
      <c r="I184" s="51"/>
      <c r="J184" s="51"/>
      <c r="K184" s="51"/>
      <c r="L184" s="68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1"/>
    </row>
    <row r="185" spans="1:24" s="54" customFormat="1" x14ac:dyDescent="0.25">
      <c r="A185" s="51"/>
      <c r="B185" s="51"/>
      <c r="C185" s="52"/>
      <c r="D185" s="51"/>
      <c r="E185" s="51"/>
      <c r="F185" s="51"/>
      <c r="G185" s="52"/>
      <c r="H185" s="51"/>
      <c r="I185" s="51"/>
      <c r="J185" s="51"/>
      <c r="K185" s="51"/>
      <c r="L185" s="68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1"/>
    </row>
    <row r="186" spans="1:24" s="54" customFormat="1" x14ac:dyDescent="0.25">
      <c r="A186" s="51"/>
      <c r="B186" s="51"/>
      <c r="C186" s="52"/>
      <c r="D186" s="51"/>
      <c r="E186" s="51"/>
      <c r="F186" s="51"/>
      <c r="G186" s="52"/>
      <c r="H186" s="51"/>
      <c r="I186" s="51"/>
      <c r="J186" s="51"/>
      <c r="K186" s="51"/>
      <c r="L186" s="68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1"/>
    </row>
    <row r="187" spans="1:24" s="54" customFormat="1" x14ac:dyDescent="0.25">
      <c r="A187" s="51"/>
      <c r="B187" s="51"/>
      <c r="C187" s="52"/>
      <c r="D187" s="51"/>
      <c r="E187" s="51"/>
      <c r="F187" s="51"/>
      <c r="G187" s="52"/>
      <c r="H187" s="51"/>
      <c r="I187" s="51"/>
      <c r="J187" s="51"/>
      <c r="K187" s="51"/>
      <c r="L187" s="68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1"/>
    </row>
    <row r="188" spans="1:24" s="54" customFormat="1" x14ac:dyDescent="0.25">
      <c r="A188" s="51"/>
      <c r="B188" s="51"/>
      <c r="C188" s="52"/>
      <c r="D188" s="51"/>
      <c r="E188" s="51"/>
      <c r="F188" s="51"/>
      <c r="G188" s="52"/>
      <c r="H188" s="51"/>
      <c r="I188" s="51"/>
      <c r="J188" s="51"/>
      <c r="K188" s="51"/>
      <c r="L188" s="68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1"/>
    </row>
    <row r="189" spans="1:24" s="54" customFormat="1" x14ac:dyDescent="0.25">
      <c r="A189" s="51"/>
      <c r="B189" s="51"/>
      <c r="C189" s="52"/>
      <c r="D189" s="51"/>
      <c r="E189" s="51"/>
      <c r="F189" s="51"/>
      <c r="G189" s="52"/>
      <c r="H189" s="51"/>
      <c r="I189" s="51"/>
      <c r="J189" s="51"/>
      <c r="K189" s="51"/>
      <c r="L189" s="68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1"/>
    </row>
    <row r="190" spans="1:24" s="54" customFormat="1" x14ac:dyDescent="0.25">
      <c r="A190" s="51"/>
      <c r="B190" s="51"/>
      <c r="C190" s="52"/>
      <c r="D190" s="51"/>
      <c r="E190" s="51"/>
      <c r="F190" s="51"/>
      <c r="G190" s="52"/>
      <c r="H190" s="51"/>
      <c r="I190" s="51"/>
      <c r="J190" s="51"/>
      <c r="K190" s="51"/>
      <c r="L190" s="68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1"/>
    </row>
    <row r="191" spans="1:24" s="54" customFormat="1" x14ac:dyDescent="0.25">
      <c r="A191" s="51"/>
      <c r="B191" s="51"/>
      <c r="C191" s="52"/>
      <c r="D191" s="51"/>
      <c r="E191" s="51"/>
      <c r="F191" s="51"/>
      <c r="G191" s="52"/>
      <c r="H191" s="51"/>
      <c r="I191" s="51"/>
      <c r="J191" s="51"/>
      <c r="K191" s="51"/>
      <c r="L191" s="68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1"/>
    </row>
    <row r="192" spans="1:24" s="54" customFormat="1" x14ac:dyDescent="0.25">
      <c r="A192" s="51"/>
      <c r="B192" s="51"/>
      <c r="C192" s="52"/>
      <c r="D192" s="51"/>
      <c r="E192" s="51"/>
      <c r="F192" s="51"/>
      <c r="G192" s="52"/>
      <c r="H192" s="51"/>
      <c r="I192" s="51"/>
      <c r="J192" s="51"/>
      <c r="K192" s="51"/>
      <c r="L192" s="68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1"/>
    </row>
    <row r="193" spans="1:24" s="54" customFormat="1" x14ac:dyDescent="0.25">
      <c r="A193" s="51"/>
      <c r="B193" s="51"/>
      <c r="C193" s="52"/>
      <c r="D193" s="51"/>
      <c r="E193" s="51"/>
      <c r="F193" s="51"/>
      <c r="G193" s="52"/>
      <c r="H193" s="51"/>
      <c r="I193" s="51"/>
      <c r="J193" s="51"/>
      <c r="K193" s="51"/>
      <c r="L193" s="68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1"/>
    </row>
    <row r="194" spans="1:24" s="54" customFormat="1" x14ac:dyDescent="0.25">
      <c r="A194" s="51"/>
      <c r="B194" s="51"/>
      <c r="C194" s="52"/>
      <c r="D194" s="51"/>
      <c r="E194" s="51"/>
      <c r="F194" s="51"/>
      <c r="G194" s="52"/>
      <c r="H194" s="51"/>
      <c r="I194" s="51"/>
      <c r="J194" s="51"/>
      <c r="K194" s="51"/>
      <c r="L194" s="68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1"/>
    </row>
    <row r="195" spans="1:24" s="54" customFormat="1" x14ac:dyDescent="0.25">
      <c r="A195" s="51"/>
      <c r="B195" s="51"/>
      <c r="C195" s="52"/>
      <c r="D195" s="51"/>
      <c r="E195" s="51"/>
      <c r="F195" s="51"/>
      <c r="G195" s="52"/>
      <c r="H195" s="51"/>
      <c r="I195" s="51"/>
      <c r="J195" s="51"/>
      <c r="K195" s="51"/>
      <c r="L195" s="68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1"/>
    </row>
    <row r="196" spans="1:24" s="54" customFormat="1" x14ac:dyDescent="0.25">
      <c r="A196" s="51"/>
      <c r="B196" s="51"/>
      <c r="C196" s="52"/>
      <c r="D196" s="51"/>
      <c r="E196" s="51"/>
      <c r="F196" s="51"/>
      <c r="G196" s="52"/>
      <c r="H196" s="51"/>
      <c r="I196" s="51"/>
      <c r="J196" s="51"/>
      <c r="K196" s="51"/>
      <c r="L196" s="68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1"/>
    </row>
    <row r="197" spans="1:24" s="54" customFormat="1" x14ac:dyDescent="0.25">
      <c r="A197" s="51"/>
      <c r="B197" s="51"/>
      <c r="C197" s="52"/>
      <c r="D197" s="51"/>
      <c r="E197" s="51"/>
      <c r="F197" s="51"/>
      <c r="G197" s="52"/>
      <c r="H197" s="51"/>
      <c r="I197" s="51"/>
      <c r="J197" s="51"/>
      <c r="K197" s="51"/>
      <c r="L197" s="68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1"/>
    </row>
    <row r="198" spans="1:24" s="54" customFormat="1" x14ac:dyDescent="0.25">
      <c r="A198" s="51"/>
      <c r="B198" s="51"/>
      <c r="C198" s="52"/>
      <c r="D198" s="51"/>
      <c r="E198" s="51"/>
      <c r="F198" s="51"/>
      <c r="G198" s="52"/>
      <c r="H198" s="51"/>
      <c r="I198" s="51"/>
      <c r="J198" s="51"/>
      <c r="K198" s="51"/>
      <c r="L198" s="68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1"/>
    </row>
    <row r="199" spans="1:24" s="54" customFormat="1" x14ac:dyDescent="0.25">
      <c r="A199" s="51"/>
      <c r="B199" s="51"/>
      <c r="C199" s="52"/>
      <c r="D199" s="51"/>
      <c r="E199" s="51"/>
      <c r="F199" s="51"/>
      <c r="G199" s="52"/>
      <c r="H199" s="51"/>
      <c r="I199" s="51"/>
      <c r="J199" s="51"/>
      <c r="K199" s="51"/>
      <c r="L199" s="68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1"/>
    </row>
    <row r="200" spans="1:24" s="54" customFormat="1" x14ac:dyDescent="0.25">
      <c r="A200" s="51"/>
      <c r="B200" s="51"/>
      <c r="C200" s="52"/>
      <c r="D200" s="51"/>
      <c r="E200" s="51"/>
      <c r="F200" s="51"/>
      <c r="G200" s="52"/>
      <c r="H200" s="51"/>
      <c r="I200" s="51"/>
      <c r="J200" s="51"/>
      <c r="K200" s="51"/>
      <c r="L200" s="68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1"/>
    </row>
    <row r="201" spans="1:24" s="54" customFormat="1" x14ac:dyDescent="0.25">
      <c r="A201" s="51"/>
      <c r="B201" s="51"/>
      <c r="C201" s="52"/>
      <c r="D201" s="51"/>
      <c r="E201" s="51"/>
      <c r="F201" s="51"/>
      <c r="G201" s="52"/>
      <c r="H201" s="51"/>
      <c r="I201" s="51"/>
      <c r="J201" s="51"/>
      <c r="K201" s="51"/>
      <c r="L201" s="68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1"/>
    </row>
    <row r="202" spans="1:24" s="54" customFormat="1" x14ac:dyDescent="0.25">
      <c r="A202" s="51"/>
      <c r="B202" s="51"/>
      <c r="C202" s="52"/>
      <c r="D202" s="51"/>
      <c r="E202" s="51"/>
      <c r="F202" s="51"/>
      <c r="G202" s="52"/>
      <c r="H202" s="51"/>
      <c r="I202" s="51"/>
      <c r="J202" s="51"/>
      <c r="K202" s="51"/>
      <c r="L202" s="68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1"/>
    </row>
    <row r="203" spans="1:24" s="54" customFormat="1" x14ac:dyDescent="0.25">
      <c r="A203" s="51"/>
      <c r="B203" s="51"/>
      <c r="C203" s="52"/>
      <c r="D203" s="51"/>
      <c r="E203" s="51"/>
      <c r="F203" s="51"/>
      <c r="G203" s="52"/>
      <c r="H203" s="51"/>
      <c r="I203" s="51"/>
      <c r="J203" s="51"/>
      <c r="K203" s="51"/>
      <c r="L203" s="68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1"/>
    </row>
    <row r="204" spans="1:24" s="54" customFormat="1" x14ac:dyDescent="0.25">
      <c r="A204" s="51"/>
      <c r="B204" s="51"/>
      <c r="C204" s="52"/>
      <c r="D204" s="51"/>
      <c r="E204" s="51"/>
      <c r="F204" s="51"/>
      <c r="G204" s="52"/>
      <c r="H204" s="51"/>
      <c r="I204" s="51"/>
      <c r="J204" s="51"/>
      <c r="K204" s="51"/>
      <c r="L204" s="68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1"/>
    </row>
    <row r="205" spans="1:24" s="54" customFormat="1" x14ac:dyDescent="0.25">
      <c r="A205" s="51"/>
      <c r="B205" s="51"/>
      <c r="C205" s="52"/>
      <c r="D205" s="51"/>
      <c r="E205" s="51"/>
      <c r="F205" s="51"/>
      <c r="G205" s="52"/>
      <c r="H205" s="51"/>
      <c r="I205" s="51"/>
      <c r="J205" s="51"/>
      <c r="K205" s="51"/>
      <c r="L205" s="68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1"/>
    </row>
    <row r="206" spans="1:24" s="54" customFormat="1" x14ac:dyDescent="0.25">
      <c r="A206" s="51"/>
      <c r="B206" s="51"/>
      <c r="C206" s="52"/>
      <c r="D206" s="51"/>
      <c r="E206" s="51"/>
      <c r="F206" s="51"/>
      <c r="G206" s="52"/>
      <c r="H206" s="51"/>
      <c r="I206" s="51"/>
      <c r="J206" s="51"/>
      <c r="K206" s="51"/>
      <c r="L206" s="68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1"/>
    </row>
    <row r="207" spans="1:24" s="54" customFormat="1" x14ac:dyDescent="0.25">
      <c r="A207" s="51"/>
      <c r="B207" s="51"/>
      <c r="C207" s="52"/>
      <c r="D207" s="51"/>
      <c r="E207" s="51"/>
      <c r="F207" s="51"/>
      <c r="G207" s="52"/>
      <c r="H207" s="51"/>
      <c r="I207" s="51"/>
      <c r="J207" s="51"/>
      <c r="K207" s="51"/>
      <c r="L207" s="68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1"/>
    </row>
    <row r="208" spans="1:24" s="54" customFormat="1" x14ac:dyDescent="0.25">
      <c r="A208" s="51"/>
      <c r="B208" s="51"/>
      <c r="C208" s="52"/>
      <c r="D208" s="51"/>
      <c r="E208" s="51"/>
      <c r="F208" s="51"/>
      <c r="G208" s="52"/>
      <c r="H208" s="51"/>
      <c r="I208" s="51"/>
      <c r="J208" s="51"/>
      <c r="K208" s="51"/>
      <c r="L208" s="68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1"/>
    </row>
    <row r="209" spans="1:24" s="54" customFormat="1" x14ac:dyDescent="0.25">
      <c r="A209" s="51"/>
      <c r="B209" s="51"/>
      <c r="C209" s="52"/>
      <c r="D209" s="51"/>
      <c r="E209" s="51"/>
      <c r="F209" s="51"/>
      <c r="G209" s="52"/>
      <c r="H209" s="51"/>
      <c r="I209" s="51"/>
      <c r="J209" s="51"/>
      <c r="K209" s="51"/>
      <c r="L209" s="68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1"/>
    </row>
    <row r="210" spans="1:24" s="54" customFormat="1" x14ac:dyDescent="0.25">
      <c r="A210" s="51"/>
      <c r="B210" s="51"/>
      <c r="C210" s="52"/>
      <c r="D210" s="51"/>
      <c r="E210" s="51"/>
      <c r="F210" s="51"/>
      <c r="G210" s="52"/>
      <c r="H210" s="51"/>
      <c r="I210" s="51"/>
      <c r="J210" s="51"/>
      <c r="K210" s="51"/>
      <c r="L210" s="68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1"/>
    </row>
    <row r="211" spans="1:24" s="54" customFormat="1" x14ac:dyDescent="0.25">
      <c r="A211" s="51"/>
      <c r="B211" s="51"/>
      <c r="C211" s="52"/>
      <c r="D211" s="51"/>
      <c r="E211" s="51"/>
      <c r="F211" s="51"/>
      <c r="G211" s="52"/>
      <c r="H211" s="51"/>
      <c r="I211" s="51"/>
      <c r="J211" s="51"/>
      <c r="K211" s="51"/>
      <c r="L211" s="68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1"/>
    </row>
    <row r="212" spans="1:24" s="54" customFormat="1" x14ac:dyDescent="0.25">
      <c r="A212" s="51"/>
      <c r="B212" s="51"/>
      <c r="C212" s="52"/>
      <c r="D212" s="51"/>
      <c r="E212" s="51"/>
      <c r="F212" s="51"/>
      <c r="G212" s="52"/>
      <c r="H212" s="51"/>
      <c r="I212" s="51"/>
      <c r="J212" s="51"/>
      <c r="K212" s="51"/>
      <c r="L212" s="68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1"/>
    </row>
    <row r="213" spans="1:24" s="54" customFormat="1" x14ac:dyDescent="0.25">
      <c r="A213" s="51"/>
      <c r="B213" s="51"/>
      <c r="C213" s="52"/>
      <c r="D213" s="51"/>
      <c r="E213" s="51"/>
      <c r="F213" s="51"/>
      <c r="G213" s="52"/>
      <c r="H213" s="51"/>
      <c r="I213" s="51"/>
      <c r="J213" s="51"/>
      <c r="K213" s="51"/>
      <c r="L213" s="68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1"/>
    </row>
    <row r="214" spans="1:24" s="54" customFormat="1" x14ac:dyDescent="0.25">
      <c r="A214" s="51"/>
      <c r="B214" s="51"/>
      <c r="C214" s="52"/>
      <c r="D214" s="51"/>
      <c r="E214" s="51"/>
      <c r="F214" s="51"/>
      <c r="G214" s="52"/>
      <c r="H214" s="51"/>
      <c r="I214" s="51"/>
      <c r="J214" s="51"/>
      <c r="K214" s="51"/>
      <c r="L214" s="68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1"/>
    </row>
    <row r="215" spans="1:24" s="54" customFormat="1" x14ac:dyDescent="0.25">
      <c r="A215" s="51"/>
      <c r="B215" s="51"/>
      <c r="C215" s="52"/>
      <c r="D215" s="51"/>
      <c r="E215" s="51"/>
      <c r="F215" s="51"/>
      <c r="G215" s="52"/>
      <c r="H215" s="51"/>
      <c r="I215" s="51"/>
      <c r="J215" s="51"/>
      <c r="K215" s="51"/>
      <c r="L215" s="68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1"/>
    </row>
    <row r="216" spans="1:24" s="54" customFormat="1" x14ac:dyDescent="0.25">
      <c r="A216" s="51"/>
      <c r="B216" s="51"/>
      <c r="C216" s="52"/>
      <c r="D216" s="51"/>
      <c r="E216" s="51"/>
      <c r="F216" s="51"/>
      <c r="G216" s="52"/>
      <c r="H216" s="51"/>
      <c r="I216" s="51"/>
      <c r="J216" s="51"/>
      <c r="K216" s="51"/>
      <c r="L216" s="68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1"/>
    </row>
    <row r="217" spans="1:24" s="54" customFormat="1" x14ac:dyDescent="0.25">
      <c r="A217" s="51"/>
      <c r="B217" s="51"/>
      <c r="C217" s="52"/>
      <c r="D217" s="51"/>
      <c r="E217" s="51"/>
      <c r="F217" s="51"/>
      <c r="G217" s="52"/>
      <c r="H217" s="51"/>
      <c r="I217" s="51"/>
      <c r="J217" s="51"/>
      <c r="K217" s="51"/>
      <c r="L217" s="68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1"/>
    </row>
    <row r="218" spans="1:24" s="54" customFormat="1" x14ac:dyDescent="0.25">
      <c r="A218" s="51"/>
      <c r="B218" s="51"/>
      <c r="C218" s="52"/>
      <c r="D218" s="51"/>
      <c r="E218" s="51"/>
      <c r="F218" s="51"/>
      <c r="G218" s="52"/>
      <c r="H218" s="51"/>
      <c r="I218" s="51"/>
      <c r="J218" s="51"/>
      <c r="K218" s="51"/>
      <c r="L218" s="68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1"/>
    </row>
    <row r="219" spans="1:24" s="54" customFormat="1" x14ac:dyDescent="0.25">
      <c r="A219" s="51"/>
      <c r="B219" s="51"/>
      <c r="C219" s="52"/>
      <c r="D219" s="51"/>
      <c r="E219" s="51"/>
      <c r="F219" s="51"/>
      <c r="G219" s="52"/>
      <c r="H219" s="51"/>
      <c r="I219" s="51"/>
      <c r="J219" s="51"/>
      <c r="K219" s="51"/>
      <c r="L219" s="68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1"/>
    </row>
    <row r="220" spans="1:24" s="54" customFormat="1" x14ac:dyDescent="0.25">
      <c r="A220" s="51"/>
      <c r="B220" s="51"/>
      <c r="C220" s="52"/>
      <c r="D220" s="51"/>
      <c r="E220" s="51"/>
      <c r="F220" s="51"/>
      <c r="G220" s="52"/>
      <c r="H220" s="51"/>
      <c r="I220" s="51"/>
      <c r="J220" s="51"/>
      <c r="K220" s="51"/>
      <c r="L220" s="68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1"/>
    </row>
    <row r="221" spans="1:24" s="54" customFormat="1" x14ac:dyDescent="0.25">
      <c r="A221" s="51"/>
      <c r="B221" s="51"/>
      <c r="C221" s="52"/>
      <c r="D221" s="51"/>
      <c r="E221" s="51"/>
      <c r="F221" s="51"/>
      <c r="G221" s="52"/>
      <c r="H221" s="51"/>
      <c r="I221" s="51"/>
      <c r="J221" s="51"/>
      <c r="K221" s="51"/>
      <c r="L221" s="68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1"/>
    </row>
    <row r="222" spans="1:24" s="54" customFormat="1" x14ac:dyDescent="0.25">
      <c r="A222" s="51"/>
      <c r="B222" s="51"/>
      <c r="C222" s="52"/>
      <c r="D222" s="51"/>
      <c r="E222" s="51"/>
      <c r="F222" s="51"/>
      <c r="G222" s="52"/>
      <c r="H222" s="51"/>
      <c r="I222" s="51"/>
      <c r="J222" s="51"/>
      <c r="K222" s="51"/>
      <c r="L222" s="68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1"/>
    </row>
    <row r="223" spans="1:24" s="54" customFormat="1" x14ac:dyDescent="0.25">
      <c r="A223" s="51"/>
      <c r="B223" s="51"/>
      <c r="C223" s="52"/>
      <c r="D223" s="51"/>
      <c r="E223" s="51"/>
      <c r="F223" s="51"/>
      <c r="G223" s="52"/>
      <c r="H223" s="51"/>
      <c r="I223" s="51"/>
      <c r="J223" s="51"/>
      <c r="K223" s="51"/>
      <c r="L223" s="68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1"/>
    </row>
    <row r="224" spans="1:24" s="54" customFormat="1" x14ac:dyDescent="0.25">
      <c r="A224" s="51"/>
      <c r="B224" s="51"/>
      <c r="C224" s="52"/>
      <c r="D224" s="51"/>
      <c r="E224" s="51"/>
      <c r="F224" s="51"/>
      <c r="G224" s="52"/>
      <c r="H224" s="51"/>
      <c r="I224" s="51"/>
      <c r="J224" s="51"/>
      <c r="K224" s="51"/>
      <c r="L224" s="68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1"/>
    </row>
    <row r="225" spans="1:24" s="54" customFormat="1" x14ac:dyDescent="0.25">
      <c r="A225" s="51"/>
      <c r="B225" s="51"/>
      <c r="C225" s="52"/>
      <c r="D225" s="51"/>
      <c r="E225" s="51"/>
      <c r="F225" s="51"/>
      <c r="G225" s="52"/>
      <c r="H225" s="51"/>
      <c r="I225" s="51"/>
      <c r="J225" s="51"/>
      <c r="K225" s="51"/>
      <c r="L225" s="68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1"/>
    </row>
    <row r="226" spans="1:24" s="54" customFormat="1" x14ac:dyDescent="0.25">
      <c r="A226" s="51"/>
      <c r="B226" s="51"/>
      <c r="C226" s="52"/>
      <c r="D226" s="51"/>
      <c r="E226" s="51"/>
      <c r="F226" s="51"/>
      <c r="G226" s="52"/>
      <c r="H226" s="51"/>
      <c r="I226" s="51"/>
      <c r="J226" s="51"/>
      <c r="K226" s="51"/>
      <c r="L226" s="68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1"/>
    </row>
    <row r="227" spans="1:24" s="54" customFormat="1" x14ac:dyDescent="0.25">
      <c r="A227" s="51"/>
      <c r="B227" s="51"/>
      <c r="C227" s="52"/>
      <c r="D227" s="51"/>
      <c r="E227" s="51"/>
      <c r="F227" s="51"/>
      <c r="G227" s="52"/>
      <c r="H227" s="51"/>
      <c r="I227" s="51"/>
      <c r="J227" s="51"/>
      <c r="K227" s="51"/>
      <c r="L227" s="68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1"/>
    </row>
    <row r="228" spans="1:24" s="54" customFormat="1" x14ac:dyDescent="0.25">
      <c r="A228" s="51"/>
      <c r="B228" s="51"/>
      <c r="C228" s="52"/>
      <c r="D228" s="51"/>
      <c r="E228" s="51"/>
      <c r="F228" s="51"/>
      <c r="G228" s="52"/>
      <c r="H228" s="51"/>
      <c r="I228" s="51"/>
      <c r="J228" s="51"/>
      <c r="K228" s="51"/>
      <c r="L228" s="68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1"/>
    </row>
    <row r="229" spans="1:24" s="54" customFormat="1" x14ac:dyDescent="0.25">
      <c r="A229" s="51"/>
      <c r="B229" s="51"/>
      <c r="C229" s="52"/>
      <c r="D229" s="51"/>
      <c r="E229" s="51"/>
      <c r="F229" s="51"/>
      <c r="G229" s="52"/>
      <c r="H229" s="51"/>
      <c r="I229" s="51"/>
      <c r="J229" s="51"/>
      <c r="K229" s="51"/>
      <c r="L229" s="68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1"/>
    </row>
    <row r="230" spans="1:24" s="54" customFormat="1" x14ac:dyDescent="0.25">
      <c r="A230" s="51"/>
      <c r="B230" s="51"/>
      <c r="C230" s="52"/>
      <c r="D230" s="51"/>
      <c r="E230" s="51"/>
      <c r="F230" s="51"/>
      <c r="G230" s="52"/>
      <c r="H230" s="51"/>
      <c r="I230" s="51"/>
      <c r="J230" s="51"/>
      <c r="K230" s="51"/>
      <c r="L230" s="68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1"/>
    </row>
    <row r="231" spans="1:24" s="54" customFormat="1" x14ac:dyDescent="0.25">
      <c r="A231" s="51"/>
      <c r="B231" s="51"/>
      <c r="C231" s="52"/>
      <c r="D231" s="51"/>
      <c r="E231" s="51"/>
      <c r="F231" s="51"/>
      <c r="G231" s="52"/>
      <c r="H231" s="51"/>
      <c r="I231" s="51"/>
      <c r="J231" s="51"/>
      <c r="K231" s="51"/>
      <c r="L231" s="68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1"/>
    </row>
    <row r="232" spans="1:24" s="54" customFormat="1" x14ac:dyDescent="0.25">
      <c r="A232" s="51"/>
      <c r="B232" s="51"/>
      <c r="C232" s="52"/>
      <c r="D232" s="51"/>
      <c r="E232" s="51"/>
      <c r="F232" s="51"/>
      <c r="G232" s="52"/>
      <c r="H232" s="51"/>
      <c r="I232" s="51"/>
      <c r="J232" s="51"/>
      <c r="K232" s="51"/>
      <c r="L232" s="68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1"/>
    </row>
    <row r="233" spans="1:24" s="54" customFormat="1" x14ac:dyDescent="0.25">
      <c r="A233" s="51"/>
      <c r="B233" s="51"/>
      <c r="C233" s="52"/>
      <c r="D233" s="51"/>
      <c r="E233" s="51"/>
      <c r="F233" s="51"/>
      <c r="G233" s="52"/>
      <c r="H233" s="51"/>
      <c r="I233" s="51"/>
      <c r="J233" s="51"/>
      <c r="K233" s="51"/>
      <c r="L233" s="68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1"/>
    </row>
    <row r="234" spans="1:24" s="54" customFormat="1" x14ac:dyDescent="0.25">
      <c r="A234" s="51"/>
      <c r="B234" s="51"/>
      <c r="C234" s="52"/>
      <c r="D234" s="51"/>
      <c r="E234" s="51"/>
      <c r="F234" s="51"/>
      <c r="G234" s="52"/>
      <c r="H234" s="51"/>
      <c r="I234" s="51"/>
      <c r="J234" s="51"/>
      <c r="K234" s="51"/>
      <c r="L234" s="68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1"/>
    </row>
    <row r="235" spans="1:24" s="54" customFormat="1" x14ac:dyDescent="0.25">
      <c r="A235" s="51"/>
      <c r="B235" s="51"/>
      <c r="C235" s="52"/>
      <c r="D235" s="51"/>
      <c r="E235" s="51"/>
      <c r="F235" s="51"/>
      <c r="G235" s="52"/>
      <c r="H235" s="51"/>
      <c r="I235" s="51"/>
      <c r="J235" s="51"/>
      <c r="K235" s="51"/>
      <c r="L235" s="68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1"/>
    </row>
    <row r="236" spans="1:24" s="54" customFormat="1" x14ac:dyDescent="0.25">
      <c r="A236" s="51"/>
      <c r="B236" s="51"/>
      <c r="C236" s="52"/>
      <c r="D236" s="51"/>
      <c r="E236" s="51"/>
      <c r="F236" s="51"/>
      <c r="G236" s="52"/>
      <c r="H236" s="51"/>
      <c r="I236" s="51"/>
      <c r="J236" s="51"/>
      <c r="K236" s="51"/>
      <c r="L236" s="68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1"/>
    </row>
    <row r="237" spans="1:24" s="54" customFormat="1" x14ac:dyDescent="0.25">
      <c r="A237" s="51"/>
      <c r="B237" s="51"/>
      <c r="C237" s="52"/>
      <c r="D237" s="51"/>
      <c r="E237" s="51"/>
      <c r="F237" s="51"/>
      <c r="G237" s="52"/>
      <c r="H237" s="51"/>
      <c r="I237" s="51"/>
      <c r="J237" s="51"/>
      <c r="K237" s="51"/>
      <c r="L237" s="68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1"/>
    </row>
    <row r="238" spans="1:24" s="54" customFormat="1" x14ac:dyDescent="0.25">
      <c r="A238" s="51"/>
      <c r="B238" s="51"/>
      <c r="C238" s="52"/>
      <c r="D238" s="51"/>
      <c r="E238" s="51"/>
      <c r="F238" s="51"/>
      <c r="G238" s="52"/>
      <c r="H238" s="51"/>
      <c r="I238" s="51"/>
      <c r="J238" s="51"/>
      <c r="K238" s="51"/>
      <c r="L238" s="68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1"/>
    </row>
    <row r="239" spans="1:24" s="54" customFormat="1" x14ac:dyDescent="0.25">
      <c r="A239" s="51"/>
      <c r="B239" s="51"/>
      <c r="C239" s="52"/>
      <c r="D239" s="51"/>
      <c r="E239" s="51"/>
      <c r="F239" s="51"/>
      <c r="G239" s="52"/>
      <c r="H239" s="51"/>
      <c r="I239" s="51"/>
      <c r="J239" s="51"/>
      <c r="K239" s="51"/>
      <c r="L239" s="68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1"/>
    </row>
    <row r="240" spans="1:24" s="54" customFormat="1" x14ac:dyDescent="0.25">
      <c r="A240" s="51"/>
      <c r="B240" s="51"/>
      <c r="C240" s="52"/>
      <c r="D240" s="51"/>
      <c r="E240" s="51"/>
      <c r="F240" s="51"/>
      <c r="G240" s="52"/>
      <c r="H240" s="51"/>
      <c r="I240" s="51"/>
      <c r="J240" s="51"/>
      <c r="K240" s="51"/>
      <c r="L240" s="68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1"/>
    </row>
    <row r="241" spans="1:24" s="54" customFormat="1" x14ac:dyDescent="0.25">
      <c r="A241" s="51"/>
      <c r="B241" s="51"/>
      <c r="C241" s="52"/>
      <c r="D241" s="51"/>
      <c r="E241" s="51"/>
      <c r="F241" s="51"/>
      <c r="G241" s="52"/>
      <c r="H241" s="51"/>
      <c r="I241" s="51"/>
      <c r="J241" s="51"/>
      <c r="K241" s="51"/>
      <c r="L241" s="68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1"/>
    </row>
    <row r="242" spans="1:24" s="54" customFormat="1" x14ac:dyDescent="0.25">
      <c r="A242" s="51"/>
      <c r="B242" s="51"/>
      <c r="C242" s="52"/>
      <c r="D242" s="51"/>
      <c r="E242" s="51"/>
      <c r="F242" s="51"/>
      <c r="G242" s="52"/>
      <c r="H242" s="51"/>
      <c r="I242" s="51"/>
      <c r="J242" s="51"/>
      <c r="K242" s="51"/>
      <c r="L242" s="68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1"/>
    </row>
    <row r="243" spans="1:24" s="54" customFormat="1" x14ac:dyDescent="0.25">
      <c r="A243" s="51"/>
      <c r="B243" s="51"/>
      <c r="C243" s="52"/>
      <c r="D243" s="51"/>
      <c r="E243" s="51"/>
      <c r="F243" s="51"/>
      <c r="G243" s="52"/>
      <c r="H243" s="51"/>
      <c r="I243" s="51"/>
      <c r="J243" s="51"/>
      <c r="K243" s="51"/>
      <c r="L243" s="68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1"/>
    </row>
    <row r="244" spans="1:24" s="54" customFormat="1" x14ac:dyDescent="0.25">
      <c r="A244" s="51"/>
      <c r="B244" s="51"/>
      <c r="C244" s="52"/>
      <c r="D244" s="51"/>
      <c r="E244" s="51"/>
      <c r="F244" s="51"/>
      <c r="G244" s="52"/>
      <c r="H244" s="51"/>
      <c r="I244" s="51"/>
      <c r="J244" s="51"/>
      <c r="K244" s="51"/>
      <c r="L244" s="68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1"/>
    </row>
    <row r="245" spans="1:24" s="54" customFormat="1" x14ac:dyDescent="0.25">
      <c r="A245" s="51"/>
      <c r="B245" s="51"/>
      <c r="C245" s="52"/>
      <c r="D245" s="51"/>
      <c r="E245" s="51"/>
      <c r="F245" s="51"/>
      <c r="G245" s="52"/>
      <c r="H245" s="51"/>
      <c r="I245" s="51"/>
      <c r="J245" s="51"/>
      <c r="K245" s="51"/>
      <c r="L245" s="68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1"/>
    </row>
    <row r="246" spans="1:24" s="54" customFormat="1" x14ac:dyDescent="0.25">
      <c r="A246" s="51"/>
      <c r="B246" s="51"/>
      <c r="C246" s="52"/>
      <c r="D246" s="51"/>
      <c r="E246" s="51"/>
      <c r="F246" s="51"/>
      <c r="G246" s="52"/>
      <c r="H246" s="51"/>
      <c r="I246" s="51"/>
      <c r="J246" s="51"/>
      <c r="K246" s="51"/>
      <c r="L246" s="68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1"/>
    </row>
    <row r="247" spans="1:24" s="54" customFormat="1" x14ac:dyDescent="0.25">
      <c r="A247" s="51"/>
      <c r="B247" s="51"/>
      <c r="C247" s="52"/>
      <c r="D247" s="51"/>
      <c r="E247" s="51"/>
      <c r="F247" s="51"/>
      <c r="G247" s="52"/>
      <c r="H247" s="51"/>
      <c r="I247" s="51"/>
      <c r="J247" s="51"/>
      <c r="K247" s="51"/>
      <c r="L247" s="68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1"/>
    </row>
    <row r="248" spans="1:24" s="54" customFormat="1" x14ac:dyDescent="0.25">
      <c r="A248" s="51"/>
      <c r="B248" s="51"/>
      <c r="C248" s="52"/>
      <c r="D248" s="51"/>
      <c r="E248" s="51"/>
      <c r="F248" s="51"/>
      <c r="G248" s="52"/>
      <c r="H248" s="51"/>
      <c r="I248" s="51"/>
      <c r="J248" s="51"/>
      <c r="K248" s="51"/>
      <c r="L248" s="68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1"/>
    </row>
    <row r="249" spans="1:24" s="54" customFormat="1" x14ac:dyDescent="0.25">
      <c r="A249" s="51"/>
      <c r="B249" s="51"/>
      <c r="C249" s="52"/>
      <c r="D249" s="51"/>
      <c r="E249" s="51"/>
      <c r="F249" s="51"/>
      <c r="G249" s="52"/>
      <c r="H249" s="51"/>
      <c r="I249" s="51"/>
      <c r="J249" s="51"/>
      <c r="K249" s="51"/>
      <c r="L249" s="68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1"/>
    </row>
    <row r="250" spans="1:24" s="54" customFormat="1" x14ac:dyDescent="0.25">
      <c r="A250" s="51"/>
      <c r="B250" s="51"/>
      <c r="C250" s="52"/>
      <c r="D250" s="51"/>
      <c r="E250" s="51"/>
      <c r="F250" s="51"/>
      <c r="G250" s="52"/>
      <c r="H250" s="51"/>
      <c r="I250" s="51"/>
      <c r="J250" s="51"/>
      <c r="K250" s="51"/>
      <c r="L250" s="68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1"/>
    </row>
    <row r="251" spans="1:24" s="54" customFormat="1" x14ac:dyDescent="0.25">
      <c r="A251" s="51"/>
      <c r="B251" s="51"/>
      <c r="C251" s="52"/>
      <c r="D251" s="51"/>
      <c r="E251" s="51"/>
      <c r="F251" s="51"/>
      <c r="G251" s="52"/>
      <c r="H251" s="51"/>
      <c r="I251" s="51"/>
      <c r="J251" s="51"/>
      <c r="K251" s="51"/>
      <c r="L251" s="68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1"/>
    </row>
    <row r="252" spans="1:24" s="54" customFormat="1" x14ac:dyDescent="0.25">
      <c r="A252" s="51"/>
      <c r="B252" s="51"/>
      <c r="C252" s="52"/>
      <c r="D252" s="51"/>
      <c r="E252" s="51"/>
      <c r="F252" s="51"/>
      <c r="G252" s="52"/>
      <c r="H252" s="51"/>
      <c r="I252" s="51"/>
      <c r="J252" s="51"/>
      <c r="K252" s="51"/>
      <c r="L252" s="68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1"/>
    </row>
    <row r="253" spans="1:24" s="54" customFormat="1" x14ac:dyDescent="0.25">
      <c r="A253" s="51"/>
      <c r="B253" s="51"/>
      <c r="C253" s="52"/>
      <c r="D253" s="51"/>
      <c r="E253" s="51"/>
      <c r="F253" s="51"/>
      <c r="G253" s="52"/>
      <c r="H253" s="51"/>
      <c r="I253" s="51"/>
      <c r="J253" s="51"/>
      <c r="K253" s="51"/>
      <c r="L253" s="68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1"/>
    </row>
    <row r="254" spans="1:24" s="54" customFormat="1" x14ac:dyDescent="0.25">
      <c r="A254" s="51"/>
      <c r="B254" s="51"/>
      <c r="C254" s="52"/>
      <c r="D254" s="51"/>
      <c r="E254" s="51"/>
      <c r="F254" s="51"/>
      <c r="G254" s="52"/>
      <c r="H254" s="51"/>
      <c r="I254" s="51"/>
      <c r="J254" s="51"/>
      <c r="K254" s="51"/>
      <c r="L254" s="68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1"/>
    </row>
    <row r="255" spans="1:24" s="54" customFormat="1" x14ac:dyDescent="0.25">
      <c r="A255" s="51"/>
      <c r="B255" s="51"/>
      <c r="C255" s="52"/>
      <c r="D255" s="51"/>
      <c r="E255" s="51"/>
      <c r="F255" s="51"/>
      <c r="G255" s="52"/>
      <c r="H255" s="51"/>
      <c r="I255" s="51"/>
      <c r="J255" s="51"/>
      <c r="K255" s="51"/>
      <c r="L255" s="68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1"/>
    </row>
    <row r="256" spans="1:24" s="54" customFormat="1" x14ac:dyDescent="0.25">
      <c r="A256" s="51"/>
      <c r="B256" s="51"/>
      <c r="C256" s="52"/>
      <c r="D256" s="51"/>
      <c r="E256" s="51"/>
      <c r="F256" s="51"/>
      <c r="G256" s="52"/>
      <c r="H256" s="51"/>
      <c r="I256" s="51"/>
      <c r="J256" s="51"/>
      <c r="K256" s="51"/>
      <c r="L256" s="68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1"/>
    </row>
    <row r="257" spans="1:24" s="54" customFormat="1" x14ac:dyDescent="0.25">
      <c r="A257" s="51"/>
      <c r="B257" s="51"/>
      <c r="C257" s="52"/>
      <c r="D257" s="51"/>
      <c r="E257" s="51"/>
      <c r="F257" s="51"/>
      <c r="G257" s="52"/>
      <c r="H257" s="51"/>
      <c r="I257" s="51"/>
      <c r="J257" s="51"/>
      <c r="K257" s="51"/>
      <c r="L257" s="68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1"/>
    </row>
    <row r="258" spans="1:24" s="54" customFormat="1" x14ac:dyDescent="0.25">
      <c r="A258" s="51"/>
      <c r="B258" s="51"/>
      <c r="C258" s="52"/>
      <c r="D258" s="51"/>
      <c r="E258" s="51"/>
      <c r="F258" s="51"/>
      <c r="G258" s="52"/>
      <c r="H258" s="51"/>
      <c r="I258" s="51"/>
      <c r="J258" s="51"/>
      <c r="K258" s="51"/>
      <c r="L258" s="68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1"/>
    </row>
    <row r="259" spans="1:24" s="54" customFormat="1" x14ac:dyDescent="0.25">
      <c r="A259" s="51"/>
      <c r="B259" s="51"/>
      <c r="C259" s="52"/>
      <c r="D259" s="51"/>
      <c r="E259" s="51"/>
      <c r="F259" s="51"/>
      <c r="G259" s="52"/>
      <c r="H259" s="51"/>
      <c r="I259" s="51"/>
      <c r="J259" s="51"/>
      <c r="K259" s="51"/>
      <c r="L259" s="68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1"/>
    </row>
    <row r="260" spans="1:24" s="54" customFormat="1" x14ac:dyDescent="0.25">
      <c r="A260" s="51"/>
      <c r="B260" s="51"/>
      <c r="C260" s="52"/>
      <c r="D260" s="51"/>
      <c r="E260" s="51"/>
      <c r="F260" s="51"/>
      <c r="G260" s="52"/>
      <c r="H260" s="51"/>
      <c r="I260" s="51"/>
      <c r="J260" s="51"/>
      <c r="K260" s="51"/>
      <c r="L260" s="68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1"/>
    </row>
    <row r="261" spans="1:24" s="54" customFormat="1" x14ac:dyDescent="0.25">
      <c r="A261" s="51"/>
      <c r="B261" s="51"/>
      <c r="C261" s="52"/>
      <c r="D261" s="51"/>
      <c r="E261" s="51"/>
      <c r="F261" s="51"/>
      <c r="G261" s="52"/>
      <c r="H261" s="51"/>
      <c r="I261" s="51"/>
      <c r="J261" s="51"/>
      <c r="K261" s="51"/>
      <c r="L261" s="68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1"/>
    </row>
    <row r="262" spans="1:24" s="54" customFormat="1" x14ac:dyDescent="0.25">
      <c r="A262" s="51"/>
      <c r="B262" s="51"/>
      <c r="C262" s="52"/>
      <c r="D262" s="51"/>
      <c r="E262" s="51"/>
      <c r="F262" s="51"/>
      <c r="G262" s="52"/>
      <c r="H262" s="51"/>
      <c r="I262" s="51"/>
      <c r="J262" s="51"/>
      <c r="K262" s="51"/>
      <c r="L262" s="68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1"/>
    </row>
    <row r="263" spans="1:24" s="54" customFormat="1" x14ac:dyDescent="0.25">
      <c r="A263" s="51"/>
      <c r="B263" s="51"/>
      <c r="C263" s="52"/>
      <c r="D263" s="51"/>
      <c r="E263" s="51"/>
      <c r="F263" s="51"/>
      <c r="G263" s="52"/>
      <c r="H263" s="51"/>
      <c r="I263" s="51"/>
      <c r="J263" s="51"/>
      <c r="K263" s="51"/>
      <c r="L263" s="68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1"/>
    </row>
    <row r="264" spans="1:24" s="54" customFormat="1" x14ac:dyDescent="0.25">
      <c r="A264" s="51"/>
      <c r="B264" s="51"/>
      <c r="C264" s="52"/>
      <c r="D264" s="51"/>
      <c r="E264" s="51"/>
      <c r="F264" s="51"/>
      <c r="G264" s="52"/>
      <c r="H264" s="51"/>
      <c r="I264" s="51"/>
      <c r="J264" s="51"/>
      <c r="K264" s="51"/>
      <c r="L264" s="68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1"/>
    </row>
    <row r="265" spans="1:24" s="54" customFormat="1" x14ac:dyDescent="0.25">
      <c r="A265" s="51"/>
      <c r="B265" s="51"/>
      <c r="C265" s="52"/>
      <c r="D265" s="51"/>
      <c r="E265" s="51"/>
      <c r="F265" s="51"/>
      <c r="G265" s="52"/>
      <c r="H265" s="51"/>
      <c r="I265" s="51"/>
      <c r="J265" s="51"/>
      <c r="K265" s="51"/>
      <c r="L265" s="68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1"/>
    </row>
    <row r="266" spans="1:24" s="54" customFormat="1" x14ac:dyDescent="0.25">
      <c r="A266" s="51"/>
      <c r="B266" s="51"/>
      <c r="C266" s="52"/>
      <c r="D266" s="51"/>
      <c r="E266" s="51"/>
      <c r="F266" s="51"/>
      <c r="G266" s="52"/>
      <c r="H266" s="51"/>
      <c r="I266" s="51"/>
      <c r="J266" s="51"/>
      <c r="K266" s="51"/>
      <c r="L266" s="68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1"/>
    </row>
    <row r="267" spans="1:24" s="54" customFormat="1" x14ac:dyDescent="0.25">
      <c r="A267" s="51"/>
      <c r="B267" s="51"/>
      <c r="C267" s="52"/>
      <c r="D267" s="51"/>
      <c r="E267" s="51"/>
      <c r="F267" s="51"/>
      <c r="G267" s="52"/>
      <c r="H267" s="51"/>
      <c r="I267" s="51"/>
      <c r="J267" s="51"/>
      <c r="K267" s="51"/>
      <c r="L267" s="68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1"/>
    </row>
    <row r="268" spans="1:24" s="54" customFormat="1" x14ac:dyDescent="0.25">
      <c r="A268" s="51"/>
      <c r="B268" s="51"/>
      <c r="C268" s="52"/>
      <c r="D268" s="51"/>
      <c r="E268" s="51"/>
      <c r="F268" s="51"/>
      <c r="G268" s="52"/>
      <c r="H268" s="51"/>
      <c r="I268" s="51"/>
      <c r="J268" s="51"/>
      <c r="K268" s="51"/>
      <c r="L268" s="68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1"/>
    </row>
    <row r="269" spans="1:24" s="54" customFormat="1" x14ac:dyDescent="0.25">
      <c r="A269" s="51"/>
      <c r="B269" s="51"/>
      <c r="C269" s="52"/>
      <c r="D269" s="51"/>
      <c r="E269" s="51"/>
      <c r="F269" s="51"/>
      <c r="G269" s="52"/>
      <c r="H269" s="51"/>
      <c r="I269" s="51"/>
      <c r="J269" s="51"/>
      <c r="K269" s="51"/>
      <c r="L269" s="68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1"/>
    </row>
    <row r="270" spans="1:24" s="54" customFormat="1" x14ac:dyDescent="0.25">
      <c r="A270" s="51"/>
      <c r="B270" s="51"/>
      <c r="C270" s="52"/>
      <c r="D270" s="51"/>
      <c r="E270" s="51"/>
      <c r="F270" s="51"/>
      <c r="G270" s="52"/>
      <c r="H270" s="51"/>
      <c r="I270" s="51"/>
      <c r="J270" s="51"/>
      <c r="K270" s="51"/>
      <c r="L270" s="68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1"/>
    </row>
    <row r="271" spans="1:24" s="54" customFormat="1" x14ac:dyDescent="0.25">
      <c r="A271" s="51"/>
      <c r="B271" s="51"/>
      <c r="C271" s="52"/>
      <c r="D271" s="51"/>
      <c r="E271" s="51"/>
      <c r="F271" s="51"/>
      <c r="G271" s="52"/>
      <c r="H271" s="51"/>
      <c r="I271" s="51"/>
      <c r="J271" s="51"/>
      <c r="K271" s="51"/>
      <c r="L271" s="68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1"/>
    </row>
    <row r="272" spans="1:24" s="54" customFormat="1" x14ac:dyDescent="0.25">
      <c r="A272" s="51"/>
      <c r="B272" s="51"/>
      <c r="C272" s="52"/>
      <c r="D272" s="51"/>
      <c r="E272" s="51"/>
      <c r="F272" s="51"/>
      <c r="G272" s="52"/>
      <c r="H272" s="51"/>
      <c r="I272" s="51"/>
      <c r="J272" s="51"/>
      <c r="K272" s="51"/>
      <c r="L272" s="68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1"/>
    </row>
    <row r="273" spans="1:24" s="54" customFormat="1" x14ac:dyDescent="0.25">
      <c r="A273" s="51"/>
      <c r="B273" s="51"/>
      <c r="C273" s="52"/>
      <c r="D273" s="51"/>
      <c r="E273" s="51"/>
      <c r="F273" s="51"/>
      <c r="G273" s="52"/>
      <c r="H273" s="51"/>
      <c r="I273" s="51"/>
      <c r="J273" s="51"/>
      <c r="K273" s="51"/>
      <c r="L273" s="68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1"/>
    </row>
    <row r="274" spans="1:24" s="54" customFormat="1" x14ac:dyDescent="0.25">
      <c r="A274" s="51"/>
      <c r="B274" s="51"/>
      <c r="C274" s="52"/>
      <c r="D274" s="51"/>
      <c r="E274" s="51"/>
      <c r="F274" s="51"/>
      <c r="G274" s="52"/>
      <c r="H274" s="51"/>
      <c r="I274" s="51"/>
      <c r="J274" s="51"/>
      <c r="K274" s="51"/>
      <c r="L274" s="68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1"/>
    </row>
    <row r="275" spans="1:24" s="54" customFormat="1" x14ac:dyDescent="0.25">
      <c r="A275" s="51"/>
      <c r="B275" s="51"/>
      <c r="C275" s="52"/>
      <c r="D275" s="51"/>
      <c r="E275" s="51"/>
      <c r="F275" s="51"/>
      <c r="G275" s="52"/>
      <c r="H275" s="51"/>
      <c r="I275" s="51"/>
      <c r="J275" s="51"/>
      <c r="K275" s="51"/>
      <c r="L275" s="68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1"/>
    </row>
    <row r="276" spans="1:24" s="54" customFormat="1" x14ac:dyDescent="0.25">
      <c r="A276" s="51"/>
      <c r="B276" s="51"/>
      <c r="C276" s="52"/>
      <c r="D276" s="51"/>
      <c r="E276" s="51"/>
      <c r="F276" s="51"/>
      <c r="G276" s="52"/>
      <c r="H276" s="51"/>
      <c r="I276" s="51"/>
      <c r="J276" s="51"/>
      <c r="K276" s="51"/>
      <c r="L276" s="68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1"/>
    </row>
    <row r="277" spans="1:24" s="54" customFormat="1" x14ac:dyDescent="0.25">
      <c r="A277" s="51"/>
      <c r="B277" s="51"/>
      <c r="C277" s="52"/>
      <c r="D277" s="51"/>
      <c r="E277" s="51"/>
      <c r="F277" s="51"/>
      <c r="G277" s="52"/>
      <c r="H277" s="51"/>
      <c r="I277" s="51"/>
      <c r="J277" s="51"/>
      <c r="K277" s="51"/>
      <c r="L277" s="68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1"/>
    </row>
    <row r="278" spans="1:24" s="54" customFormat="1" x14ac:dyDescent="0.25">
      <c r="A278" s="51"/>
      <c r="B278" s="51"/>
      <c r="C278" s="52"/>
      <c r="D278" s="51"/>
      <c r="E278" s="51"/>
      <c r="F278" s="51"/>
      <c r="G278" s="52"/>
      <c r="H278" s="51"/>
      <c r="I278" s="51"/>
      <c r="J278" s="51"/>
      <c r="K278" s="51"/>
      <c r="L278" s="68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1"/>
    </row>
    <row r="279" spans="1:24" s="54" customFormat="1" x14ac:dyDescent="0.25">
      <c r="A279" s="51"/>
      <c r="B279" s="51"/>
      <c r="C279" s="52"/>
      <c r="D279" s="51"/>
      <c r="E279" s="51"/>
      <c r="F279" s="51"/>
      <c r="G279" s="52"/>
      <c r="H279" s="51"/>
      <c r="I279" s="51"/>
      <c r="J279" s="51"/>
      <c r="K279" s="51"/>
      <c r="L279" s="68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1"/>
    </row>
    <row r="280" spans="1:24" s="54" customFormat="1" x14ac:dyDescent="0.25">
      <c r="A280" s="51"/>
      <c r="B280" s="51"/>
      <c r="C280" s="52"/>
      <c r="D280" s="51"/>
      <c r="E280" s="51"/>
      <c r="F280" s="51"/>
      <c r="G280" s="52"/>
      <c r="H280" s="51"/>
      <c r="I280" s="51"/>
      <c r="J280" s="51"/>
      <c r="K280" s="51"/>
      <c r="L280" s="68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1"/>
    </row>
    <row r="281" spans="1:24" s="54" customFormat="1" x14ac:dyDescent="0.25">
      <c r="A281" s="51"/>
      <c r="B281" s="51"/>
      <c r="C281" s="52"/>
      <c r="D281" s="51"/>
      <c r="E281" s="51"/>
      <c r="F281" s="51"/>
      <c r="G281" s="52"/>
      <c r="H281" s="51"/>
      <c r="I281" s="51"/>
      <c r="J281" s="51"/>
      <c r="K281" s="51"/>
      <c r="L281" s="68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1"/>
    </row>
    <row r="282" spans="1:24" s="54" customFormat="1" x14ac:dyDescent="0.25">
      <c r="A282" s="51"/>
      <c r="B282" s="51"/>
      <c r="C282" s="52"/>
      <c r="D282" s="51"/>
      <c r="E282" s="51"/>
      <c r="F282" s="51"/>
      <c r="G282" s="52"/>
      <c r="H282" s="51"/>
      <c r="I282" s="51"/>
      <c r="J282" s="51"/>
      <c r="K282" s="51"/>
      <c r="L282" s="68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1"/>
    </row>
    <row r="283" spans="1:24" s="54" customFormat="1" x14ac:dyDescent="0.25">
      <c r="A283" s="51"/>
      <c r="B283" s="51"/>
      <c r="C283" s="52"/>
      <c r="D283" s="51"/>
      <c r="E283" s="51"/>
      <c r="F283" s="51"/>
      <c r="G283" s="52"/>
      <c r="H283" s="51"/>
      <c r="I283" s="51"/>
      <c r="J283" s="51"/>
      <c r="K283" s="51"/>
      <c r="L283" s="68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1"/>
    </row>
    <row r="284" spans="1:24" s="54" customFormat="1" x14ac:dyDescent="0.25">
      <c r="A284" s="51"/>
      <c r="B284" s="51"/>
      <c r="C284" s="52"/>
      <c r="D284" s="51"/>
      <c r="E284" s="51"/>
      <c r="F284" s="51"/>
      <c r="G284" s="52"/>
      <c r="H284" s="51"/>
      <c r="I284" s="51"/>
      <c r="J284" s="51"/>
      <c r="K284" s="51"/>
      <c r="L284" s="68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1"/>
    </row>
    <row r="285" spans="1:24" s="54" customFormat="1" x14ac:dyDescent="0.25">
      <c r="A285" s="51"/>
      <c r="B285" s="51"/>
      <c r="C285" s="52"/>
      <c r="D285" s="51"/>
      <c r="E285" s="51"/>
      <c r="F285" s="51"/>
      <c r="G285" s="52"/>
      <c r="H285" s="51"/>
      <c r="I285" s="51"/>
      <c r="J285" s="51"/>
      <c r="K285" s="51"/>
      <c r="L285" s="68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1"/>
    </row>
    <row r="286" spans="1:24" s="54" customFormat="1" x14ac:dyDescent="0.25">
      <c r="A286" s="51"/>
      <c r="B286" s="51"/>
      <c r="C286" s="52"/>
      <c r="D286" s="51"/>
      <c r="E286" s="51"/>
      <c r="F286" s="51"/>
      <c r="G286" s="52"/>
      <c r="H286" s="51"/>
      <c r="I286" s="51"/>
      <c r="J286" s="51"/>
      <c r="K286" s="51"/>
      <c r="L286" s="68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1"/>
    </row>
    <row r="287" spans="1:24" s="54" customFormat="1" x14ac:dyDescent="0.25">
      <c r="A287" s="51"/>
      <c r="B287" s="51"/>
      <c r="C287" s="52"/>
      <c r="D287" s="51"/>
      <c r="E287" s="51"/>
      <c r="F287" s="51"/>
      <c r="G287" s="52"/>
      <c r="H287" s="51"/>
      <c r="I287" s="51"/>
      <c r="J287" s="51"/>
      <c r="K287" s="51"/>
      <c r="L287" s="68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1"/>
    </row>
    <row r="288" spans="1:24" s="54" customFormat="1" x14ac:dyDescent="0.25">
      <c r="A288" s="51"/>
      <c r="B288" s="51"/>
      <c r="C288" s="52"/>
      <c r="D288" s="51"/>
      <c r="E288" s="51"/>
      <c r="F288" s="51"/>
      <c r="G288" s="52"/>
      <c r="H288" s="51"/>
      <c r="I288" s="51"/>
      <c r="J288" s="51"/>
      <c r="K288" s="51"/>
      <c r="L288" s="68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1"/>
    </row>
    <row r="289" spans="1:24" s="54" customFormat="1" x14ac:dyDescent="0.25">
      <c r="A289" s="51"/>
      <c r="B289" s="51"/>
      <c r="C289" s="52"/>
      <c r="D289" s="51"/>
      <c r="E289" s="51"/>
      <c r="F289" s="51"/>
      <c r="G289" s="52"/>
      <c r="H289" s="51"/>
      <c r="I289" s="51"/>
      <c r="J289" s="51"/>
      <c r="K289" s="51"/>
      <c r="L289" s="68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1"/>
    </row>
    <row r="290" spans="1:24" s="54" customFormat="1" x14ac:dyDescent="0.25">
      <c r="A290" s="51"/>
      <c r="B290" s="51"/>
      <c r="C290" s="52"/>
      <c r="D290" s="51"/>
      <c r="E290" s="51"/>
      <c r="F290" s="51"/>
      <c r="G290" s="52"/>
      <c r="H290" s="51"/>
      <c r="I290" s="51"/>
      <c r="J290" s="51"/>
      <c r="K290" s="51"/>
      <c r="L290" s="68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1"/>
    </row>
    <row r="291" spans="1:24" s="54" customFormat="1" x14ac:dyDescent="0.25">
      <c r="A291" s="51"/>
      <c r="B291" s="51"/>
      <c r="C291" s="52"/>
      <c r="D291" s="51"/>
      <c r="E291" s="51"/>
      <c r="F291" s="51"/>
      <c r="G291" s="52"/>
      <c r="H291" s="51"/>
      <c r="I291" s="51"/>
      <c r="J291" s="51"/>
      <c r="K291" s="51"/>
      <c r="L291" s="68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1"/>
    </row>
    <row r="292" spans="1:24" s="54" customFormat="1" x14ac:dyDescent="0.25">
      <c r="A292" s="51"/>
      <c r="B292" s="51"/>
      <c r="C292" s="52"/>
      <c r="D292" s="51"/>
      <c r="E292" s="51"/>
      <c r="F292" s="51"/>
      <c r="G292" s="52"/>
      <c r="H292" s="51"/>
      <c r="I292" s="51"/>
      <c r="J292" s="51"/>
      <c r="K292" s="51"/>
      <c r="L292" s="68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1"/>
    </row>
    <row r="293" spans="1:24" s="54" customFormat="1" x14ac:dyDescent="0.25">
      <c r="A293" s="51"/>
      <c r="B293" s="51"/>
      <c r="C293" s="52"/>
      <c r="D293" s="51"/>
      <c r="E293" s="51"/>
      <c r="F293" s="51"/>
      <c r="G293" s="52"/>
      <c r="H293" s="51"/>
      <c r="I293" s="51"/>
      <c r="J293" s="51"/>
      <c r="K293" s="51"/>
      <c r="L293" s="68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1"/>
    </row>
    <row r="294" spans="1:24" s="54" customFormat="1" x14ac:dyDescent="0.25">
      <c r="A294" s="51"/>
      <c r="B294" s="51"/>
      <c r="C294" s="52"/>
      <c r="D294" s="51"/>
      <c r="E294" s="51"/>
      <c r="F294" s="51"/>
      <c r="G294" s="52"/>
      <c r="H294" s="51"/>
      <c r="I294" s="51"/>
      <c r="J294" s="51"/>
      <c r="K294" s="51"/>
      <c r="L294" s="68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1"/>
    </row>
    <row r="295" spans="1:24" s="54" customFormat="1" x14ac:dyDescent="0.25">
      <c r="A295" s="51"/>
      <c r="B295" s="51"/>
      <c r="C295" s="52"/>
      <c r="D295" s="51"/>
      <c r="E295" s="51"/>
      <c r="F295" s="51"/>
      <c r="G295" s="52"/>
      <c r="H295" s="51"/>
      <c r="I295" s="51"/>
      <c r="J295" s="51"/>
      <c r="K295" s="51"/>
      <c r="L295" s="68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1"/>
    </row>
    <row r="296" spans="1:24" s="54" customFormat="1" x14ac:dyDescent="0.25">
      <c r="A296" s="51"/>
      <c r="B296" s="51"/>
      <c r="C296" s="52"/>
      <c r="D296" s="51"/>
      <c r="E296" s="51"/>
      <c r="F296" s="51"/>
      <c r="G296" s="52"/>
      <c r="H296" s="51"/>
      <c r="I296" s="51"/>
      <c r="J296" s="51"/>
      <c r="K296" s="51"/>
      <c r="L296" s="68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1"/>
    </row>
    <row r="297" spans="1:24" s="54" customFormat="1" x14ac:dyDescent="0.25">
      <c r="A297" s="51"/>
      <c r="B297" s="51"/>
      <c r="C297" s="52"/>
      <c r="D297" s="51"/>
      <c r="E297" s="51"/>
      <c r="F297" s="51"/>
      <c r="G297" s="52"/>
      <c r="H297" s="51"/>
      <c r="I297" s="51"/>
      <c r="J297" s="51"/>
      <c r="K297" s="51"/>
      <c r="L297" s="68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1"/>
    </row>
    <row r="298" spans="1:24" s="54" customFormat="1" x14ac:dyDescent="0.25">
      <c r="A298" s="51"/>
      <c r="B298" s="51"/>
      <c r="C298" s="52"/>
      <c r="D298" s="51"/>
      <c r="E298" s="51"/>
      <c r="F298" s="51"/>
      <c r="G298" s="52"/>
      <c r="H298" s="51"/>
      <c r="I298" s="51"/>
      <c r="J298" s="51"/>
      <c r="K298" s="51"/>
      <c r="L298" s="68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1"/>
    </row>
    <row r="299" spans="1:24" s="54" customFormat="1" x14ac:dyDescent="0.25">
      <c r="A299" s="51"/>
      <c r="B299" s="51"/>
      <c r="C299" s="52"/>
      <c r="D299" s="51"/>
      <c r="E299" s="51"/>
      <c r="F299" s="51"/>
      <c r="G299" s="52"/>
      <c r="H299" s="51"/>
      <c r="I299" s="51"/>
      <c r="J299" s="51"/>
      <c r="K299" s="51"/>
      <c r="L299" s="68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1"/>
    </row>
    <row r="300" spans="1:24" s="54" customFormat="1" x14ac:dyDescent="0.25">
      <c r="A300" s="51"/>
      <c r="B300" s="51"/>
      <c r="C300" s="52"/>
      <c r="D300" s="51"/>
      <c r="E300" s="51"/>
      <c r="F300" s="51"/>
      <c r="G300" s="52"/>
      <c r="H300" s="51"/>
      <c r="I300" s="51"/>
      <c r="J300" s="51"/>
      <c r="K300" s="51"/>
      <c r="L300" s="68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1"/>
    </row>
    <row r="301" spans="1:24" s="54" customFormat="1" x14ac:dyDescent="0.25">
      <c r="A301" s="51"/>
      <c r="B301" s="51"/>
      <c r="C301" s="52"/>
      <c r="D301" s="51"/>
      <c r="E301" s="51"/>
      <c r="F301" s="51"/>
      <c r="G301" s="52"/>
      <c r="H301" s="51"/>
      <c r="I301" s="51"/>
      <c r="J301" s="51"/>
      <c r="K301" s="51"/>
      <c r="L301" s="68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1"/>
    </row>
    <row r="302" spans="1:24" s="54" customFormat="1" x14ac:dyDescent="0.25">
      <c r="A302" s="51"/>
      <c r="B302" s="51"/>
      <c r="C302" s="52"/>
      <c r="D302" s="51"/>
      <c r="E302" s="51"/>
      <c r="F302" s="51"/>
      <c r="G302" s="52"/>
      <c r="H302" s="51"/>
      <c r="I302" s="51"/>
      <c r="J302" s="51"/>
      <c r="K302" s="51"/>
      <c r="L302" s="68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1"/>
    </row>
    <row r="303" spans="1:24" s="54" customFormat="1" x14ac:dyDescent="0.25">
      <c r="A303" s="51"/>
      <c r="B303" s="51"/>
      <c r="C303" s="52"/>
      <c r="D303" s="51"/>
      <c r="E303" s="51"/>
      <c r="F303" s="51"/>
      <c r="G303" s="52"/>
      <c r="H303" s="51"/>
      <c r="I303" s="51"/>
      <c r="J303" s="51"/>
      <c r="K303" s="51"/>
      <c r="L303" s="68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1"/>
    </row>
    <row r="304" spans="1:24" s="54" customFormat="1" x14ac:dyDescent="0.25">
      <c r="A304" s="51"/>
      <c r="B304" s="51"/>
      <c r="C304" s="52"/>
      <c r="D304" s="51"/>
      <c r="E304" s="51"/>
      <c r="F304" s="51"/>
      <c r="G304" s="52"/>
      <c r="H304" s="51"/>
      <c r="I304" s="51"/>
      <c r="J304" s="51"/>
      <c r="K304" s="51"/>
      <c r="L304" s="68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1"/>
    </row>
    <row r="305" spans="1:24" s="54" customFormat="1" x14ac:dyDescent="0.25">
      <c r="A305" s="51"/>
      <c r="B305" s="51"/>
      <c r="C305" s="52"/>
      <c r="D305" s="51"/>
      <c r="E305" s="51"/>
      <c r="F305" s="51"/>
      <c r="G305" s="52"/>
      <c r="H305" s="51"/>
      <c r="I305" s="51"/>
      <c r="J305" s="51"/>
      <c r="K305" s="51"/>
      <c r="L305" s="68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1"/>
    </row>
    <row r="306" spans="1:24" s="54" customFormat="1" x14ac:dyDescent="0.25">
      <c r="A306" s="51"/>
      <c r="B306" s="51"/>
      <c r="C306" s="52"/>
      <c r="D306" s="51"/>
      <c r="E306" s="51"/>
      <c r="F306" s="51"/>
      <c r="G306" s="52"/>
      <c r="H306" s="51"/>
      <c r="I306" s="51"/>
      <c r="J306" s="51"/>
      <c r="K306" s="51"/>
      <c r="L306" s="68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1"/>
    </row>
    <row r="307" spans="1:24" s="54" customFormat="1" x14ac:dyDescent="0.25">
      <c r="A307" s="51"/>
      <c r="B307" s="51"/>
      <c r="C307" s="52"/>
      <c r="D307" s="51"/>
      <c r="E307" s="51"/>
      <c r="F307" s="51"/>
      <c r="G307" s="52"/>
      <c r="H307" s="51"/>
      <c r="I307" s="51"/>
      <c r="J307" s="51"/>
      <c r="K307" s="51"/>
      <c r="L307" s="68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1"/>
    </row>
    <row r="308" spans="1:24" s="54" customFormat="1" x14ac:dyDescent="0.25">
      <c r="A308" s="51"/>
      <c r="B308" s="51"/>
      <c r="C308" s="52"/>
      <c r="D308" s="51"/>
      <c r="E308" s="51"/>
      <c r="F308" s="51"/>
      <c r="G308" s="52"/>
      <c r="H308" s="51"/>
      <c r="I308" s="51"/>
      <c r="J308" s="51"/>
      <c r="K308" s="51"/>
      <c r="L308" s="68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1"/>
    </row>
    <row r="309" spans="1:24" s="54" customFormat="1" x14ac:dyDescent="0.25">
      <c r="A309" s="51"/>
      <c r="B309" s="51"/>
      <c r="C309" s="52"/>
      <c r="D309" s="51"/>
      <c r="E309" s="51"/>
      <c r="F309" s="51"/>
      <c r="G309" s="52"/>
      <c r="H309" s="51"/>
      <c r="I309" s="51"/>
      <c r="J309" s="51"/>
      <c r="K309" s="51"/>
      <c r="L309" s="68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1"/>
    </row>
    <row r="310" spans="1:24" s="54" customFormat="1" x14ac:dyDescent="0.25">
      <c r="A310" s="51"/>
      <c r="B310" s="51"/>
      <c r="C310" s="52"/>
      <c r="D310" s="51"/>
      <c r="E310" s="51"/>
      <c r="F310" s="51"/>
      <c r="G310" s="52"/>
      <c r="H310" s="51"/>
      <c r="I310" s="51"/>
      <c r="J310" s="51"/>
      <c r="K310" s="51"/>
      <c r="L310" s="68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1"/>
    </row>
    <row r="311" spans="1:24" s="54" customFormat="1" x14ac:dyDescent="0.25">
      <c r="A311" s="51"/>
      <c r="B311" s="51"/>
      <c r="C311" s="52"/>
      <c r="D311" s="51"/>
      <c r="E311" s="51"/>
      <c r="F311" s="51"/>
      <c r="G311" s="52"/>
      <c r="H311" s="51"/>
      <c r="I311" s="51"/>
      <c r="J311" s="51"/>
      <c r="K311" s="51"/>
      <c r="L311" s="68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1"/>
    </row>
    <row r="312" spans="1:24" s="54" customFormat="1" x14ac:dyDescent="0.25">
      <c r="A312" s="51"/>
      <c r="B312" s="51"/>
      <c r="C312" s="52"/>
      <c r="D312" s="51"/>
      <c r="E312" s="51"/>
      <c r="F312" s="51"/>
      <c r="G312" s="52"/>
      <c r="H312" s="51"/>
      <c r="I312" s="51"/>
      <c r="J312" s="51"/>
      <c r="K312" s="51"/>
      <c r="L312" s="68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1"/>
    </row>
    <row r="313" spans="1:24" s="54" customFormat="1" x14ac:dyDescent="0.25">
      <c r="A313" s="51"/>
      <c r="B313" s="51"/>
      <c r="C313" s="52"/>
      <c r="D313" s="51"/>
      <c r="E313" s="51"/>
      <c r="F313" s="51"/>
      <c r="G313" s="52"/>
      <c r="H313" s="51"/>
      <c r="I313" s="51"/>
      <c r="J313" s="51"/>
      <c r="K313" s="51"/>
      <c r="L313" s="68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1"/>
    </row>
    <row r="314" spans="1:24" s="54" customFormat="1" x14ac:dyDescent="0.25">
      <c r="A314" s="51"/>
      <c r="B314" s="51"/>
      <c r="C314" s="52"/>
      <c r="D314" s="51"/>
      <c r="E314" s="51"/>
      <c r="F314" s="51"/>
      <c r="G314" s="52"/>
      <c r="H314" s="51"/>
      <c r="I314" s="51"/>
      <c r="J314" s="51"/>
      <c r="K314" s="51"/>
      <c r="L314" s="68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1"/>
    </row>
    <row r="315" spans="1:24" s="54" customFormat="1" x14ac:dyDescent="0.25">
      <c r="A315" s="51"/>
      <c r="B315" s="51"/>
      <c r="C315" s="52"/>
      <c r="D315" s="51"/>
      <c r="E315" s="51"/>
      <c r="F315" s="51"/>
      <c r="G315" s="52"/>
      <c r="H315" s="51"/>
      <c r="I315" s="51"/>
      <c r="J315" s="51"/>
      <c r="K315" s="51"/>
      <c r="L315" s="68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1"/>
    </row>
    <row r="316" spans="1:24" s="54" customFormat="1" x14ac:dyDescent="0.25">
      <c r="A316" s="51"/>
      <c r="B316" s="51"/>
      <c r="C316" s="52"/>
      <c r="D316" s="51"/>
      <c r="E316" s="51"/>
      <c r="F316" s="51"/>
      <c r="G316" s="52"/>
      <c r="H316" s="51"/>
      <c r="I316" s="51"/>
      <c r="J316" s="51"/>
      <c r="K316" s="51"/>
      <c r="L316" s="68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1"/>
    </row>
    <row r="317" spans="1:24" s="54" customFormat="1" x14ac:dyDescent="0.25">
      <c r="A317" s="51"/>
      <c r="B317" s="51"/>
      <c r="C317" s="52"/>
      <c r="D317" s="51"/>
      <c r="E317" s="51"/>
      <c r="F317" s="51"/>
      <c r="G317" s="52"/>
      <c r="H317" s="51"/>
      <c r="I317" s="51"/>
      <c r="J317" s="51"/>
      <c r="K317" s="51"/>
      <c r="L317" s="68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1"/>
    </row>
    <row r="318" spans="1:24" s="54" customFormat="1" x14ac:dyDescent="0.25">
      <c r="A318" s="51"/>
      <c r="B318" s="51"/>
      <c r="C318" s="52"/>
      <c r="D318" s="51"/>
      <c r="E318" s="51"/>
      <c r="F318" s="51"/>
      <c r="G318" s="52"/>
      <c r="H318" s="51"/>
      <c r="I318" s="51"/>
      <c r="J318" s="51"/>
      <c r="K318" s="51"/>
      <c r="L318" s="68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1"/>
    </row>
    <row r="319" spans="1:24" s="54" customFormat="1" x14ac:dyDescent="0.25">
      <c r="A319" s="51"/>
      <c r="B319" s="51"/>
      <c r="C319" s="52"/>
      <c r="D319" s="51"/>
      <c r="E319" s="51"/>
      <c r="F319" s="51"/>
      <c r="G319" s="52"/>
      <c r="H319" s="51"/>
      <c r="I319" s="51"/>
      <c r="J319" s="51"/>
      <c r="K319" s="51"/>
      <c r="L319" s="68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1"/>
    </row>
    <row r="320" spans="1:24" s="54" customFormat="1" x14ac:dyDescent="0.25">
      <c r="A320" s="51"/>
      <c r="B320" s="51"/>
      <c r="C320" s="52"/>
      <c r="D320" s="51"/>
      <c r="E320" s="51"/>
      <c r="F320" s="51"/>
      <c r="G320" s="52"/>
      <c r="H320" s="51"/>
      <c r="I320" s="51"/>
      <c r="J320" s="51"/>
      <c r="K320" s="51"/>
      <c r="L320" s="68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1"/>
    </row>
    <row r="321" spans="1:24" s="54" customFormat="1" x14ac:dyDescent="0.25">
      <c r="A321" s="51"/>
      <c r="B321" s="51"/>
      <c r="C321" s="52"/>
      <c r="D321" s="51"/>
      <c r="E321" s="51"/>
      <c r="F321" s="51"/>
      <c r="G321" s="52"/>
      <c r="H321" s="51"/>
      <c r="I321" s="51"/>
      <c r="J321" s="51"/>
      <c r="K321" s="51"/>
      <c r="L321" s="68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1"/>
    </row>
    <row r="322" spans="1:24" s="54" customFormat="1" x14ac:dyDescent="0.25">
      <c r="A322" s="51"/>
      <c r="B322" s="51"/>
      <c r="C322" s="52"/>
      <c r="D322" s="51"/>
      <c r="E322" s="51"/>
      <c r="F322" s="51"/>
      <c r="G322" s="52"/>
      <c r="H322" s="51"/>
      <c r="I322" s="51"/>
      <c r="J322" s="51"/>
      <c r="K322" s="51"/>
      <c r="L322" s="68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1"/>
    </row>
    <row r="323" spans="1:24" s="54" customFormat="1" x14ac:dyDescent="0.25">
      <c r="A323" s="51"/>
      <c r="B323" s="51"/>
      <c r="C323" s="52"/>
      <c r="D323" s="51"/>
      <c r="E323" s="51"/>
      <c r="F323" s="51"/>
      <c r="G323" s="52"/>
      <c r="H323" s="51"/>
      <c r="I323" s="51"/>
      <c r="J323" s="51"/>
      <c r="K323" s="51"/>
      <c r="L323" s="68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1"/>
    </row>
    <row r="324" spans="1:24" s="54" customFormat="1" x14ac:dyDescent="0.25">
      <c r="A324" s="51"/>
      <c r="B324" s="51"/>
      <c r="C324" s="52"/>
      <c r="D324" s="51"/>
      <c r="E324" s="51"/>
      <c r="F324" s="51"/>
      <c r="G324" s="52"/>
      <c r="H324" s="51"/>
      <c r="I324" s="51"/>
      <c r="J324" s="51"/>
      <c r="K324" s="51"/>
      <c r="L324" s="68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1"/>
    </row>
    <row r="325" spans="1:24" s="54" customFormat="1" x14ac:dyDescent="0.25">
      <c r="A325" s="51"/>
      <c r="B325" s="51"/>
      <c r="C325" s="52"/>
      <c r="D325" s="51"/>
      <c r="E325" s="51"/>
      <c r="F325" s="51"/>
      <c r="G325" s="52"/>
      <c r="H325" s="51"/>
      <c r="I325" s="51"/>
      <c r="J325" s="51"/>
      <c r="K325" s="51"/>
      <c r="L325" s="68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1"/>
    </row>
    <row r="326" spans="1:24" s="54" customFormat="1" x14ac:dyDescent="0.25">
      <c r="A326" s="51"/>
      <c r="B326" s="51"/>
      <c r="C326" s="52"/>
      <c r="D326" s="51"/>
      <c r="E326" s="51"/>
      <c r="F326" s="51"/>
      <c r="G326" s="52"/>
      <c r="H326" s="51"/>
      <c r="I326" s="51"/>
      <c r="J326" s="51"/>
      <c r="K326" s="51"/>
      <c r="L326" s="68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1"/>
    </row>
    <row r="327" spans="1:24" s="54" customFormat="1" x14ac:dyDescent="0.25">
      <c r="A327" s="51"/>
      <c r="B327" s="51"/>
      <c r="C327" s="52"/>
      <c r="D327" s="51"/>
      <c r="E327" s="51"/>
      <c r="F327" s="51"/>
      <c r="G327" s="52"/>
      <c r="H327" s="51"/>
      <c r="I327" s="51"/>
      <c r="J327" s="51"/>
      <c r="K327" s="51"/>
      <c r="L327" s="68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1"/>
    </row>
    <row r="328" spans="1:24" s="54" customFormat="1" x14ac:dyDescent="0.25">
      <c r="A328" s="51"/>
      <c r="B328" s="51"/>
      <c r="C328" s="52"/>
      <c r="D328" s="51"/>
      <c r="E328" s="51"/>
      <c r="F328" s="51"/>
      <c r="G328" s="52"/>
      <c r="H328" s="51"/>
      <c r="I328" s="51"/>
      <c r="J328" s="51"/>
      <c r="K328" s="51"/>
      <c r="L328" s="68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1"/>
    </row>
    <row r="329" spans="1:24" s="54" customFormat="1" x14ac:dyDescent="0.25">
      <c r="A329" s="51"/>
      <c r="B329" s="51"/>
      <c r="C329" s="52"/>
      <c r="D329" s="51"/>
      <c r="E329" s="51"/>
      <c r="F329" s="51"/>
      <c r="G329" s="52"/>
      <c r="H329" s="51"/>
      <c r="I329" s="51"/>
      <c r="J329" s="51"/>
      <c r="K329" s="51"/>
      <c r="L329" s="68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1"/>
    </row>
    <row r="330" spans="1:24" s="54" customFormat="1" x14ac:dyDescent="0.25">
      <c r="A330" s="51"/>
      <c r="B330" s="51"/>
      <c r="C330" s="52"/>
      <c r="D330" s="51"/>
      <c r="E330" s="51"/>
      <c r="F330" s="51"/>
      <c r="G330" s="52"/>
      <c r="H330" s="51"/>
      <c r="I330" s="51"/>
      <c r="J330" s="51"/>
      <c r="K330" s="51"/>
      <c r="L330" s="68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1"/>
    </row>
    <row r="331" spans="1:24" s="54" customFormat="1" x14ac:dyDescent="0.25">
      <c r="A331" s="51"/>
      <c r="B331" s="51"/>
      <c r="C331" s="52"/>
      <c r="D331" s="51"/>
      <c r="E331" s="51"/>
      <c r="F331" s="51"/>
      <c r="G331" s="52"/>
      <c r="H331" s="51"/>
      <c r="I331" s="51"/>
      <c r="J331" s="51"/>
      <c r="K331" s="51"/>
      <c r="L331" s="68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1"/>
    </row>
    <row r="332" spans="1:24" s="54" customFormat="1" x14ac:dyDescent="0.25">
      <c r="A332" s="51"/>
      <c r="B332" s="51"/>
      <c r="C332" s="52"/>
      <c r="D332" s="51"/>
      <c r="E332" s="51"/>
      <c r="F332" s="51"/>
      <c r="G332" s="52"/>
      <c r="H332" s="51"/>
      <c r="I332" s="51"/>
      <c r="J332" s="51"/>
      <c r="K332" s="51"/>
      <c r="L332" s="68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1"/>
    </row>
    <row r="333" spans="1:24" s="54" customFormat="1" x14ac:dyDescent="0.25">
      <c r="A333" s="51"/>
      <c r="B333" s="51"/>
      <c r="C333" s="52"/>
      <c r="D333" s="51"/>
      <c r="E333" s="51"/>
      <c r="F333" s="51"/>
      <c r="G333" s="52"/>
      <c r="H333" s="51"/>
      <c r="I333" s="51"/>
      <c r="J333" s="51"/>
      <c r="K333" s="51"/>
      <c r="L333" s="68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1"/>
    </row>
    <row r="334" spans="1:24" s="54" customFormat="1" x14ac:dyDescent="0.25">
      <c r="A334" s="51"/>
      <c r="B334" s="51"/>
      <c r="C334" s="52"/>
      <c r="D334" s="51"/>
      <c r="E334" s="51"/>
      <c r="F334" s="51"/>
      <c r="G334" s="52"/>
      <c r="H334" s="51"/>
      <c r="I334" s="51"/>
      <c r="J334" s="51"/>
      <c r="K334" s="51"/>
      <c r="L334" s="68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1"/>
    </row>
    <row r="335" spans="1:24" s="54" customFormat="1" x14ac:dyDescent="0.25">
      <c r="A335" s="51"/>
      <c r="B335" s="51"/>
      <c r="C335" s="52"/>
      <c r="D335" s="51"/>
      <c r="E335" s="51"/>
      <c r="F335" s="51"/>
      <c r="G335" s="52"/>
      <c r="H335" s="51"/>
      <c r="I335" s="51"/>
      <c r="J335" s="51"/>
      <c r="K335" s="51"/>
      <c r="L335" s="68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1"/>
    </row>
    <row r="336" spans="1:24" s="54" customFormat="1" x14ac:dyDescent="0.25">
      <c r="A336" s="51"/>
      <c r="B336" s="51"/>
      <c r="C336" s="52"/>
      <c r="D336" s="51"/>
      <c r="E336" s="51"/>
      <c r="F336" s="51"/>
      <c r="G336" s="52"/>
      <c r="H336" s="51"/>
      <c r="I336" s="51"/>
      <c r="J336" s="51"/>
      <c r="K336" s="51"/>
      <c r="L336" s="68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1"/>
    </row>
    <row r="337" spans="1:24" s="54" customFormat="1" x14ac:dyDescent="0.25">
      <c r="A337" s="51"/>
      <c r="B337" s="51"/>
      <c r="C337" s="52"/>
      <c r="D337" s="51"/>
      <c r="E337" s="51"/>
      <c r="F337" s="51"/>
      <c r="G337" s="52"/>
      <c r="H337" s="51"/>
      <c r="I337" s="51"/>
      <c r="J337" s="51"/>
      <c r="K337" s="51"/>
      <c r="L337" s="68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1"/>
    </row>
    <row r="338" spans="1:24" s="54" customFormat="1" x14ac:dyDescent="0.25">
      <c r="A338" s="51"/>
      <c r="B338" s="51"/>
      <c r="C338" s="52"/>
      <c r="D338" s="51"/>
      <c r="E338" s="51"/>
      <c r="F338" s="51"/>
      <c r="G338" s="52"/>
      <c r="H338" s="51"/>
      <c r="I338" s="51"/>
      <c r="J338" s="51"/>
      <c r="K338" s="51"/>
      <c r="L338" s="68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1"/>
    </row>
    <row r="339" spans="1:24" s="54" customFormat="1" x14ac:dyDescent="0.25">
      <c r="A339" s="51"/>
      <c r="B339" s="51"/>
      <c r="C339" s="52"/>
      <c r="D339" s="51"/>
      <c r="E339" s="51"/>
      <c r="F339" s="51"/>
      <c r="G339" s="52"/>
      <c r="H339" s="51"/>
      <c r="I339" s="51"/>
      <c r="J339" s="51"/>
      <c r="K339" s="51"/>
      <c r="L339" s="68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1"/>
    </row>
    <row r="340" spans="1:24" s="54" customFormat="1" x14ac:dyDescent="0.25">
      <c r="A340" s="51"/>
      <c r="B340" s="51"/>
      <c r="C340" s="52"/>
      <c r="D340" s="51"/>
      <c r="E340" s="51"/>
      <c r="F340" s="51"/>
      <c r="G340" s="52"/>
      <c r="H340" s="51"/>
      <c r="I340" s="51"/>
      <c r="J340" s="51"/>
      <c r="K340" s="51"/>
      <c r="L340" s="68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1"/>
    </row>
    <row r="341" spans="1:24" s="54" customFormat="1" x14ac:dyDescent="0.25">
      <c r="A341" s="51"/>
      <c r="B341" s="51"/>
      <c r="C341" s="52"/>
      <c r="D341" s="51"/>
      <c r="E341" s="51"/>
      <c r="F341" s="51"/>
      <c r="G341" s="52"/>
      <c r="H341" s="51"/>
      <c r="I341" s="51"/>
      <c r="J341" s="51"/>
      <c r="K341" s="51"/>
      <c r="L341" s="68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1"/>
    </row>
    <row r="342" spans="1:24" s="54" customFormat="1" x14ac:dyDescent="0.25">
      <c r="A342" s="51"/>
      <c r="B342" s="51"/>
      <c r="C342" s="52"/>
      <c r="D342" s="51"/>
      <c r="E342" s="51"/>
      <c r="F342" s="51"/>
      <c r="G342" s="52"/>
      <c r="H342" s="51"/>
      <c r="I342" s="51"/>
      <c r="J342" s="51"/>
      <c r="K342" s="51"/>
      <c r="L342" s="68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1"/>
    </row>
    <row r="343" spans="1:24" s="54" customFormat="1" x14ac:dyDescent="0.25">
      <c r="A343" s="51"/>
      <c r="B343" s="51"/>
      <c r="C343" s="52"/>
      <c r="D343" s="51"/>
      <c r="E343" s="51"/>
      <c r="F343" s="51"/>
      <c r="G343" s="52"/>
      <c r="H343" s="51"/>
      <c r="I343" s="51"/>
      <c r="J343" s="51"/>
      <c r="K343" s="51"/>
      <c r="L343" s="68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1"/>
    </row>
    <row r="344" spans="1:24" s="54" customFormat="1" x14ac:dyDescent="0.25">
      <c r="A344" s="51"/>
      <c r="B344" s="51"/>
      <c r="C344" s="52"/>
      <c r="D344" s="51"/>
      <c r="E344" s="51"/>
      <c r="F344" s="51"/>
      <c r="G344" s="52"/>
      <c r="H344" s="51"/>
      <c r="I344" s="51"/>
      <c r="J344" s="51"/>
      <c r="K344" s="51"/>
      <c r="L344" s="68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1"/>
    </row>
    <row r="345" spans="1:24" s="54" customFormat="1" x14ac:dyDescent="0.25">
      <c r="A345" s="51"/>
      <c r="B345" s="51"/>
      <c r="C345" s="52"/>
      <c r="D345" s="51"/>
      <c r="E345" s="51"/>
      <c r="F345" s="51"/>
      <c r="G345" s="52"/>
      <c r="H345" s="51"/>
      <c r="I345" s="51"/>
      <c r="J345" s="51"/>
      <c r="K345" s="51"/>
      <c r="L345" s="68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1"/>
    </row>
    <row r="346" spans="1:24" s="54" customFormat="1" x14ac:dyDescent="0.25">
      <c r="A346" s="51"/>
      <c r="B346" s="51"/>
      <c r="C346" s="52"/>
      <c r="D346" s="51"/>
      <c r="E346" s="51"/>
      <c r="F346" s="51"/>
      <c r="G346" s="52"/>
      <c r="H346" s="51"/>
      <c r="I346" s="51"/>
      <c r="J346" s="51"/>
      <c r="K346" s="51"/>
      <c r="L346" s="68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1"/>
    </row>
    <row r="347" spans="1:24" s="54" customFormat="1" x14ac:dyDescent="0.25">
      <c r="A347" s="51"/>
      <c r="B347" s="51"/>
      <c r="C347" s="52"/>
      <c r="D347" s="51"/>
      <c r="E347" s="51"/>
      <c r="F347" s="51"/>
      <c r="G347" s="52"/>
      <c r="H347" s="51"/>
      <c r="I347" s="51"/>
      <c r="J347" s="51"/>
      <c r="K347" s="51"/>
      <c r="L347" s="68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1"/>
    </row>
    <row r="348" spans="1:24" s="54" customFormat="1" x14ac:dyDescent="0.25">
      <c r="A348" s="51"/>
      <c r="B348" s="51"/>
      <c r="C348" s="52"/>
      <c r="D348" s="51"/>
      <c r="E348" s="51"/>
      <c r="F348" s="51"/>
      <c r="G348" s="52"/>
      <c r="H348" s="51"/>
      <c r="I348" s="51"/>
      <c r="J348" s="51"/>
      <c r="K348" s="51"/>
      <c r="L348" s="68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1"/>
    </row>
    <row r="349" spans="1:24" s="54" customFormat="1" x14ac:dyDescent="0.25">
      <c r="A349" s="51"/>
      <c r="B349" s="51"/>
      <c r="C349" s="52"/>
      <c r="D349" s="51"/>
      <c r="E349" s="51"/>
      <c r="F349" s="51"/>
      <c r="G349" s="52"/>
      <c r="H349" s="51"/>
      <c r="I349" s="51"/>
      <c r="J349" s="51"/>
      <c r="K349" s="51"/>
      <c r="L349" s="68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1"/>
    </row>
    <row r="350" spans="1:24" s="54" customFormat="1" x14ac:dyDescent="0.25">
      <c r="A350" s="51"/>
      <c r="B350" s="51"/>
      <c r="C350" s="52"/>
      <c r="D350" s="51"/>
      <c r="E350" s="51"/>
      <c r="F350" s="51"/>
      <c r="G350" s="52"/>
      <c r="H350" s="51"/>
      <c r="I350" s="51"/>
      <c r="J350" s="51"/>
      <c r="K350" s="51"/>
      <c r="L350" s="68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1"/>
    </row>
    <row r="351" spans="1:24" s="54" customFormat="1" x14ac:dyDescent="0.25">
      <c r="A351" s="51"/>
      <c r="B351" s="51"/>
      <c r="C351" s="52"/>
      <c r="D351" s="51"/>
      <c r="E351" s="51"/>
      <c r="F351" s="51"/>
      <c r="G351" s="52"/>
      <c r="H351" s="51"/>
      <c r="I351" s="51"/>
      <c r="J351" s="51"/>
      <c r="K351" s="51"/>
      <c r="L351" s="68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1"/>
    </row>
    <row r="352" spans="1:24" s="54" customFormat="1" x14ac:dyDescent="0.25">
      <c r="A352" s="51"/>
      <c r="B352" s="51"/>
      <c r="C352" s="52"/>
      <c r="D352" s="51"/>
      <c r="E352" s="51"/>
      <c r="F352" s="51"/>
      <c r="G352" s="52"/>
      <c r="H352" s="51"/>
      <c r="I352" s="51"/>
      <c r="J352" s="51"/>
      <c r="K352" s="51"/>
      <c r="L352" s="68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1"/>
    </row>
    <row r="353" spans="1:24" s="54" customFormat="1" x14ac:dyDescent="0.25">
      <c r="A353" s="51"/>
      <c r="B353" s="51"/>
      <c r="C353" s="52"/>
      <c r="D353" s="51"/>
      <c r="E353" s="51"/>
      <c r="F353" s="51"/>
      <c r="G353" s="52"/>
      <c r="H353" s="51"/>
      <c r="I353" s="51"/>
      <c r="J353" s="51"/>
      <c r="K353" s="51"/>
      <c r="L353" s="68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1"/>
    </row>
    <row r="354" spans="1:24" s="54" customFormat="1" x14ac:dyDescent="0.25">
      <c r="A354" s="51"/>
      <c r="B354" s="51"/>
      <c r="C354" s="52"/>
      <c r="D354" s="51"/>
      <c r="E354" s="51"/>
      <c r="F354" s="51"/>
      <c r="G354" s="52"/>
      <c r="H354" s="51"/>
      <c r="I354" s="51"/>
      <c r="J354" s="51"/>
      <c r="K354" s="51"/>
      <c r="L354" s="68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1"/>
    </row>
    <row r="355" spans="1:24" s="54" customFormat="1" x14ac:dyDescent="0.25">
      <c r="A355" s="51"/>
      <c r="B355" s="51"/>
      <c r="C355" s="52"/>
      <c r="D355" s="51"/>
      <c r="E355" s="51"/>
      <c r="F355" s="51"/>
      <c r="G355" s="52"/>
      <c r="H355" s="51"/>
      <c r="I355" s="51"/>
      <c r="J355" s="51"/>
      <c r="K355" s="51"/>
      <c r="L355" s="68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1"/>
    </row>
    <row r="356" spans="1:24" s="54" customFormat="1" x14ac:dyDescent="0.25">
      <c r="A356" s="51"/>
      <c r="B356" s="51"/>
      <c r="C356" s="52"/>
      <c r="D356" s="51"/>
      <c r="E356" s="51"/>
      <c r="F356" s="51"/>
      <c r="G356" s="52"/>
      <c r="H356" s="51"/>
      <c r="I356" s="51"/>
      <c r="J356" s="51"/>
      <c r="K356" s="51"/>
      <c r="L356" s="68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1"/>
    </row>
    <row r="357" spans="1:24" s="54" customFormat="1" x14ac:dyDescent="0.25">
      <c r="A357" s="51"/>
      <c r="B357" s="51"/>
      <c r="C357" s="52"/>
      <c r="D357" s="51"/>
      <c r="E357" s="51"/>
      <c r="F357" s="51"/>
      <c r="G357" s="52"/>
      <c r="H357" s="51"/>
      <c r="I357" s="51"/>
      <c r="J357" s="51"/>
      <c r="K357" s="51"/>
      <c r="L357" s="68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1"/>
    </row>
    <row r="358" spans="1:24" s="54" customFormat="1" x14ac:dyDescent="0.25">
      <c r="A358" s="51"/>
      <c r="B358" s="51"/>
      <c r="C358" s="52"/>
      <c r="D358" s="51"/>
      <c r="E358" s="51"/>
      <c r="F358" s="51"/>
      <c r="G358" s="52"/>
      <c r="H358" s="51"/>
      <c r="I358" s="51"/>
      <c r="J358" s="51"/>
      <c r="K358" s="51"/>
      <c r="L358" s="68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1"/>
    </row>
    <row r="359" spans="1:24" s="54" customFormat="1" x14ac:dyDescent="0.25">
      <c r="A359" s="51"/>
      <c r="B359" s="51"/>
      <c r="C359" s="52"/>
      <c r="D359" s="51"/>
      <c r="E359" s="51"/>
      <c r="F359" s="51"/>
      <c r="G359" s="52"/>
      <c r="H359" s="51"/>
      <c r="I359" s="51"/>
      <c r="J359" s="51"/>
      <c r="K359" s="51"/>
      <c r="L359" s="68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1"/>
    </row>
    <row r="368" spans="1:24" s="54" customFormat="1" x14ac:dyDescent="0.25">
      <c r="A368" s="51"/>
      <c r="B368" s="51"/>
      <c r="C368" s="52"/>
      <c r="D368" s="51"/>
      <c r="E368" s="51"/>
      <c r="F368" s="51"/>
      <c r="G368" s="52"/>
      <c r="H368" s="51"/>
      <c r="I368" s="51"/>
      <c r="J368" s="51"/>
      <c r="K368" s="51"/>
      <c r="L368" s="68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1"/>
    </row>
    <row r="369" spans="1:24" s="54" customFormat="1" x14ac:dyDescent="0.25">
      <c r="A369" s="51"/>
      <c r="B369" s="51"/>
      <c r="C369" s="52"/>
      <c r="D369" s="51"/>
      <c r="E369" s="51"/>
      <c r="F369" s="51"/>
      <c r="G369" s="52"/>
      <c r="H369" s="51"/>
      <c r="I369" s="51"/>
      <c r="J369" s="51"/>
      <c r="K369" s="51"/>
      <c r="L369" s="68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1"/>
    </row>
    <row r="370" spans="1:24" s="54" customFormat="1" x14ac:dyDescent="0.25">
      <c r="A370" s="51"/>
      <c r="B370" s="51"/>
      <c r="C370" s="52"/>
      <c r="D370" s="51"/>
      <c r="E370" s="51"/>
      <c r="F370" s="51"/>
      <c r="G370" s="52"/>
      <c r="H370" s="51"/>
      <c r="I370" s="51"/>
      <c r="J370" s="51"/>
      <c r="K370" s="51"/>
      <c r="L370" s="68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1"/>
    </row>
    <row r="371" spans="1:24" s="54" customFormat="1" x14ac:dyDescent="0.25">
      <c r="A371" s="51"/>
      <c r="B371" s="51"/>
      <c r="C371" s="52"/>
      <c r="D371" s="51"/>
      <c r="E371" s="51"/>
      <c r="F371" s="51"/>
      <c r="G371" s="52"/>
      <c r="H371" s="51"/>
      <c r="I371" s="51"/>
      <c r="J371" s="51"/>
      <c r="K371" s="51"/>
      <c r="L371" s="68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1"/>
    </row>
    <row r="372" spans="1:24" s="54" customFormat="1" x14ac:dyDescent="0.25">
      <c r="A372" s="51"/>
      <c r="B372" s="51"/>
      <c r="C372" s="52"/>
      <c r="D372" s="51"/>
      <c r="E372" s="51"/>
      <c r="F372" s="51"/>
      <c r="G372" s="52"/>
      <c r="H372" s="51"/>
      <c r="I372" s="51"/>
      <c r="J372" s="51"/>
      <c r="K372" s="51"/>
      <c r="L372" s="68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1"/>
    </row>
    <row r="373" spans="1:24" s="54" customFormat="1" x14ac:dyDescent="0.25">
      <c r="A373" s="51"/>
      <c r="B373" s="51"/>
      <c r="C373" s="52"/>
      <c r="D373" s="51"/>
      <c r="E373" s="51"/>
      <c r="F373" s="51"/>
      <c r="G373" s="52"/>
      <c r="H373" s="51"/>
      <c r="I373" s="51"/>
      <c r="J373" s="51"/>
      <c r="K373" s="51"/>
      <c r="L373" s="68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1"/>
    </row>
    <row r="374" spans="1:24" s="54" customFormat="1" x14ac:dyDescent="0.25">
      <c r="A374" s="51"/>
      <c r="B374" s="51"/>
      <c r="C374" s="52"/>
      <c r="D374" s="51"/>
      <c r="E374" s="51"/>
      <c r="F374" s="51"/>
      <c r="G374" s="52"/>
      <c r="H374" s="51"/>
      <c r="I374" s="51"/>
      <c r="J374" s="51"/>
      <c r="K374" s="51"/>
      <c r="L374" s="68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1"/>
    </row>
    <row r="375" spans="1:24" s="54" customFormat="1" x14ac:dyDescent="0.25">
      <c r="A375" s="51"/>
      <c r="B375" s="51"/>
      <c r="C375" s="52"/>
      <c r="D375" s="51"/>
      <c r="E375" s="51"/>
      <c r="F375" s="51"/>
      <c r="G375" s="52"/>
      <c r="H375" s="51"/>
      <c r="I375" s="51"/>
      <c r="J375" s="51"/>
      <c r="K375" s="51"/>
      <c r="L375" s="68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1"/>
    </row>
    <row r="376" spans="1:24" s="54" customFormat="1" x14ac:dyDescent="0.25">
      <c r="A376" s="51"/>
      <c r="B376" s="51"/>
      <c r="C376" s="52"/>
      <c r="D376" s="51"/>
      <c r="E376" s="51"/>
      <c r="F376" s="51"/>
      <c r="G376" s="52"/>
      <c r="H376" s="51"/>
      <c r="I376" s="51"/>
      <c r="J376" s="51"/>
      <c r="K376" s="51"/>
      <c r="L376" s="68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1"/>
    </row>
    <row r="377" spans="1:24" s="54" customFormat="1" x14ac:dyDescent="0.25">
      <c r="A377" s="51"/>
      <c r="B377" s="51"/>
      <c r="C377" s="52"/>
      <c r="D377" s="51"/>
      <c r="E377" s="51"/>
      <c r="F377" s="51"/>
      <c r="G377" s="52"/>
      <c r="H377" s="51"/>
      <c r="I377" s="51"/>
      <c r="J377" s="51"/>
      <c r="K377" s="51"/>
      <c r="L377" s="68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1"/>
    </row>
    <row r="378" spans="1:24" s="54" customFormat="1" x14ac:dyDescent="0.25">
      <c r="A378" s="51"/>
      <c r="B378" s="51"/>
      <c r="C378" s="52"/>
      <c r="D378" s="51"/>
      <c r="E378" s="51"/>
      <c r="F378" s="51"/>
      <c r="G378" s="52"/>
      <c r="H378" s="51"/>
      <c r="I378" s="51"/>
      <c r="J378" s="51"/>
      <c r="K378" s="51"/>
      <c r="L378" s="68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1"/>
    </row>
    <row r="379" spans="1:24" s="54" customFormat="1" x14ac:dyDescent="0.25">
      <c r="A379" s="51"/>
      <c r="B379" s="51"/>
      <c r="C379" s="52"/>
      <c r="D379" s="51"/>
      <c r="E379" s="51"/>
      <c r="F379" s="51"/>
      <c r="G379" s="52"/>
      <c r="H379" s="51"/>
      <c r="I379" s="51"/>
      <c r="J379" s="51"/>
      <c r="K379" s="51"/>
      <c r="L379" s="68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1"/>
    </row>
    <row r="380" spans="1:24" s="54" customFormat="1" x14ac:dyDescent="0.25">
      <c r="A380" s="51"/>
      <c r="B380" s="51"/>
      <c r="C380" s="52"/>
      <c r="D380" s="51"/>
      <c r="E380" s="51"/>
      <c r="F380" s="51"/>
      <c r="G380" s="52"/>
      <c r="H380" s="51"/>
      <c r="I380" s="51"/>
      <c r="J380" s="51"/>
      <c r="K380" s="51"/>
      <c r="L380" s="68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1"/>
    </row>
    <row r="381" spans="1:24" s="54" customFormat="1" x14ac:dyDescent="0.25">
      <c r="A381" s="51"/>
      <c r="B381" s="51"/>
      <c r="C381" s="52"/>
      <c r="D381" s="51"/>
      <c r="E381" s="51"/>
      <c r="F381" s="51"/>
      <c r="G381" s="52"/>
      <c r="H381" s="51"/>
      <c r="I381" s="51"/>
      <c r="J381" s="51"/>
      <c r="K381" s="51"/>
      <c r="L381" s="68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1"/>
    </row>
    <row r="382" spans="1:24" s="54" customFormat="1" x14ac:dyDescent="0.25">
      <c r="A382" s="51"/>
      <c r="B382" s="51"/>
      <c r="C382" s="52"/>
      <c r="D382" s="51"/>
      <c r="E382" s="51"/>
      <c r="F382" s="51"/>
      <c r="G382" s="52"/>
      <c r="H382" s="51"/>
      <c r="I382" s="51"/>
      <c r="J382" s="51"/>
      <c r="K382" s="51"/>
      <c r="L382" s="68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1"/>
    </row>
    <row r="383" spans="1:24" s="54" customFormat="1" x14ac:dyDescent="0.25">
      <c r="A383" s="51"/>
      <c r="B383" s="51"/>
      <c r="C383" s="52"/>
      <c r="D383" s="51"/>
      <c r="E383" s="51"/>
      <c r="F383" s="51"/>
      <c r="G383" s="52"/>
      <c r="H383" s="51"/>
      <c r="I383" s="51"/>
      <c r="J383" s="51"/>
      <c r="K383" s="51"/>
      <c r="L383" s="68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1"/>
    </row>
    <row r="384" spans="1:24" s="54" customFormat="1" x14ac:dyDescent="0.25">
      <c r="A384" s="51"/>
      <c r="B384" s="51"/>
      <c r="C384" s="52"/>
      <c r="D384" s="51"/>
      <c r="E384" s="51"/>
      <c r="F384" s="51"/>
      <c r="G384" s="52"/>
      <c r="H384" s="51"/>
      <c r="I384" s="51"/>
      <c r="J384" s="51"/>
      <c r="K384" s="51"/>
      <c r="L384" s="68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1"/>
    </row>
    <row r="385" spans="1:24" s="54" customFormat="1" x14ac:dyDescent="0.25">
      <c r="A385" s="51"/>
      <c r="B385" s="51"/>
      <c r="C385" s="52"/>
      <c r="D385" s="51"/>
      <c r="E385" s="51"/>
      <c r="F385" s="51"/>
      <c r="G385" s="52"/>
      <c r="H385" s="51"/>
      <c r="I385" s="51"/>
      <c r="J385" s="51"/>
      <c r="K385" s="51"/>
      <c r="L385" s="68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1"/>
    </row>
    <row r="386" spans="1:24" s="54" customFormat="1" x14ac:dyDescent="0.25">
      <c r="A386" s="51"/>
      <c r="B386" s="51"/>
      <c r="C386" s="52"/>
      <c r="D386" s="51"/>
      <c r="E386" s="51"/>
      <c r="F386" s="51"/>
      <c r="G386" s="52"/>
      <c r="H386" s="51"/>
      <c r="I386" s="51"/>
      <c r="J386" s="51"/>
      <c r="K386" s="51"/>
      <c r="L386" s="68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1"/>
    </row>
    <row r="387" spans="1:24" s="54" customFormat="1" x14ac:dyDescent="0.25">
      <c r="A387" s="51"/>
      <c r="B387" s="51"/>
      <c r="C387" s="52"/>
      <c r="D387" s="51"/>
      <c r="E387" s="51"/>
      <c r="F387" s="51"/>
      <c r="G387" s="52"/>
      <c r="H387" s="51"/>
      <c r="I387" s="51"/>
      <c r="J387" s="51"/>
      <c r="K387" s="51"/>
      <c r="L387" s="68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1"/>
    </row>
    <row r="388" spans="1:24" s="54" customFormat="1" x14ac:dyDescent="0.25">
      <c r="A388" s="51"/>
      <c r="B388" s="51"/>
      <c r="C388" s="52"/>
      <c r="D388" s="51"/>
      <c r="E388" s="51"/>
      <c r="F388" s="51"/>
      <c r="G388" s="52"/>
      <c r="H388" s="51"/>
      <c r="I388" s="51"/>
      <c r="J388" s="51"/>
      <c r="K388" s="51"/>
      <c r="L388" s="68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1"/>
    </row>
    <row r="389" spans="1:24" s="54" customFormat="1" x14ac:dyDescent="0.25">
      <c r="A389" s="51"/>
      <c r="B389" s="51"/>
      <c r="C389" s="52"/>
      <c r="D389" s="51"/>
      <c r="E389" s="51"/>
      <c r="F389" s="51"/>
      <c r="G389" s="52"/>
      <c r="H389" s="51"/>
      <c r="I389" s="51"/>
      <c r="J389" s="51"/>
      <c r="K389" s="51"/>
      <c r="L389" s="68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1"/>
    </row>
    <row r="390" spans="1:24" s="54" customFormat="1" x14ac:dyDescent="0.25">
      <c r="A390" s="51"/>
      <c r="B390" s="51"/>
      <c r="C390" s="52"/>
      <c r="D390" s="51"/>
      <c r="E390" s="51"/>
      <c r="F390" s="51"/>
      <c r="G390" s="52"/>
      <c r="H390" s="51"/>
      <c r="I390" s="51"/>
      <c r="J390" s="51"/>
      <c r="K390" s="51"/>
      <c r="L390" s="68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1"/>
    </row>
    <row r="391" spans="1:24" s="54" customFormat="1" x14ac:dyDescent="0.25">
      <c r="A391" s="51"/>
      <c r="B391" s="51"/>
      <c r="C391" s="52"/>
      <c r="D391" s="51"/>
      <c r="E391" s="51"/>
      <c r="F391" s="51"/>
      <c r="G391" s="52"/>
      <c r="H391" s="51"/>
      <c r="I391" s="51"/>
      <c r="J391" s="51"/>
      <c r="K391" s="51"/>
      <c r="L391" s="68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1"/>
    </row>
    <row r="392" spans="1:24" s="54" customFormat="1" x14ac:dyDescent="0.25">
      <c r="A392" s="51"/>
      <c r="B392" s="51"/>
      <c r="C392" s="52"/>
      <c r="D392" s="51"/>
      <c r="E392" s="51"/>
      <c r="F392" s="51"/>
      <c r="G392" s="52"/>
      <c r="H392" s="51"/>
      <c r="I392" s="51"/>
      <c r="J392" s="51"/>
      <c r="K392" s="51"/>
      <c r="L392" s="68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1"/>
    </row>
    <row r="393" spans="1:24" s="54" customFormat="1" x14ac:dyDescent="0.25">
      <c r="A393" s="51"/>
      <c r="B393" s="51"/>
      <c r="C393" s="52"/>
      <c r="D393" s="51"/>
      <c r="E393" s="51"/>
      <c r="F393" s="51"/>
      <c r="G393" s="52"/>
      <c r="H393" s="51"/>
      <c r="I393" s="51"/>
      <c r="J393" s="51"/>
      <c r="K393" s="51"/>
      <c r="L393" s="68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1"/>
    </row>
  </sheetData>
  <mergeCells count="14">
    <mergeCell ref="N3:N4"/>
    <mergeCell ref="O3:W3"/>
    <mergeCell ref="L38:N38"/>
    <mergeCell ref="L41:N41"/>
    <mergeCell ref="A1:W1"/>
    <mergeCell ref="A2:W2"/>
    <mergeCell ref="A3:A4"/>
    <mergeCell ref="B3:B4"/>
    <mergeCell ref="H3:H4"/>
    <mergeCell ref="I3:I4"/>
    <mergeCell ref="J3:J4"/>
    <mergeCell ref="K3:K4"/>
    <mergeCell ref="L3:L4"/>
    <mergeCell ref="M3:M4"/>
  </mergeCells>
  <pageMargins left="0.7" right="0.7" top="0.75" bottom="0.75" header="0.3" footer="0.3"/>
  <headerFooter>
    <oddFooter>&amp;L_x000D_&amp;1#&amp;"Calibri"&amp;10&amp;K000000 Internal to Wipro</oddFooter>
  </headerFooter>
  <ignoredErrors>
    <ignoredError sqref="C8 I7:I8 I11:I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311F-6C3D-4962-8DA5-6B46B16410F2}">
  <dimension ref="C3:S21"/>
  <sheetViews>
    <sheetView workbookViewId="0">
      <selection activeCell="J15" sqref="J15:M15"/>
    </sheetView>
  </sheetViews>
  <sheetFormatPr defaultRowHeight="15" x14ac:dyDescent="0.25"/>
  <cols>
    <col min="4" max="4" width="10.5703125" bestFit="1" customWidth="1"/>
    <col min="5" max="6" width="10.5703125" customWidth="1"/>
    <col min="8" max="8" width="13.85546875" bestFit="1" customWidth="1"/>
    <col min="9" max="9" width="13.85546875" customWidth="1"/>
  </cols>
  <sheetData>
    <row r="3" spans="3:19" x14ac:dyDescent="0.25">
      <c r="D3" t="s">
        <v>121</v>
      </c>
      <c r="E3" t="s">
        <v>121</v>
      </c>
      <c r="F3" t="s">
        <v>121</v>
      </c>
      <c r="G3" t="s">
        <v>122</v>
      </c>
      <c r="H3" t="s">
        <v>125</v>
      </c>
    </row>
    <row r="4" spans="3:19" x14ac:dyDescent="0.25">
      <c r="D4" s="217" t="s">
        <v>127</v>
      </c>
      <c r="E4" t="s">
        <v>126</v>
      </c>
      <c r="F4" t="s">
        <v>129</v>
      </c>
      <c r="G4" t="s">
        <v>128</v>
      </c>
      <c r="J4" t="s">
        <v>127</v>
      </c>
      <c r="K4" t="s">
        <v>126</v>
      </c>
      <c r="L4" t="s">
        <v>129</v>
      </c>
      <c r="M4" t="s">
        <v>128</v>
      </c>
    </row>
    <row r="5" spans="3:19" x14ac:dyDescent="0.25">
      <c r="C5" s="163" t="s">
        <v>115</v>
      </c>
      <c r="D5" s="163">
        <v>695</v>
      </c>
      <c r="E5" s="163"/>
      <c r="F5" s="163"/>
      <c r="G5" s="163">
        <v>202</v>
      </c>
      <c r="H5" s="163">
        <v>5</v>
      </c>
      <c r="I5" s="163"/>
      <c r="J5" s="163">
        <f>D5*$H5</f>
        <v>3475</v>
      </c>
      <c r="K5" s="163">
        <f>E5*$H5</f>
        <v>0</v>
      </c>
      <c r="L5" s="163">
        <f>F5*$H5</f>
        <v>0</v>
      </c>
      <c r="M5" s="163">
        <f>G5*$H5</f>
        <v>1010</v>
      </c>
      <c r="N5" s="163"/>
      <c r="O5" s="163"/>
      <c r="P5" s="163"/>
      <c r="Q5" s="163"/>
      <c r="R5" s="163"/>
      <c r="S5" s="163"/>
    </row>
    <row r="6" spans="3:19" x14ac:dyDescent="0.25">
      <c r="C6" s="163" t="s">
        <v>116</v>
      </c>
      <c r="D6" s="163">
        <v>463</v>
      </c>
      <c r="E6" s="163">
        <v>75</v>
      </c>
      <c r="F6" s="163"/>
      <c r="G6" s="163">
        <v>242</v>
      </c>
      <c r="H6" s="163">
        <v>4</v>
      </c>
      <c r="I6" s="163"/>
      <c r="J6" s="163">
        <f t="shared" ref="J6:J13" si="0">D6*H6</f>
        <v>1852</v>
      </c>
      <c r="K6" s="163">
        <f t="shared" ref="K6:K13" si="1">E6*$H6</f>
        <v>300</v>
      </c>
      <c r="L6" s="163">
        <f t="shared" ref="L6:L13" si="2">F6*$H6</f>
        <v>0</v>
      </c>
      <c r="M6" s="163">
        <f t="shared" ref="M6:M13" si="3">G6*$H6</f>
        <v>968</v>
      </c>
      <c r="N6" s="163"/>
      <c r="O6" s="163"/>
      <c r="P6" s="163"/>
      <c r="Q6" s="163"/>
      <c r="R6" s="163"/>
      <c r="S6" s="163"/>
    </row>
    <row r="7" spans="3:19" x14ac:dyDescent="0.25">
      <c r="C7" s="163" t="s">
        <v>118</v>
      </c>
      <c r="D7" s="163">
        <v>695</v>
      </c>
      <c r="E7" s="163"/>
      <c r="F7" s="163"/>
      <c r="G7" s="163">
        <v>194</v>
      </c>
      <c r="H7" s="163">
        <v>1</v>
      </c>
      <c r="I7" s="163"/>
      <c r="J7" s="163">
        <f t="shared" si="0"/>
        <v>695</v>
      </c>
      <c r="K7" s="163">
        <f t="shared" si="1"/>
        <v>0</v>
      </c>
      <c r="L7" s="163">
        <f t="shared" si="2"/>
        <v>0</v>
      </c>
      <c r="M7" s="163">
        <f t="shared" si="3"/>
        <v>194</v>
      </c>
      <c r="N7" s="163"/>
      <c r="O7" s="163"/>
      <c r="P7" s="163"/>
      <c r="Q7" s="163"/>
      <c r="R7" s="163"/>
      <c r="S7" s="163"/>
    </row>
    <row r="8" spans="3:19" x14ac:dyDescent="0.25">
      <c r="C8" s="163" t="s">
        <v>117</v>
      </c>
      <c r="D8" s="163">
        <v>348</v>
      </c>
      <c r="E8" s="163"/>
      <c r="F8" s="163"/>
      <c r="G8" s="163">
        <v>81</v>
      </c>
      <c r="H8" s="163">
        <v>2</v>
      </c>
      <c r="I8" s="163"/>
      <c r="J8" s="163">
        <f t="shared" si="0"/>
        <v>696</v>
      </c>
      <c r="K8" s="163">
        <f t="shared" si="1"/>
        <v>0</v>
      </c>
      <c r="L8" s="163">
        <f t="shared" si="2"/>
        <v>0</v>
      </c>
      <c r="M8" s="163">
        <f t="shared" si="3"/>
        <v>162</v>
      </c>
      <c r="N8" s="163"/>
      <c r="O8" s="163"/>
      <c r="P8" s="163"/>
      <c r="Q8" s="163"/>
      <c r="R8" s="163"/>
      <c r="S8" s="163"/>
    </row>
    <row r="9" spans="3:19" x14ac:dyDescent="0.25">
      <c r="C9" s="163" t="s">
        <v>123</v>
      </c>
      <c r="D9" s="163"/>
      <c r="E9" s="163">
        <v>222</v>
      </c>
      <c r="F9" s="163"/>
      <c r="G9" s="163">
        <v>92</v>
      </c>
      <c r="H9" s="163">
        <v>10</v>
      </c>
      <c r="I9" s="163"/>
      <c r="J9" s="163">
        <f t="shared" si="0"/>
        <v>0</v>
      </c>
      <c r="K9" s="163">
        <f t="shared" si="1"/>
        <v>2220</v>
      </c>
      <c r="L9" s="163">
        <f t="shared" si="2"/>
        <v>0</v>
      </c>
      <c r="M9" s="163">
        <f t="shared" si="3"/>
        <v>920</v>
      </c>
      <c r="N9" s="163"/>
      <c r="O9" s="163"/>
      <c r="P9" s="163"/>
      <c r="Q9" s="163"/>
      <c r="R9" s="163"/>
      <c r="S9" s="163"/>
    </row>
    <row r="10" spans="3:19" x14ac:dyDescent="0.25">
      <c r="C10" s="163" t="s">
        <v>124</v>
      </c>
      <c r="D10" s="163"/>
      <c r="E10" s="163">
        <v>149</v>
      </c>
      <c r="F10" s="163">
        <v>48</v>
      </c>
      <c r="G10" s="163">
        <v>92</v>
      </c>
      <c r="H10" s="163">
        <v>4</v>
      </c>
      <c r="I10" s="163"/>
      <c r="J10" s="163">
        <f t="shared" si="0"/>
        <v>0</v>
      </c>
      <c r="K10" s="163">
        <f t="shared" si="1"/>
        <v>596</v>
      </c>
      <c r="L10" s="163">
        <f t="shared" si="2"/>
        <v>192</v>
      </c>
      <c r="M10" s="163">
        <f t="shared" si="3"/>
        <v>368</v>
      </c>
      <c r="N10" s="163"/>
      <c r="O10" s="163"/>
      <c r="P10" s="163"/>
      <c r="Q10" s="163"/>
      <c r="R10" s="163"/>
      <c r="S10" s="163"/>
    </row>
    <row r="11" spans="3:19" x14ac:dyDescent="0.25">
      <c r="C11" s="163" t="s">
        <v>119</v>
      </c>
      <c r="D11" s="163"/>
      <c r="E11" s="163">
        <v>149</v>
      </c>
      <c r="F11" s="163"/>
      <c r="G11" s="163">
        <v>52</v>
      </c>
      <c r="H11" s="163">
        <v>14</v>
      </c>
      <c r="I11" s="163"/>
      <c r="J11" s="163">
        <f t="shared" si="0"/>
        <v>0</v>
      </c>
      <c r="K11" s="163">
        <f t="shared" si="1"/>
        <v>2086</v>
      </c>
      <c r="L11" s="163">
        <f t="shared" si="2"/>
        <v>0</v>
      </c>
      <c r="M11" s="163">
        <f t="shared" si="3"/>
        <v>728</v>
      </c>
      <c r="N11" s="163"/>
      <c r="O11" s="163"/>
      <c r="P11" s="163"/>
      <c r="Q11" s="163"/>
      <c r="R11" s="163"/>
      <c r="S11" s="163"/>
    </row>
    <row r="12" spans="3:19" x14ac:dyDescent="0.25">
      <c r="C12" s="163" t="s">
        <v>120</v>
      </c>
      <c r="D12" s="163"/>
      <c r="E12" s="163">
        <v>1112</v>
      </c>
      <c r="F12" s="163"/>
      <c r="G12" s="163">
        <v>430</v>
      </c>
      <c r="H12" s="163">
        <v>2</v>
      </c>
      <c r="I12" s="163"/>
      <c r="J12" s="163">
        <f t="shared" si="0"/>
        <v>0</v>
      </c>
      <c r="K12" s="163">
        <f t="shared" si="1"/>
        <v>2224</v>
      </c>
      <c r="L12" s="163">
        <f t="shared" si="2"/>
        <v>0</v>
      </c>
      <c r="M12" s="163">
        <f t="shared" si="3"/>
        <v>860</v>
      </c>
      <c r="N12" s="163"/>
      <c r="O12" s="163"/>
      <c r="P12" s="163"/>
      <c r="Q12" s="163"/>
      <c r="R12" s="163"/>
      <c r="S12" s="163"/>
    </row>
    <row r="13" spans="3:19" x14ac:dyDescent="0.25">
      <c r="C13" s="163" t="s">
        <v>130</v>
      </c>
      <c r="D13" s="163"/>
      <c r="E13" s="163">
        <v>667</v>
      </c>
      <c r="F13" s="163"/>
      <c r="G13" s="163">
        <v>280</v>
      </c>
      <c r="H13" s="163">
        <v>2</v>
      </c>
      <c r="I13" s="163"/>
      <c r="J13" s="163">
        <f t="shared" si="0"/>
        <v>0</v>
      </c>
      <c r="K13" s="163">
        <f t="shared" si="1"/>
        <v>1334</v>
      </c>
      <c r="L13" s="163">
        <f t="shared" si="2"/>
        <v>0</v>
      </c>
      <c r="M13" s="163">
        <f t="shared" si="3"/>
        <v>560</v>
      </c>
      <c r="N13" s="163"/>
      <c r="O13" s="163"/>
      <c r="P13" s="163"/>
      <c r="Q13" s="163"/>
      <c r="R13" s="163"/>
      <c r="S13" s="163"/>
    </row>
    <row r="14" spans="3:19" x14ac:dyDescent="0.25"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</row>
    <row r="15" spans="3:19" ht="21" x14ac:dyDescent="0.35">
      <c r="C15" s="163"/>
      <c r="D15" s="163"/>
      <c r="E15" s="163"/>
      <c r="F15" s="163"/>
      <c r="G15" s="163"/>
      <c r="H15" s="163"/>
      <c r="I15" s="163"/>
      <c r="J15" s="218">
        <f>SUM(J5:J13)</f>
        <v>6718</v>
      </c>
      <c r="K15" s="218">
        <f>SUM(K5:K13)</f>
        <v>8760</v>
      </c>
      <c r="L15" s="218">
        <f>SUM(L5:L13)</f>
        <v>192</v>
      </c>
      <c r="M15" s="218">
        <f>SUM(M5:M13)</f>
        <v>5770</v>
      </c>
      <c r="N15" s="163"/>
      <c r="O15" s="163"/>
      <c r="P15" s="163"/>
      <c r="Q15" s="163"/>
      <c r="R15" s="163"/>
      <c r="S15" s="163"/>
    </row>
    <row r="16" spans="3:19" x14ac:dyDescent="0.25"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</row>
    <row r="17" spans="3:19" x14ac:dyDescent="0.25"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</row>
    <row r="18" spans="3:19" x14ac:dyDescent="0.25"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</row>
    <row r="19" spans="3:19" x14ac:dyDescent="0.25"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</row>
    <row r="20" spans="3:19" x14ac:dyDescent="0.25"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</row>
    <row r="21" spans="3:19" x14ac:dyDescent="0.25"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</row>
  </sheetData>
  <hyperlinks>
    <hyperlink ref="D4" r:id="rId1" display="25@" xr:uid="{2745322D-938F-41EF-A75B-788B7D5DD52B}"/>
  </hyperlinks>
  <pageMargins left="0.7" right="0.7" top="0.75" bottom="0.75" header="0.3" footer="0.3"/>
  <pageSetup orientation="portrait" r:id="rId2"/>
  <headerFooter>
    <oddFooter>&amp;L_x000D_&amp;1#&amp;"Calibri"&amp;10&amp;K000000 Internal to Wipro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36"/>
  <sheetViews>
    <sheetView workbookViewId="0">
      <pane ySplit="3" topLeftCell="A4" activePane="bottomLeft" state="frozen"/>
      <selection pane="bottomLeft" sqref="A1:XFD1048576"/>
    </sheetView>
  </sheetViews>
  <sheetFormatPr defaultColWidth="9.140625" defaultRowHeight="12.75" x14ac:dyDescent="0.25"/>
  <cols>
    <col min="1" max="1" width="5.7109375" style="71" bestFit="1" customWidth="1"/>
    <col min="2" max="2" width="35.7109375" style="72" bestFit="1" customWidth="1"/>
    <col min="3" max="3" width="11" style="71" bestFit="1" customWidth="1"/>
    <col min="4" max="4" width="9" style="71" customWidth="1"/>
    <col min="5" max="5" width="10.28515625" style="73" bestFit="1" customWidth="1"/>
    <col min="6" max="6" width="15.140625" style="73" bestFit="1" customWidth="1"/>
    <col min="7" max="7" width="5.140625" style="73" bestFit="1" customWidth="1"/>
    <col min="8" max="8" width="6.42578125" style="71" bestFit="1" customWidth="1"/>
    <col min="9" max="9" width="5.140625" style="71" customWidth="1"/>
    <col min="10" max="10" width="5.140625" style="71" bestFit="1" customWidth="1"/>
    <col min="11" max="13" width="7.7109375" style="71" customWidth="1"/>
    <col min="14" max="14" width="7.7109375" style="72" customWidth="1"/>
    <col min="15" max="15" width="7.7109375" style="73" customWidth="1"/>
    <col min="16" max="16" width="14.5703125" style="73" bestFit="1" customWidth="1"/>
    <col min="17" max="17" width="10.140625" style="73" customWidth="1"/>
    <col min="18" max="20" width="7.7109375" style="73" customWidth="1"/>
    <col min="21" max="22" width="7.7109375" style="146" customWidth="1"/>
    <col min="23" max="25" width="7.7109375" style="74" customWidth="1"/>
    <col min="26" max="27" width="4.42578125" style="74" bestFit="1" customWidth="1"/>
    <col min="28" max="28" width="7.140625" style="74" bestFit="1" customWidth="1"/>
    <col min="29" max="29" width="9" style="74" bestFit="1" customWidth="1"/>
    <col min="30" max="30" width="7.7109375" style="74" customWidth="1"/>
    <col min="31" max="31" width="9.140625" style="74" customWidth="1"/>
    <col min="32" max="32" width="9" style="71" customWidth="1"/>
    <col min="33" max="35" width="9.140625" style="71" customWidth="1"/>
    <col min="36" max="36" width="12.7109375" style="71" customWidth="1"/>
    <col min="37" max="37" width="9.140625" style="71" customWidth="1"/>
    <col min="38" max="16384" width="9.140625" style="71"/>
  </cols>
  <sheetData>
    <row r="1" spans="1:79" ht="13.5" thickBot="1" x14ac:dyDescent="0.3">
      <c r="F1" s="196" t="s">
        <v>59</v>
      </c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</row>
    <row r="2" spans="1:79" s="77" customFormat="1" ht="17.25" customHeight="1" x14ac:dyDescent="0.25">
      <c r="A2" s="197" t="s">
        <v>0</v>
      </c>
      <c r="B2" s="199" t="s">
        <v>1</v>
      </c>
      <c r="C2" s="201" t="s">
        <v>35</v>
      </c>
      <c r="D2" s="75"/>
      <c r="E2" s="203" t="s">
        <v>36</v>
      </c>
      <c r="F2" s="205" t="s">
        <v>58</v>
      </c>
      <c r="G2" s="207" t="s">
        <v>37</v>
      </c>
      <c r="H2" s="188"/>
      <c r="I2" s="188"/>
      <c r="J2" s="208"/>
      <c r="K2" s="205" t="s">
        <v>38</v>
      </c>
      <c r="L2" s="203" t="s">
        <v>2</v>
      </c>
      <c r="M2" s="207" t="s">
        <v>39</v>
      </c>
      <c r="N2" s="188" t="s">
        <v>40</v>
      </c>
      <c r="O2" s="190" t="s">
        <v>41</v>
      </c>
      <c r="P2" s="192" t="s">
        <v>6</v>
      </c>
      <c r="Q2" s="194" t="s">
        <v>42</v>
      </c>
      <c r="R2" s="192" t="s">
        <v>8</v>
      </c>
      <c r="S2" s="192" t="s">
        <v>9</v>
      </c>
      <c r="T2" s="192"/>
      <c r="U2" s="192"/>
      <c r="V2" s="192"/>
      <c r="W2" s="192"/>
      <c r="X2" s="192"/>
      <c r="Y2" s="192"/>
      <c r="Z2" s="192"/>
      <c r="AA2" s="192"/>
      <c r="AB2" s="184" t="s">
        <v>43</v>
      </c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</row>
    <row r="3" spans="1:79" s="81" customFormat="1" ht="24" customHeight="1" thickBot="1" x14ac:dyDescent="0.3">
      <c r="A3" s="198"/>
      <c r="B3" s="200"/>
      <c r="C3" s="202"/>
      <c r="D3" s="78"/>
      <c r="E3" s="204"/>
      <c r="F3" s="206"/>
      <c r="G3" s="209"/>
      <c r="H3" s="189"/>
      <c r="I3" s="189"/>
      <c r="J3" s="210"/>
      <c r="K3" s="206"/>
      <c r="L3" s="204"/>
      <c r="M3" s="209"/>
      <c r="N3" s="189"/>
      <c r="O3" s="191"/>
      <c r="P3" s="193"/>
      <c r="Q3" s="195"/>
      <c r="R3" s="193"/>
      <c r="S3" s="79">
        <v>6</v>
      </c>
      <c r="T3" s="79">
        <v>8</v>
      </c>
      <c r="U3" s="79">
        <v>10</v>
      </c>
      <c r="V3" s="79">
        <v>12</v>
      </c>
      <c r="W3" s="79">
        <v>16</v>
      </c>
      <c r="X3" s="79">
        <v>20</v>
      </c>
      <c r="Y3" s="79">
        <v>25</v>
      </c>
      <c r="Z3" s="79">
        <v>28</v>
      </c>
      <c r="AA3" s="79">
        <v>32</v>
      </c>
      <c r="AB3" s="185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</row>
    <row r="4" spans="1:79" s="94" customFormat="1" x14ac:dyDescent="0.25">
      <c r="A4" s="82" t="s">
        <v>44</v>
      </c>
      <c r="B4" s="83" t="s">
        <v>67</v>
      </c>
      <c r="C4" s="84"/>
      <c r="D4" s="84"/>
      <c r="E4" s="85"/>
      <c r="F4" s="85"/>
      <c r="G4" s="86" t="s">
        <v>45</v>
      </c>
      <c r="H4" s="85" t="s">
        <v>46</v>
      </c>
      <c r="I4" s="86" t="s">
        <v>45</v>
      </c>
      <c r="J4" s="87" t="s">
        <v>46</v>
      </c>
      <c r="K4" s="87"/>
      <c r="L4" s="88"/>
      <c r="M4" s="89"/>
      <c r="N4" s="88"/>
      <c r="O4" s="86"/>
      <c r="P4" s="90" t="s">
        <v>48</v>
      </c>
      <c r="Q4" s="90"/>
      <c r="R4" s="91"/>
      <c r="S4" s="90"/>
      <c r="T4" s="92"/>
      <c r="U4" s="92"/>
      <c r="V4" s="92"/>
      <c r="W4" s="92"/>
      <c r="X4" s="92"/>
      <c r="Y4" s="92"/>
      <c r="Z4" s="92"/>
      <c r="AA4" s="92"/>
      <c r="AB4" s="93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</row>
    <row r="5" spans="1:79" s="94" customFormat="1" x14ac:dyDescent="0.25">
      <c r="A5" s="95"/>
      <c r="B5" s="96" t="s">
        <v>68</v>
      </c>
      <c r="C5" s="97">
        <f>C7/2</f>
        <v>21280</v>
      </c>
      <c r="D5" s="97"/>
      <c r="E5" s="98"/>
      <c r="F5" s="98"/>
      <c r="G5" s="98"/>
      <c r="H5" s="98"/>
      <c r="I5" s="98"/>
      <c r="J5" s="98"/>
      <c r="K5" s="98"/>
      <c r="L5" s="99"/>
      <c r="M5" s="100"/>
      <c r="N5" s="99"/>
      <c r="O5" s="101"/>
      <c r="P5" s="102"/>
      <c r="Q5" s="102"/>
      <c r="R5" s="103"/>
      <c r="S5" s="102"/>
      <c r="T5" s="102"/>
      <c r="U5" s="102"/>
      <c r="V5" s="102"/>
      <c r="W5" s="102"/>
      <c r="X5" s="102"/>
      <c r="Y5" s="102"/>
      <c r="Z5" s="102"/>
      <c r="AA5" s="102"/>
      <c r="AB5" s="104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</row>
    <row r="6" spans="1:79" s="94" customFormat="1" x14ac:dyDescent="0.25">
      <c r="A6" s="105">
        <v>1</v>
      </c>
      <c r="B6" s="106" t="s">
        <v>57</v>
      </c>
      <c r="C6" s="107"/>
      <c r="D6" s="107"/>
      <c r="E6" s="99"/>
      <c r="F6" s="99"/>
      <c r="G6" s="108"/>
      <c r="H6" s="99"/>
      <c r="I6" s="109"/>
      <c r="J6" s="110"/>
      <c r="K6" s="110"/>
      <c r="L6" s="110"/>
      <c r="M6" s="111"/>
      <c r="N6" s="112"/>
      <c r="O6" s="101"/>
      <c r="P6" s="102"/>
      <c r="Q6" s="102"/>
      <c r="R6" s="113"/>
      <c r="S6" s="102"/>
      <c r="T6" s="114"/>
      <c r="U6" s="114"/>
      <c r="V6" s="114"/>
      <c r="W6" s="114"/>
      <c r="X6" s="114"/>
      <c r="Y6" s="114"/>
      <c r="Z6" s="114"/>
      <c r="AA6" s="114"/>
      <c r="AB6" s="104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</row>
    <row r="7" spans="1:79" s="94" customFormat="1" x14ac:dyDescent="0.25">
      <c r="A7" s="95"/>
      <c r="B7" s="96" t="s">
        <v>47</v>
      </c>
      <c r="C7" s="149">
        <v>42560</v>
      </c>
      <c r="D7" s="150">
        <v>450</v>
      </c>
      <c r="E7" s="116">
        <v>750</v>
      </c>
      <c r="F7" s="116">
        <f>C7</f>
        <v>42560</v>
      </c>
      <c r="G7" s="98">
        <v>400</v>
      </c>
      <c r="H7" s="98">
        <v>400</v>
      </c>
      <c r="I7" s="98">
        <v>400</v>
      </c>
      <c r="J7" s="98">
        <v>400</v>
      </c>
      <c r="K7" s="98"/>
      <c r="L7" s="99">
        <v>20</v>
      </c>
      <c r="M7" s="100">
        <v>12</v>
      </c>
      <c r="N7" s="99">
        <v>2</v>
      </c>
      <c r="O7" s="117">
        <v>8</v>
      </c>
      <c r="P7" s="102">
        <f>SUM(F7:K7)</f>
        <v>44160</v>
      </c>
      <c r="Q7" s="118">
        <f>(L7*2*O7)/1000</f>
        <v>0.32</v>
      </c>
      <c r="R7" s="103">
        <f>((M7*N7*P7)-Q7)/1000</f>
        <v>1059.83968</v>
      </c>
      <c r="S7" s="102" t="str">
        <f>+IF($L7=6,$R7, "")</f>
        <v/>
      </c>
      <c r="T7" s="102" t="str">
        <f>+IF($L7=8,$R7, "")</f>
        <v/>
      </c>
      <c r="U7" s="102" t="str">
        <f>+IF($L7=10,$R7, "")</f>
        <v/>
      </c>
      <c r="V7" s="102" t="str">
        <f>+IF($L7=12,$R7, "")</f>
        <v/>
      </c>
      <c r="W7" s="102" t="str">
        <f>+IF($L7=16,$R7, "")</f>
        <v/>
      </c>
      <c r="X7" s="102">
        <f>+IF($L7=20,$R7, "")</f>
        <v>1059.83968</v>
      </c>
      <c r="Y7" s="102" t="str">
        <f>+IF($L7=25,$R7, "")</f>
        <v/>
      </c>
      <c r="Z7" s="102" t="str">
        <f>+IF($L7=28,$R7, "")</f>
        <v/>
      </c>
      <c r="AA7" s="102" t="str">
        <f>+IF($L7=32,$R7, "")</f>
        <v/>
      </c>
      <c r="AB7" s="104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</row>
    <row r="8" spans="1:79" s="94" customFormat="1" x14ac:dyDescent="0.25">
      <c r="A8" s="95"/>
      <c r="B8" s="96" t="s">
        <v>13</v>
      </c>
      <c r="C8" s="115">
        <f>50*L8</f>
        <v>1000</v>
      </c>
      <c r="D8" s="115"/>
      <c r="E8" s="116"/>
      <c r="F8" s="116">
        <f>C8</f>
        <v>1000</v>
      </c>
      <c r="G8" s="98"/>
      <c r="H8" s="98"/>
      <c r="I8" s="98"/>
      <c r="J8" s="98"/>
      <c r="K8" s="98"/>
      <c r="L8" s="99">
        <f>L7</f>
        <v>20</v>
      </c>
      <c r="M8" s="100">
        <f>M7</f>
        <v>12</v>
      </c>
      <c r="N8" s="99">
        <f>N7</f>
        <v>2</v>
      </c>
      <c r="O8" s="117"/>
      <c r="P8" s="102">
        <f t="shared" ref="P8:P13" si="0">SUM(F8:K8)</f>
        <v>1000</v>
      </c>
      <c r="Q8" s="118">
        <f t="shared" ref="Q8:Q13" si="1">(L8*2*O8)/1000</f>
        <v>0</v>
      </c>
      <c r="R8" s="103">
        <f t="shared" ref="R8:R13" si="2">((M8*N8*P8)-Q8)/1000</f>
        <v>24</v>
      </c>
      <c r="S8" s="102" t="str">
        <f t="shared" ref="S8:S30" si="3">+IF($L8=6,$R8, "")</f>
        <v/>
      </c>
      <c r="T8" s="102" t="str">
        <f t="shared" ref="T8:T30" si="4">+IF($L8=8,$R8, "")</f>
        <v/>
      </c>
      <c r="U8" s="102" t="str">
        <f t="shared" ref="U8:U30" si="5">+IF($L8=10,$R8, "")</f>
        <v/>
      </c>
      <c r="V8" s="102" t="str">
        <f t="shared" ref="V8:V30" si="6">+IF($L8=12,$R8, "")</f>
        <v/>
      </c>
      <c r="W8" s="102" t="str">
        <f t="shared" ref="W8:W30" si="7">+IF($L8=16,$R8, "")</f>
        <v/>
      </c>
      <c r="X8" s="102">
        <f t="shared" ref="X8:X30" si="8">+IF($L8=20,$R8, "")</f>
        <v>24</v>
      </c>
      <c r="Y8" s="102" t="str">
        <f t="shared" ref="Y8:Y30" si="9">+IF($L8=25,$R8, "")</f>
        <v/>
      </c>
      <c r="Z8" s="102" t="str">
        <f t="shared" ref="Z8:Z30" si="10">+IF($L8=28,$R8, "")</f>
        <v/>
      </c>
      <c r="AA8" s="102" t="str">
        <f t="shared" ref="AA8:AA30" si="11">+IF($L8=32,$R8, "")</f>
        <v/>
      </c>
      <c r="AB8" s="104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</row>
    <row r="9" spans="1:79" s="94" customFormat="1" x14ac:dyDescent="0.25">
      <c r="A9" s="95"/>
      <c r="B9" s="119" t="s">
        <v>60</v>
      </c>
      <c r="C9" s="98">
        <f>750-25-25</f>
        <v>700</v>
      </c>
      <c r="D9" s="98"/>
      <c r="E9" s="98"/>
      <c r="F9" s="98"/>
      <c r="G9" s="98">
        <f>(750-40-40)</f>
        <v>670</v>
      </c>
      <c r="H9" s="120">
        <f>450-40-40</f>
        <v>370</v>
      </c>
      <c r="I9" s="98">
        <f>G9</f>
        <v>670</v>
      </c>
      <c r="J9" s="98">
        <f>H9</f>
        <v>370</v>
      </c>
      <c r="K9" s="121">
        <f>(L9*10*2)</f>
        <v>200</v>
      </c>
      <c r="L9" s="99">
        <v>10</v>
      </c>
      <c r="M9" s="111">
        <f>ROUND(C5/100,0)+1</f>
        <v>214</v>
      </c>
      <c r="N9" s="99">
        <v>2</v>
      </c>
      <c r="O9" s="101">
        <v>5</v>
      </c>
      <c r="P9" s="102">
        <f t="shared" si="0"/>
        <v>2280</v>
      </c>
      <c r="Q9" s="118">
        <f t="shared" si="1"/>
        <v>0.1</v>
      </c>
      <c r="R9" s="103">
        <f t="shared" si="2"/>
        <v>975.83990000000006</v>
      </c>
      <c r="S9" s="102" t="str">
        <f t="shared" si="3"/>
        <v/>
      </c>
      <c r="T9" s="102" t="str">
        <f t="shared" si="4"/>
        <v/>
      </c>
      <c r="U9" s="102">
        <f t="shared" si="5"/>
        <v>975.83990000000006</v>
      </c>
      <c r="V9" s="102" t="str">
        <f t="shared" si="6"/>
        <v/>
      </c>
      <c r="W9" s="102" t="str">
        <f t="shared" si="7"/>
        <v/>
      </c>
      <c r="X9" s="102" t="str">
        <f t="shared" si="8"/>
        <v/>
      </c>
      <c r="Y9" s="102" t="str">
        <f t="shared" si="9"/>
        <v/>
      </c>
      <c r="Z9" s="102" t="str">
        <f t="shared" si="10"/>
        <v/>
      </c>
      <c r="AA9" s="102" t="str">
        <f t="shared" si="11"/>
        <v/>
      </c>
      <c r="AB9" s="104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</row>
    <row r="10" spans="1:79" s="94" customFormat="1" x14ac:dyDescent="0.25">
      <c r="A10" s="95"/>
      <c r="B10" s="119" t="s">
        <v>61</v>
      </c>
      <c r="C10" s="98">
        <f>C9</f>
        <v>700</v>
      </c>
      <c r="D10" s="98"/>
      <c r="E10" s="98"/>
      <c r="F10" s="98"/>
      <c r="G10" s="98">
        <f>(750-40-40)</f>
        <v>670</v>
      </c>
      <c r="H10" s="120">
        <f>450-40-40</f>
        <v>370</v>
      </c>
      <c r="I10" s="98">
        <f>G10</f>
        <v>670</v>
      </c>
      <c r="J10" s="98">
        <f>H10</f>
        <v>370</v>
      </c>
      <c r="K10" s="121">
        <f>(L10*10*2)</f>
        <v>200</v>
      </c>
      <c r="L10" s="99">
        <v>10</v>
      </c>
      <c r="M10" s="100">
        <f>ROUND(C5/150,0)+1</f>
        <v>143</v>
      </c>
      <c r="N10" s="99">
        <v>2</v>
      </c>
      <c r="O10" s="101">
        <v>5</v>
      </c>
      <c r="P10" s="102">
        <f t="shared" ref="P10" si="12">SUM(F10:K10)</f>
        <v>2280</v>
      </c>
      <c r="Q10" s="118">
        <f t="shared" ref="Q10" si="13">(L10*2*O10)/1000</f>
        <v>0.1</v>
      </c>
      <c r="R10" s="103">
        <f t="shared" ref="R10" si="14">((M10*N10*P10)-Q10)/1000</f>
        <v>652.07990000000007</v>
      </c>
      <c r="S10" s="102" t="str">
        <f t="shared" si="3"/>
        <v/>
      </c>
      <c r="T10" s="102" t="str">
        <f t="shared" si="4"/>
        <v/>
      </c>
      <c r="U10" s="102">
        <f t="shared" si="5"/>
        <v>652.07990000000007</v>
      </c>
      <c r="V10" s="102" t="str">
        <f t="shared" si="6"/>
        <v/>
      </c>
      <c r="W10" s="102" t="str">
        <f t="shared" si="7"/>
        <v/>
      </c>
      <c r="X10" s="102" t="str">
        <f t="shared" si="8"/>
        <v/>
      </c>
      <c r="Y10" s="102" t="str">
        <f t="shared" si="9"/>
        <v/>
      </c>
      <c r="Z10" s="102" t="str">
        <f t="shared" si="10"/>
        <v/>
      </c>
      <c r="AA10" s="102" t="str">
        <f t="shared" si="11"/>
        <v/>
      </c>
      <c r="AB10" s="104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</row>
    <row r="11" spans="1:79" s="94" customFormat="1" x14ac:dyDescent="0.25">
      <c r="A11" s="105">
        <v>2</v>
      </c>
      <c r="B11" s="106" t="s">
        <v>62</v>
      </c>
      <c r="C11" s="147"/>
      <c r="D11" s="107"/>
      <c r="E11" s="99"/>
      <c r="F11" s="99"/>
      <c r="G11" s="108"/>
      <c r="H11" s="99"/>
      <c r="I11" s="109"/>
      <c r="J11" s="110"/>
      <c r="K11" s="110"/>
      <c r="L11" s="110"/>
      <c r="M11" s="100"/>
      <c r="N11" s="112"/>
      <c r="O11" s="101"/>
      <c r="P11" s="102">
        <f t="shared" si="0"/>
        <v>0</v>
      </c>
      <c r="Q11" s="118">
        <f t="shared" si="1"/>
        <v>0</v>
      </c>
      <c r="R11" s="103">
        <f t="shared" si="2"/>
        <v>0</v>
      </c>
      <c r="S11" s="102" t="str">
        <f t="shared" si="3"/>
        <v/>
      </c>
      <c r="T11" s="102" t="str">
        <f t="shared" si="4"/>
        <v/>
      </c>
      <c r="U11" s="102" t="str">
        <f t="shared" si="5"/>
        <v/>
      </c>
      <c r="V11" s="102" t="str">
        <f t="shared" si="6"/>
        <v/>
      </c>
      <c r="W11" s="102" t="str">
        <f t="shared" si="7"/>
        <v/>
      </c>
      <c r="X11" s="102" t="str">
        <f t="shared" si="8"/>
        <v/>
      </c>
      <c r="Y11" s="102" t="str">
        <f t="shared" si="9"/>
        <v/>
      </c>
      <c r="Z11" s="102" t="str">
        <f t="shared" si="10"/>
        <v/>
      </c>
      <c r="AA11" s="102" t="str">
        <f t="shared" si="11"/>
        <v/>
      </c>
      <c r="AB11" s="104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</row>
    <row r="12" spans="1:79" s="94" customFormat="1" x14ac:dyDescent="0.25">
      <c r="A12" s="105"/>
      <c r="B12" s="96" t="s">
        <v>63</v>
      </c>
      <c r="C12" s="97"/>
      <c r="D12" s="97"/>
      <c r="E12" s="99"/>
      <c r="F12" s="99"/>
      <c r="G12" s="108"/>
      <c r="H12" s="99"/>
      <c r="I12" s="109"/>
      <c r="J12" s="110"/>
      <c r="K12" s="110"/>
      <c r="L12" s="110"/>
      <c r="M12" s="111"/>
      <c r="N12" s="112"/>
      <c r="O12" s="101"/>
      <c r="P12" s="102">
        <f t="shared" si="0"/>
        <v>0</v>
      </c>
      <c r="Q12" s="118">
        <f t="shared" si="1"/>
        <v>0</v>
      </c>
      <c r="R12" s="103">
        <f t="shared" si="2"/>
        <v>0</v>
      </c>
      <c r="S12" s="102" t="str">
        <f t="shared" si="3"/>
        <v/>
      </c>
      <c r="T12" s="102" t="str">
        <f t="shared" si="4"/>
        <v/>
      </c>
      <c r="U12" s="102" t="str">
        <f t="shared" si="5"/>
        <v/>
      </c>
      <c r="V12" s="102" t="str">
        <f t="shared" si="6"/>
        <v/>
      </c>
      <c r="W12" s="102" t="str">
        <f t="shared" si="7"/>
        <v/>
      </c>
      <c r="X12" s="102" t="str">
        <f t="shared" si="8"/>
        <v/>
      </c>
      <c r="Y12" s="102" t="str">
        <f t="shared" si="9"/>
        <v/>
      </c>
      <c r="Z12" s="102" t="str">
        <f t="shared" si="10"/>
        <v/>
      </c>
      <c r="AA12" s="102" t="str">
        <f t="shared" si="11"/>
        <v/>
      </c>
      <c r="AB12" s="104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</row>
    <row r="13" spans="1:79" s="94" customFormat="1" x14ac:dyDescent="0.25">
      <c r="A13" s="95"/>
      <c r="B13" s="96" t="s">
        <v>47</v>
      </c>
      <c r="C13" s="148">
        <v>7960</v>
      </c>
      <c r="D13" s="115">
        <v>375</v>
      </c>
      <c r="E13" s="116">
        <v>750</v>
      </c>
      <c r="F13" s="116">
        <f>C13</f>
        <v>7960</v>
      </c>
      <c r="G13" s="98">
        <v>400</v>
      </c>
      <c r="H13" s="98">
        <v>400</v>
      </c>
      <c r="I13" s="98"/>
      <c r="J13" s="98"/>
      <c r="K13" s="98"/>
      <c r="L13" s="99">
        <v>20</v>
      </c>
      <c r="M13" s="100">
        <v>8</v>
      </c>
      <c r="N13" s="99">
        <v>2</v>
      </c>
      <c r="O13" s="117">
        <v>2</v>
      </c>
      <c r="P13" s="102">
        <f t="shared" si="0"/>
        <v>8760</v>
      </c>
      <c r="Q13" s="118">
        <f t="shared" si="1"/>
        <v>0.08</v>
      </c>
      <c r="R13" s="103">
        <f t="shared" si="2"/>
        <v>140.15992</v>
      </c>
      <c r="S13" s="102" t="str">
        <f t="shared" si="3"/>
        <v/>
      </c>
      <c r="T13" s="102" t="str">
        <f t="shared" si="4"/>
        <v/>
      </c>
      <c r="U13" s="102" t="str">
        <f t="shared" si="5"/>
        <v/>
      </c>
      <c r="V13" s="102" t="str">
        <f t="shared" si="6"/>
        <v/>
      </c>
      <c r="W13" s="102" t="str">
        <f t="shared" si="7"/>
        <v/>
      </c>
      <c r="X13" s="102">
        <f t="shared" si="8"/>
        <v>140.15992</v>
      </c>
      <c r="Y13" s="102" t="str">
        <f t="shared" si="9"/>
        <v/>
      </c>
      <c r="Z13" s="102" t="str">
        <f t="shared" si="10"/>
        <v/>
      </c>
      <c r="AA13" s="102" t="str">
        <f t="shared" si="11"/>
        <v/>
      </c>
      <c r="AB13" s="104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</row>
    <row r="14" spans="1:79" s="94" customFormat="1" x14ac:dyDescent="0.25">
      <c r="A14" s="95"/>
      <c r="B14" s="119" t="s">
        <v>60</v>
      </c>
      <c r="C14" s="98">
        <f>750-25-25</f>
        <v>700</v>
      </c>
      <c r="D14" s="98"/>
      <c r="E14" s="98"/>
      <c r="F14" s="98"/>
      <c r="G14" s="98">
        <f>(750-40-40)</f>
        <v>670</v>
      </c>
      <c r="H14" s="120">
        <f>450-40-40</f>
        <v>370</v>
      </c>
      <c r="I14" s="98">
        <f>G14</f>
        <v>670</v>
      </c>
      <c r="J14" s="98">
        <f>H14</f>
        <v>370</v>
      </c>
      <c r="K14" s="121">
        <f>(L14*10*2)</f>
        <v>200</v>
      </c>
      <c r="L14" s="99">
        <v>10</v>
      </c>
      <c r="M14" s="100">
        <f>ROUNDUP(C13/(2*100),0)</f>
        <v>40</v>
      </c>
      <c r="N14" s="99">
        <v>2</v>
      </c>
      <c r="O14" s="101">
        <v>5</v>
      </c>
      <c r="P14" s="102">
        <f>SUM(F14:K14)</f>
        <v>2280</v>
      </c>
      <c r="Q14" s="118">
        <f t="shared" ref="Q14:Q18" si="15">(L14*2*O14)/1000</f>
        <v>0.1</v>
      </c>
      <c r="R14" s="103">
        <f t="shared" ref="R14:R18" si="16">((M14*N14*P14)-Q14)/1000</f>
        <v>182.3999</v>
      </c>
      <c r="S14" s="102" t="str">
        <f t="shared" si="3"/>
        <v/>
      </c>
      <c r="T14" s="102" t="str">
        <f t="shared" si="4"/>
        <v/>
      </c>
      <c r="U14" s="102">
        <f t="shared" si="5"/>
        <v>182.3999</v>
      </c>
      <c r="V14" s="102" t="str">
        <f t="shared" si="6"/>
        <v/>
      </c>
      <c r="W14" s="102" t="str">
        <f t="shared" si="7"/>
        <v/>
      </c>
      <c r="X14" s="102" t="str">
        <f t="shared" si="8"/>
        <v/>
      </c>
      <c r="Y14" s="102" t="str">
        <f t="shared" si="9"/>
        <v/>
      </c>
      <c r="Z14" s="102" t="str">
        <f t="shared" si="10"/>
        <v/>
      </c>
      <c r="AA14" s="102" t="str">
        <f t="shared" si="11"/>
        <v/>
      </c>
      <c r="AB14" s="104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</row>
    <row r="15" spans="1:79" s="94" customFormat="1" x14ac:dyDescent="0.25">
      <c r="A15" s="95"/>
      <c r="B15" s="119" t="s">
        <v>61</v>
      </c>
      <c r="C15" s="98">
        <f>C14</f>
        <v>700</v>
      </c>
      <c r="D15" s="98"/>
      <c r="E15" s="98"/>
      <c r="F15" s="98"/>
      <c r="G15" s="98">
        <f>(750-40-40)</f>
        <v>670</v>
      </c>
      <c r="H15" s="120">
        <f>450-40-40</f>
        <v>370</v>
      </c>
      <c r="I15" s="98">
        <f>G15</f>
        <v>670</v>
      </c>
      <c r="J15" s="98">
        <f>H15</f>
        <v>370</v>
      </c>
      <c r="K15" s="121">
        <f>(L15*10*2)</f>
        <v>200</v>
      </c>
      <c r="L15" s="99">
        <v>10</v>
      </c>
      <c r="M15" s="100">
        <f>ROUNDUP(C13/(2*100),0)</f>
        <v>40</v>
      </c>
      <c r="N15" s="99">
        <v>2</v>
      </c>
      <c r="O15" s="101">
        <v>5</v>
      </c>
      <c r="P15" s="102">
        <f t="shared" ref="P15:P18" si="17">SUM(F15:K15)</f>
        <v>2280</v>
      </c>
      <c r="Q15" s="118">
        <f t="shared" si="15"/>
        <v>0.1</v>
      </c>
      <c r="R15" s="103">
        <f t="shared" si="16"/>
        <v>182.3999</v>
      </c>
      <c r="S15" s="102" t="str">
        <f t="shared" si="3"/>
        <v/>
      </c>
      <c r="T15" s="102" t="str">
        <f t="shared" si="4"/>
        <v/>
      </c>
      <c r="U15" s="102">
        <f t="shared" si="5"/>
        <v>182.3999</v>
      </c>
      <c r="V15" s="102" t="str">
        <f t="shared" si="6"/>
        <v/>
      </c>
      <c r="W15" s="102" t="str">
        <f t="shared" si="7"/>
        <v/>
      </c>
      <c r="X15" s="102" t="str">
        <f t="shared" si="8"/>
        <v/>
      </c>
      <c r="Y15" s="102" t="str">
        <f t="shared" si="9"/>
        <v/>
      </c>
      <c r="Z15" s="102" t="str">
        <f t="shared" si="10"/>
        <v/>
      </c>
      <c r="AA15" s="102" t="str">
        <f t="shared" si="11"/>
        <v/>
      </c>
      <c r="AB15" s="104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</row>
    <row r="16" spans="1:79" s="94" customFormat="1" x14ac:dyDescent="0.25">
      <c r="A16" s="105">
        <v>3</v>
      </c>
      <c r="B16" s="106" t="s">
        <v>62</v>
      </c>
      <c r="C16" s="147"/>
      <c r="D16" s="107"/>
      <c r="E16" s="99"/>
      <c r="F16" s="99"/>
      <c r="G16" s="108"/>
      <c r="H16" s="99"/>
      <c r="I16" s="109"/>
      <c r="J16" s="110"/>
      <c r="K16" s="110"/>
      <c r="L16" s="110"/>
      <c r="M16" s="100"/>
      <c r="N16" s="112"/>
      <c r="O16" s="101"/>
      <c r="P16" s="102">
        <f t="shared" si="17"/>
        <v>0</v>
      </c>
      <c r="Q16" s="118">
        <f t="shared" si="15"/>
        <v>0</v>
      </c>
      <c r="R16" s="103">
        <f t="shared" si="16"/>
        <v>0</v>
      </c>
      <c r="S16" s="102" t="str">
        <f t="shared" si="3"/>
        <v/>
      </c>
      <c r="T16" s="102" t="str">
        <f t="shared" si="4"/>
        <v/>
      </c>
      <c r="U16" s="102" t="str">
        <f t="shared" si="5"/>
        <v/>
      </c>
      <c r="V16" s="102" t="str">
        <f t="shared" si="6"/>
        <v/>
      </c>
      <c r="W16" s="102" t="str">
        <f t="shared" si="7"/>
        <v/>
      </c>
      <c r="X16" s="102" t="str">
        <f t="shared" si="8"/>
        <v/>
      </c>
      <c r="Y16" s="102" t="str">
        <f t="shared" si="9"/>
        <v/>
      </c>
      <c r="Z16" s="102" t="str">
        <f t="shared" si="10"/>
        <v/>
      </c>
      <c r="AA16" s="102" t="str">
        <f t="shared" si="11"/>
        <v/>
      </c>
      <c r="AB16" s="104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</row>
    <row r="17" spans="1:79" s="94" customFormat="1" x14ac:dyDescent="0.25">
      <c r="A17" s="105"/>
      <c r="B17" s="96" t="s">
        <v>64</v>
      </c>
      <c r="C17" s="97"/>
      <c r="D17" s="97"/>
      <c r="E17" s="99"/>
      <c r="F17" s="99"/>
      <c r="G17" s="108"/>
      <c r="H17" s="99"/>
      <c r="I17" s="109"/>
      <c r="J17" s="110"/>
      <c r="K17" s="110"/>
      <c r="L17" s="110"/>
      <c r="M17" s="111"/>
      <c r="N17" s="112"/>
      <c r="O17" s="101"/>
      <c r="P17" s="102">
        <f t="shared" si="17"/>
        <v>0</v>
      </c>
      <c r="Q17" s="118">
        <f t="shared" si="15"/>
        <v>0</v>
      </c>
      <c r="R17" s="103">
        <f t="shared" si="16"/>
        <v>0</v>
      </c>
      <c r="S17" s="102" t="str">
        <f t="shared" si="3"/>
        <v/>
      </c>
      <c r="T17" s="102" t="str">
        <f t="shared" si="4"/>
        <v/>
      </c>
      <c r="U17" s="102" t="str">
        <f t="shared" si="5"/>
        <v/>
      </c>
      <c r="V17" s="102" t="str">
        <f t="shared" si="6"/>
        <v/>
      </c>
      <c r="W17" s="102" t="str">
        <f t="shared" si="7"/>
        <v/>
      </c>
      <c r="X17" s="102" t="str">
        <f t="shared" si="8"/>
        <v/>
      </c>
      <c r="Y17" s="102" t="str">
        <f t="shared" si="9"/>
        <v/>
      </c>
      <c r="Z17" s="102" t="str">
        <f t="shared" si="10"/>
        <v/>
      </c>
      <c r="AA17" s="102" t="str">
        <f t="shared" si="11"/>
        <v/>
      </c>
      <c r="AB17" s="104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</row>
    <row r="18" spans="1:79" s="94" customFormat="1" x14ac:dyDescent="0.25">
      <c r="A18" s="95"/>
      <c r="B18" s="96" t="s">
        <v>47</v>
      </c>
      <c r="C18" s="148">
        <v>6570</v>
      </c>
      <c r="D18" s="115">
        <v>375</v>
      </c>
      <c r="E18" s="116">
        <v>750</v>
      </c>
      <c r="F18" s="116">
        <f>C18</f>
        <v>6570</v>
      </c>
      <c r="G18" s="98">
        <v>400</v>
      </c>
      <c r="H18" s="98">
        <v>400</v>
      </c>
      <c r="I18" s="98"/>
      <c r="J18" s="98"/>
      <c r="K18" s="98"/>
      <c r="L18" s="99">
        <v>20</v>
      </c>
      <c r="M18" s="100">
        <v>8</v>
      </c>
      <c r="N18" s="99">
        <v>1</v>
      </c>
      <c r="O18" s="117">
        <v>2</v>
      </c>
      <c r="P18" s="102">
        <f t="shared" si="17"/>
        <v>7370</v>
      </c>
      <c r="Q18" s="118">
        <f t="shared" si="15"/>
        <v>0.08</v>
      </c>
      <c r="R18" s="103">
        <f t="shared" si="16"/>
        <v>58.959919999999997</v>
      </c>
      <c r="S18" s="102" t="str">
        <f t="shared" si="3"/>
        <v/>
      </c>
      <c r="T18" s="102" t="str">
        <f t="shared" si="4"/>
        <v/>
      </c>
      <c r="U18" s="102" t="str">
        <f t="shared" si="5"/>
        <v/>
      </c>
      <c r="V18" s="102" t="str">
        <f t="shared" si="6"/>
        <v/>
      </c>
      <c r="W18" s="102" t="str">
        <f t="shared" si="7"/>
        <v/>
      </c>
      <c r="X18" s="102">
        <f t="shared" si="8"/>
        <v>58.959919999999997</v>
      </c>
      <c r="Y18" s="102" t="str">
        <f t="shared" si="9"/>
        <v/>
      </c>
      <c r="Z18" s="102" t="str">
        <f t="shared" si="10"/>
        <v/>
      </c>
      <c r="AA18" s="102" t="str">
        <f t="shared" si="11"/>
        <v/>
      </c>
      <c r="AB18" s="104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</row>
    <row r="19" spans="1:79" s="94" customFormat="1" x14ac:dyDescent="0.25">
      <c r="A19" s="95"/>
      <c r="B19" s="119" t="s">
        <v>60</v>
      </c>
      <c r="C19" s="98">
        <f>750-25-25</f>
        <v>700</v>
      </c>
      <c r="D19" s="98"/>
      <c r="E19" s="98"/>
      <c r="F19" s="98"/>
      <c r="G19" s="98">
        <f>(750-40-40)</f>
        <v>670</v>
      </c>
      <c r="H19" s="120">
        <f>450-40-40</f>
        <v>370</v>
      </c>
      <c r="I19" s="98">
        <f>G19</f>
        <v>670</v>
      </c>
      <c r="J19" s="98">
        <f>H19</f>
        <v>370</v>
      </c>
      <c r="K19" s="121">
        <f>(L19*10*2)</f>
        <v>200</v>
      </c>
      <c r="L19" s="99">
        <v>10</v>
      </c>
      <c r="M19" s="100">
        <f>ROUNDUP(C18/(2*100),0)</f>
        <v>33</v>
      </c>
      <c r="N19" s="99">
        <v>1</v>
      </c>
      <c r="O19" s="101">
        <v>5</v>
      </c>
      <c r="P19" s="102">
        <f>SUM(F19:K19)</f>
        <v>2280</v>
      </c>
      <c r="Q19" s="118">
        <f t="shared" ref="Q19:Q23" si="18">(L19*2*O19)/1000</f>
        <v>0.1</v>
      </c>
      <c r="R19" s="103">
        <f t="shared" ref="R19:R23" si="19">((M19*N19*P19)-Q19)/1000</f>
        <v>75.239899999999992</v>
      </c>
      <c r="S19" s="102" t="str">
        <f t="shared" si="3"/>
        <v/>
      </c>
      <c r="T19" s="102" t="str">
        <f t="shared" si="4"/>
        <v/>
      </c>
      <c r="U19" s="102">
        <f t="shared" si="5"/>
        <v>75.239899999999992</v>
      </c>
      <c r="V19" s="102" t="str">
        <f t="shared" si="6"/>
        <v/>
      </c>
      <c r="W19" s="102" t="str">
        <f t="shared" si="7"/>
        <v/>
      </c>
      <c r="X19" s="102" t="str">
        <f t="shared" si="8"/>
        <v/>
      </c>
      <c r="Y19" s="102" t="str">
        <f t="shared" si="9"/>
        <v/>
      </c>
      <c r="Z19" s="102" t="str">
        <f t="shared" si="10"/>
        <v/>
      </c>
      <c r="AA19" s="102" t="str">
        <f t="shared" si="11"/>
        <v/>
      </c>
      <c r="AB19" s="104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</row>
    <row r="20" spans="1:79" s="94" customFormat="1" x14ac:dyDescent="0.25">
      <c r="A20" s="95"/>
      <c r="B20" s="119" t="s">
        <v>61</v>
      </c>
      <c r="C20" s="98">
        <f>C19</f>
        <v>700</v>
      </c>
      <c r="D20" s="98"/>
      <c r="E20" s="98"/>
      <c r="F20" s="98"/>
      <c r="G20" s="98">
        <f>(750-40-40)</f>
        <v>670</v>
      </c>
      <c r="H20" s="120">
        <f>450-40-40</f>
        <v>370</v>
      </c>
      <c r="I20" s="98">
        <f>G20</f>
        <v>670</v>
      </c>
      <c r="J20" s="98">
        <f>H20</f>
        <v>370</v>
      </c>
      <c r="K20" s="121">
        <f>(L20*10*2)</f>
        <v>200</v>
      </c>
      <c r="L20" s="99">
        <v>10</v>
      </c>
      <c r="M20" s="100">
        <f>ROUNDUP(C18/(2*100),0)</f>
        <v>33</v>
      </c>
      <c r="N20" s="99">
        <v>1</v>
      </c>
      <c r="O20" s="101">
        <v>5</v>
      </c>
      <c r="P20" s="102">
        <f t="shared" ref="P20:P23" si="20">SUM(F20:K20)</f>
        <v>2280</v>
      </c>
      <c r="Q20" s="118">
        <f t="shared" si="18"/>
        <v>0.1</v>
      </c>
      <c r="R20" s="103">
        <f t="shared" si="19"/>
        <v>75.239899999999992</v>
      </c>
      <c r="S20" s="102" t="str">
        <f t="shared" si="3"/>
        <v/>
      </c>
      <c r="T20" s="102" t="str">
        <f t="shared" si="4"/>
        <v/>
      </c>
      <c r="U20" s="102">
        <f t="shared" si="5"/>
        <v>75.239899999999992</v>
      </c>
      <c r="V20" s="102" t="str">
        <f t="shared" si="6"/>
        <v/>
      </c>
      <c r="W20" s="102" t="str">
        <f t="shared" si="7"/>
        <v/>
      </c>
      <c r="X20" s="102" t="str">
        <f t="shared" si="8"/>
        <v/>
      </c>
      <c r="Y20" s="102" t="str">
        <f t="shared" si="9"/>
        <v/>
      </c>
      <c r="Z20" s="102" t="str">
        <f t="shared" si="10"/>
        <v/>
      </c>
      <c r="AA20" s="102" t="str">
        <f t="shared" si="11"/>
        <v/>
      </c>
      <c r="AB20" s="104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</row>
    <row r="21" spans="1:79" s="94" customFormat="1" x14ac:dyDescent="0.25">
      <c r="A21" s="105">
        <v>4</v>
      </c>
      <c r="B21" s="106" t="s">
        <v>62</v>
      </c>
      <c r="C21" s="147"/>
      <c r="D21" s="107"/>
      <c r="E21" s="99"/>
      <c r="F21" s="99"/>
      <c r="G21" s="108"/>
      <c r="H21" s="99"/>
      <c r="I21" s="109"/>
      <c r="J21" s="110"/>
      <c r="K21" s="110"/>
      <c r="L21" s="110"/>
      <c r="M21" s="100"/>
      <c r="N21" s="112"/>
      <c r="O21" s="101"/>
      <c r="P21" s="102">
        <f t="shared" si="20"/>
        <v>0</v>
      </c>
      <c r="Q21" s="118">
        <f t="shared" si="18"/>
        <v>0</v>
      </c>
      <c r="R21" s="103">
        <f t="shared" si="19"/>
        <v>0</v>
      </c>
      <c r="S21" s="102" t="str">
        <f t="shared" si="3"/>
        <v/>
      </c>
      <c r="T21" s="102" t="str">
        <f t="shared" si="4"/>
        <v/>
      </c>
      <c r="U21" s="102" t="str">
        <f t="shared" si="5"/>
        <v/>
      </c>
      <c r="V21" s="102" t="str">
        <f t="shared" si="6"/>
        <v/>
      </c>
      <c r="W21" s="102" t="str">
        <f t="shared" si="7"/>
        <v/>
      </c>
      <c r="X21" s="102" t="str">
        <f t="shared" si="8"/>
        <v/>
      </c>
      <c r="Y21" s="102" t="str">
        <f t="shared" si="9"/>
        <v/>
      </c>
      <c r="Z21" s="102" t="str">
        <f t="shared" si="10"/>
        <v/>
      </c>
      <c r="AA21" s="102" t="str">
        <f t="shared" si="11"/>
        <v/>
      </c>
      <c r="AB21" s="104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</row>
    <row r="22" spans="1:79" s="94" customFormat="1" x14ac:dyDescent="0.25">
      <c r="A22" s="105"/>
      <c r="B22" s="96" t="s">
        <v>65</v>
      </c>
      <c r="C22" s="97"/>
      <c r="D22" s="97"/>
      <c r="E22" s="99"/>
      <c r="F22" s="99"/>
      <c r="G22" s="108"/>
      <c r="H22" s="99"/>
      <c r="I22" s="109"/>
      <c r="J22" s="110"/>
      <c r="K22" s="110"/>
      <c r="L22" s="110"/>
      <c r="M22" s="111"/>
      <c r="N22" s="112"/>
      <c r="O22" s="101"/>
      <c r="P22" s="102">
        <f t="shared" si="20"/>
        <v>0</v>
      </c>
      <c r="Q22" s="118">
        <f t="shared" si="18"/>
        <v>0</v>
      </c>
      <c r="R22" s="103">
        <f t="shared" si="19"/>
        <v>0</v>
      </c>
      <c r="S22" s="102" t="str">
        <f t="shared" si="3"/>
        <v/>
      </c>
      <c r="T22" s="102" t="str">
        <f t="shared" si="4"/>
        <v/>
      </c>
      <c r="U22" s="102" t="str">
        <f t="shared" si="5"/>
        <v/>
      </c>
      <c r="V22" s="102" t="str">
        <f t="shared" si="6"/>
        <v/>
      </c>
      <c r="W22" s="102" t="str">
        <f t="shared" si="7"/>
        <v/>
      </c>
      <c r="X22" s="102" t="str">
        <f t="shared" si="8"/>
        <v/>
      </c>
      <c r="Y22" s="102" t="str">
        <f t="shared" si="9"/>
        <v/>
      </c>
      <c r="Z22" s="102" t="str">
        <f t="shared" si="10"/>
        <v/>
      </c>
      <c r="AA22" s="102" t="str">
        <f t="shared" si="11"/>
        <v/>
      </c>
      <c r="AB22" s="104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</row>
    <row r="23" spans="1:79" s="94" customFormat="1" x14ac:dyDescent="0.25">
      <c r="A23" s="95"/>
      <c r="B23" s="96" t="s">
        <v>47</v>
      </c>
      <c r="C23" s="148">
        <v>6300</v>
      </c>
      <c r="D23" s="115">
        <v>375</v>
      </c>
      <c r="E23" s="116">
        <v>750</v>
      </c>
      <c r="F23" s="116">
        <f>C23</f>
        <v>6300</v>
      </c>
      <c r="G23" s="98">
        <v>400</v>
      </c>
      <c r="H23" s="98">
        <v>400</v>
      </c>
      <c r="I23" s="98"/>
      <c r="J23" s="98"/>
      <c r="K23" s="98"/>
      <c r="L23" s="99">
        <v>20</v>
      </c>
      <c r="M23" s="100">
        <v>8</v>
      </c>
      <c r="N23" s="99">
        <v>6</v>
      </c>
      <c r="O23" s="117">
        <v>2</v>
      </c>
      <c r="P23" s="102">
        <f t="shared" si="20"/>
        <v>7100</v>
      </c>
      <c r="Q23" s="118">
        <f t="shared" si="18"/>
        <v>0.08</v>
      </c>
      <c r="R23" s="103">
        <f t="shared" si="19"/>
        <v>340.79991999999999</v>
      </c>
      <c r="S23" s="102" t="str">
        <f t="shared" si="3"/>
        <v/>
      </c>
      <c r="T23" s="102" t="str">
        <f t="shared" si="4"/>
        <v/>
      </c>
      <c r="U23" s="102" t="str">
        <f t="shared" si="5"/>
        <v/>
      </c>
      <c r="V23" s="102" t="str">
        <f t="shared" si="6"/>
        <v/>
      </c>
      <c r="W23" s="102" t="str">
        <f t="shared" si="7"/>
        <v/>
      </c>
      <c r="X23" s="102">
        <f t="shared" si="8"/>
        <v>340.79991999999999</v>
      </c>
      <c r="Y23" s="102" t="str">
        <f t="shared" si="9"/>
        <v/>
      </c>
      <c r="Z23" s="102" t="str">
        <f t="shared" si="10"/>
        <v/>
      </c>
      <c r="AA23" s="102" t="str">
        <f t="shared" si="11"/>
        <v/>
      </c>
      <c r="AB23" s="104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</row>
    <row r="24" spans="1:79" s="94" customFormat="1" x14ac:dyDescent="0.25">
      <c r="A24" s="95"/>
      <c r="B24" s="119" t="s">
        <v>60</v>
      </c>
      <c r="C24" s="98">
        <f>750-25-25</f>
        <v>700</v>
      </c>
      <c r="D24" s="98"/>
      <c r="E24" s="98"/>
      <c r="F24" s="98"/>
      <c r="G24" s="98">
        <f>(750-40-40)</f>
        <v>670</v>
      </c>
      <c r="H24" s="120">
        <f>450-40-40</f>
        <v>370</v>
      </c>
      <c r="I24" s="98">
        <f>G24</f>
        <v>670</v>
      </c>
      <c r="J24" s="98">
        <f>H24</f>
        <v>370</v>
      </c>
      <c r="K24" s="121">
        <f>(L24*10*2)</f>
        <v>200</v>
      </c>
      <c r="L24" s="99">
        <v>10</v>
      </c>
      <c r="M24" s="100">
        <f>ROUNDUP(C23/(2*100),0)</f>
        <v>32</v>
      </c>
      <c r="N24" s="99">
        <v>6</v>
      </c>
      <c r="O24" s="101">
        <v>5</v>
      </c>
      <c r="P24" s="102">
        <f>SUM(F24:K24)</f>
        <v>2280</v>
      </c>
      <c r="Q24" s="118">
        <f t="shared" ref="Q24:Q28" si="21">(L24*2*O24)/1000</f>
        <v>0.1</v>
      </c>
      <c r="R24" s="103">
        <f t="shared" ref="R24:R28" si="22">((M24*N24*P24)-Q24)/1000</f>
        <v>437.75990000000002</v>
      </c>
      <c r="S24" s="102" t="str">
        <f t="shared" si="3"/>
        <v/>
      </c>
      <c r="T24" s="102" t="str">
        <f t="shared" si="4"/>
        <v/>
      </c>
      <c r="U24" s="102">
        <f t="shared" si="5"/>
        <v>437.75990000000002</v>
      </c>
      <c r="V24" s="102" t="str">
        <f t="shared" si="6"/>
        <v/>
      </c>
      <c r="W24" s="102" t="str">
        <f t="shared" si="7"/>
        <v/>
      </c>
      <c r="X24" s="102" t="str">
        <f t="shared" si="8"/>
        <v/>
      </c>
      <c r="Y24" s="102" t="str">
        <f t="shared" si="9"/>
        <v/>
      </c>
      <c r="Z24" s="102" t="str">
        <f t="shared" si="10"/>
        <v/>
      </c>
      <c r="AA24" s="102" t="str">
        <f t="shared" si="11"/>
        <v/>
      </c>
      <c r="AB24" s="104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</row>
    <row r="25" spans="1:79" s="94" customFormat="1" x14ac:dyDescent="0.25">
      <c r="A25" s="95"/>
      <c r="B25" s="119" t="s">
        <v>61</v>
      </c>
      <c r="C25" s="98">
        <f>C24</f>
        <v>700</v>
      </c>
      <c r="D25" s="98"/>
      <c r="E25" s="98"/>
      <c r="F25" s="98"/>
      <c r="G25" s="98">
        <f>(750-40-40)</f>
        <v>670</v>
      </c>
      <c r="H25" s="120">
        <f>450-40-40</f>
        <v>370</v>
      </c>
      <c r="I25" s="98">
        <f>G25</f>
        <v>670</v>
      </c>
      <c r="J25" s="98">
        <f>H25</f>
        <v>370</v>
      </c>
      <c r="K25" s="121">
        <f>(L25*10*2)</f>
        <v>200</v>
      </c>
      <c r="L25" s="99">
        <v>10</v>
      </c>
      <c r="M25" s="100">
        <f>ROUNDUP(C23/(2*100),0)</f>
        <v>32</v>
      </c>
      <c r="N25" s="99">
        <v>6</v>
      </c>
      <c r="O25" s="101">
        <v>5</v>
      </c>
      <c r="P25" s="102">
        <f t="shared" ref="P25:P28" si="23">SUM(F25:K25)</f>
        <v>2280</v>
      </c>
      <c r="Q25" s="118">
        <f t="shared" si="21"/>
        <v>0.1</v>
      </c>
      <c r="R25" s="103">
        <f t="shared" si="22"/>
        <v>437.75990000000002</v>
      </c>
      <c r="S25" s="102" t="str">
        <f t="shared" si="3"/>
        <v/>
      </c>
      <c r="T25" s="102" t="str">
        <f t="shared" si="4"/>
        <v/>
      </c>
      <c r="U25" s="102">
        <f t="shared" si="5"/>
        <v>437.75990000000002</v>
      </c>
      <c r="V25" s="102" t="str">
        <f t="shared" si="6"/>
        <v/>
      </c>
      <c r="W25" s="102" t="str">
        <f t="shared" si="7"/>
        <v/>
      </c>
      <c r="X25" s="102" t="str">
        <f t="shared" si="8"/>
        <v/>
      </c>
      <c r="Y25" s="102" t="str">
        <f t="shared" si="9"/>
        <v/>
      </c>
      <c r="Z25" s="102" t="str">
        <f t="shared" si="10"/>
        <v/>
      </c>
      <c r="AA25" s="102" t="str">
        <f t="shared" si="11"/>
        <v/>
      </c>
      <c r="AB25" s="104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</row>
    <row r="26" spans="1:79" s="94" customFormat="1" x14ac:dyDescent="0.25">
      <c r="A26" s="105">
        <v>5</v>
      </c>
      <c r="B26" s="106" t="s">
        <v>62</v>
      </c>
      <c r="C26" s="147"/>
      <c r="D26" s="107"/>
      <c r="E26" s="99"/>
      <c r="F26" s="99"/>
      <c r="G26" s="108"/>
      <c r="H26" s="99"/>
      <c r="I26" s="109"/>
      <c r="J26" s="110"/>
      <c r="K26" s="110"/>
      <c r="L26" s="110"/>
      <c r="M26" s="100"/>
      <c r="N26" s="112"/>
      <c r="O26" s="101"/>
      <c r="P26" s="102">
        <f t="shared" si="23"/>
        <v>0</v>
      </c>
      <c r="Q26" s="118">
        <f t="shared" si="21"/>
        <v>0</v>
      </c>
      <c r="R26" s="103">
        <f t="shared" si="22"/>
        <v>0</v>
      </c>
      <c r="S26" s="102" t="str">
        <f t="shared" si="3"/>
        <v/>
      </c>
      <c r="T26" s="102" t="str">
        <f t="shared" si="4"/>
        <v/>
      </c>
      <c r="U26" s="102" t="str">
        <f t="shared" si="5"/>
        <v/>
      </c>
      <c r="V26" s="102" t="str">
        <f t="shared" si="6"/>
        <v/>
      </c>
      <c r="W26" s="102" t="str">
        <f t="shared" si="7"/>
        <v/>
      </c>
      <c r="X26" s="102" t="str">
        <f t="shared" si="8"/>
        <v/>
      </c>
      <c r="Y26" s="102" t="str">
        <f t="shared" si="9"/>
        <v/>
      </c>
      <c r="Z26" s="102" t="str">
        <f t="shared" si="10"/>
        <v/>
      </c>
      <c r="AA26" s="102" t="str">
        <f t="shared" si="11"/>
        <v/>
      </c>
      <c r="AB26" s="104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</row>
    <row r="27" spans="1:79" s="94" customFormat="1" x14ac:dyDescent="0.25">
      <c r="A27" s="105"/>
      <c r="B27" s="96" t="s">
        <v>66</v>
      </c>
      <c r="C27" s="97"/>
      <c r="D27" s="97"/>
      <c r="E27" s="99"/>
      <c r="F27" s="99"/>
      <c r="G27" s="108"/>
      <c r="H27" s="99"/>
      <c r="I27" s="109"/>
      <c r="J27" s="110"/>
      <c r="K27" s="110"/>
      <c r="L27" s="110"/>
      <c r="M27" s="111"/>
      <c r="N27" s="112"/>
      <c r="O27" s="101"/>
      <c r="P27" s="102">
        <f t="shared" si="23"/>
        <v>0</v>
      </c>
      <c r="Q27" s="118">
        <f t="shared" si="21"/>
        <v>0</v>
      </c>
      <c r="R27" s="103">
        <f t="shared" si="22"/>
        <v>0</v>
      </c>
      <c r="S27" s="102" t="str">
        <f t="shared" si="3"/>
        <v/>
      </c>
      <c r="T27" s="102" t="str">
        <f t="shared" si="4"/>
        <v/>
      </c>
      <c r="U27" s="102" t="str">
        <f t="shared" si="5"/>
        <v/>
      </c>
      <c r="V27" s="102" t="str">
        <f t="shared" si="6"/>
        <v/>
      </c>
      <c r="W27" s="102" t="str">
        <f t="shared" si="7"/>
        <v/>
      </c>
      <c r="X27" s="102" t="str">
        <f t="shared" si="8"/>
        <v/>
      </c>
      <c r="Y27" s="102" t="str">
        <f t="shared" si="9"/>
        <v/>
      </c>
      <c r="Z27" s="102" t="str">
        <f t="shared" si="10"/>
        <v/>
      </c>
      <c r="AA27" s="102" t="str">
        <f t="shared" si="11"/>
        <v/>
      </c>
      <c r="AB27" s="104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</row>
    <row r="28" spans="1:79" s="94" customFormat="1" x14ac:dyDescent="0.25">
      <c r="A28" s="95"/>
      <c r="B28" s="96" t="s">
        <v>47</v>
      </c>
      <c r="C28" s="148">
        <v>6300</v>
      </c>
      <c r="D28" s="115">
        <v>375</v>
      </c>
      <c r="E28" s="116">
        <v>750</v>
      </c>
      <c r="F28" s="116">
        <f>C28</f>
        <v>6300</v>
      </c>
      <c r="G28" s="98">
        <v>400</v>
      </c>
      <c r="H28" s="98">
        <v>400</v>
      </c>
      <c r="I28" s="98"/>
      <c r="J28" s="98"/>
      <c r="K28" s="98"/>
      <c r="L28" s="99">
        <v>20</v>
      </c>
      <c r="M28" s="100">
        <v>8</v>
      </c>
      <c r="N28" s="99">
        <v>3</v>
      </c>
      <c r="O28" s="117">
        <v>2</v>
      </c>
      <c r="P28" s="102">
        <f t="shared" si="23"/>
        <v>7100</v>
      </c>
      <c r="Q28" s="118">
        <f t="shared" si="21"/>
        <v>0.08</v>
      </c>
      <c r="R28" s="103">
        <f t="shared" si="22"/>
        <v>170.39992000000001</v>
      </c>
      <c r="S28" s="102" t="str">
        <f t="shared" si="3"/>
        <v/>
      </c>
      <c r="T28" s="102" t="str">
        <f t="shared" si="4"/>
        <v/>
      </c>
      <c r="U28" s="102" t="str">
        <f t="shared" si="5"/>
        <v/>
      </c>
      <c r="V28" s="102" t="str">
        <f t="shared" si="6"/>
        <v/>
      </c>
      <c r="W28" s="102" t="str">
        <f t="shared" si="7"/>
        <v/>
      </c>
      <c r="X28" s="102">
        <f t="shared" si="8"/>
        <v>170.39992000000001</v>
      </c>
      <c r="Y28" s="102" t="str">
        <f t="shared" si="9"/>
        <v/>
      </c>
      <c r="Z28" s="102" t="str">
        <f t="shared" si="10"/>
        <v/>
      </c>
      <c r="AA28" s="102" t="str">
        <f t="shared" si="11"/>
        <v/>
      </c>
      <c r="AB28" s="104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</row>
    <row r="29" spans="1:79" s="94" customFormat="1" x14ac:dyDescent="0.25">
      <c r="A29" s="95"/>
      <c r="B29" s="119" t="s">
        <v>60</v>
      </c>
      <c r="C29" s="98">
        <f>750-25-25</f>
        <v>700</v>
      </c>
      <c r="D29" s="98"/>
      <c r="E29" s="98"/>
      <c r="F29" s="98"/>
      <c r="G29" s="98">
        <f>(750-40-40)</f>
        <v>670</v>
      </c>
      <c r="H29" s="120">
        <f>450-40-40</f>
        <v>370</v>
      </c>
      <c r="I29" s="98">
        <f>G29</f>
        <v>670</v>
      </c>
      <c r="J29" s="98">
        <f>H29</f>
        <v>370</v>
      </c>
      <c r="K29" s="121">
        <f>(L29*10*2)</f>
        <v>200</v>
      </c>
      <c r="L29" s="99">
        <v>10</v>
      </c>
      <c r="M29" s="100">
        <f>ROUNDUP(C28/(2*100),0)</f>
        <v>32</v>
      </c>
      <c r="N29" s="99">
        <v>3</v>
      </c>
      <c r="O29" s="101">
        <v>5</v>
      </c>
      <c r="P29" s="102">
        <f>SUM(F29:K29)</f>
        <v>2280</v>
      </c>
      <c r="Q29" s="118">
        <f t="shared" ref="Q29:Q30" si="24">(L29*2*O29)/1000</f>
        <v>0.1</v>
      </c>
      <c r="R29" s="103">
        <f t="shared" ref="R29:R30" si="25">((M29*N29*P29)-Q29)/1000</f>
        <v>218.87989999999999</v>
      </c>
      <c r="S29" s="102" t="str">
        <f t="shared" si="3"/>
        <v/>
      </c>
      <c r="T29" s="102" t="str">
        <f t="shared" si="4"/>
        <v/>
      </c>
      <c r="U29" s="102">
        <f t="shared" si="5"/>
        <v>218.87989999999999</v>
      </c>
      <c r="V29" s="102" t="str">
        <f t="shared" si="6"/>
        <v/>
      </c>
      <c r="W29" s="102" t="str">
        <f t="shared" si="7"/>
        <v/>
      </c>
      <c r="X29" s="102" t="str">
        <f t="shared" si="8"/>
        <v/>
      </c>
      <c r="Y29" s="102" t="str">
        <f t="shared" si="9"/>
        <v/>
      </c>
      <c r="Z29" s="102" t="str">
        <f t="shared" si="10"/>
        <v/>
      </c>
      <c r="AA29" s="102" t="str">
        <f t="shared" si="11"/>
        <v/>
      </c>
      <c r="AB29" s="104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</row>
    <row r="30" spans="1:79" s="94" customFormat="1" x14ac:dyDescent="0.25">
      <c r="A30" s="95"/>
      <c r="B30" s="119" t="s">
        <v>61</v>
      </c>
      <c r="C30" s="98">
        <f>C29</f>
        <v>700</v>
      </c>
      <c r="D30" s="98"/>
      <c r="E30" s="98"/>
      <c r="F30" s="98"/>
      <c r="G30" s="98">
        <f>(750-40-40)</f>
        <v>670</v>
      </c>
      <c r="H30" s="120">
        <f>450-40-40</f>
        <v>370</v>
      </c>
      <c r="I30" s="98">
        <f>G30</f>
        <v>670</v>
      </c>
      <c r="J30" s="98">
        <f>H30</f>
        <v>370</v>
      </c>
      <c r="K30" s="121">
        <f>(L30*10*2)</f>
        <v>200</v>
      </c>
      <c r="L30" s="99">
        <v>10</v>
      </c>
      <c r="M30" s="100">
        <f>ROUNDUP(C28/(2*100),0)</f>
        <v>32</v>
      </c>
      <c r="N30" s="99">
        <v>3</v>
      </c>
      <c r="O30" s="101">
        <v>5</v>
      </c>
      <c r="P30" s="102">
        <f t="shared" ref="P30" si="26">SUM(F30:K30)</f>
        <v>2280</v>
      </c>
      <c r="Q30" s="118">
        <f t="shared" si="24"/>
        <v>0.1</v>
      </c>
      <c r="R30" s="103">
        <f t="shared" si="25"/>
        <v>218.87989999999999</v>
      </c>
      <c r="S30" s="102" t="str">
        <f t="shared" si="3"/>
        <v/>
      </c>
      <c r="T30" s="102" t="str">
        <f t="shared" si="4"/>
        <v/>
      </c>
      <c r="U30" s="102">
        <f t="shared" si="5"/>
        <v>218.87989999999999</v>
      </c>
      <c r="V30" s="102" t="str">
        <f t="shared" si="6"/>
        <v/>
      </c>
      <c r="W30" s="102" t="str">
        <f t="shared" si="7"/>
        <v/>
      </c>
      <c r="X30" s="102" t="str">
        <f t="shared" si="8"/>
        <v/>
      </c>
      <c r="Y30" s="102" t="str">
        <f t="shared" si="9"/>
        <v/>
      </c>
      <c r="Z30" s="102" t="str">
        <f t="shared" si="10"/>
        <v/>
      </c>
      <c r="AA30" s="102" t="str">
        <f t="shared" si="11"/>
        <v/>
      </c>
      <c r="AB30" s="104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</row>
    <row r="31" spans="1:79" s="94" customFormat="1" x14ac:dyDescent="0.25">
      <c r="A31" s="95"/>
      <c r="B31" s="119"/>
      <c r="C31" s="98"/>
      <c r="D31" s="98"/>
      <c r="E31" s="98"/>
      <c r="F31" s="98"/>
      <c r="G31" s="98"/>
      <c r="H31" s="120"/>
      <c r="I31" s="98"/>
      <c r="J31" s="98"/>
      <c r="K31" s="98"/>
      <c r="L31" s="99"/>
      <c r="M31" s="100"/>
      <c r="N31" s="99"/>
      <c r="O31" s="101"/>
      <c r="P31" s="102"/>
      <c r="Q31" s="118"/>
      <c r="R31" s="103"/>
      <c r="S31" s="102"/>
      <c r="T31" s="102"/>
      <c r="U31" s="102"/>
      <c r="V31" s="102"/>
      <c r="W31" s="102"/>
      <c r="X31" s="102"/>
      <c r="Y31" s="102"/>
      <c r="Z31" s="102"/>
      <c r="AA31" s="102"/>
      <c r="AB31" s="104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</row>
    <row r="32" spans="1:79" s="94" customFormat="1" x14ac:dyDescent="0.25">
      <c r="A32" s="95"/>
      <c r="B32" s="119"/>
      <c r="C32" s="98"/>
      <c r="D32" s="98"/>
      <c r="E32" s="98"/>
      <c r="F32" s="98"/>
      <c r="G32" s="98"/>
      <c r="H32" s="120"/>
      <c r="I32" s="98"/>
      <c r="J32" s="98"/>
      <c r="K32" s="98"/>
      <c r="L32" s="99"/>
      <c r="M32" s="100"/>
      <c r="N32" s="99"/>
      <c r="O32" s="101"/>
      <c r="P32" s="102"/>
      <c r="Q32" s="118"/>
      <c r="R32" s="103"/>
      <c r="S32" s="102"/>
      <c r="T32" s="102"/>
      <c r="U32" s="102"/>
      <c r="V32" s="102"/>
      <c r="W32" s="102"/>
      <c r="X32" s="102"/>
      <c r="Y32" s="102"/>
      <c r="Z32" s="102"/>
      <c r="AA32" s="102"/>
      <c r="AB32" s="104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</row>
    <row r="33" spans="1:79" s="126" customFormat="1" x14ac:dyDescent="0.25">
      <c r="A33" s="122"/>
      <c r="B33" s="123" t="s">
        <v>14</v>
      </c>
      <c r="C33" s="122"/>
      <c r="D33" s="122"/>
      <c r="E33" s="122"/>
      <c r="F33" s="122"/>
      <c r="G33" s="124"/>
      <c r="H33" s="122"/>
      <c r="I33" s="124"/>
      <c r="J33" s="122"/>
      <c r="K33" s="122"/>
      <c r="L33" s="122"/>
      <c r="M33" s="122"/>
      <c r="N33" s="122"/>
      <c r="O33" s="124"/>
      <c r="P33" s="186">
        <f>SUM(R5:R32)</f>
        <v>5250.6383599999999</v>
      </c>
      <c r="Q33" s="186"/>
      <c r="R33" s="186"/>
      <c r="S33" s="124">
        <f t="shared" ref="S33:AA33" si="27">SUM(S7:S32)</f>
        <v>0</v>
      </c>
      <c r="T33" s="124">
        <f t="shared" si="27"/>
        <v>0</v>
      </c>
      <c r="U33" s="124">
        <f t="shared" si="27"/>
        <v>3456.4789999999998</v>
      </c>
      <c r="V33" s="124">
        <f t="shared" si="27"/>
        <v>0</v>
      </c>
      <c r="W33" s="124">
        <f t="shared" si="27"/>
        <v>0</v>
      </c>
      <c r="X33" s="124">
        <f t="shared" si="27"/>
        <v>1794.1593600000001</v>
      </c>
      <c r="Y33" s="124">
        <f t="shared" si="27"/>
        <v>0</v>
      </c>
      <c r="Z33" s="124">
        <f t="shared" si="27"/>
        <v>0</v>
      </c>
      <c r="AA33" s="124">
        <f t="shared" si="27"/>
        <v>0</v>
      </c>
      <c r="AB33" s="125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</row>
    <row r="34" spans="1:79" s="126" customFormat="1" x14ac:dyDescent="0.25">
      <c r="A34" s="127"/>
      <c r="B34" s="128" t="s">
        <v>15</v>
      </c>
      <c r="C34" s="77"/>
      <c r="D34" s="77"/>
      <c r="E34" s="77"/>
      <c r="F34" s="77"/>
      <c r="G34" s="129"/>
      <c r="H34" s="77"/>
      <c r="I34" s="129"/>
      <c r="J34" s="77"/>
      <c r="K34" s="77"/>
      <c r="L34" s="77"/>
      <c r="M34" s="77"/>
      <c r="N34" s="77"/>
      <c r="O34" s="130"/>
      <c r="P34" s="131"/>
      <c r="Q34" s="131"/>
      <c r="R34" s="131"/>
      <c r="S34" s="132">
        <f>ROUND(PI()*S$4^2/4000*7.85,3)</f>
        <v>0</v>
      </c>
      <c r="T34" s="132">
        <v>0.39500000000000002</v>
      </c>
      <c r="U34" s="132">
        <v>0.62</v>
      </c>
      <c r="V34" s="132">
        <v>0.89</v>
      </c>
      <c r="W34" s="132">
        <v>1.589</v>
      </c>
      <c r="X34" s="132">
        <v>2.4700000000000002</v>
      </c>
      <c r="Y34" s="132">
        <f>ROUND(PI()*Y$4^2/4000*7.85,2)</f>
        <v>0</v>
      </c>
      <c r="Z34" s="132">
        <f>ROUND(PI()*Z$4^2/4000*7.85,2)</f>
        <v>0</v>
      </c>
      <c r="AA34" s="132">
        <f>ROUND(PI()*AA$4^2/4000*7.85,2)</f>
        <v>0</v>
      </c>
      <c r="AB34" s="133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</row>
    <row r="35" spans="1:79" s="126" customFormat="1" x14ac:dyDescent="0.25">
      <c r="A35" s="134"/>
      <c r="B35" s="135" t="s">
        <v>16</v>
      </c>
      <c r="C35" s="136"/>
      <c r="D35" s="136"/>
      <c r="E35" s="136"/>
      <c r="F35" s="136"/>
      <c r="G35" s="137"/>
      <c r="H35" s="136"/>
      <c r="I35" s="137"/>
      <c r="J35" s="136"/>
      <c r="K35" s="136"/>
      <c r="L35" s="136"/>
      <c r="M35" s="136"/>
      <c r="N35" s="136"/>
      <c r="O35" s="137"/>
      <c r="P35" s="138"/>
      <c r="Q35" s="138"/>
      <c r="R35" s="138"/>
      <c r="S35" s="137">
        <f t="shared" ref="S35" si="28">ROUND(S33*S34,3)</f>
        <v>0</v>
      </c>
      <c r="T35" s="137">
        <f>ROUND(T33*T34,3)</f>
        <v>0</v>
      </c>
      <c r="U35" s="137">
        <f t="shared" ref="U35:AA35" si="29">ROUND(U33*U34,3)</f>
        <v>2143.0169999999998</v>
      </c>
      <c r="V35" s="137">
        <f t="shared" si="29"/>
        <v>0</v>
      </c>
      <c r="W35" s="137">
        <f t="shared" si="29"/>
        <v>0</v>
      </c>
      <c r="X35" s="137">
        <f t="shared" si="29"/>
        <v>4431.5739999999996</v>
      </c>
      <c r="Y35" s="137">
        <f t="shared" si="29"/>
        <v>0</v>
      </c>
      <c r="Z35" s="137">
        <f t="shared" si="29"/>
        <v>0</v>
      </c>
      <c r="AA35" s="137">
        <f t="shared" si="29"/>
        <v>0</v>
      </c>
      <c r="AB35" s="139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</row>
    <row r="36" spans="1:79" s="126" customFormat="1" ht="15" x14ac:dyDescent="0.25">
      <c r="A36" s="140"/>
      <c r="B36" s="141" t="s">
        <v>18</v>
      </c>
      <c r="C36" s="140"/>
      <c r="D36" s="140"/>
      <c r="E36" s="140"/>
      <c r="F36" s="140"/>
      <c r="G36" s="142"/>
      <c r="H36" s="140"/>
      <c r="I36" s="142"/>
      <c r="J36" s="140"/>
      <c r="K36" s="140"/>
      <c r="L36" s="140"/>
      <c r="M36" s="140"/>
      <c r="N36" s="140"/>
      <c r="O36" s="142"/>
      <c r="P36" s="187">
        <f>SUM(S35:AA35)</f>
        <v>6574.5909999999994</v>
      </c>
      <c r="Q36" s="187"/>
      <c r="R36" s="187"/>
      <c r="S36" s="143" t="s">
        <v>19</v>
      </c>
      <c r="T36" s="143"/>
      <c r="U36" s="144">
        <f>ROUND(P36/1000,3)</f>
        <v>6.5750000000000002</v>
      </c>
      <c r="V36" s="143" t="s">
        <v>20</v>
      </c>
      <c r="W36" s="143"/>
      <c r="X36" s="143"/>
      <c r="Y36" s="143"/>
      <c r="Z36" s="143"/>
      <c r="AA36" s="143"/>
      <c r="AB36" s="145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</row>
  </sheetData>
  <mergeCells count="19">
    <mergeCell ref="F1:AB1"/>
    <mergeCell ref="A2:A3"/>
    <mergeCell ref="B2:B3"/>
    <mergeCell ref="C2:C3"/>
    <mergeCell ref="E2:E3"/>
    <mergeCell ref="F2:F3"/>
    <mergeCell ref="G2:J3"/>
    <mergeCell ref="K2:K3"/>
    <mergeCell ref="L2:L3"/>
    <mergeCell ref="M2:M3"/>
    <mergeCell ref="AB2:AB3"/>
    <mergeCell ref="P33:R33"/>
    <mergeCell ref="P36:R36"/>
    <mergeCell ref="N2:N3"/>
    <mergeCell ref="O2:O3"/>
    <mergeCell ref="P2:P3"/>
    <mergeCell ref="Q2:Q3"/>
    <mergeCell ref="R2:R3"/>
    <mergeCell ref="S2:AA2"/>
  </mergeCells>
  <pageMargins left="0.7" right="0.7" top="0.75" bottom="0.75" header="0.3" footer="0.3"/>
  <pageSetup orientation="portrait" r:id="rId1"/>
  <headerFooter>
    <oddFooter>&amp;L_x000D_&amp;1#&amp;"Calibri"&amp;10&amp;K000000 Internal to Wipro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2D33-5D53-4AEE-AF03-5BA002486154}">
  <dimension ref="A1:BZ23"/>
  <sheetViews>
    <sheetView tabSelected="1" workbookViewId="0">
      <selection activeCell="B10" sqref="B10"/>
    </sheetView>
  </sheetViews>
  <sheetFormatPr defaultColWidth="9.140625" defaultRowHeight="12.75" x14ac:dyDescent="0.25"/>
  <cols>
    <col min="1" max="1" width="5.7109375" style="71" bestFit="1" customWidth="1"/>
    <col min="2" max="2" width="35.7109375" style="72" bestFit="1" customWidth="1"/>
    <col min="3" max="3" width="11.140625" style="71" bestFit="1" customWidth="1"/>
    <col min="4" max="4" width="12.28515625" style="73" bestFit="1" customWidth="1"/>
    <col min="5" max="5" width="9.28515625" style="73" customWidth="1"/>
    <col min="6" max="6" width="5.28515625" style="73" customWidth="1"/>
    <col min="7" max="7" width="6.42578125" style="71" bestFit="1" customWidth="1"/>
    <col min="8" max="8" width="5.140625" style="71" customWidth="1"/>
    <col min="9" max="9" width="5.140625" style="71" bestFit="1" customWidth="1"/>
    <col min="10" max="12" width="7.7109375" style="71" customWidth="1"/>
    <col min="13" max="13" width="7.7109375" style="72" customWidth="1"/>
    <col min="14" max="14" width="7.7109375" style="73" customWidth="1"/>
    <col min="15" max="15" width="14.5703125" style="73" bestFit="1" customWidth="1"/>
    <col min="16" max="16" width="10.140625" style="73" customWidth="1"/>
    <col min="17" max="17" width="10.42578125" style="73" customWidth="1"/>
    <col min="18" max="18" width="4.42578125" style="73" bestFit="1" customWidth="1"/>
    <col min="19" max="19" width="7.7109375" style="73" bestFit="1" customWidth="1"/>
    <col min="20" max="20" width="7.7109375" style="146" customWidth="1"/>
    <col min="21" max="21" width="6.28515625" style="146" bestFit="1" customWidth="1"/>
    <col min="22" max="22" width="8.7109375" style="74" bestFit="1" customWidth="1"/>
    <col min="23" max="24" width="7.7109375" style="74" customWidth="1"/>
    <col min="25" max="26" width="4.42578125" style="74" bestFit="1" customWidth="1"/>
    <col min="27" max="27" width="7.140625" style="74" bestFit="1" customWidth="1"/>
    <col min="28" max="28" width="9" style="74" bestFit="1" customWidth="1"/>
    <col min="29" max="29" width="7.7109375" style="74" customWidth="1"/>
    <col min="30" max="30" width="9.140625" style="74" customWidth="1"/>
    <col min="31" max="31" width="9" style="71" customWidth="1"/>
    <col min="32" max="32" width="9.140625" style="71" customWidth="1"/>
    <col min="33" max="34" width="9.140625" style="71"/>
    <col min="35" max="35" width="12.7109375" style="71" customWidth="1"/>
    <col min="36" max="36" width="9.140625" style="71" customWidth="1"/>
    <col min="37" max="16384" width="9.140625" style="71"/>
  </cols>
  <sheetData>
    <row r="1" spans="1:78" ht="13.5" thickBot="1" x14ac:dyDescent="0.3">
      <c r="E1" s="196" t="s">
        <v>59</v>
      </c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</row>
    <row r="2" spans="1:78" s="77" customFormat="1" ht="17.25" customHeight="1" x14ac:dyDescent="0.25">
      <c r="A2" s="197" t="s">
        <v>0</v>
      </c>
      <c r="B2" s="199" t="s">
        <v>1</v>
      </c>
      <c r="C2" s="201" t="s">
        <v>35</v>
      </c>
      <c r="D2" s="203" t="s">
        <v>36</v>
      </c>
      <c r="E2" s="205" t="s">
        <v>58</v>
      </c>
      <c r="F2" s="207" t="s">
        <v>37</v>
      </c>
      <c r="G2" s="188"/>
      <c r="H2" s="188"/>
      <c r="I2" s="208"/>
      <c r="J2" s="205" t="s">
        <v>38</v>
      </c>
      <c r="K2" s="203" t="s">
        <v>2</v>
      </c>
      <c r="L2" s="207" t="s">
        <v>39</v>
      </c>
      <c r="M2" s="188" t="s">
        <v>71</v>
      </c>
      <c r="N2" s="190" t="s">
        <v>41</v>
      </c>
      <c r="O2" s="192" t="s">
        <v>6</v>
      </c>
      <c r="P2" s="194" t="s">
        <v>42</v>
      </c>
      <c r="Q2" s="192" t="s">
        <v>8</v>
      </c>
      <c r="R2" s="192" t="s">
        <v>9</v>
      </c>
      <c r="S2" s="192"/>
      <c r="T2" s="192"/>
      <c r="U2" s="192"/>
      <c r="V2" s="192"/>
      <c r="W2" s="192"/>
      <c r="X2" s="192"/>
      <c r="Y2" s="192"/>
      <c r="Z2" s="192"/>
      <c r="AA2" s="184" t="s">
        <v>43</v>
      </c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</row>
    <row r="3" spans="1:78" s="81" customFormat="1" ht="24" customHeight="1" thickBot="1" x14ac:dyDescent="0.3">
      <c r="A3" s="198"/>
      <c r="B3" s="200"/>
      <c r="C3" s="202"/>
      <c r="D3" s="204"/>
      <c r="E3" s="206"/>
      <c r="F3" s="209"/>
      <c r="G3" s="189"/>
      <c r="H3" s="189"/>
      <c r="I3" s="210"/>
      <c r="J3" s="206"/>
      <c r="K3" s="204"/>
      <c r="L3" s="209"/>
      <c r="M3" s="189"/>
      <c r="N3" s="191"/>
      <c r="O3" s="193"/>
      <c r="P3" s="195"/>
      <c r="Q3" s="193"/>
      <c r="R3" s="79">
        <v>6</v>
      </c>
      <c r="S3" s="79">
        <v>8</v>
      </c>
      <c r="T3" s="79">
        <v>10</v>
      </c>
      <c r="U3" s="79">
        <v>12</v>
      </c>
      <c r="V3" s="79">
        <v>16</v>
      </c>
      <c r="W3" s="79">
        <v>20</v>
      </c>
      <c r="X3" s="79">
        <v>25</v>
      </c>
      <c r="Y3" s="79">
        <v>28</v>
      </c>
      <c r="Z3" s="79">
        <v>32</v>
      </c>
      <c r="AA3" s="185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</row>
    <row r="4" spans="1:78" s="94" customFormat="1" x14ac:dyDescent="0.25">
      <c r="A4" s="82" t="s">
        <v>44</v>
      </c>
      <c r="B4" s="83" t="s">
        <v>69</v>
      </c>
      <c r="C4" s="84"/>
      <c r="D4" s="85"/>
      <c r="E4" s="85"/>
      <c r="F4" s="86" t="s">
        <v>45</v>
      </c>
      <c r="G4" s="85" t="s">
        <v>46</v>
      </c>
      <c r="H4" s="86" t="s">
        <v>45</v>
      </c>
      <c r="I4" s="87" t="s">
        <v>46</v>
      </c>
      <c r="J4" s="87"/>
      <c r="K4" s="88"/>
      <c r="L4" s="89"/>
      <c r="M4" s="88"/>
      <c r="N4" s="86"/>
      <c r="O4" s="90" t="s">
        <v>48</v>
      </c>
      <c r="P4" s="90"/>
      <c r="Q4" s="91"/>
      <c r="R4" s="90"/>
      <c r="S4" s="92"/>
      <c r="T4" s="92"/>
      <c r="U4" s="92"/>
      <c r="V4" s="92"/>
      <c r="W4" s="92"/>
      <c r="X4" s="92"/>
      <c r="Y4" s="92"/>
      <c r="Z4" s="92"/>
      <c r="AA4" s="93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</row>
    <row r="5" spans="1:78" s="94" customFormat="1" x14ac:dyDescent="0.25">
      <c r="A5" s="95"/>
      <c r="B5" s="96" t="s">
        <v>68</v>
      </c>
      <c r="C5" s="97"/>
      <c r="D5" s="98"/>
      <c r="E5" s="98"/>
      <c r="F5" s="98"/>
      <c r="G5" s="98"/>
      <c r="H5" s="98"/>
      <c r="I5" s="98"/>
      <c r="J5" s="98"/>
      <c r="K5" s="99"/>
      <c r="L5" s="100"/>
      <c r="M5" s="99"/>
      <c r="N5" s="101"/>
      <c r="O5" s="102"/>
      <c r="P5" s="102"/>
      <c r="Q5" s="103"/>
      <c r="R5" s="102"/>
      <c r="S5" s="102"/>
      <c r="T5" s="102"/>
      <c r="U5" s="102"/>
      <c r="V5" s="102"/>
      <c r="W5" s="102"/>
      <c r="X5" s="102"/>
      <c r="Y5" s="102"/>
      <c r="Z5" s="102"/>
      <c r="AA5" s="104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</row>
    <row r="6" spans="1:78" s="94" customFormat="1" x14ac:dyDescent="0.25">
      <c r="A6" s="105">
        <v>1</v>
      </c>
      <c r="B6" s="106" t="s">
        <v>139</v>
      </c>
      <c r="C6" s="107"/>
      <c r="D6" s="99"/>
      <c r="E6" s="99"/>
      <c r="F6" s="108"/>
      <c r="G6" s="99"/>
      <c r="H6" s="109"/>
      <c r="I6" s="110"/>
      <c r="J6" s="110"/>
      <c r="K6" s="110"/>
      <c r="L6" s="111"/>
      <c r="M6" s="112"/>
      <c r="N6" s="101"/>
      <c r="O6" s="102"/>
      <c r="P6" s="102"/>
      <c r="Q6" s="113"/>
      <c r="R6" s="102"/>
      <c r="S6" s="114"/>
      <c r="T6" s="114"/>
      <c r="U6" s="114"/>
      <c r="V6" s="114"/>
      <c r="W6" s="114"/>
      <c r="X6" s="114"/>
      <c r="Y6" s="114"/>
      <c r="Z6" s="114"/>
      <c r="AA6" s="104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</row>
    <row r="7" spans="1:78" s="94" customFormat="1" x14ac:dyDescent="0.25">
      <c r="A7" s="105"/>
      <c r="B7" s="96" t="s">
        <v>140</v>
      </c>
      <c r="C7" s="97"/>
      <c r="D7" s="99"/>
      <c r="E7" s="99"/>
      <c r="F7" s="108"/>
      <c r="G7" s="99"/>
      <c r="H7" s="109"/>
      <c r="I7" s="110"/>
      <c r="J7" s="110"/>
      <c r="K7" s="110"/>
      <c r="L7" s="111"/>
      <c r="M7" s="112"/>
      <c r="N7" s="101"/>
      <c r="O7" s="102">
        <f t="shared" ref="O7" si="0">SUM(E7:J7)</f>
        <v>0</v>
      </c>
      <c r="P7" s="118">
        <f t="shared" ref="P7" si="1">(K7*2*N7)/1000</f>
        <v>0</v>
      </c>
      <c r="Q7" s="103">
        <f t="shared" ref="Q7" si="2">((L7*M7*O7)-P7)/1000</f>
        <v>0</v>
      </c>
      <c r="R7" s="102" t="str">
        <f t="shared" ref="R7:R11" si="3">+IF($K7=6,$Q7, "")</f>
        <v/>
      </c>
      <c r="S7" s="102" t="str">
        <f t="shared" ref="S7:S11" si="4">+IF($K7=8,$Q7, "")</f>
        <v/>
      </c>
      <c r="T7" s="102" t="str">
        <f t="shared" ref="T7:T11" si="5">+IF($K7=10,$Q7, "")</f>
        <v/>
      </c>
      <c r="U7" s="102" t="str">
        <f t="shared" ref="U7:U11" si="6">+IF($K7=12,$Q7, "")</f>
        <v/>
      </c>
      <c r="V7" s="102" t="str">
        <f t="shared" ref="V7:V11" si="7">+IF($K7=16,$Q7, "")</f>
        <v/>
      </c>
      <c r="W7" s="102" t="str">
        <f t="shared" ref="W7:W11" si="8">+IF($K7=20,$Q7, "")</f>
        <v/>
      </c>
      <c r="X7" s="102" t="str">
        <f t="shared" ref="X7:X11" si="9">+IF($K7=25,$Q7, "")</f>
        <v/>
      </c>
      <c r="Y7" s="102" t="str">
        <f t="shared" ref="Y7:Y11" si="10">+IF($K7=28,$Q7, "")</f>
        <v/>
      </c>
      <c r="Z7" s="102" t="str">
        <f t="shared" ref="Z7:Z11" si="11">+IF($K7=32,$Q7, "")</f>
        <v/>
      </c>
      <c r="AA7" s="104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</row>
    <row r="8" spans="1:78" s="94" customFormat="1" x14ac:dyDescent="0.25">
      <c r="A8" s="95"/>
      <c r="B8" s="96" t="s">
        <v>137</v>
      </c>
      <c r="C8" s="149">
        <v>22220</v>
      </c>
      <c r="D8" s="116" t="s">
        <v>136</v>
      </c>
      <c r="E8" s="116">
        <v>5100</v>
      </c>
      <c r="F8" s="98"/>
      <c r="G8" s="98"/>
      <c r="H8" s="98"/>
      <c r="I8" s="98"/>
      <c r="J8" s="98"/>
      <c r="K8" s="99">
        <v>10</v>
      </c>
      <c r="L8" s="100">
        <f>ROUNDUP(C8/135,0)</f>
        <v>165</v>
      </c>
      <c r="M8" s="99">
        <v>2</v>
      </c>
      <c r="N8" s="117">
        <v>0</v>
      </c>
      <c r="O8" s="102">
        <f>SUM(E8:J8)</f>
        <v>5100</v>
      </c>
      <c r="P8" s="118">
        <f>(K8*2*N8)/1000</f>
        <v>0</v>
      </c>
      <c r="Q8" s="103">
        <f>((L8*M8*O8)-P8)/1000</f>
        <v>1683</v>
      </c>
      <c r="R8" s="102" t="str">
        <f t="shared" si="3"/>
        <v/>
      </c>
      <c r="S8" s="102" t="str">
        <f t="shared" si="4"/>
        <v/>
      </c>
      <c r="T8" s="102">
        <f t="shared" si="5"/>
        <v>1683</v>
      </c>
      <c r="U8" s="102" t="str">
        <f t="shared" si="6"/>
        <v/>
      </c>
      <c r="V8" s="102" t="str">
        <f t="shared" si="7"/>
        <v/>
      </c>
      <c r="W8" s="102" t="str">
        <f t="shared" si="8"/>
        <v/>
      </c>
      <c r="X8" s="102" t="str">
        <f t="shared" si="9"/>
        <v/>
      </c>
      <c r="Y8" s="102" t="str">
        <f t="shared" si="10"/>
        <v/>
      </c>
      <c r="Z8" s="102" t="str">
        <f t="shared" si="11"/>
        <v/>
      </c>
      <c r="AA8" s="104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</row>
    <row r="9" spans="1:78" s="94" customFormat="1" x14ac:dyDescent="0.25">
      <c r="A9" s="95"/>
      <c r="B9" s="96" t="s">
        <v>138</v>
      </c>
      <c r="C9" s="149">
        <v>4400</v>
      </c>
      <c r="D9" s="116" t="s">
        <v>136</v>
      </c>
      <c r="E9" s="116">
        <v>22220</v>
      </c>
      <c r="F9" s="98">
        <v>500</v>
      </c>
      <c r="G9" s="98"/>
      <c r="H9" s="98"/>
      <c r="I9" s="98"/>
      <c r="J9" s="98"/>
      <c r="K9" s="99">
        <v>8</v>
      </c>
      <c r="L9" s="100">
        <f>ROUNDUP(C9/125,0)</f>
        <v>36</v>
      </c>
      <c r="M9" s="99">
        <v>2</v>
      </c>
      <c r="N9" s="117">
        <v>2</v>
      </c>
      <c r="O9" s="102">
        <f>SUM(E9:J9)</f>
        <v>22720</v>
      </c>
      <c r="P9" s="118">
        <f>(K9*2*N9)/1000</f>
        <v>3.2000000000000001E-2</v>
      </c>
      <c r="Q9" s="103">
        <f>((L9*M9*O9)-P9)/1000</f>
        <v>1635.839968</v>
      </c>
      <c r="R9" s="102" t="str">
        <f t="shared" si="3"/>
        <v/>
      </c>
      <c r="S9" s="102">
        <f t="shared" si="4"/>
        <v>1635.839968</v>
      </c>
      <c r="T9" s="102" t="str">
        <f t="shared" si="5"/>
        <v/>
      </c>
      <c r="U9" s="102" t="str">
        <f t="shared" si="6"/>
        <v/>
      </c>
      <c r="V9" s="102" t="str">
        <f t="shared" si="7"/>
        <v/>
      </c>
      <c r="W9" s="102" t="str">
        <f t="shared" si="8"/>
        <v/>
      </c>
      <c r="X9" s="102" t="str">
        <f t="shared" si="9"/>
        <v/>
      </c>
      <c r="Y9" s="102" t="str">
        <f t="shared" si="10"/>
        <v/>
      </c>
      <c r="Z9" s="102" t="str">
        <f t="shared" si="11"/>
        <v/>
      </c>
      <c r="AA9" s="104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</row>
    <row r="10" spans="1:78" s="94" customFormat="1" x14ac:dyDescent="0.25">
      <c r="A10" s="95"/>
      <c r="B10" s="96" t="s">
        <v>137</v>
      </c>
      <c r="C10" s="149">
        <f>42100+230</f>
        <v>42330</v>
      </c>
      <c r="D10" s="116" t="s">
        <v>136</v>
      </c>
      <c r="E10" s="116">
        <v>5100</v>
      </c>
      <c r="F10" s="98"/>
      <c r="G10" s="98"/>
      <c r="H10" s="98"/>
      <c r="I10" s="98"/>
      <c r="J10" s="98"/>
      <c r="K10" s="99">
        <v>10</v>
      </c>
      <c r="L10" s="100">
        <f>ROUNDUP(C10/135,0)</f>
        <v>314</v>
      </c>
      <c r="M10" s="99">
        <v>2</v>
      </c>
      <c r="N10" s="117">
        <v>0</v>
      </c>
      <c r="O10" s="102">
        <f>SUM(E10:J10)</f>
        <v>5100</v>
      </c>
      <c r="P10" s="118">
        <f>(K10*2*N10)/1000</f>
        <v>0</v>
      </c>
      <c r="Q10" s="103">
        <f>((L10*M10*O10)-P10)/1000</f>
        <v>3202.8</v>
      </c>
      <c r="R10" s="102" t="str">
        <f t="shared" si="3"/>
        <v/>
      </c>
      <c r="S10" s="102" t="str">
        <f t="shared" si="4"/>
        <v/>
      </c>
      <c r="T10" s="102">
        <f t="shared" si="5"/>
        <v>3202.8</v>
      </c>
      <c r="U10" s="102" t="str">
        <f t="shared" si="6"/>
        <v/>
      </c>
      <c r="V10" s="102" t="str">
        <f t="shared" si="7"/>
        <v/>
      </c>
      <c r="W10" s="102" t="str">
        <f t="shared" si="8"/>
        <v/>
      </c>
      <c r="X10" s="102" t="str">
        <f t="shared" si="9"/>
        <v/>
      </c>
      <c r="Y10" s="102" t="str">
        <f t="shared" si="10"/>
        <v/>
      </c>
      <c r="Z10" s="102" t="str">
        <f t="shared" si="11"/>
        <v/>
      </c>
      <c r="AA10" s="104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</row>
    <row r="11" spans="1:78" s="94" customFormat="1" x14ac:dyDescent="0.25">
      <c r="A11" s="95"/>
      <c r="B11" s="96" t="s">
        <v>138</v>
      </c>
      <c r="C11" s="149">
        <v>4400</v>
      </c>
      <c r="D11" s="116" t="s">
        <v>136</v>
      </c>
      <c r="E11" s="116">
        <f>C10</f>
        <v>42330</v>
      </c>
      <c r="F11" s="98">
        <v>500</v>
      </c>
      <c r="G11" s="98"/>
      <c r="H11" s="98"/>
      <c r="I11" s="98"/>
      <c r="J11" s="98"/>
      <c r="K11" s="99">
        <v>8</v>
      </c>
      <c r="L11" s="100">
        <f>ROUNDUP(C11/125,0)</f>
        <v>36</v>
      </c>
      <c r="M11" s="99">
        <v>2</v>
      </c>
      <c r="N11" s="117">
        <v>2</v>
      </c>
      <c r="O11" s="102">
        <f>SUM(E11:J11)</f>
        <v>42830</v>
      </c>
      <c r="P11" s="118">
        <f>(K11*2*N11)/1000</f>
        <v>3.2000000000000001E-2</v>
      </c>
      <c r="Q11" s="103">
        <f>((L11*M11*O11)-P11)/1000</f>
        <v>3083.7599679999998</v>
      </c>
      <c r="R11" s="102" t="str">
        <f t="shared" si="3"/>
        <v/>
      </c>
      <c r="S11" s="102">
        <f t="shared" si="4"/>
        <v>3083.7599679999998</v>
      </c>
      <c r="T11" s="102" t="str">
        <f t="shared" si="5"/>
        <v/>
      </c>
      <c r="U11" s="102" t="str">
        <f t="shared" si="6"/>
        <v/>
      </c>
      <c r="V11" s="102" t="str">
        <f t="shared" si="7"/>
        <v/>
      </c>
      <c r="W11" s="102" t="str">
        <f t="shared" si="8"/>
        <v/>
      </c>
      <c r="X11" s="102" t="str">
        <f t="shared" si="9"/>
        <v/>
      </c>
      <c r="Y11" s="102" t="str">
        <f t="shared" si="10"/>
        <v/>
      </c>
      <c r="Z11" s="102" t="str">
        <f t="shared" si="11"/>
        <v/>
      </c>
      <c r="AA11" s="104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</row>
    <row r="12" spans="1:78" s="94" customFormat="1" x14ac:dyDescent="0.25">
      <c r="A12" s="95"/>
      <c r="B12" s="96"/>
      <c r="C12" s="149"/>
      <c r="D12" s="116"/>
      <c r="E12" s="116"/>
      <c r="F12" s="98"/>
      <c r="G12" s="98"/>
      <c r="H12" s="98"/>
      <c r="I12" s="98"/>
      <c r="J12" s="98"/>
      <c r="K12" s="99"/>
      <c r="L12" s="100"/>
      <c r="M12" s="99"/>
      <c r="N12" s="117"/>
      <c r="O12" s="102"/>
      <c r="P12" s="118"/>
      <c r="Q12" s="103"/>
      <c r="R12" s="102"/>
      <c r="S12" s="102"/>
      <c r="T12" s="102"/>
      <c r="U12" s="102"/>
      <c r="V12" s="102"/>
      <c r="W12" s="102"/>
      <c r="X12" s="102"/>
      <c r="Y12" s="102"/>
      <c r="Z12" s="102"/>
      <c r="AA12" s="104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</row>
    <row r="13" spans="1:78" s="94" customFormat="1" x14ac:dyDescent="0.25">
      <c r="A13" s="105">
        <v>1</v>
      </c>
      <c r="B13" s="106" t="s">
        <v>139</v>
      </c>
      <c r="C13" s="107"/>
      <c r="D13" s="99"/>
      <c r="E13" s="99"/>
      <c r="F13" s="108"/>
      <c r="G13" s="99"/>
      <c r="H13" s="109"/>
      <c r="I13" s="110"/>
      <c r="J13" s="110"/>
      <c r="K13" s="110"/>
      <c r="L13" s="111"/>
      <c r="M13" s="112"/>
      <c r="N13" s="101"/>
      <c r="O13" s="102"/>
      <c r="P13" s="102"/>
      <c r="Q13" s="113"/>
      <c r="R13" s="102"/>
      <c r="S13" s="114"/>
      <c r="T13" s="114"/>
      <c r="U13" s="114"/>
      <c r="V13" s="114"/>
      <c r="W13" s="114"/>
      <c r="X13" s="114"/>
      <c r="Y13" s="114"/>
      <c r="Z13" s="114"/>
      <c r="AA13" s="104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</row>
    <row r="14" spans="1:78" s="94" customFormat="1" x14ac:dyDescent="0.25">
      <c r="A14" s="105"/>
      <c r="B14" s="96" t="s">
        <v>141</v>
      </c>
      <c r="C14" s="97"/>
      <c r="D14" s="99"/>
      <c r="E14" s="99"/>
      <c r="F14" s="108"/>
      <c r="G14" s="99"/>
      <c r="H14" s="109"/>
      <c r="I14" s="110"/>
      <c r="J14" s="110"/>
      <c r="K14" s="110"/>
      <c r="L14" s="111"/>
      <c r="M14" s="112"/>
      <c r="N14" s="101"/>
      <c r="O14" s="102">
        <f t="shared" ref="O14" si="12">SUM(E14:J14)</f>
        <v>0</v>
      </c>
      <c r="P14" s="118">
        <f t="shared" ref="P14" si="13">(K14*2*N14)/1000</f>
        <v>0</v>
      </c>
      <c r="Q14" s="103">
        <f t="shared" ref="Q14" si="14">((L14*M14*O14)-P14)/1000</f>
        <v>0</v>
      </c>
      <c r="R14" s="102" t="str">
        <f t="shared" ref="R14:R18" si="15">+IF($K14=6,$Q14, "")</f>
        <v/>
      </c>
      <c r="S14" s="102" t="str">
        <f t="shared" ref="S14:S18" si="16">+IF($K14=8,$Q14, "")</f>
        <v/>
      </c>
      <c r="T14" s="102" t="str">
        <f t="shared" ref="T14:T18" si="17">+IF($K14=10,$Q14, "")</f>
        <v/>
      </c>
      <c r="U14" s="102" t="str">
        <f t="shared" ref="U14:U18" si="18">+IF($K14=12,$Q14, "")</f>
        <v/>
      </c>
      <c r="V14" s="102" t="str">
        <f t="shared" ref="V14:V18" si="19">+IF($K14=16,$Q14, "")</f>
        <v/>
      </c>
      <c r="W14" s="102" t="str">
        <f t="shared" ref="W14:W18" si="20">+IF($K14=20,$Q14, "")</f>
        <v/>
      </c>
      <c r="X14" s="102" t="str">
        <f t="shared" ref="X14:X18" si="21">+IF($K14=25,$Q14, "")</f>
        <v/>
      </c>
      <c r="Y14" s="102" t="str">
        <f t="shared" ref="Y14:Y18" si="22">+IF($K14=28,$Q14, "")</f>
        <v/>
      </c>
      <c r="Z14" s="102" t="str">
        <f t="shared" ref="Z14:Z18" si="23">+IF($K14=32,$Q14, "")</f>
        <v/>
      </c>
      <c r="AA14" s="104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</row>
    <row r="15" spans="1:78" s="94" customFormat="1" x14ac:dyDescent="0.25">
      <c r="A15" s="95"/>
      <c r="B15" s="96" t="s">
        <v>137</v>
      </c>
      <c r="C15" s="149">
        <v>22220</v>
      </c>
      <c r="D15" s="116" t="s">
        <v>136</v>
      </c>
      <c r="E15" s="116">
        <v>5100</v>
      </c>
      <c r="F15" s="98"/>
      <c r="G15" s="98"/>
      <c r="H15" s="98"/>
      <c r="I15" s="98"/>
      <c r="J15" s="98"/>
      <c r="K15" s="99">
        <v>8</v>
      </c>
      <c r="L15" s="100">
        <f>ROUNDUP(C15/150,0)</f>
        <v>149</v>
      </c>
      <c r="M15" s="99">
        <v>2</v>
      </c>
      <c r="N15" s="117">
        <v>0</v>
      </c>
      <c r="O15" s="102">
        <f>SUM(E15:J15)</f>
        <v>5100</v>
      </c>
      <c r="P15" s="118">
        <f>(K15*2*N15)/1000</f>
        <v>0</v>
      </c>
      <c r="Q15" s="103">
        <f>((L15*M15*O15)-P15)/1000</f>
        <v>1519.8</v>
      </c>
      <c r="R15" s="102" t="str">
        <f t="shared" si="15"/>
        <v/>
      </c>
      <c r="S15" s="102">
        <f t="shared" si="16"/>
        <v>1519.8</v>
      </c>
      <c r="T15" s="102" t="str">
        <f t="shared" si="17"/>
        <v/>
      </c>
      <c r="U15" s="102" t="str">
        <f t="shared" si="18"/>
        <v/>
      </c>
      <c r="V15" s="102" t="str">
        <f t="shared" si="19"/>
        <v/>
      </c>
      <c r="W15" s="102" t="str">
        <f t="shared" si="20"/>
        <v/>
      </c>
      <c r="X15" s="102" t="str">
        <f t="shared" si="21"/>
        <v/>
      </c>
      <c r="Y15" s="102" t="str">
        <f t="shared" si="22"/>
        <v/>
      </c>
      <c r="Z15" s="102" t="str">
        <f t="shared" si="23"/>
        <v/>
      </c>
      <c r="AA15" s="104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</row>
    <row r="16" spans="1:78" s="94" customFormat="1" x14ac:dyDescent="0.25">
      <c r="A16" s="95"/>
      <c r="B16" s="96" t="s">
        <v>138</v>
      </c>
      <c r="C16" s="149">
        <v>4400</v>
      </c>
      <c r="D16" s="116" t="s">
        <v>136</v>
      </c>
      <c r="E16" s="116">
        <v>22220</v>
      </c>
      <c r="F16" s="98">
        <v>500</v>
      </c>
      <c r="G16" s="98"/>
      <c r="H16" s="98"/>
      <c r="I16" s="98"/>
      <c r="J16" s="98"/>
      <c r="K16" s="99">
        <v>8</v>
      </c>
      <c r="L16" s="100">
        <f>ROUNDUP(C16/150,0)</f>
        <v>30</v>
      </c>
      <c r="M16" s="99">
        <v>2</v>
      </c>
      <c r="N16" s="117">
        <v>2</v>
      </c>
      <c r="O16" s="102">
        <f>SUM(E16:J16)</f>
        <v>22720</v>
      </c>
      <c r="P16" s="118">
        <f>(K16*2*N16)/1000</f>
        <v>3.2000000000000001E-2</v>
      </c>
      <c r="Q16" s="103">
        <f>((L16*M16*O16)-P16)/1000</f>
        <v>1363.1999680000001</v>
      </c>
      <c r="R16" s="102" t="str">
        <f t="shared" si="15"/>
        <v/>
      </c>
      <c r="S16" s="102">
        <f t="shared" si="16"/>
        <v>1363.1999680000001</v>
      </c>
      <c r="T16" s="102" t="str">
        <f t="shared" si="17"/>
        <v/>
      </c>
      <c r="U16" s="102" t="str">
        <f t="shared" si="18"/>
        <v/>
      </c>
      <c r="V16" s="102" t="str">
        <f t="shared" si="19"/>
        <v/>
      </c>
      <c r="W16" s="102" t="str">
        <f t="shared" si="20"/>
        <v/>
      </c>
      <c r="X16" s="102" t="str">
        <f t="shared" si="21"/>
        <v/>
      </c>
      <c r="Y16" s="102" t="str">
        <f t="shared" si="22"/>
        <v/>
      </c>
      <c r="Z16" s="102" t="str">
        <f t="shared" si="23"/>
        <v/>
      </c>
      <c r="AA16" s="104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</row>
    <row r="17" spans="1:78" s="94" customFormat="1" x14ac:dyDescent="0.25">
      <c r="A17" s="95"/>
      <c r="B17" s="96" t="s">
        <v>137</v>
      </c>
      <c r="C17" s="149">
        <f>42100+230</f>
        <v>42330</v>
      </c>
      <c r="D17" s="116" t="s">
        <v>136</v>
      </c>
      <c r="E17" s="116">
        <v>5100</v>
      </c>
      <c r="F17" s="98"/>
      <c r="G17" s="98"/>
      <c r="H17" s="98"/>
      <c r="I17" s="98"/>
      <c r="J17" s="98"/>
      <c r="K17" s="99">
        <v>8</v>
      </c>
      <c r="L17" s="100">
        <f>ROUNDUP(C17/150,0)</f>
        <v>283</v>
      </c>
      <c r="M17" s="99">
        <v>2</v>
      </c>
      <c r="N17" s="117">
        <v>0</v>
      </c>
      <c r="O17" s="102">
        <f>SUM(E17:J17)</f>
        <v>5100</v>
      </c>
      <c r="P17" s="118">
        <f>(K17*2*N17)/1000</f>
        <v>0</v>
      </c>
      <c r="Q17" s="103">
        <f>((L17*M17*O17)-P17)/1000</f>
        <v>2886.6</v>
      </c>
      <c r="R17" s="102" t="str">
        <f t="shared" si="15"/>
        <v/>
      </c>
      <c r="S17" s="102">
        <f t="shared" si="16"/>
        <v>2886.6</v>
      </c>
      <c r="T17" s="102" t="str">
        <f t="shared" si="17"/>
        <v/>
      </c>
      <c r="U17" s="102" t="str">
        <f t="shared" si="18"/>
        <v/>
      </c>
      <c r="V17" s="102" t="str">
        <f t="shared" si="19"/>
        <v/>
      </c>
      <c r="W17" s="102" t="str">
        <f t="shared" si="20"/>
        <v/>
      </c>
      <c r="X17" s="102" t="str">
        <f t="shared" si="21"/>
        <v/>
      </c>
      <c r="Y17" s="102" t="str">
        <f t="shared" si="22"/>
        <v/>
      </c>
      <c r="Z17" s="102" t="str">
        <f t="shared" si="23"/>
        <v/>
      </c>
      <c r="AA17" s="104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</row>
    <row r="18" spans="1:78" s="94" customFormat="1" x14ac:dyDescent="0.25">
      <c r="A18" s="95"/>
      <c r="B18" s="96" t="s">
        <v>138</v>
      </c>
      <c r="C18" s="149">
        <v>4400</v>
      </c>
      <c r="D18" s="116" t="s">
        <v>136</v>
      </c>
      <c r="E18" s="116">
        <f>C17</f>
        <v>42330</v>
      </c>
      <c r="F18" s="98">
        <v>500</v>
      </c>
      <c r="G18" s="98"/>
      <c r="H18" s="98"/>
      <c r="I18" s="98"/>
      <c r="J18" s="98"/>
      <c r="K18" s="99">
        <v>8</v>
      </c>
      <c r="L18" s="100">
        <f>ROUNDUP(C18/125,0)</f>
        <v>36</v>
      </c>
      <c r="M18" s="99">
        <v>2</v>
      </c>
      <c r="N18" s="117">
        <v>2</v>
      </c>
      <c r="O18" s="102">
        <f>SUM(E18:J18)</f>
        <v>42830</v>
      </c>
      <c r="P18" s="118">
        <f>(K18*2*N18)/1000</f>
        <v>3.2000000000000001E-2</v>
      </c>
      <c r="Q18" s="103">
        <f>((L18*M18*O18)-P18)/1000</f>
        <v>3083.7599679999998</v>
      </c>
      <c r="R18" s="102" t="str">
        <f t="shared" si="15"/>
        <v/>
      </c>
      <c r="S18" s="102">
        <f t="shared" si="16"/>
        <v>3083.7599679999998</v>
      </c>
      <c r="T18" s="102" t="str">
        <f t="shared" si="17"/>
        <v/>
      </c>
      <c r="U18" s="102" t="str">
        <f t="shared" si="18"/>
        <v/>
      </c>
      <c r="V18" s="102" t="str">
        <f t="shared" si="19"/>
        <v/>
      </c>
      <c r="W18" s="102" t="str">
        <f t="shared" si="20"/>
        <v/>
      </c>
      <c r="X18" s="102" t="str">
        <f t="shared" si="21"/>
        <v/>
      </c>
      <c r="Y18" s="102" t="str">
        <f t="shared" si="22"/>
        <v/>
      </c>
      <c r="Z18" s="102" t="str">
        <f t="shared" si="23"/>
        <v/>
      </c>
      <c r="AA18" s="104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</row>
    <row r="19" spans="1:78" s="94" customFormat="1" x14ac:dyDescent="0.25">
      <c r="A19" s="219"/>
      <c r="B19" s="220"/>
      <c r="C19" s="221"/>
      <c r="D19" s="222"/>
      <c r="E19" s="222"/>
      <c r="F19" s="223"/>
      <c r="G19" s="223"/>
      <c r="H19" s="223"/>
      <c r="I19" s="223"/>
      <c r="J19" s="223"/>
      <c r="K19" s="224"/>
      <c r="L19" s="225"/>
      <c r="M19" s="224"/>
      <c r="N19" s="226"/>
      <c r="O19" s="227"/>
      <c r="P19" s="228"/>
      <c r="Q19" s="229"/>
      <c r="R19" s="227"/>
      <c r="S19" s="227"/>
      <c r="T19" s="227"/>
      <c r="U19" s="227"/>
      <c r="V19" s="227"/>
      <c r="W19" s="227"/>
      <c r="X19" s="227"/>
      <c r="Y19" s="227"/>
      <c r="Z19" s="227"/>
      <c r="AA19" s="230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</row>
    <row r="20" spans="1:78" s="126" customFormat="1" x14ac:dyDescent="0.25">
      <c r="A20" s="122"/>
      <c r="B20" s="123" t="s">
        <v>14</v>
      </c>
      <c r="C20" s="122"/>
      <c r="D20" s="122"/>
      <c r="E20" s="122"/>
      <c r="F20" s="124"/>
      <c r="G20" s="122"/>
      <c r="H20" s="124"/>
      <c r="I20" s="122"/>
      <c r="J20" s="122"/>
      <c r="K20" s="122"/>
      <c r="L20" s="122"/>
      <c r="M20" s="122"/>
      <c r="N20" s="124"/>
      <c r="O20" s="186">
        <f>SUM(Q5:Q18)</f>
        <v>18458.759871999999</v>
      </c>
      <c r="P20" s="186"/>
      <c r="Q20" s="186"/>
      <c r="R20" s="124">
        <f>SUM(R8:R18)</f>
        <v>0</v>
      </c>
      <c r="S20" s="124">
        <f>SUM(S8:S18)</f>
        <v>13572.959871999999</v>
      </c>
      <c r="T20" s="124">
        <f>SUM(T8:T18)</f>
        <v>4885.8</v>
      </c>
      <c r="U20" s="124">
        <f>SUM(U8:U18)</f>
        <v>0</v>
      </c>
      <c r="V20" s="124">
        <f>SUM(V8:V18)</f>
        <v>0</v>
      </c>
      <c r="W20" s="124">
        <f>SUM(W8:W18)</f>
        <v>0</v>
      </c>
      <c r="X20" s="124">
        <f>SUM(X8:X18)</f>
        <v>0</v>
      </c>
      <c r="Y20" s="124">
        <f>SUM(Y8:Y18)</f>
        <v>0</v>
      </c>
      <c r="Z20" s="124">
        <f>SUM(Z8:Z18)</f>
        <v>0</v>
      </c>
      <c r="AA20" s="125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</row>
    <row r="21" spans="1:78" s="126" customFormat="1" x14ac:dyDescent="0.25">
      <c r="A21" s="127"/>
      <c r="B21" s="128" t="s">
        <v>15</v>
      </c>
      <c r="C21" s="77"/>
      <c r="D21" s="77"/>
      <c r="E21" s="77"/>
      <c r="F21" s="129"/>
      <c r="G21" s="77"/>
      <c r="H21" s="129"/>
      <c r="I21" s="77"/>
      <c r="J21" s="77"/>
      <c r="K21" s="77"/>
      <c r="L21" s="77"/>
      <c r="M21" s="77"/>
      <c r="N21" s="130"/>
      <c r="O21" s="131"/>
      <c r="P21" s="131"/>
      <c r="Q21" s="131"/>
      <c r="R21" s="132">
        <f>ROUND(PI()*R$4^2/4000*7.85,3)</f>
        <v>0</v>
      </c>
      <c r="S21" s="132">
        <v>0.39500000000000002</v>
      </c>
      <c r="T21" s="132">
        <v>0.62</v>
      </c>
      <c r="U21" s="132">
        <v>0.89</v>
      </c>
      <c r="V21" s="132">
        <v>1.589</v>
      </c>
      <c r="W21" s="132">
        <v>2.4700000000000002</v>
      </c>
      <c r="X21" s="132">
        <f>ROUND(PI()*X$4^2/4000*7.85,2)</f>
        <v>0</v>
      </c>
      <c r="Y21" s="132">
        <f>ROUND(PI()*Y$4^2/4000*7.85,2)</f>
        <v>0</v>
      </c>
      <c r="Z21" s="132">
        <f>ROUND(PI()*Z$4^2/4000*7.85,2)</f>
        <v>0</v>
      </c>
      <c r="AA21" s="133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</row>
    <row r="22" spans="1:78" s="126" customFormat="1" x14ac:dyDescent="0.25">
      <c r="A22" s="134"/>
      <c r="B22" s="135" t="s">
        <v>16</v>
      </c>
      <c r="C22" s="136"/>
      <c r="D22" s="136"/>
      <c r="E22" s="136"/>
      <c r="F22" s="137"/>
      <c r="G22" s="136"/>
      <c r="H22" s="137"/>
      <c r="I22" s="136"/>
      <c r="J22" s="136"/>
      <c r="K22" s="136"/>
      <c r="L22" s="136"/>
      <c r="M22" s="136"/>
      <c r="N22" s="137"/>
      <c r="O22" s="138"/>
      <c r="P22" s="138"/>
      <c r="Q22" s="138"/>
      <c r="R22" s="137">
        <f t="shared" ref="R22" si="24">ROUND(R20*R21,3)</f>
        <v>0</v>
      </c>
      <c r="S22" s="137">
        <f>ROUND(S20*S21,3)</f>
        <v>5361.3190000000004</v>
      </c>
      <c r="T22" s="137">
        <f t="shared" ref="T22:Z22" si="25">ROUND(T20*T21,3)</f>
        <v>3029.1959999999999</v>
      </c>
      <c r="U22" s="137">
        <f t="shared" si="25"/>
        <v>0</v>
      </c>
      <c r="V22" s="137">
        <f t="shared" si="25"/>
        <v>0</v>
      </c>
      <c r="W22" s="137">
        <f t="shared" si="25"/>
        <v>0</v>
      </c>
      <c r="X22" s="137">
        <f t="shared" si="25"/>
        <v>0</v>
      </c>
      <c r="Y22" s="137">
        <f t="shared" si="25"/>
        <v>0</v>
      </c>
      <c r="Z22" s="137">
        <f t="shared" si="25"/>
        <v>0</v>
      </c>
      <c r="AA22" s="139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</row>
    <row r="23" spans="1:78" s="126" customFormat="1" ht="15" x14ac:dyDescent="0.25">
      <c r="A23" s="140"/>
      <c r="B23" s="141" t="s">
        <v>18</v>
      </c>
      <c r="C23" s="140"/>
      <c r="D23" s="140"/>
      <c r="E23" s="140"/>
      <c r="F23" s="142"/>
      <c r="G23" s="140"/>
      <c r="H23" s="142"/>
      <c r="I23" s="140"/>
      <c r="J23" s="140"/>
      <c r="K23" s="140"/>
      <c r="L23" s="140"/>
      <c r="M23" s="140"/>
      <c r="N23" s="142"/>
      <c r="O23" s="187">
        <f>SUM(R22:Z22)</f>
        <v>8390.5149999999994</v>
      </c>
      <c r="P23" s="187"/>
      <c r="Q23" s="187"/>
      <c r="R23" s="143" t="s">
        <v>19</v>
      </c>
      <c r="S23" s="143"/>
      <c r="T23" s="144">
        <f>ROUND(O23/1000,3)</f>
        <v>8.391</v>
      </c>
      <c r="U23" s="143" t="s">
        <v>20</v>
      </c>
      <c r="V23" s="143"/>
      <c r="W23" s="143"/>
      <c r="X23" s="143"/>
      <c r="Y23" s="143"/>
      <c r="Z23" s="143"/>
      <c r="AA23" s="145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</row>
  </sheetData>
  <mergeCells count="19">
    <mergeCell ref="O20:Q20"/>
    <mergeCell ref="O23:Q23"/>
    <mergeCell ref="E1:AA1"/>
    <mergeCell ref="D2:D3"/>
    <mergeCell ref="F2:I3"/>
    <mergeCell ref="J2:J3"/>
    <mergeCell ref="R2:Z2"/>
    <mergeCell ref="AA2:AA3"/>
    <mergeCell ref="N2:N3"/>
    <mergeCell ref="O2:O3"/>
    <mergeCell ref="P2:P3"/>
    <mergeCell ref="Q2:Q3"/>
    <mergeCell ref="A2:A3"/>
    <mergeCell ref="B2:B3"/>
    <mergeCell ref="C2:C3"/>
    <mergeCell ref="E2:E3"/>
    <mergeCell ref="K2:K3"/>
    <mergeCell ref="L2:L3"/>
    <mergeCell ref="M2:M3"/>
  </mergeCells>
  <pageMargins left="0.7" right="0.7" top="0.75" bottom="0.75" header="0.3" footer="0.3"/>
  <headerFooter>
    <oddFooter>&amp;L_x000D_&amp;1#&amp;"Calibri"&amp;10&amp;K000000 Internal to Wipro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66"/>
  <sheetViews>
    <sheetView workbookViewId="0">
      <pane ySplit="3" topLeftCell="A4" activePane="bottomLeft" state="frozen"/>
      <selection pane="bottomLeft" sqref="A1:XFD1048576"/>
    </sheetView>
  </sheetViews>
  <sheetFormatPr defaultColWidth="9.140625" defaultRowHeight="12.75" x14ac:dyDescent="0.25"/>
  <cols>
    <col min="1" max="1" width="5.7109375" style="71" bestFit="1" customWidth="1"/>
    <col min="2" max="2" width="35.7109375" style="72" bestFit="1" customWidth="1"/>
    <col min="3" max="3" width="11.140625" style="71" bestFit="1" customWidth="1"/>
    <col min="4" max="4" width="12.28515625" style="73" bestFit="1" customWidth="1"/>
    <col min="5" max="5" width="9.28515625" style="73" customWidth="1"/>
    <col min="6" max="6" width="5.28515625" style="73" customWidth="1"/>
    <col min="7" max="7" width="6.42578125" style="71" bestFit="1" customWidth="1"/>
    <col min="8" max="8" width="5.140625" style="71" customWidth="1"/>
    <col min="9" max="9" width="5.140625" style="71" bestFit="1" customWidth="1"/>
    <col min="10" max="12" width="7.7109375" style="71" customWidth="1"/>
    <col min="13" max="13" width="7.7109375" style="72" customWidth="1"/>
    <col min="14" max="14" width="7.7109375" style="73" customWidth="1"/>
    <col min="15" max="15" width="14.5703125" style="73" bestFit="1" customWidth="1"/>
    <col min="16" max="16" width="10.140625" style="73" customWidth="1"/>
    <col min="17" max="17" width="10.42578125" style="73" customWidth="1"/>
    <col min="18" max="18" width="4.42578125" style="73" bestFit="1" customWidth="1"/>
    <col min="19" max="19" width="5.42578125" style="73" bestFit="1" customWidth="1"/>
    <col min="20" max="20" width="7.7109375" style="146" customWidth="1"/>
    <col min="21" max="21" width="6.28515625" style="146" bestFit="1" customWidth="1"/>
    <col min="22" max="22" width="8.7109375" style="74" bestFit="1" customWidth="1"/>
    <col min="23" max="24" width="7.7109375" style="74" customWidth="1"/>
    <col min="25" max="26" width="4.42578125" style="74" bestFit="1" customWidth="1"/>
    <col min="27" max="27" width="7.140625" style="74" bestFit="1" customWidth="1"/>
    <col min="28" max="28" width="9" style="74" bestFit="1" customWidth="1"/>
    <col min="29" max="29" width="7.7109375" style="74" customWidth="1"/>
    <col min="30" max="30" width="9.140625" style="74" customWidth="1"/>
    <col min="31" max="31" width="9" style="71" customWidth="1"/>
    <col min="32" max="34" width="9.140625" style="71" customWidth="1"/>
    <col min="35" max="35" width="12.7109375" style="71" customWidth="1"/>
    <col min="36" max="36" width="9.140625" style="71" customWidth="1"/>
    <col min="37" max="16384" width="9.140625" style="71"/>
  </cols>
  <sheetData>
    <row r="1" spans="1:78" ht="13.5" thickBot="1" x14ac:dyDescent="0.3">
      <c r="E1" s="196" t="s">
        <v>59</v>
      </c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</row>
    <row r="2" spans="1:78" s="77" customFormat="1" ht="17.25" customHeight="1" x14ac:dyDescent="0.25">
      <c r="A2" s="197" t="s">
        <v>0</v>
      </c>
      <c r="B2" s="199" t="s">
        <v>1</v>
      </c>
      <c r="C2" s="201" t="s">
        <v>35</v>
      </c>
      <c r="D2" s="203" t="s">
        <v>36</v>
      </c>
      <c r="E2" s="205" t="s">
        <v>58</v>
      </c>
      <c r="F2" s="207" t="s">
        <v>37</v>
      </c>
      <c r="G2" s="188"/>
      <c r="H2" s="188"/>
      <c r="I2" s="208"/>
      <c r="J2" s="205" t="s">
        <v>38</v>
      </c>
      <c r="K2" s="203" t="s">
        <v>2</v>
      </c>
      <c r="L2" s="207" t="s">
        <v>39</v>
      </c>
      <c r="M2" s="188" t="s">
        <v>71</v>
      </c>
      <c r="N2" s="190" t="s">
        <v>41</v>
      </c>
      <c r="O2" s="192" t="s">
        <v>6</v>
      </c>
      <c r="P2" s="194" t="s">
        <v>42</v>
      </c>
      <c r="Q2" s="192" t="s">
        <v>8</v>
      </c>
      <c r="R2" s="192" t="s">
        <v>9</v>
      </c>
      <c r="S2" s="192"/>
      <c r="T2" s="192"/>
      <c r="U2" s="192"/>
      <c r="V2" s="192"/>
      <c r="W2" s="192"/>
      <c r="X2" s="192"/>
      <c r="Y2" s="192"/>
      <c r="Z2" s="192"/>
      <c r="AA2" s="184" t="s">
        <v>43</v>
      </c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</row>
    <row r="3" spans="1:78" s="81" customFormat="1" ht="24" customHeight="1" thickBot="1" x14ac:dyDescent="0.3">
      <c r="A3" s="198"/>
      <c r="B3" s="200"/>
      <c r="C3" s="202"/>
      <c r="D3" s="204"/>
      <c r="E3" s="206"/>
      <c r="F3" s="209"/>
      <c r="G3" s="189"/>
      <c r="H3" s="189"/>
      <c r="I3" s="210"/>
      <c r="J3" s="206"/>
      <c r="K3" s="204"/>
      <c r="L3" s="209"/>
      <c r="M3" s="189"/>
      <c r="N3" s="191"/>
      <c r="O3" s="193"/>
      <c r="P3" s="195"/>
      <c r="Q3" s="193"/>
      <c r="R3" s="79">
        <v>6</v>
      </c>
      <c r="S3" s="79">
        <v>8</v>
      </c>
      <c r="T3" s="79">
        <v>10</v>
      </c>
      <c r="U3" s="79">
        <v>12</v>
      </c>
      <c r="V3" s="79">
        <v>16</v>
      </c>
      <c r="W3" s="79">
        <v>20</v>
      </c>
      <c r="X3" s="79">
        <v>25</v>
      </c>
      <c r="Y3" s="79">
        <v>28</v>
      </c>
      <c r="Z3" s="79">
        <v>32</v>
      </c>
      <c r="AA3" s="185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</row>
    <row r="4" spans="1:78" s="94" customFormat="1" x14ac:dyDescent="0.25">
      <c r="A4" s="82" t="s">
        <v>44</v>
      </c>
      <c r="B4" s="83" t="s">
        <v>69</v>
      </c>
      <c r="C4" s="84"/>
      <c r="D4" s="85"/>
      <c r="E4" s="85"/>
      <c r="F4" s="86" t="s">
        <v>45</v>
      </c>
      <c r="G4" s="85" t="s">
        <v>46</v>
      </c>
      <c r="H4" s="86" t="s">
        <v>45</v>
      </c>
      <c r="I4" s="87" t="s">
        <v>46</v>
      </c>
      <c r="J4" s="87"/>
      <c r="K4" s="88"/>
      <c r="L4" s="89"/>
      <c r="M4" s="88"/>
      <c r="N4" s="86"/>
      <c r="O4" s="90" t="s">
        <v>48</v>
      </c>
      <c r="P4" s="90"/>
      <c r="Q4" s="91"/>
      <c r="R4" s="90"/>
      <c r="S4" s="92"/>
      <c r="T4" s="92"/>
      <c r="U4" s="92"/>
      <c r="V4" s="92"/>
      <c r="W4" s="92"/>
      <c r="X4" s="92"/>
      <c r="Y4" s="92"/>
      <c r="Z4" s="92"/>
      <c r="AA4" s="93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</row>
    <row r="5" spans="1:78" s="94" customFormat="1" x14ac:dyDescent="0.25">
      <c r="A5" s="95"/>
      <c r="B5" s="96" t="s">
        <v>68</v>
      </c>
      <c r="C5" s="97">
        <f>C8/2</f>
        <v>3875</v>
      </c>
      <c r="D5" s="98"/>
      <c r="E5" s="98"/>
      <c r="F5" s="98"/>
      <c r="G5" s="98"/>
      <c r="H5" s="98"/>
      <c r="I5" s="98"/>
      <c r="J5" s="98"/>
      <c r="K5" s="99"/>
      <c r="L5" s="100"/>
      <c r="M5" s="99"/>
      <c r="N5" s="101"/>
      <c r="O5" s="102"/>
      <c r="P5" s="102"/>
      <c r="Q5" s="103"/>
      <c r="R5" s="102"/>
      <c r="S5" s="102"/>
      <c r="T5" s="102"/>
      <c r="U5" s="102"/>
      <c r="V5" s="102"/>
      <c r="W5" s="102"/>
      <c r="X5" s="102"/>
      <c r="Y5" s="102"/>
      <c r="Z5" s="102"/>
      <c r="AA5" s="104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</row>
    <row r="6" spans="1:78" s="94" customFormat="1" x14ac:dyDescent="0.25">
      <c r="A6" s="105">
        <v>1</v>
      </c>
      <c r="B6" s="106" t="s">
        <v>70</v>
      </c>
      <c r="C6" s="107"/>
      <c r="D6" s="99"/>
      <c r="E6" s="99"/>
      <c r="F6" s="108"/>
      <c r="G6" s="99"/>
      <c r="H6" s="109"/>
      <c r="I6" s="110"/>
      <c r="J6" s="110"/>
      <c r="K6" s="110"/>
      <c r="L6" s="111"/>
      <c r="M6" s="112"/>
      <c r="N6" s="101"/>
      <c r="O6" s="102"/>
      <c r="P6" s="102"/>
      <c r="Q6" s="113"/>
      <c r="R6" s="102"/>
      <c r="S6" s="114"/>
      <c r="T6" s="114"/>
      <c r="U6" s="114"/>
      <c r="V6" s="114"/>
      <c r="W6" s="114"/>
      <c r="X6" s="114"/>
      <c r="Y6" s="114"/>
      <c r="Z6" s="114"/>
      <c r="AA6" s="104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</row>
    <row r="7" spans="1:78" s="94" customFormat="1" x14ac:dyDescent="0.25">
      <c r="A7" s="105"/>
      <c r="B7" s="96" t="s">
        <v>72</v>
      </c>
      <c r="C7" s="97"/>
      <c r="D7" s="99"/>
      <c r="E7" s="99"/>
      <c r="F7" s="108"/>
      <c r="G7" s="99"/>
      <c r="H7" s="109"/>
      <c r="I7" s="110"/>
      <c r="J7" s="110"/>
      <c r="K7" s="110"/>
      <c r="L7" s="111"/>
      <c r="M7" s="112"/>
      <c r="N7" s="101"/>
      <c r="O7" s="102">
        <f t="shared" ref="O7" si="0">SUM(E7:J7)</f>
        <v>0</v>
      </c>
      <c r="P7" s="118">
        <f t="shared" ref="P7" si="1">(K7*2*N7)/1000</f>
        <v>0</v>
      </c>
      <c r="Q7" s="103">
        <f t="shared" ref="Q7" si="2">((L7*M7*O7)-P7)/1000</f>
        <v>0</v>
      </c>
      <c r="R7" s="102" t="str">
        <f t="shared" ref="R7:R13" si="3">+IF($K7=6,$Q7, "")</f>
        <v/>
      </c>
      <c r="S7" s="102" t="str">
        <f t="shared" ref="S7:S13" si="4">+IF($K7=8,$Q7, "")</f>
        <v/>
      </c>
      <c r="T7" s="102" t="str">
        <f t="shared" ref="T7:T13" si="5">+IF($K7=10,$Q7, "")</f>
        <v/>
      </c>
      <c r="U7" s="102" t="str">
        <f t="shared" ref="U7:U13" si="6">+IF($K7=12,$Q7, "")</f>
        <v/>
      </c>
      <c r="V7" s="102" t="str">
        <f t="shared" ref="V7:V13" si="7">+IF($K7=16,$Q7, "")</f>
        <v/>
      </c>
      <c r="W7" s="102" t="str">
        <f t="shared" ref="W7:W13" si="8">+IF($K7=20,$Q7, "")</f>
        <v/>
      </c>
      <c r="X7" s="102" t="str">
        <f t="shared" ref="X7:X13" si="9">+IF($K7=25,$Q7, "")</f>
        <v/>
      </c>
      <c r="Y7" s="102" t="str">
        <f t="shared" ref="Y7:Y13" si="10">+IF($K7=28,$Q7, "")</f>
        <v/>
      </c>
      <c r="Z7" s="102" t="str">
        <f t="shared" ref="Z7:Z13" si="11">+IF($K7=32,$Q7, "")</f>
        <v/>
      </c>
      <c r="AA7" s="104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</row>
    <row r="8" spans="1:78" s="94" customFormat="1" x14ac:dyDescent="0.25">
      <c r="A8" s="95"/>
      <c r="B8" s="96" t="s">
        <v>47</v>
      </c>
      <c r="C8" s="149">
        <v>7750</v>
      </c>
      <c r="D8" s="116" t="s">
        <v>75</v>
      </c>
      <c r="E8" s="116">
        <f>C9</f>
        <v>1800</v>
      </c>
      <c r="F8" s="98">
        <v>400</v>
      </c>
      <c r="G8" s="98">
        <v>400</v>
      </c>
      <c r="H8" s="98"/>
      <c r="I8" s="98"/>
      <c r="J8" s="98"/>
      <c r="K8" s="99">
        <v>16</v>
      </c>
      <c r="L8" s="100">
        <f>ROUNDUP(C8/175,0)</f>
        <v>45</v>
      </c>
      <c r="M8" s="99">
        <v>2</v>
      </c>
      <c r="N8" s="117">
        <v>2</v>
      </c>
      <c r="O8" s="102">
        <f>SUM(E8:J8)</f>
        <v>2600</v>
      </c>
      <c r="P8" s="118">
        <f>(K8*2*N8)/1000</f>
        <v>6.4000000000000001E-2</v>
      </c>
      <c r="Q8" s="103">
        <f>((L8*M8*O8)-P8)/1000</f>
        <v>233.99993599999999</v>
      </c>
      <c r="R8" s="102" t="str">
        <f t="shared" si="3"/>
        <v/>
      </c>
      <c r="S8" s="102" t="str">
        <f t="shared" si="4"/>
        <v/>
      </c>
      <c r="T8" s="102" t="str">
        <f t="shared" si="5"/>
        <v/>
      </c>
      <c r="U8" s="102" t="str">
        <f t="shared" si="6"/>
        <v/>
      </c>
      <c r="V8" s="102">
        <f t="shared" si="7"/>
        <v>233.99993599999999</v>
      </c>
      <c r="W8" s="102" t="str">
        <f t="shared" si="8"/>
        <v/>
      </c>
      <c r="X8" s="102" t="str">
        <f t="shared" si="9"/>
        <v/>
      </c>
      <c r="Y8" s="102" t="str">
        <f t="shared" si="10"/>
        <v/>
      </c>
      <c r="Z8" s="102" t="str">
        <f t="shared" si="11"/>
        <v/>
      </c>
      <c r="AA8" s="104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</row>
    <row r="9" spans="1:78" s="94" customFormat="1" x14ac:dyDescent="0.25">
      <c r="A9" s="95"/>
      <c r="B9" s="96" t="s">
        <v>47</v>
      </c>
      <c r="C9" s="149">
        <v>1800</v>
      </c>
      <c r="D9" s="116" t="s">
        <v>75</v>
      </c>
      <c r="E9" s="116">
        <f>C8</f>
        <v>7750</v>
      </c>
      <c r="F9" s="98">
        <v>400</v>
      </c>
      <c r="G9" s="98">
        <v>400</v>
      </c>
      <c r="H9" s="98"/>
      <c r="I9" s="98"/>
      <c r="J9" s="98"/>
      <c r="K9" s="99">
        <v>16</v>
      </c>
      <c r="L9" s="100">
        <f>ROUNDUP(C9/175,0)</f>
        <v>11</v>
      </c>
      <c r="M9" s="99">
        <v>2</v>
      </c>
      <c r="N9" s="117">
        <v>2</v>
      </c>
      <c r="O9" s="102">
        <f>SUM(E9:J9)</f>
        <v>8550</v>
      </c>
      <c r="P9" s="118">
        <f>(K9*2*N9)/1000</f>
        <v>6.4000000000000001E-2</v>
      </c>
      <c r="Q9" s="103">
        <f>((L9*M9*O9)-P9)/1000</f>
        <v>188.09993599999999</v>
      </c>
      <c r="R9" s="102" t="str">
        <f t="shared" si="3"/>
        <v/>
      </c>
      <c r="S9" s="102" t="str">
        <f t="shared" si="4"/>
        <v/>
      </c>
      <c r="T9" s="102" t="str">
        <f t="shared" si="5"/>
        <v/>
      </c>
      <c r="U9" s="102" t="str">
        <f t="shared" si="6"/>
        <v/>
      </c>
      <c r="V9" s="102">
        <f t="shared" si="7"/>
        <v>188.09993599999999</v>
      </c>
      <c r="W9" s="102" t="str">
        <f t="shared" si="8"/>
        <v/>
      </c>
      <c r="X9" s="102" t="str">
        <f t="shared" si="9"/>
        <v/>
      </c>
      <c r="Y9" s="102" t="str">
        <f t="shared" si="10"/>
        <v/>
      </c>
      <c r="Z9" s="102" t="str">
        <f t="shared" si="11"/>
        <v/>
      </c>
      <c r="AA9" s="104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</row>
    <row r="10" spans="1:78" s="94" customFormat="1" x14ac:dyDescent="0.25">
      <c r="A10" s="105">
        <v>2</v>
      </c>
      <c r="B10" s="106" t="s">
        <v>73</v>
      </c>
      <c r="C10" s="147"/>
      <c r="D10" s="99"/>
      <c r="E10" s="99"/>
      <c r="F10" s="108"/>
      <c r="G10" s="99"/>
      <c r="H10" s="109"/>
      <c r="I10" s="110"/>
      <c r="J10" s="110"/>
      <c r="K10" s="110"/>
      <c r="L10" s="100"/>
      <c r="M10" s="112"/>
      <c r="N10" s="101"/>
      <c r="O10" s="102">
        <f t="shared" ref="O10:O11" si="12">SUM(E10:J10)</f>
        <v>0</v>
      </c>
      <c r="P10" s="118">
        <f t="shared" ref="P10:P11" si="13">(K10*2*N10)/1000</f>
        <v>0</v>
      </c>
      <c r="Q10" s="103">
        <f t="shared" ref="Q10:Q11" si="14">((L10*M10*O10)-P10)/1000</f>
        <v>0</v>
      </c>
      <c r="R10" s="102" t="str">
        <f t="shared" si="3"/>
        <v/>
      </c>
      <c r="S10" s="102" t="str">
        <f t="shared" si="4"/>
        <v/>
      </c>
      <c r="T10" s="102" t="str">
        <f t="shared" si="5"/>
        <v/>
      </c>
      <c r="U10" s="102" t="str">
        <f t="shared" si="6"/>
        <v/>
      </c>
      <c r="V10" s="102" t="str">
        <f t="shared" si="7"/>
        <v/>
      </c>
      <c r="W10" s="102" t="str">
        <f t="shared" si="8"/>
        <v/>
      </c>
      <c r="X10" s="102" t="str">
        <f t="shared" si="9"/>
        <v/>
      </c>
      <c r="Y10" s="102" t="str">
        <f t="shared" si="10"/>
        <v/>
      </c>
      <c r="Z10" s="102" t="str">
        <f t="shared" si="11"/>
        <v/>
      </c>
      <c r="AA10" s="104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</row>
    <row r="11" spans="1:78" s="94" customFormat="1" x14ac:dyDescent="0.25">
      <c r="A11" s="105"/>
      <c r="B11" s="96" t="s">
        <v>74</v>
      </c>
      <c r="C11" s="97"/>
      <c r="D11" s="99"/>
      <c r="E11" s="99"/>
      <c r="F11" s="108"/>
      <c r="G11" s="99"/>
      <c r="H11" s="109"/>
      <c r="I11" s="110"/>
      <c r="J11" s="110"/>
      <c r="K11" s="110"/>
      <c r="L11" s="111"/>
      <c r="M11" s="112"/>
      <c r="N11" s="101"/>
      <c r="O11" s="102">
        <f t="shared" si="12"/>
        <v>0</v>
      </c>
      <c r="P11" s="118">
        <f t="shared" si="13"/>
        <v>0</v>
      </c>
      <c r="Q11" s="103">
        <f t="shared" si="14"/>
        <v>0</v>
      </c>
      <c r="R11" s="102" t="str">
        <f t="shared" si="3"/>
        <v/>
      </c>
      <c r="S11" s="102" t="str">
        <f t="shared" si="4"/>
        <v/>
      </c>
      <c r="T11" s="102" t="str">
        <f t="shared" si="5"/>
        <v/>
      </c>
      <c r="U11" s="102" t="str">
        <f t="shared" si="6"/>
        <v/>
      </c>
      <c r="V11" s="102" t="str">
        <f t="shared" si="7"/>
        <v/>
      </c>
      <c r="W11" s="102" t="str">
        <f t="shared" si="8"/>
        <v/>
      </c>
      <c r="X11" s="102" t="str">
        <f t="shared" si="9"/>
        <v/>
      </c>
      <c r="Y11" s="102" t="str">
        <f t="shared" si="10"/>
        <v/>
      </c>
      <c r="Z11" s="102" t="str">
        <f t="shared" si="11"/>
        <v/>
      </c>
      <c r="AA11" s="104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</row>
    <row r="12" spans="1:78" s="94" customFormat="1" x14ac:dyDescent="0.25">
      <c r="A12" s="95"/>
      <c r="B12" s="96" t="s">
        <v>47</v>
      </c>
      <c r="C12" s="149">
        <v>5340</v>
      </c>
      <c r="D12" s="116" t="s">
        <v>76</v>
      </c>
      <c r="E12" s="116">
        <f>C13</f>
        <v>1200</v>
      </c>
      <c r="F12" s="98">
        <v>400</v>
      </c>
      <c r="G12" s="98">
        <v>400</v>
      </c>
      <c r="H12" s="98"/>
      <c r="I12" s="98"/>
      <c r="J12" s="98"/>
      <c r="K12" s="99">
        <v>12</v>
      </c>
      <c r="L12" s="100">
        <f>ROUNDUP(C12/125,0)</f>
        <v>43</v>
      </c>
      <c r="M12" s="99">
        <v>2</v>
      </c>
      <c r="N12" s="117">
        <v>2</v>
      </c>
      <c r="O12" s="102">
        <f>SUM(E12:J12)</f>
        <v>2000</v>
      </c>
      <c r="P12" s="118">
        <f>(K12*2*N12)/1000</f>
        <v>4.8000000000000001E-2</v>
      </c>
      <c r="Q12" s="103">
        <f>((L12*M12*O12)-P12)/1000</f>
        <v>171.99995199999998</v>
      </c>
      <c r="R12" s="102" t="str">
        <f t="shared" si="3"/>
        <v/>
      </c>
      <c r="S12" s="102" t="str">
        <f t="shared" si="4"/>
        <v/>
      </c>
      <c r="T12" s="102" t="str">
        <f t="shared" si="5"/>
        <v/>
      </c>
      <c r="U12" s="102">
        <f t="shared" si="6"/>
        <v>171.99995199999998</v>
      </c>
      <c r="V12" s="102" t="str">
        <f t="shared" si="7"/>
        <v/>
      </c>
      <c r="W12" s="102" t="str">
        <f t="shared" si="8"/>
        <v/>
      </c>
      <c r="X12" s="102" t="str">
        <f t="shared" si="9"/>
        <v/>
      </c>
      <c r="Y12" s="102" t="str">
        <f t="shared" si="10"/>
        <v/>
      </c>
      <c r="Z12" s="102" t="str">
        <f t="shared" si="11"/>
        <v/>
      </c>
      <c r="AA12" s="104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</row>
    <row r="13" spans="1:78" s="94" customFormat="1" x14ac:dyDescent="0.25">
      <c r="A13" s="95"/>
      <c r="B13" s="96" t="s">
        <v>47</v>
      </c>
      <c r="C13" s="149">
        <v>1200</v>
      </c>
      <c r="D13" s="116" t="s">
        <v>76</v>
      </c>
      <c r="E13" s="116">
        <f>C12</f>
        <v>5340</v>
      </c>
      <c r="F13" s="98">
        <v>400</v>
      </c>
      <c r="G13" s="98">
        <v>400</v>
      </c>
      <c r="H13" s="98"/>
      <c r="I13" s="98"/>
      <c r="J13" s="98"/>
      <c r="K13" s="99">
        <v>12</v>
      </c>
      <c r="L13" s="100">
        <f>ROUNDUP(C13/125,0)</f>
        <v>10</v>
      </c>
      <c r="M13" s="99">
        <v>2</v>
      </c>
      <c r="N13" s="117">
        <v>2</v>
      </c>
      <c r="O13" s="102">
        <f>SUM(E13:J13)</f>
        <v>6140</v>
      </c>
      <c r="P13" s="118">
        <f>(K13*2*N13)/1000</f>
        <v>4.8000000000000001E-2</v>
      </c>
      <c r="Q13" s="103">
        <f>((L13*M13*O13)-P13)/1000</f>
        <v>122.799952</v>
      </c>
      <c r="R13" s="102" t="str">
        <f t="shared" si="3"/>
        <v/>
      </c>
      <c r="S13" s="102" t="str">
        <f t="shared" si="4"/>
        <v/>
      </c>
      <c r="T13" s="102" t="str">
        <f t="shared" si="5"/>
        <v/>
      </c>
      <c r="U13" s="102">
        <f t="shared" si="6"/>
        <v>122.799952</v>
      </c>
      <c r="V13" s="102" t="str">
        <f t="shared" si="7"/>
        <v/>
      </c>
      <c r="W13" s="102" t="str">
        <f t="shared" si="8"/>
        <v/>
      </c>
      <c r="X13" s="102" t="str">
        <f t="shared" si="9"/>
        <v/>
      </c>
      <c r="Y13" s="102" t="str">
        <f t="shared" si="10"/>
        <v/>
      </c>
      <c r="Z13" s="102" t="str">
        <f t="shared" si="11"/>
        <v/>
      </c>
      <c r="AA13" s="104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</row>
    <row r="14" spans="1:78" s="94" customFormat="1" x14ac:dyDescent="0.25">
      <c r="A14" s="105">
        <v>3</v>
      </c>
      <c r="B14" s="106" t="s">
        <v>83</v>
      </c>
      <c r="C14" s="147"/>
      <c r="D14" s="99"/>
      <c r="E14" s="116"/>
      <c r="F14" s="98"/>
      <c r="G14" s="98"/>
      <c r="H14" s="98"/>
      <c r="I14" s="98"/>
      <c r="J14" s="98"/>
      <c r="K14" s="99"/>
      <c r="L14" s="100"/>
      <c r="M14" s="99"/>
      <c r="N14" s="117"/>
      <c r="O14" s="102"/>
      <c r="P14" s="118"/>
      <c r="Q14" s="103"/>
      <c r="R14" s="102"/>
      <c r="S14" s="102"/>
      <c r="T14" s="102"/>
      <c r="U14" s="102"/>
      <c r="V14" s="102"/>
      <c r="W14" s="102"/>
      <c r="X14" s="102"/>
      <c r="Y14" s="102"/>
      <c r="Z14" s="102"/>
      <c r="AA14" s="104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</row>
    <row r="15" spans="1:78" s="94" customFormat="1" x14ac:dyDescent="0.25">
      <c r="A15" s="95"/>
      <c r="B15" s="96" t="s">
        <v>47</v>
      </c>
      <c r="C15" s="147">
        <v>2250</v>
      </c>
      <c r="D15" s="99" t="s">
        <v>77</v>
      </c>
      <c r="E15" s="116">
        <f>C16</f>
        <v>3000</v>
      </c>
      <c r="F15" s="98">
        <v>400</v>
      </c>
      <c r="G15" s="98">
        <v>400</v>
      </c>
      <c r="H15" s="98"/>
      <c r="I15" s="98"/>
      <c r="J15" s="98"/>
      <c r="K15" s="99">
        <v>16</v>
      </c>
      <c r="L15" s="100">
        <f>ROUNDUP(C15/150,0)</f>
        <v>15</v>
      </c>
      <c r="M15" s="99">
        <v>2</v>
      </c>
      <c r="N15" s="117">
        <v>2</v>
      </c>
      <c r="O15" s="102">
        <f>SUM(E15:J15)</f>
        <v>3800</v>
      </c>
      <c r="P15" s="118">
        <f>(K15*2*N15)/1000</f>
        <v>6.4000000000000001E-2</v>
      </c>
      <c r="Q15" s="103">
        <f>((L15*M15*O15)-P15)/1000</f>
        <v>113.99993600000001</v>
      </c>
      <c r="R15" s="102" t="str">
        <f t="shared" ref="R15:R29" si="15">+IF($K15=6,$Q15, "")</f>
        <v/>
      </c>
      <c r="S15" s="102" t="str">
        <f t="shared" ref="S15:S29" si="16">+IF($K15=8,$Q15, "")</f>
        <v/>
      </c>
      <c r="T15" s="102" t="str">
        <f t="shared" ref="T15:T29" si="17">+IF($K15=10,$Q15, "")</f>
        <v/>
      </c>
      <c r="U15" s="102" t="str">
        <f t="shared" ref="U15:U29" si="18">+IF($K15=12,$Q15, "")</f>
        <v/>
      </c>
      <c r="V15" s="102">
        <f t="shared" ref="V15:V29" si="19">+IF($K15=16,$Q15, "")</f>
        <v>113.99993600000001</v>
      </c>
      <c r="W15" s="102" t="str">
        <f t="shared" ref="W15:W29" si="20">+IF($K15=20,$Q15, "")</f>
        <v/>
      </c>
      <c r="X15" s="102" t="str">
        <f t="shared" ref="X15:X29" si="21">+IF($K15=25,$Q15, "")</f>
        <v/>
      </c>
      <c r="Y15" s="102" t="str">
        <f t="shared" ref="Y15:Y29" si="22">+IF($K15=28,$Q15, "")</f>
        <v/>
      </c>
      <c r="Z15" s="102" t="str">
        <f t="shared" ref="Z15:Z29" si="23">+IF($K15=32,$Q15, "")</f>
        <v/>
      </c>
      <c r="AA15" s="104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</row>
    <row r="16" spans="1:78" s="94" customFormat="1" x14ac:dyDescent="0.25">
      <c r="A16" s="95"/>
      <c r="B16" s="96" t="s">
        <v>47</v>
      </c>
      <c r="C16" s="147">
        <v>3000</v>
      </c>
      <c r="D16" s="99" t="s">
        <v>77</v>
      </c>
      <c r="E16" s="116">
        <f>C15</f>
        <v>2250</v>
      </c>
      <c r="F16" s="98">
        <v>400</v>
      </c>
      <c r="G16" s="98">
        <v>400</v>
      </c>
      <c r="H16" s="98"/>
      <c r="I16" s="98"/>
      <c r="J16" s="98"/>
      <c r="K16" s="99">
        <v>16</v>
      </c>
      <c r="L16" s="100">
        <f>ROUNDUP(C16/150,0)</f>
        <v>20</v>
      </c>
      <c r="M16" s="99">
        <v>2</v>
      </c>
      <c r="N16" s="117">
        <v>2</v>
      </c>
      <c r="O16" s="102">
        <f>SUM(E16:J16)</f>
        <v>3050</v>
      </c>
      <c r="P16" s="118">
        <f>(K16*2*N16)/1000</f>
        <v>6.4000000000000001E-2</v>
      </c>
      <c r="Q16" s="103">
        <f>((L16*M16*O16)-P16)/1000</f>
        <v>121.99993600000001</v>
      </c>
      <c r="R16" s="102" t="str">
        <f t="shared" si="15"/>
        <v/>
      </c>
      <c r="S16" s="102" t="str">
        <f t="shared" si="16"/>
        <v/>
      </c>
      <c r="T16" s="102" t="str">
        <f t="shared" si="17"/>
        <v/>
      </c>
      <c r="U16" s="102" t="str">
        <f t="shared" si="18"/>
        <v/>
      </c>
      <c r="V16" s="102">
        <f t="shared" si="19"/>
        <v>121.99993600000001</v>
      </c>
      <c r="W16" s="102" t="str">
        <f t="shared" si="20"/>
        <v/>
      </c>
      <c r="X16" s="102" t="str">
        <f t="shared" si="21"/>
        <v/>
      </c>
      <c r="Y16" s="102" t="str">
        <f t="shared" si="22"/>
        <v/>
      </c>
      <c r="Z16" s="102" t="str">
        <f t="shared" si="23"/>
        <v/>
      </c>
      <c r="AA16" s="104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</row>
    <row r="17" spans="1:79" s="94" customFormat="1" x14ac:dyDescent="0.25">
      <c r="A17" s="105">
        <v>4</v>
      </c>
      <c r="B17" s="106" t="s">
        <v>78</v>
      </c>
      <c r="C17" s="147"/>
      <c r="D17" s="99"/>
      <c r="E17" s="99"/>
      <c r="F17" s="108"/>
      <c r="G17" s="99"/>
      <c r="H17" s="109"/>
      <c r="I17" s="110"/>
      <c r="J17" s="110"/>
      <c r="K17" s="110"/>
      <c r="L17" s="100"/>
      <c r="M17" s="112"/>
      <c r="N17" s="101"/>
      <c r="O17" s="102">
        <f t="shared" ref="O17:O18" si="24">SUM(E17:J17)</f>
        <v>0</v>
      </c>
      <c r="P17" s="118">
        <f t="shared" ref="P17:P18" si="25">(K17*2*N17)/1000</f>
        <v>0</v>
      </c>
      <c r="Q17" s="103">
        <f t="shared" ref="Q17:Q18" si="26">((L17*M17*O17)-P17)/1000</f>
        <v>0</v>
      </c>
      <c r="R17" s="102" t="str">
        <f t="shared" si="15"/>
        <v/>
      </c>
      <c r="S17" s="102" t="str">
        <f t="shared" si="16"/>
        <v/>
      </c>
      <c r="T17" s="102" t="str">
        <f t="shared" si="17"/>
        <v/>
      </c>
      <c r="U17" s="102" t="str">
        <f t="shared" si="18"/>
        <v/>
      </c>
      <c r="V17" s="102" t="str">
        <f t="shared" si="19"/>
        <v/>
      </c>
      <c r="W17" s="102" t="str">
        <f t="shared" si="20"/>
        <v/>
      </c>
      <c r="X17" s="102" t="str">
        <f t="shared" si="21"/>
        <v/>
      </c>
      <c r="Y17" s="102" t="str">
        <f t="shared" si="22"/>
        <v/>
      </c>
      <c r="Z17" s="102" t="str">
        <f t="shared" si="23"/>
        <v/>
      </c>
      <c r="AA17" s="104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</row>
    <row r="18" spans="1:79" s="94" customFormat="1" x14ac:dyDescent="0.25">
      <c r="A18" s="105"/>
      <c r="B18" s="96" t="s">
        <v>65</v>
      </c>
      <c r="C18" s="97"/>
      <c r="D18" s="99"/>
      <c r="E18" s="99"/>
      <c r="F18" s="108"/>
      <c r="G18" s="99"/>
      <c r="H18" s="109"/>
      <c r="I18" s="110"/>
      <c r="J18" s="110"/>
      <c r="K18" s="110"/>
      <c r="L18" s="111"/>
      <c r="M18" s="112"/>
      <c r="N18" s="101"/>
      <c r="O18" s="102">
        <f t="shared" si="24"/>
        <v>0</v>
      </c>
      <c r="P18" s="118">
        <f t="shared" si="25"/>
        <v>0</v>
      </c>
      <c r="Q18" s="103">
        <f t="shared" si="26"/>
        <v>0</v>
      </c>
      <c r="R18" s="102" t="str">
        <f t="shared" si="15"/>
        <v/>
      </c>
      <c r="S18" s="102" t="str">
        <f t="shared" si="16"/>
        <v/>
      </c>
      <c r="T18" s="102" t="str">
        <f t="shared" si="17"/>
        <v/>
      </c>
      <c r="U18" s="102" t="str">
        <f t="shared" si="18"/>
        <v/>
      </c>
      <c r="V18" s="102" t="str">
        <f t="shared" si="19"/>
        <v/>
      </c>
      <c r="W18" s="102" t="str">
        <f t="shared" si="20"/>
        <v/>
      </c>
      <c r="X18" s="102" t="str">
        <f t="shared" si="21"/>
        <v/>
      </c>
      <c r="Y18" s="102" t="str">
        <f t="shared" si="22"/>
        <v/>
      </c>
      <c r="Z18" s="102" t="str">
        <f t="shared" si="23"/>
        <v/>
      </c>
      <c r="AA18" s="104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</row>
    <row r="19" spans="1:79" s="94" customFormat="1" x14ac:dyDescent="0.25">
      <c r="A19" s="95"/>
      <c r="B19" s="96" t="s">
        <v>47</v>
      </c>
      <c r="C19" s="149">
        <v>3000</v>
      </c>
      <c r="D19" s="116" t="s">
        <v>79</v>
      </c>
      <c r="E19" s="116">
        <f>C20</f>
        <v>1200</v>
      </c>
      <c r="F19" s="98">
        <v>400</v>
      </c>
      <c r="G19" s="98">
        <v>400</v>
      </c>
      <c r="H19" s="98"/>
      <c r="I19" s="98"/>
      <c r="J19" s="98"/>
      <c r="K19" s="99">
        <v>12</v>
      </c>
      <c r="L19" s="100">
        <f>ROUNDUP(C19/125,0)</f>
        <v>24</v>
      </c>
      <c r="M19" s="99">
        <v>2</v>
      </c>
      <c r="N19" s="117">
        <v>2</v>
      </c>
      <c r="O19" s="102">
        <f>SUM(E19:J19)</f>
        <v>2000</v>
      </c>
      <c r="P19" s="118">
        <f>(K19*2*N19)/1000</f>
        <v>4.8000000000000001E-2</v>
      </c>
      <c r="Q19" s="103">
        <f>((L19*M19*O19)-P19)/1000</f>
        <v>95.999952000000008</v>
      </c>
      <c r="R19" s="102" t="str">
        <f t="shared" si="15"/>
        <v/>
      </c>
      <c r="S19" s="102" t="str">
        <f t="shared" si="16"/>
        <v/>
      </c>
      <c r="T19" s="102" t="str">
        <f t="shared" si="17"/>
        <v/>
      </c>
      <c r="U19" s="102">
        <f t="shared" si="18"/>
        <v>95.999952000000008</v>
      </c>
      <c r="V19" s="102" t="str">
        <f t="shared" si="19"/>
        <v/>
      </c>
      <c r="W19" s="102" t="str">
        <f t="shared" si="20"/>
        <v/>
      </c>
      <c r="X19" s="102" t="str">
        <f t="shared" si="21"/>
        <v/>
      </c>
      <c r="Y19" s="102" t="str">
        <f t="shared" si="22"/>
        <v/>
      </c>
      <c r="Z19" s="102" t="str">
        <f t="shared" si="23"/>
        <v/>
      </c>
      <c r="AA19" s="104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</row>
    <row r="20" spans="1:79" s="94" customFormat="1" x14ac:dyDescent="0.25">
      <c r="A20" s="95"/>
      <c r="B20" s="96" t="s">
        <v>47</v>
      </c>
      <c r="C20" s="149">
        <v>1200</v>
      </c>
      <c r="D20" s="116" t="s">
        <v>79</v>
      </c>
      <c r="E20" s="116">
        <f>C19</f>
        <v>3000</v>
      </c>
      <c r="F20" s="98">
        <v>400</v>
      </c>
      <c r="G20" s="98">
        <v>400</v>
      </c>
      <c r="H20" s="98"/>
      <c r="I20" s="98"/>
      <c r="J20" s="98"/>
      <c r="K20" s="99">
        <v>12</v>
      </c>
      <c r="L20" s="100">
        <f>ROUNDUP(C20/125,0)</f>
        <v>10</v>
      </c>
      <c r="M20" s="99">
        <v>2</v>
      </c>
      <c r="N20" s="117">
        <v>2</v>
      </c>
      <c r="O20" s="102">
        <f>SUM(E20:J20)</f>
        <v>3800</v>
      </c>
      <c r="P20" s="118">
        <f>(K20*2*N20)/1000</f>
        <v>4.8000000000000001E-2</v>
      </c>
      <c r="Q20" s="103">
        <f>((L20*M20*O20)-P20)/1000</f>
        <v>75.999952000000008</v>
      </c>
      <c r="R20" s="102" t="str">
        <f t="shared" si="15"/>
        <v/>
      </c>
      <c r="S20" s="102" t="str">
        <f t="shared" si="16"/>
        <v/>
      </c>
      <c r="T20" s="102" t="str">
        <f t="shared" si="17"/>
        <v/>
      </c>
      <c r="U20" s="102">
        <f t="shared" si="18"/>
        <v>75.999952000000008</v>
      </c>
      <c r="V20" s="102" t="str">
        <f t="shared" si="19"/>
        <v/>
      </c>
      <c r="W20" s="102" t="str">
        <f t="shared" si="20"/>
        <v/>
      </c>
      <c r="X20" s="102" t="str">
        <f t="shared" si="21"/>
        <v/>
      </c>
      <c r="Y20" s="102" t="str">
        <f t="shared" si="22"/>
        <v/>
      </c>
      <c r="Z20" s="102" t="str">
        <f t="shared" si="23"/>
        <v/>
      </c>
      <c r="AA20" s="104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</row>
    <row r="21" spans="1:79" s="94" customFormat="1" x14ac:dyDescent="0.25">
      <c r="A21" s="105">
        <v>5</v>
      </c>
      <c r="B21" s="106" t="s">
        <v>86</v>
      </c>
      <c r="C21" s="147"/>
      <c r="D21" s="99"/>
      <c r="E21" s="99"/>
      <c r="F21" s="108"/>
      <c r="G21" s="99"/>
      <c r="H21" s="109"/>
      <c r="I21" s="110"/>
      <c r="J21" s="110"/>
      <c r="K21" s="110"/>
      <c r="L21" s="100"/>
      <c r="M21" s="112"/>
      <c r="N21" s="101"/>
      <c r="O21" s="102">
        <f t="shared" ref="O21:O22" si="27">SUM(E21:J21)</f>
        <v>0</v>
      </c>
      <c r="P21" s="118">
        <f t="shared" ref="P21:P22" si="28">(K21*2*N21)/1000</f>
        <v>0</v>
      </c>
      <c r="Q21" s="103">
        <f t="shared" ref="Q21:Q22" si="29">((L21*M21*O21)-P21)/1000</f>
        <v>0</v>
      </c>
      <c r="R21" s="102" t="str">
        <f t="shared" si="15"/>
        <v/>
      </c>
      <c r="S21" s="102" t="str">
        <f t="shared" si="16"/>
        <v/>
      </c>
      <c r="T21" s="102" t="str">
        <f t="shared" si="17"/>
        <v/>
      </c>
      <c r="U21" s="102" t="str">
        <f t="shared" si="18"/>
        <v/>
      </c>
      <c r="V21" s="102" t="str">
        <f t="shared" si="19"/>
        <v/>
      </c>
      <c r="W21" s="102" t="str">
        <f t="shared" si="20"/>
        <v/>
      </c>
      <c r="X21" s="102" t="str">
        <f t="shared" si="21"/>
        <v/>
      </c>
      <c r="Y21" s="102" t="str">
        <f t="shared" si="22"/>
        <v/>
      </c>
      <c r="Z21" s="102" t="str">
        <f t="shared" si="23"/>
        <v/>
      </c>
      <c r="AA21" s="104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</row>
    <row r="22" spans="1:79" s="94" customFormat="1" x14ac:dyDescent="0.25">
      <c r="A22" s="105"/>
      <c r="B22" s="96" t="s">
        <v>80</v>
      </c>
      <c r="C22" s="97"/>
      <c r="D22" s="99"/>
      <c r="E22" s="99"/>
      <c r="F22" s="108"/>
      <c r="G22" s="99"/>
      <c r="H22" s="109"/>
      <c r="I22" s="110"/>
      <c r="J22" s="110"/>
      <c r="K22" s="110"/>
      <c r="L22" s="111"/>
      <c r="M22" s="112"/>
      <c r="N22" s="101"/>
      <c r="O22" s="102">
        <f t="shared" si="27"/>
        <v>0</v>
      </c>
      <c r="P22" s="118">
        <f t="shared" si="28"/>
        <v>0</v>
      </c>
      <c r="Q22" s="103">
        <f t="shared" si="29"/>
        <v>0</v>
      </c>
      <c r="R22" s="102" t="str">
        <f t="shared" si="15"/>
        <v/>
      </c>
      <c r="S22" s="102" t="str">
        <f t="shared" si="16"/>
        <v/>
      </c>
      <c r="T22" s="102" t="str">
        <f t="shared" si="17"/>
        <v/>
      </c>
      <c r="U22" s="102" t="str">
        <f t="shared" si="18"/>
        <v/>
      </c>
      <c r="V22" s="102" t="str">
        <f t="shared" si="19"/>
        <v/>
      </c>
      <c r="W22" s="102" t="str">
        <f t="shared" si="20"/>
        <v/>
      </c>
      <c r="X22" s="102" t="str">
        <f t="shared" si="21"/>
        <v/>
      </c>
      <c r="Y22" s="102" t="str">
        <f t="shared" si="22"/>
        <v/>
      </c>
      <c r="Z22" s="102" t="str">
        <f t="shared" si="23"/>
        <v/>
      </c>
      <c r="AA22" s="104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79" s="94" customFormat="1" x14ac:dyDescent="0.25">
      <c r="A23" s="95"/>
      <c r="B23" s="96" t="s">
        <v>47</v>
      </c>
      <c r="C23" s="149">
        <v>1500</v>
      </c>
      <c r="D23" s="116" t="s">
        <v>87</v>
      </c>
      <c r="E23" s="116">
        <f>C25</f>
        <v>29950</v>
      </c>
      <c r="F23" s="98">
        <v>400</v>
      </c>
      <c r="G23" s="98">
        <v>400</v>
      </c>
      <c r="H23" s="98"/>
      <c r="I23" s="98"/>
      <c r="J23" s="98"/>
      <c r="K23" s="99">
        <v>16</v>
      </c>
      <c r="L23" s="100">
        <f>ROUNDUP(C23/175,0)</f>
        <v>9</v>
      </c>
      <c r="M23" s="99">
        <v>2</v>
      </c>
      <c r="N23" s="117">
        <v>2</v>
      </c>
      <c r="O23" s="102">
        <f>SUM(E23:J23)</f>
        <v>30750</v>
      </c>
      <c r="P23" s="118">
        <f>(K23*2*N23)/1000</f>
        <v>6.4000000000000001E-2</v>
      </c>
      <c r="Q23" s="103">
        <f>((L23*M23*O23)-P23)/1000</f>
        <v>553.49993599999993</v>
      </c>
      <c r="R23" s="102" t="str">
        <f t="shared" si="15"/>
        <v/>
      </c>
      <c r="S23" s="102" t="str">
        <f t="shared" si="16"/>
        <v/>
      </c>
      <c r="T23" s="102" t="str">
        <f t="shared" si="17"/>
        <v/>
      </c>
      <c r="U23" s="102" t="str">
        <f t="shared" si="18"/>
        <v/>
      </c>
      <c r="V23" s="102">
        <f t="shared" si="19"/>
        <v>553.49993599999993</v>
      </c>
      <c r="W23" s="102" t="str">
        <f t="shared" si="20"/>
        <v/>
      </c>
      <c r="X23" s="102" t="str">
        <f t="shared" si="21"/>
        <v/>
      </c>
      <c r="Y23" s="102" t="str">
        <f t="shared" si="22"/>
        <v/>
      </c>
      <c r="Z23" s="102" t="str">
        <f t="shared" si="23"/>
        <v/>
      </c>
      <c r="AA23" s="104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79" s="94" customFormat="1" x14ac:dyDescent="0.25">
      <c r="A24" s="95"/>
      <c r="B24" s="96" t="s">
        <v>88</v>
      </c>
      <c r="C24" s="115">
        <f>K24*50</f>
        <v>800</v>
      </c>
      <c r="D24" s="115"/>
      <c r="E24" s="116">
        <f>C24</f>
        <v>800</v>
      </c>
      <c r="F24" s="116"/>
      <c r="G24" s="98"/>
      <c r="H24" s="98"/>
      <c r="I24" s="98"/>
      <c r="J24" s="98"/>
      <c r="K24" s="99">
        <v>16</v>
      </c>
      <c r="L24" s="100">
        <f>ROUNDUP(C23/175,0)</f>
        <v>9</v>
      </c>
      <c r="M24" s="99">
        <v>2</v>
      </c>
      <c r="N24" s="117">
        <v>0</v>
      </c>
      <c r="O24" s="102">
        <f>SUM(E24:J24)</f>
        <v>800</v>
      </c>
      <c r="P24" s="118">
        <f>(K24*2*N24)/1000</f>
        <v>0</v>
      </c>
      <c r="Q24" s="103">
        <f>((L24*M24*O24)-P24)/1000</f>
        <v>14.4</v>
      </c>
      <c r="R24" s="102" t="str">
        <f t="shared" si="15"/>
        <v/>
      </c>
      <c r="S24" s="102" t="str">
        <f t="shared" si="16"/>
        <v/>
      </c>
      <c r="T24" s="102" t="str">
        <f t="shared" si="17"/>
        <v/>
      </c>
      <c r="U24" s="102" t="str">
        <f t="shared" si="18"/>
        <v/>
      </c>
      <c r="V24" s="102">
        <f t="shared" si="19"/>
        <v>14.4</v>
      </c>
      <c r="W24" s="102" t="str">
        <f t="shared" si="20"/>
        <v/>
      </c>
      <c r="X24" s="102" t="str">
        <f t="shared" si="21"/>
        <v/>
      </c>
      <c r="Y24" s="102" t="str">
        <f t="shared" si="22"/>
        <v/>
      </c>
      <c r="Z24" s="102" t="str">
        <f t="shared" si="23"/>
        <v/>
      </c>
      <c r="AA24" s="104"/>
      <c r="AB24" s="104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</row>
    <row r="25" spans="1:79" s="94" customFormat="1" x14ac:dyDescent="0.25">
      <c r="A25" s="95"/>
      <c r="B25" s="96" t="s">
        <v>47</v>
      </c>
      <c r="C25" s="149">
        <v>29950</v>
      </c>
      <c r="D25" s="116" t="s">
        <v>87</v>
      </c>
      <c r="E25" s="116">
        <f>C23</f>
        <v>1500</v>
      </c>
      <c r="F25" s="98">
        <v>400</v>
      </c>
      <c r="G25" s="98">
        <v>400</v>
      </c>
      <c r="H25" s="98"/>
      <c r="I25" s="98"/>
      <c r="J25" s="98"/>
      <c r="K25" s="99">
        <v>16</v>
      </c>
      <c r="L25" s="100">
        <f>ROUNDUP(C25/175,0)</f>
        <v>172</v>
      </c>
      <c r="M25" s="99">
        <v>2</v>
      </c>
      <c r="N25" s="117">
        <v>2</v>
      </c>
      <c r="O25" s="102">
        <f>SUM(E25:J25)</f>
        <v>2300</v>
      </c>
      <c r="P25" s="118">
        <f>(K25*2*N25)/1000</f>
        <v>6.4000000000000001E-2</v>
      </c>
      <c r="Q25" s="103">
        <f>((L25*M25*O25)-P25)/1000</f>
        <v>791.19993599999998</v>
      </c>
      <c r="R25" s="102" t="str">
        <f t="shared" si="15"/>
        <v/>
      </c>
      <c r="S25" s="102" t="str">
        <f t="shared" si="16"/>
        <v/>
      </c>
      <c r="T25" s="102" t="str">
        <f t="shared" si="17"/>
        <v/>
      </c>
      <c r="U25" s="102" t="str">
        <f t="shared" si="18"/>
        <v/>
      </c>
      <c r="V25" s="102">
        <f t="shared" si="19"/>
        <v>791.19993599999998</v>
      </c>
      <c r="W25" s="102" t="str">
        <f t="shared" si="20"/>
        <v/>
      </c>
      <c r="X25" s="102" t="str">
        <f t="shared" si="21"/>
        <v/>
      </c>
      <c r="Y25" s="102" t="str">
        <f t="shared" si="22"/>
        <v/>
      </c>
      <c r="Z25" s="102" t="str">
        <f t="shared" si="23"/>
        <v/>
      </c>
      <c r="AA25" s="104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79" s="94" customFormat="1" x14ac:dyDescent="0.25">
      <c r="A26" s="105">
        <v>6</v>
      </c>
      <c r="B26" s="106" t="s">
        <v>85</v>
      </c>
      <c r="C26" s="147"/>
      <c r="D26" s="99"/>
      <c r="E26" s="99"/>
      <c r="F26" s="108"/>
      <c r="G26" s="99"/>
      <c r="H26" s="109"/>
      <c r="I26" s="110"/>
      <c r="J26" s="110"/>
      <c r="K26" s="110"/>
      <c r="L26" s="100"/>
      <c r="M26" s="112"/>
      <c r="N26" s="101"/>
      <c r="O26" s="102">
        <f t="shared" ref="O26:O27" si="30">SUM(E26:J26)</f>
        <v>0</v>
      </c>
      <c r="P26" s="118">
        <f t="shared" ref="P26:P27" si="31">(K26*2*N26)/1000</f>
        <v>0</v>
      </c>
      <c r="Q26" s="103">
        <f t="shared" ref="Q26:Q27" si="32">((L26*M26*O26)-P26)/1000</f>
        <v>0</v>
      </c>
      <c r="R26" s="102" t="str">
        <f t="shared" si="15"/>
        <v/>
      </c>
      <c r="S26" s="102" t="str">
        <f t="shared" si="16"/>
        <v/>
      </c>
      <c r="T26" s="102" t="str">
        <f t="shared" si="17"/>
        <v/>
      </c>
      <c r="U26" s="102" t="str">
        <f t="shared" si="18"/>
        <v/>
      </c>
      <c r="V26" s="102" t="str">
        <f t="shared" si="19"/>
        <v/>
      </c>
      <c r="W26" s="102" t="str">
        <f t="shared" si="20"/>
        <v/>
      </c>
      <c r="X26" s="102" t="str">
        <f t="shared" si="21"/>
        <v/>
      </c>
      <c r="Y26" s="102" t="str">
        <f t="shared" si="22"/>
        <v/>
      </c>
      <c r="Z26" s="102" t="str">
        <f t="shared" si="23"/>
        <v/>
      </c>
      <c r="AA26" s="104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79" s="94" customFormat="1" x14ac:dyDescent="0.25">
      <c r="A27" s="105"/>
      <c r="B27" s="96" t="s">
        <v>82</v>
      </c>
      <c r="C27" s="97"/>
      <c r="D27" s="99"/>
      <c r="E27" s="99"/>
      <c r="F27" s="108"/>
      <c r="G27" s="99"/>
      <c r="H27" s="109"/>
      <c r="I27" s="110"/>
      <c r="J27" s="110"/>
      <c r="K27" s="110"/>
      <c r="L27" s="111"/>
      <c r="M27" s="112"/>
      <c r="N27" s="101"/>
      <c r="O27" s="102">
        <f t="shared" si="30"/>
        <v>0</v>
      </c>
      <c r="P27" s="118">
        <f t="shared" si="31"/>
        <v>0</v>
      </c>
      <c r="Q27" s="103">
        <f t="shared" si="32"/>
        <v>0</v>
      </c>
      <c r="R27" s="102" t="str">
        <f t="shared" si="15"/>
        <v/>
      </c>
      <c r="S27" s="102" t="str">
        <f t="shared" si="16"/>
        <v/>
      </c>
      <c r="T27" s="102" t="str">
        <f t="shared" si="17"/>
        <v/>
      </c>
      <c r="U27" s="102" t="str">
        <f t="shared" si="18"/>
        <v/>
      </c>
      <c r="V27" s="102" t="str">
        <f t="shared" si="19"/>
        <v/>
      </c>
      <c r="W27" s="102" t="str">
        <f t="shared" si="20"/>
        <v/>
      </c>
      <c r="X27" s="102" t="str">
        <f t="shared" si="21"/>
        <v/>
      </c>
      <c r="Y27" s="102" t="str">
        <f t="shared" si="22"/>
        <v/>
      </c>
      <c r="Z27" s="102" t="str">
        <f t="shared" si="23"/>
        <v/>
      </c>
      <c r="AA27" s="104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79" s="94" customFormat="1" x14ac:dyDescent="0.25">
      <c r="A28" s="95"/>
      <c r="B28" s="96" t="s">
        <v>47</v>
      </c>
      <c r="C28" s="149">
        <v>2965</v>
      </c>
      <c r="D28" s="116" t="s">
        <v>81</v>
      </c>
      <c r="E28" s="116">
        <f>C29</f>
        <v>1200</v>
      </c>
      <c r="F28" s="98">
        <v>400</v>
      </c>
      <c r="G28" s="98">
        <v>400</v>
      </c>
      <c r="H28" s="98"/>
      <c r="I28" s="98"/>
      <c r="J28" s="98"/>
      <c r="K28" s="99">
        <v>12</v>
      </c>
      <c r="L28" s="100">
        <f>ROUNDUP(C28/125,0)</f>
        <v>24</v>
      </c>
      <c r="M28" s="99">
        <v>2</v>
      </c>
      <c r="N28" s="117">
        <v>2</v>
      </c>
      <c r="O28" s="102">
        <f>SUM(E28:J28)</f>
        <v>2000</v>
      </c>
      <c r="P28" s="118">
        <f>(K28*2*N28)/1000</f>
        <v>4.8000000000000001E-2</v>
      </c>
      <c r="Q28" s="103">
        <f>((L28*M28*O28)-P28)/1000</f>
        <v>95.999952000000008</v>
      </c>
      <c r="R28" s="102" t="str">
        <f t="shared" si="15"/>
        <v/>
      </c>
      <c r="S28" s="102" t="str">
        <f t="shared" si="16"/>
        <v/>
      </c>
      <c r="T28" s="102" t="str">
        <f t="shared" si="17"/>
        <v/>
      </c>
      <c r="U28" s="102">
        <f t="shared" si="18"/>
        <v>95.999952000000008</v>
      </c>
      <c r="V28" s="102" t="str">
        <f t="shared" si="19"/>
        <v/>
      </c>
      <c r="W28" s="102" t="str">
        <f t="shared" si="20"/>
        <v/>
      </c>
      <c r="X28" s="102" t="str">
        <f t="shared" si="21"/>
        <v/>
      </c>
      <c r="Y28" s="102" t="str">
        <f t="shared" si="22"/>
        <v/>
      </c>
      <c r="Z28" s="102" t="str">
        <f t="shared" si="23"/>
        <v/>
      </c>
      <c r="AA28" s="104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79" s="94" customFormat="1" x14ac:dyDescent="0.25">
      <c r="A29" s="95"/>
      <c r="B29" s="96" t="s">
        <v>47</v>
      </c>
      <c r="C29" s="149">
        <v>1200</v>
      </c>
      <c r="D29" s="116" t="s">
        <v>81</v>
      </c>
      <c r="E29" s="116">
        <f>C28</f>
        <v>2965</v>
      </c>
      <c r="F29" s="98">
        <v>400</v>
      </c>
      <c r="G29" s="98">
        <v>400</v>
      </c>
      <c r="H29" s="98"/>
      <c r="I29" s="98"/>
      <c r="J29" s="98"/>
      <c r="K29" s="99">
        <v>12</v>
      </c>
      <c r="L29" s="100">
        <f>ROUNDUP(C29/125,0)</f>
        <v>10</v>
      </c>
      <c r="M29" s="99">
        <v>2</v>
      </c>
      <c r="N29" s="117">
        <v>2</v>
      </c>
      <c r="O29" s="102">
        <f>SUM(E29:J29)</f>
        <v>3765</v>
      </c>
      <c r="P29" s="118">
        <f>(K29*2*N29)/1000</f>
        <v>4.8000000000000001E-2</v>
      </c>
      <c r="Q29" s="103">
        <f>((L29*M29*O29)-P29)/1000</f>
        <v>75.299952000000005</v>
      </c>
      <c r="R29" s="102" t="str">
        <f t="shared" si="15"/>
        <v/>
      </c>
      <c r="S29" s="102" t="str">
        <f t="shared" si="16"/>
        <v/>
      </c>
      <c r="T29" s="102" t="str">
        <f t="shared" si="17"/>
        <v/>
      </c>
      <c r="U29" s="102">
        <f t="shared" si="18"/>
        <v>75.299952000000005</v>
      </c>
      <c r="V29" s="102" t="str">
        <f t="shared" si="19"/>
        <v/>
      </c>
      <c r="W29" s="102" t="str">
        <f t="shared" si="20"/>
        <v/>
      </c>
      <c r="X29" s="102" t="str">
        <f t="shared" si="21"/>
        <v/>
      </c>
      <c r="Y29" s="102" t="str">
        <f t="shared" si="22"/>
        <v/>
      </c>
      <c r="Z29" s="102" t="str">
        <f t="shared" si="23"/>
        <v/>
      </c>
      <c r="AA29" s="104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79" s="94" customFormat="1" x14ac:dyDescent="0.25">
      <c r="A30" s="105">
        <v>7</v>
      </c>
      <c r="B30" s="106" t="s">
        <v>84</v>
      </c>
      <c r="C30" s="147"/>
      <c r="D30" s="99"/>
      <c r="E30" s="116"/>
      <c r="F30" s="98"/>
      <c r="G30" s="98"/>
      <c r="H30" s="98"/>
      <c r="I30" s="98"/>
      <c r="J30" s="98"/>
      <c r="K30" s="99"/>
      <c r="L30" s="100"/>
      <c r="M30" s="99"/>
      <c r="N30" s="117"/>
      <c r="O30" s="102"/>
      <c r="P30" s="118"/>
      <c r="Q30" s="103"/>
      <c r="R30" s="102"/>
      <c r="S30" s="102"/>
      <c r="T30" s="102"/>
      <c r="U30" s="102"/>
      <c r="V30" s="102"/>
      <c r="W30" s="102"/>
      <c r="X30" s="102"/>
      <c r="Y30" s="102"/>
      <c r="Z30" s="102"/>
      <c r="AA30" s="104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79" s="94" customFormat="1" x14ac:dyDescent="0.25">
      <c r="A31" s="95"/>
      <c r="B31" s="96" t="s">
        <v>47</v>
      </c>
      <c r="C31" s="147">
        <v>2250</v>
      </c>
      <c r="D31" s="99" t="s">
        <v>77</v>
      </c>
      <c r="E31" s="116">
        <f>C32</f>
        <v>3000</v>
      </c>
      <c r="F31" s="98">
        <v>400</v>
      </c>
      <c r="G31" s="98">
        <v>400</v>
      </c>
      <c r="H31" s="98"/>
      <c r="I31" s="98"/>
      <c r="J31" s="98"/>
      <c r="K31" s="99">
        <v>16</v>
      </c>
      <c r="L31" s="100">
        <f>ROUNDUP(C31/150,0)</f>
        <v>15</v>
      </c>
      <c r="M31" s="99">
        <v>2</v>
      </c>
      <c r="N31" s="117">
        <v>2</v>
      </c>
      <c r="O31" s="102">
        <f>SUM(E31:J31)</f>
        <v>3800</v>
      </c>
      <c r="P31" s="118">
        <f>(K31*2*N31)/1000</f>
        <v>6.4000000000000001E-2</v>
      </c>
      <c r="Q31" s="103">
        <f>((L31*M31*O31)-P31)/1000</f>
        <v>113.99993600000001</v>
      </c>
      <c r="R31" s="102" t="str">
        <f t="shared" ref="R31:R36" si="33">+IF($K31=6,$Q31, "")</f>
        <v/>
      </c>
      <c r="S31" s="102" t="str">
        <f t="shared" ref="S31:S36" si="34">+IF($K31=8,$Q31, "")</f>
        <v/>
      </c>
      <c r="T31" s="102" t="str">
        <f t="shared" ref="T31:T36" si="35">+IF($K31=10,$Q31, "")</f>
        <v/>
      </c>
      <c r="U31" s="102" t="str">
        <f t="shared" ref="U31:U36" si="36">+IF($K31=12,$Q31, "")</f>
        <v/>
      </c>
      <c r="V31" s="102">
        <f t="shared" ref="V31:V36" si="37">+IF($K31=16,$Q31, "")</f>
        <v>113.99993600000001</v>
      </c>
      <c r="W31" s="102" t="str">
        <f t="shared" ref="W31:W36" si="38">+IF($K31=20,$Q31, "")</f>
        <v/>
      </c>
      <c r="X31" s="102" t="str">
        <f t="shared" ref="X31:X36" si="39">+IF($K31=25,$Q31, "")</f>
        <v/>
      </c>
      <c r="Y31" s="102" t="str">
        <f t="shared" ref="Y31:Y36" si="40">+IF($K31=28,$Q31, "")</f>
        <v/>
      </c>
      <c r="Z31" s="102" t="str">
        <f t="shared" ref="Z31:Z36" si="41">+IF($K31=32,$Q31, "")</f>
        <v/>
      </c>
      <c r="AA31" s="104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79" s="94" customFormat="1" x14ac:dyDescent="0.25">
      <c r="A32" s="95"/>
      <c r="B32" s="96" t="s">
        <v>47</v>
      </c>
      <c r="C32" s="147">
        <v>3000</v>
      </c>
      <c r="D32" s="99" t="s">
        <v>77</v>
      </c>
      <c r="E32" s="116">
        <f>C31</f>
        <v>2250</v>
      </c>
      <c r="F32" s="98">
        <v>400</v>
      </c>
      <c r="G32" s="98">
        <v>400</v>
      </c>
      <c r="H32" s="98"/>
      <c r="I32" s="98"/>
      <c r="J32" s="98"/>
      <c r="K32" s="99">
        <v>16</v>
      </c>
      <c r="L32" s="100">
        <f>ROUNDUP(C32/150,0)</f>
        <v>20</v>
      </c>
      <c r="M32" s="99">
        <v>2</v>
      </c>
      <c r="N32" s="117">
        <v>2</v>
      </c>
      <c r="O32" s="102">
        <f>SUM(E32:J32)</f>
        <v>3050</v>
      </c>
      <c r="P32" s="118">
        <f>(K32*2*N32)/1000</f>
        <v>6.4000000000000001E-2</v>
      </c>
      <c r="Q32" s="103">
        <f>((L32*M32*O32)-P32)/1000</f>
        <v>121.99993600000001</v>
      </c>
      <c r="R32" s="102" t="str">
        <f t="shared" si="33"/>
        <v/>
      </c>
      <c r="S32" s="102" t="str">
        <f t="shared" si="34"/>
        <v/>
      </c>
      <c r="T32" s="102" t="str">
        <f t="shared" si="35"/>
        <v/>
      </c>
      <c r="U32" s="102" t="str">
        <f t="shared" si="36"/>
        <v/>
      </c>
      <c r="V32" s="102">
        <f t="shared" si="37"/>
        <v>121.99993600000001</v>
      </c>
      <c r="W32" s="102" t="str">
        <f t="shared" si="38"/>
        <v/>
      </c>
      <c r="X32" s="102" t="str">
        <f t="shared" si="39"/>
        <v/>
      </c>
      <c r="Y32" s="102" t="str">
        <f t="shared" si="40"/>
        <v/>
      </c>
      <c r="Z32" s="102" t="str">
        <f t="shared" si="41"/>
        <v/>
      </c>
      <c r="AA32" s="104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:78" s="94" customFormat="1" x14ac:dyDescent="0.25">
      <c r="A33" s="105">
        <v>8</v>
      </c>
      <c r="B33" s="106" t="s">
        <v>90</v>
      </c>
      <c r="C33" s="147"/>
      <c r="D33" s="99"/>
      <c r="E33" s="99"/>
      <c r="F33" s="108"/>
      <c r="G33" s="99"/>
      <c r="H33" s="109"/>
      <c r="I33" s="110"/>
      <c r="J33" s="110"/>
      <c r="K33" s="110"/>
      <c r="L33" s="100"/>
      <c r="M33" s="112"/>
      <c r="N33" s="101"/>
      <c r="O33" s="102">
        <f t="shared" ref="O33:O34" si="42">SUM(E33:J33)</f>
        <v>0</v>
      </c>
      <c r="P33" s="118">
        <f t="shared" ref="P33:P34" si="43">(K33*2*N33)/1000</f>
        <v>0</v>
      </c>
      <c r="Q33" s="103">
        <f t="shared" ref="Q33:Q34" si="44">((L33*M33*O33)-P33)/1000</f>
        <v>0</v>
      </c>
      <c r="R33" s="102" t="str">
        <f t="shared" si="33"/>
        <v/>
      </c>
      <c r="S33" s="102" t="str">
        <f t="shared" si="34"/>
        <v/>
      </c>
      <c r="T33" s="102" t="str">
        <f t="shared" si="35"/>
        <v/>
      </c>
      <c r="U33" s="102" t="str">
        <f t="shared" si="36"/>
        <v/>
      </c>
      <c r="V33" s="102" t="str">
        <f t="shared" si="37"/>
        <v/>
      </c>
      <c r="W33" s="102" t="str">
        <f t="shared" si="38"/>
        <v/>
      </c>
      <c r="X33" s="102" t="str">
        <f t="shared" si="39"/>
        <v/>
      </c>
      <c r="Y33" s="102" t="str">
        <f t="shared" si="40"/>
        <v/>
      </c>
      <c r="Z33" s="102" t="str">
        <f t="shared" si="41"/>
        <v/>
      </c>
      <c r="AA33" s="104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:78" s="94" customFormat="1" x14ac:dyDescent="0.25">
      <c r="A34" s="105"/>
      <c r="B34" s="96" t="s">
        <v>89</v>
      </c>
      <c r="C34" s="97"/>
      <c r="D34" s="99"/>
      <c r="E34" s="99"/>
      <c r="F34" s="108"/>
      <c r="G34" s="99"/>
      <c r="H34" s="109"/>
      <c r="I34" s="110"/>
      <c r="J34" s="110"/>
      <c r="K34" s="110"/>
      <c r="L34" s="111"/>
      <c r="M34" s="112"/>
      <c r="N34" s="101"/>
      <c r="O34" s="102">
        <f t="shared" si="42"/>
        <v>0</v>
      </c>
      <c r="P34" s="118">
        <f t="shared" si="43"/>
        <v>0</v>
      </c>
      <c r="Q34" s="103">
        <f t="shared" si="44"/>
        <v>0</v>
      </c>
      <c r="R34" s="102" t="str">
        <f t="shared" si="33"/>
        <v/>
      </c>
      <c r="S34" s="102" t="str">
        <f t="shared" si="34"/>
        <v/>
      </c>
      <c r="T34" s="102" t="str">
        <f t="shared" si="35"/>
        <v/>
      </c>
      <c r="U34" s="102" t="str">
        <f t="shared" si="36"/>
        <v/>
      </c>
      <c r="V34" s="102" t="str">
        <f t="shared" si="37"/>
        <v/>
      </c>
      <c r="W34" s="102" t="str">
        <f t="shared" si="38"/>
        <v/>
      </c>
      <c r="X34" s="102" t="str">
        <f t="shared" si="39"/>
        <v/>
      </c>
      <c r="Y34" s="102" t="str">
        <f t="shared" si="40"/>
        <v/>
      </c>
      <c r="Z34" s="102" t="str">
        <f t="shared" si="41"/>
        <v/>
      </c>
      <c r="AA34" s="104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:78" s="94" customFormat="1" x14ac:dyDescent="0.25">
      <c r="A35" s="95"/>
      <c r="B35" s="96" t="s">
        <v>47</v>
      </c>
      <c r="C35" s="149">
        <v>4615</v>
      </c>
      <c r="D35" s="116" t="s">
        <v>91</v>
      </c>
      <c r="E35" s="116">
        <f>C36</f>
        <v>1200</v>
      </c>
      <c r="F35" s="98">
        <v>400</v>
      </c>
      <c r="G35" s="98">
        <v>400</v>
      </c>
      <c r="H35" s="98"/>
      <c r="I35" s="98"/>
      <c r="J35" s="98"/>
      <c r="K35" s="99">
        <v>12</v>
      </c>
      <c r="L35" s="100">
        <f>ROUNDUP(C35/125,0)</f>
        <v>37</v>
      </c>
      <c r="M35" s="99">
        <v>2</v>
      </c>
      <c r="N35" s="117">
        <v>2</v>
      </c>
      <c r="O35" s="102">
        <f>SUM(E35:J35)</f>
        <v>2000</v>
      </c>
      <c r="P35" s="118">
        <f>(K35*2*N35)/1000</f>
        <v>4.8000000000000001E-2</v>
      </c>
      <c r="Q35" s="103">
        <f>((L35*M35*O35)-P35)/1000</f>
        <v>147.99995199999998</v>
      </c>
      <c r="R35" s="102" t="str">
        <f t="shared" si="33"/>
        <v/>
      </c>
      <c r="S35" s="102" t="str">
        <f t="shared" si="34"/>
        <v/>
      </c>
      <c r="T35" s="102" t="str">
        <f t="shared" si="35"/>
        <v/>
      </c>
      <c r="U35" s="102">
        <f t="shared" si="36"/>
        <v>147.99995199999998</v>
      </c>
      <c r="V35" s="102" t="str">
        <f t="shared" si="37"/>
        <v/>
      </c>
      <c r="W35" s="102" t="str">
        <f t="shared" si="38"/>
        <v/>
      </c>
      <c r="X35" s="102" t="str">
        <f t="shared" si="39"/>
        <v/>
      </c>
      <c r="Y35" s="102" t="str">
        <f t="shared" si="40"/>
        <v/>
      </c>
      <c r="Z35" s="102" t="str">
        <f t="shared" si="41"/>
        <v/>
      </c>
      <c r="AA35" s="104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:78" s="94" customFormat="1" ht="11.45" customHeight="1" x14ac:dyDescent="0.25">
      <c r="A36" s="95"/>
      <c r="B36" s="96" t="s">
        <v>47</v>
      </c>
      <c r="C36" s="149">
        <v>1200</v>
      </c>
      <c r="D36" s="116" t="s">
        <v>91</v>
      </c>
      <c r="E36" s="116">
        <f>C35</f>
        <v>4615</v>
      </c>
      <c r="F36" s="98">
        <v>400</v>
      </c>
      <c r="G36" s="98">
        <v>400</v>
      </c>
      <c r="H36" s="98"/>
      <c r="I36" s="98"/>
      <c r="J36" s="98"/>
      <c r="K36" s="99">
        <v>12</v>
      </c>
      <c r="L36" s="100">
        <f>ROUNDUP(C36/125,0)</f>
        <v>10</v>
      </c>
      <c r="M36" s="99">
        <v>2</v>
      </c>
      <c r="N36" s="117">
        <v>2</v>
      </c>
      <c r="O36" s="102">
        <f>SUM(E36:J36)</f>
        <v>5415</v>
      </c>
      <c r="P36" s="118">
        <f>(K36*2*N36)/1000</f>
        <v>4.8000000000000001E-2</v>
      </c>
      <c r="Q36" s="103">
        <f>((L36*M36*O36)-P36)/1000</f>
        <v>108.299952</v>
      </c>
      <c r="R36" s="102" t="str">
        <f t="shared" si="33"/>
        <v/>
      </c>
      <c r="S36" s="102" t="str">
        <f t="shared" si="34"/>
        <v/>
      </c>
      <c r="T36" s="102" t="str">
        <f t="shared" si="35"/>
        <v/>
      </c>
      <c r="U36" s="102">
        <f t="shared" si="36"/>
        <v>108.299952</v>
      </c>
      <c r="V36" s="102" t="str">
        <f t="shared" si="37"/>
        <v/>
      </c>
      <c r="W36" s="102" t="str">
        <f t="shared" si="38"/>
        <v/>
      </c>
      <c r="X36" s="102" t="str">
        <f t="shared" si="39"/>
        <v/>
      </c>
      <c r="Y36" s="102" t="str">
        <f t="shared" si="40"/>
        <v/>
      </c>
      <c r="Z36" s="102" t="str">
        <f t="shared" si="41"/>
        <v/>
      </c>
      <c r="AA36" s="104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:78" s="94" customFormat="1" x14ac:dyDescent="0.25">
      <c r="A37" s="105">
        <v>9</v>
      </c>
      <c r="B37" s="106" t="s">
        <v>93</v>
      </c>
      <c r="C37" s="147"/>
      <c r="D37" s="99"/>
      <c r="E37" s="116"/>
      <c r="F37" s="98"/>
      <c r="G37" s="98"/>
      <c r="H37" s="98"/>
      <c r="I37" s="98"/>
      <c r="J37" s="98"/>
      <c r="K37" s="99"/>
      <c r="L37" s="100"/>
      <c r="M37" s="99"/>
      <c r="N37" s="117"/>
      <c r="O37" s="102"/>
      <c r="P37" s="118"/>
      <c r="Q37" s="103"/>
      <c r="R37" s="102"/>
      <c r="S37" s="102"/>
      <c r="T37" s="102"/>
      <c r="U37" s="102"/>
      <c r="V37" s="102"/>
      <c r="W37" s="102"/>
      <c r="X37" s="102"/>
      <c r="Y37" s="102"/>
      <c r="Z37" s="102"/>
      <c r="AA37" s="104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:78" s="94" customFormat="1" x14ac:dyDescent="0.25">
      <c r="A38" s="95"/>
      <c r="B38" s="96" t="s">
        <v>47</v>
      </c>
      <c r="C38" s="147">
        <v>2250</v>
      </c>
      <c r="D38" s="99" t="s">
        <v>77</v>
      </c>
      <c r="E38" s="116">
        <f>C39</f>
        <v>3000</v>
      </c>
      <c r="F38" s="98">
        <v>400</v>
      </c>
      <c r="G38" s="98">
        <v>400</v>
      </c>
      <c r="H38" s="98"/>
      <c r="I38" s="98"/>
      <c r="J38" s="98"/>
      <c r="K38" s="99">
        <v>16</v>
      </c>
      <c r="L38" s="100">
        <f>ROUNDUP(C38/150,0)</f>
        <v>15</v>
      </c>
      <c r="M38" s="99">
        <v>2</v>
      </c>
      <c r="N38" s="117">
        <v>2</v>
      </c>
      <c r="O38" s="102">
        <f>SUM(E38:J38)</f>
        <v>3800</v>
      </c>
      <c r="P38" s="118">
        <f>(K38*2*N38)/1000</f>
        <v>6.4000000000000001E-2</v>
      </c>
      <c r="Q38" s="103">
        <f>((L38*M38*O38)-P38)/1000</f>
        <v>113.99993600000001</v>
      </c>
      <c r="R38" s="102" t="str">
        <f t="shared" ref="R38:R43" si="45">+IF($K38=6,$Q38, "")</f>
        <v/>
      </c>
      <c r="S38" s="102" t="str">
        <f t="shared" ref="S38:S43" si="46">+IF($K38=8,$Q38, "")</f>
        <v/>
      </c>
      <c r="T38" s="102" t="str">
        <f t="shared" ref="T38:T43" si="47">+IF($K38=10,$Q38, "")</f>
        <v/>
      </c>
      <c r="U38" s="102" t="str">
        <f t="shared" ref="U38:U43" si="48">+IF($K38=12,$Q38, "")</f>
        <v/>
      </c>
      <c r="V38" s="102">
        <f t="shared" ref="V38:V43" si="49">+IF($K38=16,$Q38, "")</f>
        <v>113.99993600000001</v>
      </c>
      <c r="W38" s="102" t="str">
        <f t="shared" ref="W38:W43" si="50">+IF($K38=20,$Q38, "")</f>
        <v/>
      </c>
      <c r="X38" s="102" t="str">
        <f t="shared" ref="X38:X43" si="51">+IF($K38=25,$Q38, "")</f>
        <v/>
      </c>
      <c r="Y38" s="102" t="str">
        <f t="shared" ref="Y38:Y43" si="52">+IF($K38=28,$Q38, "")</f>
        <v/>
      </c>
      <c r="Z38" s="102" t="str">
        <f t="shared" ref="Z38:Z43" si="53">+IF($K38=32,$Q38, "")</f>
        <v/>
      </c>
      <c r="AA38" s="104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:78" s="94" customFormat="1" x14ac:dyDescent="0.25">
      <c r="A39" s="95"/>
      <c r="B39" s="96" t="s">
        <v>47</v>
      </c>
      <c r="C39" s="147">
        <v>3000</v>
      </c>
      <c r="D39" s="99" t="s">
        <v>77</v>
      </c>
      <c r="E39" s="116">
        <f>C38</f>
        <v>2250</v>
      </c>
      <c r="F39" s="98">
        <v>400</v>
      </c>
      <c r="G39" s="98">
        <v>400</v>
      </c>
      <c r="H39" s="98"/>
      <c r="I39" s="98"/>
      <c r="J39" s="98"/>
      <c r="K39" s="99">
        <v>16</v>
      </c>
      <c r="L39" s="100">
        <f>ROUNDUP(C39/150,0)</f>
        <v>20</v>
      </c>
      <c r="M39" s="99">
        <v>2</v>
      </c>
      <c r="N39" s="117">
        <v>2</v>
      </c>
      <c r="O39" s="102">
        <f>SUM(E39:J39)</f>
        <v>3050</v>
      </c>
      <c r="P39" s="118">
        <f>(K39*2*N39)/1000</f>
        <v>6.4000000000000001E-2</v>
      </c>
      <c r="Q39" s="103">
        <f>((L39*M39*O39)-P39)/1000</f>
        <v>121.99993600000001</v>
      </c>
      <c r="R39" s="102" t="str">
        <f t="shared" si="45"/>
        <v/>
      </c>
      <c r="S39" s="102" t="str">
        <f t="shared" si="46"/>
        <v/>
      </c>
      <c r="T39" s="102" t="str">
        <f t="shared" si="47"/>
        <v/>
      </c>
      <c r="U39" s="102" t="str">
        <f t="shared" si="48"/>
        <v/>
      </c>
      <c r="V39" s="102">
        <f t="shared" si="49"/>
        <v>121.99993600000001</v>
      </c>
      <c r="W39" s="102" t="str">
        <f t="shared" si="50"/>
        <v/>
      </c>
      <c r="X39" s="102" t="str">
        <f t="shared" si="51"/>
        <v/>
      </c>
      <c r="Y39" s="102" t="str">
        <f t="shared" si="52"/>
        <v/>
      </c>
      <c r="Z39" s="102" t="str">
        <f t="shared" si="53"/>
        <v/>
      </c>
      <c r="AA39" s="104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:78" s="94" customFormat="1" x14ac:dyDescent="0.25">
      <c r="A40" s="105">
        <v>10</v>
      </c>
      <c r="B40" s="106" t="s">
        <v>92</v>
      </c>
      <c r="C40" s="147"/>
      <c r="D40" s="99"/>
      <c r="E40" s="99"/>
      <c r="F40" s="108"/>
      <c r="G40" s="99"/>
      <c r="H40" s="109"/>
      <c r="I40" s="110"/>
      <c r="J40" s="110"/>
      <c r="K40" s="110"/>
      <c r="L40" s="100"/>
      <c r="M40" s="112"/>
      <c r="N40" s="101"/>
      <c r="O40" s="102">
        <f t="shared" ref="O40:O41" si="54">SUM(E40:J40)</f>
        <v>0</v>
      </c>
      <c r="P40" s="118">
        <f t="shared" ref="P40:P41" si="55">(K40*2*N40)/1000</f>
        <v>0</v>
      </c>
      <c r="Q40" s="103">
        <f t="shared" ref="Q40:Q41" si="56">((L40*M40*O40)-P40)/1000</f>
        <v>0</v>
      </c>
      <c r="R40" s="102" t="str">
        <f t="shared" si="45"/>
        <v/>
      </c>
      <c r="S40" s="102" t="str">
        <f t="shared" si="46"/>
        <v/>
      </c>
      <c r="T40" s="102" t="str">
        <f t="shared" si="47"/>
        <v/>
      </c>
      <c r="U40" s="102" t="str">
        <f t="shared" si="48"/>
        <v/>
      </c>
      <c r="V40" s="102" t="str">
        <f t="shared" si="49"/>
        <v/>
      </c>
      <c r="W40" s="102" t="str">
        <f t="shared" si="50"/>
        <v/>
      </c>
      <c r="X40" s="102" t="str">
        <f t="shared" si="51"/>
        <v/>
      </c>
      <c r="Y40" s="102" t="str">
        <f t="shared" si="52"/>
        <v/>
      </c>
      <c r="Z40" s="102" t="str">
        <f t="shared" si="53"/>
        <v/>
      </c>
      <c r="AA40" s="104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:78" s="94" customFormat="1" x14ac:dyDescent="0.25">
      <c r="A41" s="105"/>
      <c r="B41" s="96" t="s">
        <v>65</v>
      </c>
      <c r="C41" s="97"/>
      <c r="D41" s="99"/>
      <c r="E41" s="99"/>
      <c r="F41" s="108"/>
      <c r="G41" s="99"/>
      <c r="H41" s="109"/>
      <c r="I41" s="110"/>
      <c r="J41" s="110"/>
      <c r="K41" s="110"/>
      <c r="L41" s="111"/>
      <c r="M41" s="112"/>
      <c r="N41" s="101"/>
      <c r="O41" s="102">
        <f t="shared" si="54"/>
        <v>0</v>
      </c>
      <c r="P41" s="118">
        <f t="shared" si="55"/>
        <v>0</v>
      </c>
      <c r="Q41" s="103">
        <f t="shared" si="56"/>
        <v>0</v>
      </c>
      <c r="R41" s="102" t="str">
        <f t="shared" si="45"/>
        <v/>
      </c>
      <c r="S41" s="102" t="str">
        <f t="shared" si="46"/>
        <v/>
      </c>
      <c r="T41" s="102" t="str">
        <f t="shared" si="47"/>
        <v/>
      </c>
      <c r="U41" s="102" t="str">
        <f t="shared" si="48"/>
        <v/>
      </c>
      <c r="V41" s="102" t="str">
        <f t="shared" si="49"/>
        <v/>
      </c>
      <c r="W41" s="102" t="str">
        <f t="shared" si="50"/>
        <v/>
      </c>
      <c r="X41" s="102" t="str">
        <f t="shared" si="51"/>
        <v/>
      </c>
      <c r="Y41" s="102" t="str">
        <f t="shared" si="52"/>
        <v/>
      </c>
      <c r="Z41" s="102" t="str">
        <f t="shared" si="53"/>
        <v/>
      </c>
      <c r="AA41" s="104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:78" s="94" customFormat="1" x14ac:dyDescent="0.25">
      <c r="A42" s="95"/>
      <c r="B42" s="96" t="s">
        <v>47</v>
      </c>
      <c r="C42" s="149">
        <v>3350</v>
      </c>
      <c r="D42" s="116" t="s">
        <v>91</v>
      </c>
      <c r="E42" s="116">
        <f>C43</f>
        <v>1200</v>
      </c>
      <c r="F42" s="98">
        <v>400</v>
      </c>
      <c r="G42" s="98">
        <v>400</v>
      </c>
      <c r="H42" s="98"/>
      <c r="I42" s="98"/>
      <c r="J42" s="98"/>
      <c r="K42" s="99">
        <v>12</v>
      </c>
      <c r="L42" s="100">
        <f>ROUNDUP(C42/125,0)</f>
        <v>27</v>
      </c>
      <c r="M42" s="99">
        <v>2</v>
      </c>
      <c r="N42" s="117">
        <v>2</v>
      </c>
      <c r="O42" s="102">
        <f>SUM(E42:J42)</f>
        <v>2000</v>
      </c>
      <c r="P42" s="118">
        <f>(K42*2*N42)/1000</f>
        <v>4.8000000000000001E-2</v>
      </c>
      <c r="Q42" s="103">
        <f>((L42*M42*O42)-P42)/1000</f>
        <v>107.99995200000001</v>
      </c>
      <c r="R42" s="102" t="str">
        <f t="shared" si="45"/>
        <v/>
      </c>
      <c r="S42" s="102" t="str">
        <f t="shared" si="46"/>
        <v/>
      </c>
      <c r="T42" s="102" t="str">
        <f t="shared" si="47"/>
        <v/>
      </c>
      <c r="U42" s="102">
        <f t="shared" si="48"/>
        <v>107.99995200000001</v>
      </c>
      <c r="V42" s="102" t="str">
        <f t="shared" si="49"/>
        <v/>
      </c>
      <c r="W42" s="102" t="str">
        <f t="shared" si="50"/>
        <v/>
      </c>
      <c r="X42" s="102" t="str">
        <f t="shared" si="51"/>
        <v/>
      </c>
      <c r="Y42" s="102" t="str">
        <f t="shared" si="52"/>
        <v/>
      </c>
      <c r="Z42" s="102" t="str">
        <f t="shared" si="53"/>
        <v/>
      </c>
      <c r="AA42" s="104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:78" s="94" customFormat="1" x14ac:dyDescent="0.25">
      <c r="A43" s="95"/>
      <c r="B43" s="96" t="s">
        <v>47</v>
      </c>
      <c r="C43" s="149">
        <v>1200</v>
      </c>
      <c r="D43" s="116" t="s">
        <v>91</v>
      </c>
      <c r="E43" s="116">
        <f>C42</f>
        <v>3350</v>
      </c>
      <c r="F43" s="98">
        <v>400</v>
      </c>
      <c r="G43" s="98">
        <v>400</v>
      </c>
      <c r="H43" s="98"/>
      <c r="I43" s="98"/>
      <c r="J43" s="98"/>
      <c r="K43" s="99">
        <v>12</v>
      </c>
      <c r="L43" s="100">
        <f>ROUNDUP(C43/125,0)</f>
        <v>10</v>
      </c>
      <c r="M43" s="99">
        <v>2</v>
      </c>
      <c r="N43" s="117">
        <v>2</v>
      </c>
      <c r="O43" s="102">
        <f>SUM(E43:J43)</f>
        <v>4150</v>
      </c>
      <c r="P43" s="118">
        <f>(K43*2*N43)/1000</f>
        <v>4.8000000000000001E-2</v>
      </c>
      <c r="Q43" s="103">
        <f>((L43*M43*O43)-P43)/1000</f>
        <v>82.999952000000008</v>
      </c>
      <c r="R43" s="102" t="str">
        <f t="shared" si="45"/>
        <v/>
      </c>
      <c r="S43" s="102" t="str">
        <f t="shared" si="46"/>
        <v/>
      </c>
      <c r="T43" s="102" t="str">
        <f t="shared" si="47"/>
        <v/>
      </c>
      <c r="U43" s="102">
        <f t="shared" si="48"/>
        <v>82.999952000000008</v>
      </c>
      <c r="V43" s="102" t="str">
        <f t="shared" si="49"/>
        <v/>
      </c>
      <c r="W43" s="102" t="str">
        <f t="shared" si="50"/>
        <v/>
      </c>
      <c r="X43" s="102" t="str">
        <f t="shared" si="51"/>
        <v/>
      </c>
      <c r="Y43" s="102" t="str">
        <f t="shared" si="52"/>
        <v/>
      </c>
      <c r="Z43" s="102" t="str">
        <f t="shared" si="53"/>
        <v/>
      </c>
      <c r="AA43" s="104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:78" s="94" customFormat="1" x14ac:dyDescent="0.25">
      <c r="A44" s="105">
        <v>11</v>
      </c>
      <c r="B44" s="106" t="s">
        <v>94</v>
      </c>
      <c r="C44" s="147"/>
      <c r="D44" s="99"/>
      <c r="E44" s="116"/>
      <c r="F44" s="98"/>
      <c r="G44" s="98"/>
      <c r="H44" s="98"/>
      <c r="I44" s="98"/>
      <c r="J44" s="98"/>
      <c r="K44" s="99"/>
      <c r="L44" s="100"/>
      <c r="M44" s="99"/>
      <c r="N44" s="117"/>
      <c r="O44" s="102"/>
      <c r="P44" s="118"/>
      <c r="Q44" s="103"/>
      <c r="R44" s="102"/>
      <c r="S44" s="102"/>
      <c r="T44" s="102"/>
      <c r="U44" s="102"/>
      <c r="V44" s="102"/>
      <c r="W44" s="102"/>
      <c r="X44" s="102"/>
      <c r="Y44" s="102"/>
      <c r="Z44" s="102"/>
      <c r="AA44" s="104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:78" s="94" customFormat="1" x14ac:dyDescent="0.25">
      <c r="A45" s="95"/>
      <c r="B45" s="96" t="s">
        <v>47</v>
      </c>
      <c r="C45" s="147">
        <v>2250</v>
      </c>
      <c r="D45" s="99" t="s">
        <v>77</v>
      </c>
      <c r="E45" s="116">
        <f>C46</f>
        <v>3000</v>
      </c>
      <c r="F45" s="98">
        <v>400</v>
      </c>
      <c r="G45" s="98">
        <v>400</v>
      </c>
      <c r="H45" s="98"/>
      <c r="I45" s="98"/>
      <c r="J45" s="98"/>
      <c r="K45" s="99">
        <v>16</v>
      </c>
      <c r="L45" s="100">
        <f>ROUNDUP(C45/150,0)</f>
        <v>15</v>
      </c>
      <c r="M45" s="99">
        <v>4</v>
      </c>
      <c r="N45" s="117">
        <v>2</v>
      </c>
      <c r="O45" s="102">
        <f>SUM(E45:J45)</f>
        <v>3800</v>
      </c>
      <c r="P45" s="118">
        <f>(K45*2*N45)/1000</f>
        <v>6.4000000000000001E-2</v>
      </c>
      <c r="Q45" s="103">
        <f>((L45*M45*O45)-P45)/1000</f>
        <v>227.99993599999999</v>
      </c>
      <c r="R45" s="102" t="str">
        <f t="shared" ref="R45:R54" si="57">+IF($K45=6,$Q45, "")</f>
        <v/>
      </c>
      <c r="S45" s="102" t="str">
        <f t="shared" ref="S45:S54" si="58">+IF($K45=8,$Q45, "")</f>
        <v/>
      </c>
      <c r="T45" s="102" t="str">
        <f t="shared" ref="T45:T54" si="59">+IF($K45=10,$Q45, "")</f>
        <v/>
      </c>
      <c r="U45" s="102" t="str">
        <f t="shared" ref="U45:U54" si="60">+IF($K45=12,$Q45, "")</f>
        <v/>
      </c>
      <c r="V45" s="102">
        <f t="shared" ref="V45:V54" si="61">+IF($K45=16,$Q45, "")</f>
        <v>227.99993599999999</v>
      </c>
      <c r="W45" s="102" t="str">
        <f t="shared" ref="W45:W54" si="62">+IF($K45=20,$Q45, "")</f>
        <v/>
      </c>
      <c r="X45" s="102" t="str">
        <f t="shared" ref="X45:X54" si="63">+IF($K45=25,$Q45, "")</f>
        <v/>
      </c>
      <c r="Y45" s="102" t="str">
        <f t="shared" ref="Y45:Y54" si="64">+IF($K45=28,$Q45, "")</f>
        <v/>
      </c>
      <c r="Z45" s="102" t="str">
        <f t="shared" ref="Z45:Z54" si="65">+IF($K45=32,$Q45, "")</f>
        <v/>
      </c>
      <c r="AA45" s="104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:78" s="94" customFormat="1" x14ac:dyDescent="0.25">
      <c r="A46" s="95"/>
      <c r="B46" s="96" t="s">
        <v>47</v>
      </c>
      <c r="C46" s="147">
        <v>3000</v>
      </c>
      <c r="D46" s="99" t="s">
        <v>77</v>
      </c>
      <c r="E46" s="116">
        <f>C45</f>
        <v>2250</v>
      </c>
      <c r="F46" s="98">
        <v>400</v>
      </c>
      <c r="G46" s="98">
        <v>400</v>
      </c>
      <c r="H46" s="98"/>
      <c r="I46" s="98"/>
      <c r="J46" s="98"/>
      <c r="K46" s="99">
        <v>16</v>
      </c>
      <c r="L46" s="100">
        <f>ROUNDUP(C46/150,0)</f>
        <v>20</v>
      </c>
      <c r="M46" s="99">
        <v>4</v>
      </c>
      <c r="N46" s="117">
        <v>2</v>
      </c>
      <c r="O46" s="102">
        <f>SUM(E46:J46)</f>
        <v>3050</v>
      </c>
      <c r="P46" s="118">
        <f>(K46*2*N46)/1000</f>
        <v>6.4000000000000001E-2</v>
      </c>
      <c r="Q46" s="103">
        <f>((L46*M46*O46)-P46)/1000</f>
        <v>243.99993599999999</v>
      </c>
      <c r="R46" s="102" t="str">
        <f t="shared" si="57"/>
        <v/>
      </c>
      <c r="S46" s="102" t="str">
        <f t="shared" si="58"/>
        <v/>
      </c>
      <c r="T46" s="102" t="str">
        <f t="shared" si="59"/>
        <v/>
      </c>
      <c r="U46" s="102" t="str">
        <f t="shared" si="60"/>
        <v/>
      </c>
      <c r="V46" s="102">
        <f t="shared" si="61"/>
        <v>243.99993599999999</v>
      </c>
      <c r="W46" s="102" t="str">
        <f t="shared" si="62"/>
        <v/>
      </c>
      <c r="X46" s="102" t="str">
        <f t="shared" si="63"/>
        <v/>
      </c>
      <c r="Y46" s="102" t="str">
        <f t="shared" si="64"/>
        <v/>
      </c>
      <c r="Z46" s="102" t="str">
        <f t="shared" si="65"/>
        <v/>
      </c>
      <c r="AA46" s="104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:78" s="94" customFormat="1" x14ac:dyDescent="0.25">
      <c r="A47" s="105">
        <v>12</v>
      </c>
      <c r="B47" s="106" t="s">
        <v>95</v>
      </c>
      <c r="C47" s="147"/>
      <c r="D47" s="99"/>
      <c r="E47" s="99"/>
      <c r="F47" s="108"/>
      <c r="G47" s="99"/>
      <c r="H47" s="109"/>
      <c r="I47" s="110"/>
      <c r="J47" s="110"/>
      <c r="K47" s="110"/>
      <c r="L47" s="100"/>
      <c r="M47" s="112"/>
      <c r="N47" s="101"/>
      <c r="O47" s="102">
        <f t="shared" ref="O47:O48" si="66">SUM(E47:J47)</f>
        <v>0</v>
      </c>
      <c r="P47" s="118">
        <f t="shared" ref="P47:P48" si="67">(K47*2*N47)/1000</f>
        <v>0</v>
      </c>
      <c r="Q47" s="103">
        <f t="shared" ref="Q47:Q48" si="68">((L47*M47*O47)-P47)/1000</f>
        <v>0</v>
      </c>
      <c r="R47" s="102" t="str">
        <f t="shared" si="57"/>
        <v/>
      </c>
      <c r="S47" s="102" t="str">
        <f t="shared" si="58"/>
        <v/>
      </c>
      <c r="T47" s="102" t="str">
        <f t="shared" si="59"/>
        <v/>
      </c>
      <c r="U47" s="102" t="str">
        <f t="shared" si="60"/>
        <v/>
      </c>
      <c r="V47" s="102" t="str">
        <f t="shared" si="61"/>
        <v/>
      </c>
      <c r="W47" s="102" t="str">
        <f t="shared" si="62"/>
        <v/>
      </c>
      <c r="X47" s="102" t="str">
        <f t="shared" si="63"/>
        <v/>
      </c>
      <c r="Y47" s="102" t="str">
        <f t="shared" si="64"/>
        <v/>
      </c>
      <c r="Z47" s="102" t="str">
        <f t="shared" si="65"/>
        <v/>
      </c>
      <c r="AA47" s="104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:78" s="94" customFormat="1" x14ac:dyDescent="0.25">
      <c r="A48" s="105"/>
      <c r="B48" s="96" t="s">
        <v>74</v>
      </c>
      <c r="C48" s="97"/>
      <c r="D48" s="99"/>
      <c r="E48" s="99"/>
      <c r="F48" s="108"/>
      <c r="G48" s="99"/>
      <c r="H48" s="109"/>
      <c r="I48" s="110"/>
      <c r="J48" s="110"/>
      <c r="K48" s="110"/>
      <c r="L48" s="111"/>
      <c r="M48" s="112"/>
      <c r="N48" s="101"/>
      <c r="O48" s="102">
        <f t="shared" si="66"/>
        <v>0</v>
      </c>
      <c r="P48" s="118">
        <f t="shared" si="67"/>
        <v>0</v>
      </c>
      <c r="Q48" s="103">
        <f t="shared" si="68"/>
        <v>0</v>
      </c>
      <c r="R48" s="102" t="str">
        <f t="shared" si="57"/>
        <v/>
      </c>
      <c r="S48" s="102" t="str">
        <f t="shared" si="58"/>
        <v/>
      </c>
      <c r="T48" s="102" t="str">
        <f t="shared" si="59"/>
        <v/>
      </c>
      <c r="U48" s="102" t="str">
        <f t="shared" si="60"/>
        <v/>
      </c>
      <c r="V48" s="102" t="str">
        <f t="shared" si="61"/>
        <v/>
      </c>
      <c r="W48" s="102" t="str">
        <f t="shared" si="62"/>
        <v/>
      </c>
      <c r="X48" s="102" t="str">
        <f t="shared" si="63"/>
        <v/>
      </c>
      <c r="Y48" s="102" t="str">
        <f t="shared" si="64"/>
        <v/>
      </c>
      <c r="Z48" s="102" t="str">
        <f t="shared" si="65"/>
        <v/>
      </c>
      <c r="AA48" s="104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:78" s="94" customFormat="1" x14ac:dyDescent="0.25">
      <c r="A49" s="95"/>
      <c r="B49" s="96" t="s">
        <v>47</v>
      </c>
      <c r="C49" s="149">
        <v>6060</v>
      </c>
      <c r="D49" s="116" t="s">
        <v>91</v>
      </c>
      <c r="E49" s="116">
        <f>C50</f>
        <v>1200</v>
      </c>
      <c r="F49" s="98">
        <v>400</v>
      </c>
      <c r="G49" s="98">
        <v>400</v>
      </c>
      <c r="H49" s="98"/>
      <c r="I49" s="98"/>
      <c r="J49" s="98"/>
      <c r="K49" s="99">
        <v>12</v>
      </c>
      <c r="L49" s="100">
        <f>ROUNDUP(C49/125,0)</f>
        <v>49</v>
      </c>
      <c r="M49" s="99">
        <v>2</v>
      </c>
      <c r="N49" s="117">
        <v>2</v>
      </c>
      <c r="O49" s="102">
        <f>SUM(E49:J49)</f>
        <v>2000</v>
      </c>
      <c r="P49" s="118">
        <f>(K49*2*N49)/1000</f>
        <v>4.8000000000000001E-2</v>
      </c>
      <c r="Q49" s="103">
        <f>((L49*M49*O49)-P49)/1000</f>
        <v>195.99995199999998</v>
      </c>
      <c r="R49" s="102" t="str">
        <f t="shared" si="57"/>
        <v/>
      </c>
      <c r="S49" s="102" t="str">
        <f t="shared" si="58"/>
        <v/>
      </c>
      <c r="T49" s="102" t="str">
        <f t="shared" si="59"/>
        <v/>
      </c>
      <c r="U49" s="102">
        <f t="shared" si="60"/>
        <v>195.99995199999998</v>
      </c>
      <c r="V49" s="102" t="str">
        <f t="shared" si="61"/>
        <v/>
      </c>
      <c r="W49" s="102" t="str">
        <f t="shared" si="62"/>
        <v/>
      </c>
      <c r="X49" s="102" t="str">
        <f t="shared" si="63"/>
        <v/>
      </c>
      <c r="Y49" s="102" t="str">
        <f t="shared" si="64"/>
        <v/>
      </c>
      <c r="Z49" s="102" t="str">
        <f t="shared" si="65"/>
        <v/>
      </c>
      <c r="AA49" s="104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:78" s="94" customFormat="1" x14ac:dyDescent="0.25">
      <c r="A50" s="95"/>
      <c r="B50" s="96" t="s">
        <v>47</v>
      </c>
      <c r="C50" s="149">
        <v>1200</v>
      </c>
      <c r="D50" s="116" t="s">
        <v>91</v>
      </c>
      <c r="E50" s="116">
        <f>C49</f>
        <v>6060</v>
      </c>
      <c r="F50" s="98">
        <v>400</v>
      </c>
      <c r="G50" s="98">
        <v>400</v>
      </c>
      <c r="H50" s="98"/>
      <c r="I50" s="98"/>
      <c r="J50" s="98"/>
      <c r="K50" s="99">
        <v>12</v>
      </c>
      <c r="L50" s="100">
        <f>ROUNDUP(C50/125,0)</f>
        <v>10</v>
      </c>
      <c r="M50" s="99">
        <v>2</v>
      </c>
      <c r="N50" s="117">
        <v>2</v>
      </c>
      <c r="O50" s="102">
        <f>SUM(E50:J50)</f>
        <v>6860</v>
      </c>
      <c r="P50" s="118">
        <f>(K50*2*N50)/1000</f>
        <v>4.8000000000000001E-2</v>
      </c>
      <c r="Q50" s="103">
        <f>((L50*M50*O50)-P50)/1000</f>
        <v>137.199952</v>
      </c>
      <c r="R50" s="102" t="str">
        <f t="shared" si="57"/>
        <v/>
      </c>
      <c r="S50" s="102" t="str">
        <f t="shared" si="58"/>
        <v/>
      </c>
      <c r="T50" s="102" t="str">
        <f t="shared" si="59"/>
        <v/>
      </c>
      <c r="U50" s="102">
        <f t="shared" si="60"/>
        <v>137.199952</v>
      </c>
      <c r="V50" s="102" t="str">
        <f t="shared" si="61"/>
        <v/>
      </c>
      <c r="W50" s="102" t="str">
        <f t="shared" si="62"/>
        <v/>
      </c>
      <c r="X50" s="102" t="str">
        <f t="shared" si="63"/>
        <v/>
      </c>
      <c r="Y50" s="102" t="str">
        <f t="shared" si="64"/>
        <v/>
      </c>
      <c r="Z50" s="102" t="str">
        <f t="shared" si="65"/>
        <v/>
      </c>
      <c r="AA50" s="104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:78" s="94" customFormat="1" x14ac:dyDescent="0.25">
      <c r="A51" s="105">
        <v>13</v>
      </c>
      <c r="B51" s="106" t="s">
        <v>96</v>
      </c>
      <c r="C51" s="147"/>
      <c r="D51" s="99"/>
      <c r="E51" s="99"/>
      <c r="F51" s="108"/>
      <c r="G51" s="99"/>
      <c r="H51" s="109"/>
      <c r="I51" s="110"/>
      <c r="J51" s="110"/>
      <c r="K51" s="110"/>
      <c r="L51" s="100"/>
      <c r="M51" s="112"/>
      <c r="N51" s="101"/>
      <c r="O51" s="102">
        <f t="shared" ref="O51:O52" si="69">SUM(E51:J51)</f>
        <v>0</v>
      </c>
      <c r="P51" s="118">
        <f t="shared" ref="P51:P52" si="70">(K51*2*N51)/1000</f>
        <v>0</v>
      </c>
      <c r="Q51" s="103">
        <f t="shared" ref="Q51:Q52" si="71">((L51*M51*O51)-P51)/1000</f>
        <v>0</v>
      </c>
      <c r="R51" s="102" t="str">
        <f t="shared" si="57"/>
        <v/>
      </c>
      <c r="S51" s="102" t="str">
        <f t="shared" si="58"/>
        <v/>
      </c>
      <c r="T51" s="102" t="str">
        <f t="shared" si="59"/>
        <v/>
      </c>
      <c r="U51" s="102" t="str">
        <f t="shared" si="60"/>
        <v/>
      </c>
      <c r="V51" s="102" t="str">
        <f t="shared" si="61"/>
        <v/>
      </c>
      <c r="W51" s="102" t="str">
        <f t="shared" si="62"/>
        <v/>
      </c>
      <c r="X51" s="102" t="str">
        <f t="shared" si="63"/>
        <v/>
      </c>
      <c r="Y51" s="102" t="str">
        <f t="shared" si="64"/>
        <v/>
      </c>
      <c r="Z51" s="102" t="str">
        <f t="shared" si="65"/>
        <v/>
      </c>
      <c r="AA51" s="104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:78" s="94" customFormat="1" x14ac:dyDescent="0.25">
      <c r="A52" s="105"/>
      <c r="B52" s="96" t="s">
        <v>72</v>
      </c>
      <c r="C52" s="97"/>
      <c r="D52" s="99"/>
      <c r="E52" s="99"/>
      <c r="F52" s="108"/>
      <c r="G52" s="99"/>
      <c r="H52" s="109"/>
      <c r="I52" s="110"/>
      <c r="J52" s="110"/>
      <c r="K52" s="110"/>
      <c r="L52" s="111"/>
      <c r="M52" s="112"/>
      <c r="N52" s="101"/>
      <c r="O52" s="102">
        <f t="shared" si="69"/>
        <v>0</v>
      </c>
      <c r="P52" s="118">
        <f t="shared" si="70"/>
        <v>0</v>
      </c>
      <c r="Q52" s="103">
        <f t="shared" si="71"/>
        <v>0</v>
      </c>
      <c r="R52" s="102" t="str">
        <f t="shared" si="57"/>
        <v/>
      </c>
      <c r="S52" s="102" t="str">
        <f t="shared" si="58"/>
        <v/>
      </c>
      <c r="T52" s="102" t="str">
        <f t="shared" si="59"/>
        <v/>
      </c>
      <c r="U52" s="102" t="str">
        <f t="shared" si="60"/>
        <v/>
      </c>
      <c r="V52" s="102" t="str">
        <f t="shared" si="61"/>
        <v/>
      </c>
      <c r="W52" s="102" t="str">
        <f t="shared" si="62"/>
        <v/>
      </c>
      <c r="X52" s="102" t="str">
        <f t="shared" si="63"/>
        <v/>
      </c>
      <c r="Y52" s="102" t="str">
        <f t="shared" si="64"/>
        <v/>
      </c>
      <c r="Z52" s="102" t="str">
        <f t="shared" si="65"/>
        <v/>
      </c>
      <c r="AA52" s="104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:78" s="94" customFormat="1" x14ac:dyDescent="0.25">
      <c r="A53" s="95"/>
      <c r="B53" s="96" t="s">
        <v>47</v>
      </c>
      <c r="C53" s="149">
        <v>3935</v>
      </c>
      <c r="D53" s="116" t="s">
        <v>91</v>
      </c>
      <c r="E53" s="116">
        <f>C54</f>
        <v>1200</v>
      </c>
      <c r="F53" s="98">
        <v>400</v>
      </c>
      <c r="G53" s="98">
        <v>400</v>
      </c>
      <c r="H53" s="98"/>
      <c r="I53" s="98"/>
      <c r="J53" s="98"/>
      <c r="K53" s="99">
        <v>12</v>
      </c>
      <c r="L53" s="100">
        <f>ROUNDUP(C53/125,0)</f>
        <v>32</v>
      </c>
      <c r="M53" s="99">
        <v>2</v>
      </c>
      <c r="N53" s="117">
        <v>2</v>
      </c>
      <c r="O53" s="102">
        <f>SUM(E53:J53)</f>
        <v>2000</v>
      </c>
      <c r="P53" s="118">
        <f>(K53*2*N53)/1000</f>
        <v>4.8000000000000001E-2</v>
      </c>
      <c r="Q53" s="103">
        <f>((L53*M53*O53)-P53)/1000</f>
        <v>127.99995200000001</v>
      </c>
      <c r="R53" s="102" t="str">
        <f t="shared" si="57"/>
        <v/>
      </c>
      <c r="S53" s="102" t="str">
        <f t="shared" si="58"/>
        <v/>
      </c>
      <c r="T53" s="102" t="str">
        <f t="shared" si="59"/>
        <v/>
      </c>
      <c r="U53" s="102">
        <f t="shared" si="60"/>
        <v>127.99995200000001</v>
      </c>
      <c r="V53" s="102" t="str">
        <f t="shared" si="61"/>
        <v/>
      </c>
      <c r="W53" s="102" t="str">
        <f t="shared" si="62"/>
        <v/>
      </c>
      <c r="X53" s="102" t="str">
        <f t="shared" si="63"/>
        <v/>
      </c>
      <c r="Y53" s="102" t="str">
        <f t="shared" si="64"/>
        <v/>
      </c>
      <c r="Z53" s="102" t="str">
        <f t="shared" si="65"/>
        <v/>
      </c>
      <c r="AA53" s="104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:78" s="94" customFormat="1" x14ac:dyDescent="0.25">
      <c r="A54" s="95"/>
      <c r="B54" s="96" t="s">
        <v>47</v>
      </c>
      <c r="C54" s="149">
        <v>1200</v>
      </c>
      <c r="D54" s="116" t="s">
        <v>91</v>
      </c>
      <c r="E54" s="116">
        <f>C53</f>
        <v>3935</v>
      </c>
      <c r="F54" s="98">
        <v>400</v>
      </c>
      <c r="G54" s="98">
        <v>400</v>
      </c>
      <c r="H54" s="98"/>
      <c r="I54" s="98"/>
      <c r="J54" s="98"/>
      <c r="K54" s="99">
        <v>12</v>
      </c>
      <c r="L54" s="100">
        <f>ROUNDUP(C54/125,0)</f>
        <v>10</v>
      </c>
      <c r="M54" s="99">
        <v>2</v>
      </c>
      <c r="N54" s="117">
        <v>2</v>
      </c>
      <c r="O54" s="102">
        <f>SUM(E54:J54)</f>
        <v>4735</v>
      </c>
      <c r="P54" s="118">
        <f>(K54*2*N54)/1000</f>
        <v>4.8000000000000001E-2</v>
      </c>
      <c r="Q54" s="103">
        <f>((L54*M54*O54)-P54)/1000</f>
        <v>94.69995200000001</v>
      </c>
      <c r="R54" s="102" t="str">
        <f t="shared" si="57"/>
        <v/>
      </c>
      <c r="S54" s="102" t="str">
        <f t="shared" si="58"/>
        <v/>
      </c>
      <c r="T54" s="102" t="str">
        <f t="shared" si="59"/>
        <v/>
      </c>
      <c r="U54" s="102">
        <f t="shared" si="60"/>
        <v>94.69995200000001</v>
      </c>
      <c r="V54" s="102" t="str">
        <f t="shared" si="61"/>
        <v/>
      </c>
      <c r="W54" s="102" t="str">
        <f t="shared" si="62"/>
        <v/>
      </c>
      <c r="X54" s="102" t="str">
        <f t="shared" si="63"/>
        <v/>
      </c>
      <c r="Y54" s="102" t="str">
        <f t="shared" si="64"/>
        <v/>
      </c>
      <c r="Z54" s="102" t="str">
        <f t="shared" si="65"/>
        <v/>
      </c>
      <c r="AA54" s="104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:78" s="94" customFormat="1" x14ac:dyDescent="0.25">
      <c r="A55" s="105">
        <v>9</v>
      </c>
      <c r="B55" s="106" t="s">
        <v>97</v>
      </c>
      <c r="C55" s="147"/>
      <c r="D55" s="99"/>
      <c r="E55" s="116"/>
      <c r="F55" s="98"/>
      <c r="G55" s="98"/>
      <c r="H55" s="98"/>
      <c r="I55" s="98"/>
      <c r="J55" s="98"/>
      <c r="K55" s="99"/>
      <c r="L55" s="100"/>
      <c r="M55" s="99"/>
      <c r="N55" s="117"/>
      <c r="O55" s="102"/>
      <c r="P55" s="118"/>
      <c r="Q55" s="103"/>
      <c r="R55" s="102"/>
      <c r="S55" s="102"/>
      <c r="T55" s="102"/>
      <c r="U55" s="102"/>
      <c r="V55" s="102"/>
      <c r="W55" s="102"/>
      <c r="X55" s="102"/>
      <c r="Y55" s="102"/>
      <c r="Z55" s="102"/>
      <c r="AA55" s="104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:78" s="94" customFormat="1" x14ac:dyDescent="0.25">
      <c r="A56" s="95"/>
      <c r="B56" s="96" t="s">
        <v>47</v>
      </c>
      <c r="C56" s="147">
        <v>2250</v>
      </c>
      <c r="D56" s="99" t="s">
        <v>77</v>
      </c>
      <c r="E56" s="116">
        <f>C57</f>
        <v>3000</v>
      </c>
      <c r="F56" s="98">
        <v>400</v>
      </c>
      <c r="G56" s="98">
        <v>400</v>
      </c>
      <c r="H56" s="98"/>
      <c r="I56" s="98"/>
      <c r="J56" s="98"/>
      <c r="K56" s="99">
        <v>16</v>
      </c>
      <c r="L56" s="100">
        <f>ROUNDUP(C56/150,0)</f>
        <v>15</v>
      </c>
      <c r="M56" s="99">
        <v>2</v>
      </c>
      <c r="N56" s="117">
        <v>2</v>
      </c>
      <c r="O56" s="102">
        <f>SUM(E56:J56)</f>
        <v>3800</v>
      </c>
      <c r="P56" s="118">
        <f>(K56*2*N56)/1000</f>
        <v>6.4000000000000001E-2</v>
      </c>
      <c r="Q56" s="103">
        <f>((L56*M56*O56)-P56)/1000</f>
        <v>113.99993600000001</v>
      </c>
      <c r="R56" s="102" t="str">
        <f t="shared" ref="R56:R61" si="72">+IF($K56=6,$Q56, "")</f>
        <v/>
      </c>
      <c r="S56" s="102" t="str">
        <f t="shared" ref="S56:S61" si="73">+IF($K56=8,$Q56, "")</f>
        <v/>
      </c>
      <c r="T56" s="102" t="str">
        <f t="shared" ref="T56:T61" si="74">+IF($K56=10,$Q56, "")</f>
        <v/>
      </c>
      <c r="U56" s="102" t="str">
        <f t="shared" ref="U56:U61" si="75">+IF($K56=12,$Q56, "")</f>
        <v/>
      </c>
      <c r="V56" s="102">
        <f t="shared" ref="V56:V61" si="76">+IF($K56=16,$Q56, "")</f>
        <v>113.99993600000001</v>
      </c>
      <c r="W56" s="102" t="str">
        <f t="shared" ref="W56:W61" si="77">+IF($K56=20,$Q56, "")</f>
        <v/>
      </c>
      <c r="X56" s="102" t="str">
        <f t="shared" ref="X56:X61" si="78">+IF($K56=25,$Q56, "")</f>
        <v/>
      </c>
      <c r="Y56" s="102" t="str">
        <f t="shared" ref="Y56:Y61" si="79">+IF($K56=28,$Q56, "")</f>
        <v/>
      </c>
      <c r="Z56" s="102" t="str">
        <f t="shared" ref="Z56:Z61" si="80">+IF($K56=32,$Q56, "")</f>
        <v/>
      </c>
      <c r="AA56" s="104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:78" s="94" customFormat="1" x14ac:dyDescent="0.25">
      <c r="A57" s="95"/>
      <c r="B57" s="96" t="s">
        <v>47</v>
      </c>
      <c r="C57" s="147">
        <v>3000</v>
      </c>
      <c r="D57" s="99" t="s">
        <v>77</v>
      </c>
      <c r="E57" s="116">
        <f>C56</f>
        <v>2250</v>
      </c>
      <c r="F57" s="98">
        <v>400</v>
      </c>
      <c r="G57" s="98">
        <v>400</v>
      </c>
      <c r="H57" s="98"/>
      <c r="I57" s="98"/>
      <c r="J57" s="98"/>
      <c r="K57" s="99">
        <v>16</v>
      </c>
      <c r="L57" s="100">
        <f>ROUNDUP(C57/150,0)</f>
        <v>20</v>
      </c>
      <c r="M57" s="99">
        <v>2</v>
      </c>
      <c r="N57" s="117">
        <v>2</v>
      </c>
      <c r="O57" s="102">
        <f>SUM(E57:J57)</f>
        <v>3050</v>
      </c>
      <c r="P57" s="118">
        <f>(K57*2*N57)/1000</f>
        <v>6.4000000000000001E-2</v>
      </c>
      <c r="Q57" s="103">
        <f>((L57*M57*O57)-P57)/1000</f>
        <v>121.99993600000001</v>
      </c>
      <c r="R57" s="102" t="str">
        <f t="shared" si="72"/>
        <v/>
      </c>
      <c r="S57" s="102" t="str">
        <f t="shared" si="73"/>
        <v/>
      </c>
      <c r="T57" s="102" t="str">
        <f t="shared" si="74"/>
        <v/>
      </c>
      <c r="U57" s="102" t="str">
        <f t="shared" si="75"/>
        <v/>
      </c>
      <c r="V57" s="102">
        <f t="shared" si="76"/>
        <v>121.99993600000001</v>
      </c>
      <c r="W57" s="102" t="str">
        <f t="shared" si="77"/>
        <v/>
      </c>
      <c r="X57" s="102" t="str">
        <f t="shared" si="78"/>
        <v/>
      </c>
      <c r="Y57" s="102" t="str">
        <f t="shared" si="79"/>
        <v/>
      </c>
      <c r="Z57" s="102" t="str">
        <f t="shared" si="80"/>
        <v/>
      </c>
      <c r="AA57" s="104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:78" s="94" customFormat="1" x14ac:dyDescent="0.25">
      <c r="A58" s="105">
        <v>13</v>
      </c>
      <c r="B58" s="106" t="s">
        <v>96</v>
      </c>
      <c r="C58" s="147"/>
      <c r="D58" s="99"/>
      <c r="E58" s="99"/>
      <c r="F58" s="108"/>
      <c r="G58" s="99"/>
      <c r="H58" s="109"/>
      <c r="I58" s="110"/>
      <c r="J58" s="110"/>
      <c r="K58" s="110"/>
      <c r="L58" s="100"/>
      <c r="M58" s="112"/>
      <c r="N58" s="101"/>
      <c r="O58" s="102">
        <f t="shared" ref="O58:O59" si="81">SUM(E58:J58)</f>
        <v>0</v>
      </c>
      <c r="P58" s="118">
        <f t="shared" ref="P58:P59" si="82">(K58*2*N58)/1000</f>
        <v>0</v>
      </c>
      <c r="Q58" s="103">
        <f t="shared" ref="Q58:Q59" si="83">((L58*M58*O58)-P58)/1000</f>
        <v>0</v>
      </c>
      <c r="R58" s="102" t="str">
        <f t="shared" si="72"/>
        <v/>
      </c>
      <c r="S58" s="102" t="str">
        <f t="shared" si="73"/>
        <v/>
      </c>
      <c r="T58" s="102" t="str">
        <f t="shared" si="74"/>
        <v/>
      </c>
      <c r="U58" s="102" t="str">
        <f t="shared" si="75"/>
        <v/>
      </c>
      <c r="V58" s="102" t="str">
        <f t="shared" si="76"/>
        <v/>
      </c>
      <c r="W58" s="102" t="str">
        <f t="shared" si="77"/>
        <v/>
      </c>
      <c r="X58" s="102" t="str">
        <f t="shared" si="78"/>
        <v/>
      </c>
      <c r="Y58" s="102" t="str">
        <f t="shared" si="79"/>
        <v/>
      </c>
      <c r="Z58" s="102" t="str">
        <f t="shared" si="80"/>
        <v/>
      </c>
      <c r="AA58" s="104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:78" s="94" customFormat="1" x14ac:dyDescent="0.25">
      <c r="A59" s="105"/>
      <c r="B59" s="96" t="s">
        <v>98</v>
      </c>
      <c r="C59" s="97"/>
      <c r="D59" s="99"/>
      <c r="E59" s="99"/>
      <c r="F59" s="108"/>
      <c r="G59" s="99"/>
      <c r="H59" s="109"/>
      <c r="I59" s="110"/>
      <c r="J59" s="110"/>
      <c r="K59" s="110"/>
      <c r="L59" s="111"/>
      <c r="M59" s="112"/>
      <c r="N59" s="101"/>
      <c r="O59" s="102">
        <f t="shared" si="81"/>
        <v>0</v>
      </c>
      <c r="P59" s="118">
        <f t="shared" si="82"/>
        <v>0</v>
      </c>
      <c r="Q59" s="103">
        <f t="shared" si="83"/>
        <v>0</v>
      </c>
      <c r="R59" s="102" t="str">
        <f t="shared" si="72"/>
        <v/>
      </c>
      <c r="S59" s="102" t="str">
        <f t="shared" si="73"/>
        <v/>
      </c>
      <c r="T59" s="102" t="str">
        <f t="shared" si="74"/>
        <v/>
      </c>
      <c r="U59" s="102" t="str">
        <f t="shared" si="75"/>
        <v/>
      </c>
      <c r="V59" s="102" t="str">
        <f t="shared" si="76"/>
        <v/>
      </c>
      <c r="W59" s="102" t="str">
        <f t="shared" si="77"/>
        <v/>
      </c>
      <c r="X59" s="102" t="str">
        <f t="shared" si="78"/>
        <v/>
      </c>
      <c r="Y59" s="102" t="str">
        <f t="shared" si="79"/>
        <v/>
      </c>
      <c r="Z59" s="102" t="str">
        <f t="shared" si="80"/>
        <v/>
      </c>
      <c r="AA59" s="104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:78" s="94" customFormat="1" x14ac:dyDescent="0.25">
      <c r="A60" s="95"/>
      <c r="B60" s="96" t="s">
        <v>47</v>
      </c>
      <c r="C60" s="149">
        <v>4500</v>
      </c>
      <c r="D60" s="116" t="s">
        <v>91</v>
      </c>
      <c r="E60" s="116">
        <f>C61</f>
        <v>1200</v>
      </c>
      <c r="F60" s="98">
        <v>400</v>
      </c>
      <c r="G60" s="98">
        <v>400</v>
      </c>
      <c r="H60" s="98"/>
      <c r="I60" s="98"/>
      <c r="J60" s="98"/>
      <c r="K60" s="99">
        <v>12</v>
      </c>
      <c r="L60" s="100">
        <f>ROUNDUP(C60/125,0)</f>
        <v>36</v>
      </c>
      <c r="M60" s="99">
        <v>2</v>
      </c>
      <c r="N60" s="117">
        <v>2</v>
      </c>
      <c r="O60" s="102">
        <f>SUM(E60:J60)</f>
        <v>2000</v>
      </c>
      <c r="P60" s="118">
        <f>(K60*2*N60)/1000</f>
        <v>4.8000000000000001E-2</v>
      </c>
      <c r="Q60" s="103">
        <f>((L60*M60*O60)-P60)/1000</f>
        <v>143.99995199999998</v>
      </c>
      <c r="R60" s="102" t="str">
        <f t="shared" si="72"/>
        <v/>
      </c>
      <c r="S60" s="102" t="str">
        <f t="shared" si="73"/>
        <v/>
      </c>
      <c r="T60" s="102" t="str">
        <f t="shared" si="74"/>
        <v/>
      </c>
      <c r="U60" s="102">
        <f t="shared" si="75"/>
        <v>143.99995199999998</v>
      </c>
      <c r="V60" s="102" t="str">
        <f t="shared" si="76"/>
        <v/>
      </c>
      <c r="W60" s="102" t="str">
        <f t="shared" si="77"/>
        <v/>
      </c>
      <c r="X60" s="102" t="str">
        <f t="shared" si="78"/>
        <v/>
      </c>
      <c r="Y60" s="102" t="str">
        <f t="shared" si="79"/>
        <v/>
      </c>
      <c r="Z60" s="102" t="str">
        <f t="shared" si="80"/>
        <v/>
      </c>
      <c r="AA60" s="104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:78" s="94" customFormat="1" x14ac:dyDescent="0.25">
      <c r="A61" s="95"/>
      <c r="B61" s="96" t="s">
        <v>47</v>
      </c>
      <c r="C61" s="149">
        <v>1200</v>
      </c>
      <c r="D61" s="116" t="s">
        <v>91</v>
      </c>
      <c r="E61" s="116">
        <f>C60</f>
        <v>4500</v>
      </c>
      <c r="F61" s="98">
        <v>400</v>
      </c>
      <c r="G61" s="98">
        <v>400</v>
      </c>
      <c r="H61" s="98"/>
      <c r="I61" s="98"/>
      <c r="J61" s="98"/>
      <c r="K61" s="99">
        <v>12</v>
      </c>
      <c r="L61" s="100">
        <f>ROUNDUP(C61/125,0)</f>
        <v>10</v>
      </c>
      <c r="M61" s="99">
        <v>2</v>
      </c>
      <c r="N61" s="117">
        <v>2</v>
      </c>
      <c r="O61" s="102">
        <f>SUM(E61:J61)</f>
        <v>5300</v>
      </c>
      <c r="P61" s="118">
        <f>(K61*2*N61)/1000</f>
        <v>4.8000000000000001E-2</v>
      </c>
      <c r="Q61" s="103">
        <f>((L61*M61*O61)-P61)/1000</f>
        <v>105.99995200000001</v>
      </c>
      <c r="R61" s="102" t="str">
        <f t="shared" si="72"/>
        <v/>
      </c>
      <c r="S61" s="102" t="str">
        <f t="shared" si="73"/>
        <v/>
      </c>
      <c r="T61" s="102" t="str">
        <f t="shared" si="74"/>
        <v/>
      </c>
      <c r="U61" s="102">
        <f t="shared" si="75"/>
        <v>105.99995200000001</v>
      </c>
      <c r="V61" s="102" t="str">
        <f t="shared" si="76"/>
        <v/>
      </c>
      <c r="W61" s="102" t="str">
        <f t="shared" si="77"/>
        <v/>
      </c>
      <c r="X61" s="102" t="str">
        <f t="shared" si="78"/>
        <v/>
      </c>
      <c r="Y61" s="102" t="str">
        <f t="shared" si="79"/>
        <v/>
      </c>
      <c r="Z61" s="102" t="str">
        <f t="shared" si="80"/>
        <v/>
      </c>
      <c r="AA61" s="104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:78" s="94" customFormat="1" x14ac:dyDescent="0.25">
      <c r="A62" s="95"/>
      <c r="B62" s="119"/>
      <c r="C62" s="98"/>
      <c r="D62" s="98"/>
      <c r="E62" s="98"/>
      <c r="F62" s="98"/>
      <c r="G62" s="120"/>
      <c r="H62" s="98"/>
      <c r="I62" s="98"/>
      <c r="J62" s="98"/>
      <c r="K62" s="99"/>
      <c r="L62" s="100"/>
      <c r="M62" s="99"/>
      <c r="N62" s="101"/>
      <c r="O62" s="102"/>
      <c r="P62" s="118"/>
      <c r="Q62" s="103"/>
      <c r="R62" s="102"/>
      <c r="S62" s="102"/>
      <c r="T62" s="102"/>
      <c r="U62" s="102"/>
      <c r="V62" s="102"/>
      <c r="W62" s="102"/>
      <c r="X62" s="102"/>
      <c r="Y62" s="102"/>
      <c r="Z62" s="102"/>
      <c r="AA62" s="104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:78" s="126" customFormat="1" x14ac:dyDescent="0.25">
      <c r="A63" s="122"/>
      <c r="B63" s="123" t="s">
        <v>14</v>
      </c>
      <c r="C63" s="122"/>
      <c r="D63" s="122"/>
      <c r="E63" s="122"/>
      <c r="F63" s="124"/>
      <c r="G63" s="122"/>
      <c r="H63" s="124"/>
      <c r="I63" s="122"/>
      <c r="J63" s="122"/>
      <c r="K63" s="122"/>
      <c r="L63" s="122"/>
      <c r="M63" s="122"/>
      <c r="N63" s="124"/>
      <c r="O63" s="186">
        <f>SUM(Q5:Q62)</f>
        <v>5088.4983360000024</v>
      </c>
      <c r="P63" s="186"/>
      <c r="Q63" s="186"/>
      <c r="R63" s="124">
        <f t="shared" ref="R63:Z63" si="84">SUM(R8:R62)</f>
        <v>0</v>
      </c>
      <c r="S63" s="124">
        <f t="shared" si="84"/>
        <v>0</v>
      </c>
      <c r="T63" s="124">
        <f t="shared" si="84"/>
        <v>0</v>
      </c>
      <c r="U63" s="124">
        <f t="shared" si="84"/>
        <v>1891.2992319999994</v>
      </c>
      <c r="V63" s="124">
        <f t="shared" si="84"/>
        <v>3197.1991040000012</v>
      </c>
      <c r="W63" s="124">
        <f t="shared" si="84"/>
        <v>0</v>
      </c>
      <c r="X63" s="124">
        <f t="shared" si="84"/>
        <v>0</v>
      </c>
      <c r="Y63" s="124">
        <f t="shared" si="84"/>
        <v>0</v>
      </c>
      <c r="Z63" s="124">
        <f t="shared" si="84"/>
        <v>0</v>
      </c>
      <c r="AA63" s="125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</row>
    <row r="64" spans="1:78" s="126" customFormat="1" x14ac:dyDescent="0.25">
      <c r="A64" s="127"/>
      <c r="B64" s="128" t="s">
        <v>15</v>
      </c>
      <c r="C64" s="77"/>
      <c r="D64" s="77"/>
      <c r="E64" s="77"/>
      <c r="F64" s="129"/>
      <c r="G64" s="77"/>
      <c r="H64" s="129"/>
      <c r="I64" s="77"/>
      <c r="J64" s="77"/>
      <c r="K64" s="77"/>
      <c r="L64" s="77"/>
      <c r="M64" s="77"/>
      <c r="N64" s="130"/>
      <c r="O64" s="131"/>
      <c r="P64" s="131"/>
      <c r="Q64" s="131"/>
      <c r="R64" s="132">
        <f>ROUND(PI()*R$4^2/4000*7.85,3)</f>
        <v>0</v>
      </c>
      <c r="S64" s="132">
        <v>0.39500000000000002</v>
      </c>
      <c r="T64" s="132">
        <v>0.62</v>
      </c>
      <c r="U64" s="132">
        <v>0.89</v>
      </c>
      <c r="V64" s="132">
        <v>1.589</v>
      </c>
      <c r="W64" s="132">
        <v>2.4700000000000002</v>
      </c>
      <c r="X64" s="132">
        <f>ROUND(PI()*X$4^2/4000*7.85,2)</f>
        <v>0</v>
      </c>
      <c r="Y64" s="132">
        <f>ROUND(PI()*Y$4^2/4000*7.85,2)</f>
        <v>0</v>
      </c>
      <c r="Z64" s="132">
        <f>ROUND(PI()*Z$4^2/4000*7.85,2)</f>
        <v>0</v>
      </c>
      <c r="AA64" s="133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</row>
    <row r="65" spans="1:78" s="126" customFormat="1" x14ac:dyDescent="0.25">
      <c r="A65" s="134"/>
      <c r="B65" s="135" t="s">
        <v>16</v>
      </c>
      <c r="C65" s="136"/>
      <c r="D65" s="136"/>
      <c r="E65" s="136"/>
      <c r="F65" s="137"/>
      <c r="G65" s="136"/>
      <c r="H65" s="137"/>
      <c r="I65" s="136"/>
      <c r="J65" s="136"/>
      <c r="K65" s="136"/>
      <c r="L65" s="136"/>
      <c r="M65" s="136"/>
      <c r="N65" s="137"/>
      <c r="O65" s="138"/>
      <c r="P65" s="138"/>
      <c r="Q65" s="138"/>
      <c r="R65" s="137">
        <f t="shared" ref="R65" si="85">ROUND(R63*R64,3)</f>
        <v>0</v>
      </c>
      <c r="S65" s="137">
        <f>ROUND(S63*S64,3)</f>
        <v>0</v>
      </c>
      <c r="T65" s="137">
        <f t="shared" ref="T65:Z65" si="86">ROUND(T63*T64,3)</f>
        <v>0</v>
      </c>
      <c r="U65" s="137">
        <f t="shared" si="86"/>
        <v>1683.2560000000001</v>
      </c>
      <c r="V65" s="137">
        <f t="shared" si="86"/>
        <v>5080.3490000000002</v>
      </c>
      <c r="W65" s="137">
        <f t="shared" si="86"/>
        <v>0</v>
      </c>
      <c r="X65" s="137">
        <f t="shared" si="86"/>
        <v>0</v>
      </c>
      <c r="Y65" s="137">
        <f t="shared" si="86"/>
        <v>0</v>
      </c>
      <c r="Z65" s="137">
        <f t="shared" si="86"/>
        <v>0</v>
      </c>
      <c r="AA65" s="139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</row>
    <row r="66" spans="1:78" s="126" customFormat="1" ht="15" x14ac:dyDescent="0.25">
      <c r="A66" s="140"/>
      <c r="B66" s="141" t="s">
        <v>18</v>
      </c>
      <c r="C66" s="140"/>
      <c r="D66" s="140"/>
      <c r="E66" s="140"/>
      <c r="F66" s="142"/>
      <c r="G66" s="140"/>
      <c r="H66" s="142"/>
      <c r="I66" s="140"/>
      <c r="J66" s="140"/>
      <c r="K66" s="140"/>
      <c r="L66" s="140"/>
      <c r="M66" s="140"/>
      <c r="N66" s="142"/>
      <c r="O66" s="187">
        <f>SUM(R65:Z65)</f>
        <v>6763.6050000000005</v>
      </c>
      <c r="P66" s="187"/>
      <c r="Q66" s="187"/>
      <c r="R66" s="143" t="s">
        <v>19</v>
      </c>
      <c r="S66" s="143"/>
      <c r="T66" s="144">
        <f>ROUND(O66/1000,3)</f>
        <v>6.7640000000000002</v>
      </c>
      <c r="U66" s="143" t="s">
        <v>20</v>
      </c>
      <c r="V66" s="143"/>
      <c r="W66" s="143"/>
      <c r="X66" s="143"/>
      <c r="Y66" s="143"/>
      <c r="Z66" s="143"/>
      <c r="AA66" s="145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76"/>
      <c r="BZ66" s="76"/>
    </row>
  </sheetData>
  <mergeCells count="19">
    <mergeCell ref="E1:AA1"/>
    <mergeCell ref="A2:A3"/>
    <mergeCell ref="B2:B3"/>
    <mergeCell ref="C2:C3"/>
    <mergeCell ref="D2:D3"/>
    <mergeCell ref="E2:E3"/>
    <mergeCell ref="F2:I3"/>
    <mergeCell ref="J2:J3"/>
    <mergeCell ref="K2:K3"/>
    <mergeCell ref="L2:L3"/>
    <mergeCell ref="AA2:AA3"/>
    <mergeCell ref="O63:Q63"/>
    <mergeCell ref="O66:Q66"/>
    <mergeCell ref="M2:M3"/>
    <mergeCell ref="N2:N3"/>
    <mergeCell ref="O2:O3"/>
    <mergeCell ref="P2:P3"/>
    <mergeCell ref="Q2:Q3"/>
    <mergeCell ref="R2:Z2"/>
  </mergeCells>
  <pageMargins left="0.7" right="0.7" top="0.75" bottom="0.75" header="0.3" footer="0.3"/>
  <headerFooter>
    <oddFooter>&amp;L_x000D_&amp;1#&amp;"Calibri"&amp;10&amp;K000000 Internal to Wipro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22"/>
  <sheetViews>
    <sheetView topLeftCell="A3" workbookViewId="0">
      <selection activeCell="F18" sqref="F18"/>
    </sheetView>
  </sheetViews>
  <sheetFormatPr defaultRowHeight="15" x14ac:dyDescent="0.25"/>
  <cols>
    <col min="3" max="3" width="9" customWidth="1"/>
    <col min="4" max="4" width="17.7109375" bestFit="1" customWidth="1"/>
    <col min="5" max="5" width="9" customWidth="1"/>
    <col min="6" max="6" width="15.140625" bestFit="1" customWidth="1"/>
    <col min="7" max="7" width="15.7109375" bestFit="1" customWidth="1"/>
    <col min="8" max="9" width="13.140625" bestFit="1" customWidth="1"/>
    <col min="10" max="10" width="10.5703125" bestFit="1" customWidth="1"/>
    <col min="11" max="15" width="9" customWidth="1"/>
  </cols>
  <sheetData>
    <row r="2" spans="2:15" ht="18.75" x14ac:dyDescent="0.3"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</row>
    <row r="3" spans="2:15" ht="18.75" x14ac:dyDescent="0.3">
      <c r="B3" s="152"/>
      <c r="C3" s="211" t="s">
        <v>99</v>
      </c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</row>
    <row r="4" spans="2:15" ht="18.75" x14ac:dyDescent="0.3">
      <c r="B4" s="152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</row>
    <row r="5" spans="2:15" s="151" customFormat="1" ht="18.75" x14ac:dyDescent="0.3">
      <c r="B5" s="153"/>
      <c r="C5" s="154" t="s">
        <v>100</v>
      </c>
      <c r="D5" s="155"/>
      <c r="E5" s="155" t="s">
        <v>105</v>
      </c>
      <c r="F5" s="155" t="s">
        <v>106</v>
      </c>
      <c r="G5" s="155" t="s">
        <v>107</v>
      </c>
      <c r="H5" s="155" t="s">
        <v>108</v>
      </c>
      <c r="I5" s="155" t="s">
        <v>109</v>
      </c>
      <c r="J5" s="155" t="s">
        <v>110</v>
      </c>
      <c r="K5" s="155" t="s">
        <v>111</v>
      </c>
      <c r="L5" s="155" t="s">
        <v>112</v>
      </c>
      <c r="M5" s="212" t="s">
        <v>101</v>
      </c>
      <c r="N5" s="213"/>
      <c r="O5" s="214"/>
    </row>
    <row r="6" spans="2:15" ht="18.75" x14ac:dyDescent="0.3">
      <c r="B6" s="152"/>
      <c r="C6" s="155">
        <v>1</v>
      </c>
      <c r="D6" s="155" t="s">
        <v>102</v>
      </c>
      <c r="E6" s="156">
        <f>'RAFT STEEL'!P40</f>
        <v>0</v>
      </c>
      <c r="F6" s="161">
        <v>7613</v>
      </c>
      <c r="G6" s="161">
        <v>1774</v>
      </c>
      <c r="H6" s="161">
        <f>'RAFT STEEL'!S40</f>
        <v>4433.4834999999994</v>
      </c>
      <c r="I6" s="161">
        <f>'RAFT STEEL'!T40</f>
        <v>8734.867400000001</v>
      </c>
      <c r="J6" s="156">
        <f>'RAFT STEEL'!U40</f>
        <v>0</v>
      </c>
      <c r="K6" s="156">
        <f>'RAFT STEEL'!V40</f>
        <v>0</v>
      </c>
      <c r="L6" s="156">
        <v>0</v>
      </c>
      <c r="M6" s="156"/>
      <c r="N6" s="156"/>
      <c r="O6" s="156"/>
    </row>
    <row r="7" spans="2:15" ht="18.75" x14ac:dyDescent="0.3">
      <c r="B7" s="152"/>
      <c r="C7" s="155">
        <v>2</v>
      </c>
      <c r="D7" s="155" t="s">
        <v>103</v>
      </c>
      <c r="E7" s="156">
        <f>'Footing beam'!T35</f>
        <v>0</v>
      </c>
      <c r="F7" s="161">
        <f>'Footing beam'!U35</f>
        <v>2143.0169999999998</v>
      </c>
      <c r="G7" s="161">
        <f>'Footing beam'!V35</f>
        <v>0</v>
      </c>
      <c r="H7" s="161">
        <f>'Footing beam'!W35</f>
        <v>0</v>
      </c>
      <c r="I7" s="161">
        <f>'Footing beam'!X35</f>
        <v>4431.5739999999996</v>
      </c>
      <c r="J7" s="156">
        <f>'Footing beam'!Y35</f>
        <v>0</v>
      </c>
      <c r="K7" s="156">
        <f>'Footing beam'!Z35</f>
        <v>0</v>
      </c>
      <c r="L7" s="156">
        <v>0</v>
      </c>
      <c r="M7" s="156"/>
      <c r="N7" s="156"/>
      <c r="O7" s="156"/>
    </row>
    <row r="8" spans="2:15" ht="18.75" x14ac:dyDescent="0.3">
      <c r="B8" s="152"/>
      <c r="C8" s="155">
        <v>3</v>
      </c>
      <c r="D8" s="155" t="s">
        <v>132</v>
      </c>
      <c r="E8" s="156">
        <f>footing!S65</f>
        <v>0</v>
      </c>
      <c r="F8" s="161">
        <f>footing!T65</f>
        <v>0</v>
      </c>
      <c r="G8" s="161">
        <f>footing!U65</f>
        <v>1683.2560000000001</v>
      </c>
      <c r="H8" s="161">
        <f>footing!V65</f>
        <v>5080.3490000000002</v>
      </c>
      <c r="I8" s="161">
        <f>footing!W65</f>
        <v>0</v>
      </c>
      <c r="J8" s="156">
        <f>footing!X65</f>
        <v>0</v>
      </c>
      <c r="K8" s="156">
        <v>0</v>
      </c>
      <c r="L8" s="156">
        <v>0</v>
      </c>
      <c r="M8" s="156"/>
      <c r="N8" s="156"/>
      <c r="O8" s="156"/>
    </row>
    <row r="9" spans="2:15" ht="18.75" x14ac:dyDescent="0.3">
      <c r="B9" s="152"/>
      <c r="C9" s="155">
        <v>4</v>
      </c>
      <c r="D9" s="155" t="s">
        <v>131</v>
      </c>
      <c r="E9" s="156"/>
      <c r="F9" s="156">
        <f>Sheet2!M15</f>
        <v>5770</v>
      </c>
      <c r="G9" s="156">
        <v>0</v>
      </c>
      <c r="H9" s="156">
        <f>Sheet2!L15</f>
        <v>192</v>
      </c>
      <c r="I9" s="156">
        <f>Sheet2!K15</f>
        <v>8760</v>
      </c>
      <c r="J9" s="156">
        <f>Sheet2!J15</f>
        <v>6718</v>
      </c>
      <c r="K9" s="156"/>
      <c r="L9" s="156"/>
      <c r="M9" s="156"/>
      <c r="N9" s="156"/>
      <c r="O9" s="156"/>
    </row>
    <row r="10" spans="2:15" ht="18.75" x14ac:dyDescent="0.3">
      <c r="B10" s="152"/>
      <c r="C10" s="155">
        <v>5</v>
      </c>
      <c r="D10" s="155" t="s">
        <v>135</v>
      </c>
      <c r="E10" s="156">
        <f>Sheet3!S22</f>
        <v>5361.3190000000004</v>
      </c>
      <c r="F10" s="156">
        <f>Sheet3!T22</f>
        <v>3029.1959999999999</v>
      </c>
      <c r="G10" s="156">
        <v>0</v>
      </c>
      <c r="H10" s="156">
        <v>0</v>
      </c>
      <c r="I10" s="156">
        <v>0</v>
      </c>
      <c r="J10" s="156">
        <v>0</v>
      </c>
      <c r="K10" s="156">
        <v>0</v>
      </c>
      <c r="L10" s="156">
        <v>0</v>
      </c>
      <c r="M10" s="156"/>
      <c r="N10" s="156"/>
      <c r="O10" s="156"/>
    </row>
    <row r="11" spans="2:15" ht="18.75" x14ac:dyDescent="0.3">
      <c r="B11" s="152"/>
      <c r="C11" s="155">
        <v>6</v>
      </c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</row>
    <row r="12" spans="2:15" ht="18.75" x14ac:dyDescent="0.3">
      <c r="B12" s="152"/>
      <c r="C12" s="155">
        <v>7</v>
      </c>
      <c r="D12" s="155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</row>
    <row r="13" spans="2:15" ht="18.75" x14ac:dyDescent="0.3">
      <c r="B13" s="152"/>
      <c r="C13" s="155"/>
      <c r="D13" s="155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</row>
    <row r="14" spans="2:15" ht="18.75" x14ac:dyDescent="0.3">
      <c r="B14" s="152"/>
      <c r="C14" s="215" t="s">
        <v>134</v>
      </c>
      <c r="D14" s="216"/>
      <c r="E14" s="156"/>
      <c r="F14" s="161">
        <f>SUM(F6:F10)</f>
        <v>18555.213</v>
      </c>
      <c r="G14" s="161">
        <f>SUM(G6:G10)</f>
        <v>3457.2560000000003</v>
      </c>
      <c r="H14" s="161">
        <f>SUM(H6:H10)</f>
        <v>9705.8325000000004</v>
      </c>
      <c r="I14" s="161">
        <f>SUM(I6:I10)</f>
        <v>21926.4414</v>
      </c>
      <c r="J14" s="161">
        <f>SUM(J6:J10)</f>
        <v>6718</v>
      </c>
      <c r="K14" s="161">
        <f>SUM(K6:K10)</f>
        <v>0</v>
      </c>
      <c r="L14" s="161">
        <f>SUM(L6:L10)</f>
        <v>0</v>
      </c>
      <c r="M14" s="156"/>
      <c r="N14" s="156"/>
      <c r="O14" s="156"/>
    </row>
    <row r="15" spans="2:15" ht="18.75" x14ac:dyDescent="0.3">
      <c r="B15" s="152"/>
      <c r="C15" s="157"/>
      <c r="D15" s="158" t="s">
        <v>133</v>
      </c>
      <c r="E15" s="156"/>
      <c r="F15" s="161">
        <f>F14*5%</f>
        <v>927.76065000000006</v>
      </c>
      <c r="G15" s="161">
        <f>G14*5%</f>
        <v>172.86280000000002</v>
      </c>
      <c r="H15" s="161">
        <f>H14*5%</f>
        <v>485.29162500000007</v>
      </c>
      <c r="I15" s="161">
        <f>I14*5%</f>
        <v>1096.3220699999999</v>
      </c>
      <c r="J15" s="161">
        <f>J14*5%</f>
        <v>335.90000000000003</v>
      </c>
      <c r="K15" s="161">
        <f>K14*5%</f>
        <v>0</v>
      </c>
      <c r="L15" s="161">
        <f>L14*5%</f>
        <v>0</v>
      </c>
      <c r="M15" s="156"/>
      <c r="N15" s="156"/>
      <c r="O15" s="156"/>
    </row>
    <row r="16" spans="2:15" ht="18.75" x14ac:dyDescent="0.3">
      <c r="B16" s="152"/>
      <c r="C16" s="215" t="s">
        <v>104</v>
      </c>
      <c r="D16" s="216"/>
      <c r="E16" s="156"/>
      <c r="F16" s="160">
        <f>SUM(F14:F15)</f>
        <v>19482.97365</v>
      </c>
      <c r="G16" s="160">
        <f>SUM(G14:G15)</f>
        <v>3630.1188000000002</v>
      </c>
      <c r="H16" s="160">
        <f>SUM(H14:H15)</f>
        <v>10191.124125</v>
      </c>
      <c r="I16" s="160">
        <f>SUM(I14:I15)</f>
        <v>23022.763469999998</v>
      </c>
      <c r="J16" s="160">
        <f>SUM(J14:J15)</f>
        <v>7053.9</v>
      </c>
      <c r="K16" s="160">
        <f>SUM(K14:K15)</f>
        <v>0</v>
      </c>
      <c r="L16" s="160">
        <f>SUM(L14:L15)</f>
        <v>0</v>
      </c>
      <c r="M16" s="156"/>
      <c r="N16" s="156"/>
      <c r="O16" s="156"/>
    </row>
    <row r="17" spans="2:15" ht="18.75" x14ac:dyDescent="0.3">
      <c r="B17" s="152"/>
      <c r="C17" s="215" t="s">
        <v>113</v>
      </c>
      <c r="D17" s="216"/>
      <c r="E17" s="159" t="s">
        <v>114</v>
      </c>
      <c r="F17" s="160">
        <f>SUM(F16:L16)/1000</f>
        <v>63.380880044999998</v>
      </c>
      <c r="G17" s="155" t="s">
        <v>20</v>
      </c>
      <c r="H17" s="156"/>
      <c r="I17" s="156"/>
      <c r="J17" s="156"/>
      <c r="K17" s="156"/>
      <c r="L17" s="156"/>
      <c r="M17" s="156"/>
      <c r="N17" s="156"/>
      <c r="O17" s="156"/>
    </row>
    <row r="18" spans="2:15" ht="18.75" x14ac:dyDescent="0.3">
      <c r="B18" s="152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</row>
    <row r="19" spans="2:15" x14ac:dyDescent="0.25"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</row>
    <row r="20" spans="2:15" x14ac:dyDescent="0.25"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</row>
    <row r="22" spans="2:15" x14ac:dyDescent="0.25">
      <c r="I22" s="164"/>
    </row>
  </sheetData>
  <mergeCells count="5">
    <mergeCell ref="C3:O4"/>
    <mergeCell ref="M5:O5"/>
    <mergeCell ref="C17:D17"/>
    <mergeCell ref="C14:D14"/>
    <mergeCell ref="C16:D16"/>
  </mergeCells>
  <pageMargins left="0.7" right="0.7" top="0.75" bottom="0.75" header="0.3" footer="0.3"/>
  <headerFooter>
    <oddFooter>&amp;L_x000D_&amp;1#&amp;"Calibri"&amp;10&amp;K000000 Internal to Wipro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RAFT STEEL</vt:lpstr>
      <vt:lpstr>Sheet2</vt:lpstr>
      <vt:lpstr>Footing beam</vt:lpstr>
      <vt:lpstr>Sheet3</vt:lpstr>
      <vt:lpstr>footing</vt:lpstr>
      <vt:lpstr>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2023-01-30T12:37:42Z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5b3423-ec78-4b3c-9693-96b88a3857c2_Enabled">
    <vt:lpwstr>true</vt:lpwstr>
  </property>
  <property fmtid="{D5CDD505-2E9C-101B-9397-08002B2CF9AE}" pid="3" name="MSIP_Label_f65b3423-ec78-4b3c-9693-96b88a3857c2_SetDate">
    <vt:lpwstr>2023-01-30T12:36:44Z</vt:lpwstr>
  </property>
  <property fmtid="{D5CDD505-2E9C-101B-9397-08002B2CF9AE}" pid="4" name="MSIP_Label_f65b3423-ec78-4b3c-9693-96b88a3857c2_Method">
    <vt:lpwstr>Standard</vt:lpwstr>
  </property>
  <property fmtid="{D5CDD505-2E9C-101B-9397-08002B2CF9AE}" pid="5" name="MSIP_Label_f65b3423-ec78-4b3c-9693-96b88a3857c2_Name">
    <vt:lpwstr>Internal to Wipro</vt:lpwstr>
  </property>
  <property fmtid="{D5CDD505-2E9C-101B-9397-08002B2CF9AE}" pid="6" name="MSIP_Label_f65b3423-ec78-4b3c-9693-96b88a3857c2_SiteId">
    <vt:lpwstr>258ac4e4-146a-411e-9dc8-79a9e12fd6da</vt:lpwstr>
  </property>
  <property fmtid="{D5CDD505-2E9C-101B-9397-08002B2CF9AE}" pid="7" name="MSIP_Label_f65b3423-ec78-4b3c-9693-96b88a3857c2_ActionId">
    <vt:lpwstr>527cf0ca-9eb8-4eb0-a59b-19a37ab9aedd</vt:lpwstr>
  </property>
  <property fmtid="{D5CDD505-2E9C-101B-9397-08002B2CF9AE}" pid="8" name="MSIP_Label_f65b3423-ec78-4b3c-9693-96b88a3857c2_ContentBits">
    <vt:lpwstr>2</vt:lpwstr>
  </property>
</Properties>
</file>